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omments2.xml" ContentType="application/vnd.openxmlformats-officedocument.spreadsheetml.comments+xml"/>
  <Override PartName="/xl/drawings/drawing5.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codeName="ThisWorkbook" defaultThemeVersion="124226"/>
  <mc:AlternateContent xmlns:mc="http://schemas.openxmlformats.org/markup-compatibility/2006">
    <mc:Choice Requires="x15">
      <x15ac:absPath xmlns:x15ac="http://schemas.microsoft.com/office/spreadsheetml/2010/11/ac" url="C:\Users\SIG\Downloads\"/>
    </mc:Choice>
  </mc:AlternateContent>
  <xr:revisionPtr revIDLastSave="0" documentId="8_{8061173F-5531-4D26-A755-EE68E02EF1DB}" xr6:coauthVersionLast="41" xr6:coauthVersionMax="41" xr10:uidLastSave="{00000000-0000-0000-0000-000000000000}"/>
  <bookViews>
    <workbookView xWindow="-120" yWindow="-120" windowWidth="29040" windowHeight="15840" tabRatio="679" activeTab="6" xr2:uid="{00000000-000D-0000-FFFF-FFFF00000000}"/>
  </bookViews>
  <sheets>
    <sheet name="Calcul1" sheetId="41" r:id="rId1"/>
    <sheet name="Calcul2" sheetId="40" r:id="rId2"/>
    <sheet name="Statistique" sheetId="39" r:id="rId3"/>
    <sheet name="Planning" sheetId="1" r:id="rId4"/>
    <sheet name="Récap Individuel" sheetId="20" r:id="rId5"/>
    <sheet name="Système" sheetId="3" r:id="rId6"/>
    <sheet name="BD" sheetId="22" r:id="rId7"/>
  </sheets>
  <externalReferences>
    <externalReference r:id="rId8"/>
  </externalReferences>
  <definedNames>
    <definedName name="AN">Système!$K$1</definedName>
    <definedName name="An_print">Système!$H$14</definedName>
    <definedName name="Après_Journée">Système!$K$8</definedName>
    <definedName name="Avant_Journée">Système!$K$5</definedName>
    <definedName name="calage_agenda">Système!$K$17</definedName>
    <definedName name="capacité_personnel">Système!$H$40</definedName>
    <definedName name="cette_annee">Système!$N$2</definedName>
    <definedName name="code_position">OFFSET(BD!$B$1,0,0,COUNTA(BD!$B:$B),2)</definedName>
    <definedName name="col_date">Système!$AM$4</definedName>
    <definedName name="Col_Ref">Système!$H$32</definedName>
    <definedName name="coul_chômé">Système!$K$10</definedName>
    <definedName name="coul_heure">Système!$K$9</definedName>
    <definedName name="coul_jour">Système!$K$11</definedName>
    <definedName name="Coul_M_Imp">Système!$K$15</definedName>
    <definedName name="Coul_M_Pai">Système!$K$16</definedName>
    <definedName name="couleur_chômé_agenda">Système!$K$12</definedName>
    <definedName name="couleur_jour_agenda">Système!$K$13</definedName>
    <definedName name="couleur_totaux_récap">Système!$K$14</definedName>
    <definedName name="Coupure">Système!$Y$5</definedName>
    <definedName name="CP">BD!$B$2</definedName>
    <definedName name="CP_2_A">BD!$B$4</definedName>
    <definedName name="CP_2_M">BD!$B$3</definedName>
    <definedName name="Créneaux_Agenda">#REF!</definedName>
    <definedName name="D_1">Système!$C$77</definedName>
    <definedName name="D_2">Système!$C$79</definedName>
    <definedName name="D_3">Système!$C$81</definedName>
    <definedName name="D_4">Système!$C$83</definedName>
    <definedName name="d_an">Système!$B$3</definedName>
    <definedName name="d_at">Système!$B$11</definedName>
    <definedName name="d_av">Système!$B$7</definedName>
    <definedName name="d_de">Système!$B$15</definedName>
    <definedName name="d_fe">Système!$B$5</definedName>
    <definedName name="d_ja">Système!$B$4</definedName>
    <definedName name="d_jn">Système!$B$9</definedName>
    <definedName name="d_jt">Système!$B$10</definedName>
    <definedName name="d_mi">Système!$B$8</definedName>
    <definedName name="d_ms">Système!$B$6</definedName>
    <definedName name="d_no">Système!$B$14</definedName>
    <definedName name="d_oc">Système!$B$13</definedName>
    <definedName name="d_se">Système!$B$12</definedName>
    <definedName name="Date_a_trouver">Système!$AM$2</definedName>
    <definedName name="debut">Planning!$D$9</definedName>
    <definedName name="découp_journée">Planning!$B$8</definedName>
    <definedName name="découpe_trimestres">Système!$S$1</definedName>
    <definedName name="Dimanche">Système!$H$8</definedName>
    <definedName name="DS_1">Système!$C$85</definedName>
    <definedName name="DS_2">Système!$C$87</definedName>
    <definedName name="Effacement_source">Système!$H$20</definedName>
    <definedName name="effacement_source_agenda">Système!$H$22</definedName>
    <definedName name="F_1">Système!$C$78</definedName>
    <definedName name="F_2">Système!$C$80</definedName>
    <definedName name="F_3">Système!$C$82</definedName>
    <definedName name="F_4">Système!$C$84</definedName>
    <definedName name="f_an">Système!$C$3</definedName>
    <definedName name="f_at">Système!$C$11</definedName>
    <definedName name="f_av">Système!$C$7</definedName>
    <definedName name="f_de">Système!$C$15</definedName>
    <definedName name="f_fe">Système!$C$5</definedName>
    <definedName name="f_ja">Système!$C$4</definedName>
    <definedName name="f_jn">Système!$C$9</definedName>
    <definedName name="f_jt">Système!$C$10</definedName>
    <definedName name="f_mi">Système!$C$8</definedName>
    <definedName name="f_ms">Système!$C$6</definedName>
    <definedName name="f_no">Système!$C$14</definedName>
    <definedName name="f_oc">Système!$C$13</definedName>
    <definedName name="f_se">Système!$C$12</definedName>
    <definedName name="férié">OFFSET(Système!$N$2,,,COUNTA(Système!$N:$N)-1,)</definedName>
    <definedName name="feuille_pôle">#REF!</definedName>
    <definedName name="Filtre">Système!$AR$2:$AR$73</definedName>
    <definedName name="fin">Planning!$NE$9</definedName>
    <definedName name="fin_planning">Système!$H$34</definedName>
    <definedName name="Formules_CP">Planning!$OK$9</definedName>
    <definedName name="FS_1">Système!$C$86</definedName>
    <definedName name="FS_2">Système!$C$88</definedName>
    <definedName name="Ges_scroll">Système!$K$23</definedName>
    <definedName name="heures">'Récap Individuel'!$E$2</definedName>
    <definedName name="_xlnm.Print_Titles" localSheetId="3">Planning!$A:$C,Planning!$2:$9</definedName>
    <definedName name="Jeudi">Système!$H$5</definedName>
    <definedName name="Journée_matin">Système!$K$6</definedName>
    <definedName name="Journée_Midi">Système!$K$7</definedName>
    <definedName name="L_Heure_Agenda">Système!$Y$2</definedName>
    <definedName name="la_semaine">Système!$H$24</definedName>
    <definedName name="Le_Décal_Agenda">Système!$Y$3</definedName>
    <definedName name="Le_premier_lundi">#REF!</definedName>
    <definedName name="Le_scroll">Système!$H$18</definedName>
    <definedName name="lig_date">Système!$AM$5</definedName>
    <definedName name="Lig_Ref">Système!$H$30</definedName>
    <definedName name="Ligne_Activité">Système!$Y$11</definedName>
    <definedName name="Ligne_HSUP_MTN">Système!$Y$7</definedName>
    <definedName name="Ligne_HSUP_SOIR">Système!$Y$8</definedName>
    <definedName name="Ligne_max">Système!$H$12</definedName>
    <definedName name="Ligne_position">Système!$Y$6</definedName>
    <definedName name="Liste_Catégories">Système!$AT$1</definedName>
    <definedName name="Liste_Choix_Catégories">OFFSET(Système!$AT$1,1,,COUNTA(Système!$AT:$AT)-1,)</definedName>
    <definedName name="Liste_Positions_abs_apm">Système!$AX$1</definedName>
    <definedName name="Liste_Positions_abs_avm">Système!$AV$1</definedName>
    <definedName name="Lundi">Système!$H$2</definedName>
    <definedName name="M_A_D_F">Système!$A$4:$C$15</definedName>
    <definedName name="Mardi">Système!$H$3</definedName>
    <definedName name="max_imprim_ligne">Système!$H$42</definedName>
    <definedName name="Max_Semaine">Système!$C$90</definedName>
    <definedName name="Mémoire">Système!$H$26</definedName>
    <definedName name="mémoire_congés">OFFSET(Système!$AO$1,0,0,COUNTA(Système!$AO:$AO),3)</definedName>
    <definedName name="Mercredi">Système!$H$4</definedName>
    <definedName name="Mois_Année">Système!$A$77:$A$100</definedName>
    <definedName name="Mois_deb_planning">Système!$H$36</definedName>
    <definedName name="N_feuille_BD">Système!$K$21</definedName>
    <definedName name="N_feuille_Global">Système!$K$20</definedName>
    <definedName name="N_feuille_Indivi">Système!$K$19</definedName>
    <definedName name="N_feuille_Planning">Système!$K$18</definedName>
    <definedName name="N_feuille_Système">Système!$K$22</definedName>
    <definedName name="NB_LGN_MTN">Système!$Y$10</definedName>
    <definedName name="nb_ligne_personnel">Système!$Y$9</definedName>
    <definedName name="NB_PER_MAX">Système!$H$10</definedName>
    <definedName name="NB_Personnel">Système!$H$16</definedName>
    <definedName name="Pâques">Système!$N$4</definedName>
    <definedName name="Pas_Créneau">Système!$Y$4</definedName>
    <definedName name="Personnels">Planning!$A$9</definedName>
    <definedName name="Plage_année">Système!$AA$2:$AL$32</definedName>
    <definedName name="Position_abs_apm">OFFSET(Système!$AY$1,1,,COUNTA(Système!$AY:$AY)-1,)</definedName>
    <definedName name="Position_abs_avm">OFFSET(Système!$AW$1,1,,COUNTA(Système!$AW:$AW)-1,)</definedName>
    <definedName name="position_code">Système!$H$44</definedName>
    <definedName name="Position_code_val">Système!$H$45</definedName>
    <definedName name="Position_journalière">Système!$K$4</definedName>
    <definedName name="Premier_lundi">Système!$E$2:$F$8</definedName>
    <definedName name="Premier_mois">Système!$K$2</definedName>
    <definedName name="PREMS">Système!$H$47</definedName>
    <definedName name="qui">'[1]Récap Individuel'!$A$2:$A$102</definedName>
    <definedName name="Ref_global">#REF!</definedName>
    <definedName name="ref_plage_année">Système!$AA$2</definedName>
    <definedName name="ref_récap_individuel">'Récap Individuel'!$A$2</definedName>
    <definedName name="Samedi">Système!$H$7</definedName>
    <definedName name="Sélection_période">'Récap Individuel'!$A$1</definedName>
    <definedName name="Service">Système!$K$3</definedName>
    <definedName name="STR_ACT">#REF!</definedName>
    <definedName name="STR_HEU">#REF!</definedName>
    <definedName name="STR_HSM">#REF!</definedName>
    <definedName name="STR_HSS">#REF!</definedName>
    <definedName name="STR_MER">#REF!</definedName>
    <definedName name="STR_MTN">#REF!</definedName>
    <definedName name="STR_NBL">#REF!</definedName>
    <definedName name="STR_PAS">#REF!</definedName>
    <definedName name="STR_POS">#REF!</definedName>
    <definedName name="tab">#REF!</definedName>
    <definedName name="Tab_Catégories">OFFSET(Système!$AT$1,1,,COUNTA(Système!$AT:$AT)-1,2)</definedName>
    <definedName name="tab_z">Système!$A$1:$C$74</definedName>
    <definedName name="Temps_Mémoire">Système!$H$28</definedName>
    <definedName name="test_jour">Planning!$BK$9</definedName>
    <definedName name="test_jour_scolaire">Planning!$HH$9</definedName>
    <definedName name="Titre_Mémoire">Système!$H$27</definedName>
    <definedName name="Valeur_Scroll_Origine">Système!$H$38</definedName>
    <definedName name="Vendredi">Système!$H$6</definedName>
    <definedName name="_xlnm.Print_Area" localSheetId="3">Planning!$A$1:$ND$21</definedName>
  </definedNames>
  <calcPr calcId="191029"/>
</workbook>
</file>

<file path=xl/calcChain.xml><?xml version="1.0" encoding="utf-8"?>
<calcChain xmlns="http://schemas.openxmlformats.org/spreadsheetml/2006/main">
  <c r="B21" i="1" l="1"/>
  <c r="B20" i="1"/>
  <c r="B19" i="1"/>
  <c r="D83" i="39"/>
  <c r="D82" i="39"/>
  <c r="D81" i="39"/>
  <c r="D80" i="39"/>
  <c r="D79" i="39"/>
  <c r="D78" i="39"/>
  <c r="D77" i="39"/>
  <c r="D76" i="39"/>
  <c r="D75" i="39"/>
  <c r="D74" i="39"/>
  <c r="D73" i="39"/>
  <c r="D72" i="39"/>
  <c r="O78" i="39"/>
  <c r="B85" i="39" s="1"/>
  <c r="D70" i="39"/>
  <c r="C88" i="3"/>
  <c r="C87" i="3"/>
  <c r="C86" i="3"/>
  <c r="C85" i="3"/>
  <c r="C84" i="3"/>
  <c r="C83" i="3"/>
  <c r="C82" i="3"/>
  <c r="C81" i="3"/>
  <c r="C80" i="3"/>
  <c r="C79" i="3"/>
  <c r="C78" i="3"/>
  <c r="C77" i="3"/>
  <c r="P5" i="40"/>
  <c r="P6" i="40" s="1"/>
  <c r="P7" i="40" s="1"/>
  <c r="P8" i="40" s="1"/>
  <c r="P9" i="40" s="1"/>
  <c r="P10" i="40" s="1"/>
  <c r="P11" i="40" s="1"/>
  <c r="P12" i="40" s="1"/>
  <c r="P13" i="40" s="1"/>
  <c r="P14" i="40" s="1"/>
  <c r="P15" i="40" s="1"/>
  <c r="P16" i="40" s="1"/>
  <c r="P2" i="40"/>
  <c r="F2" i="40"/>
  <c r="G2" i="40" s="1"/>
  <c r="H2" i="40" s="1"/>
  <c r="I2" i="40" s="1"/>
  <c r="J2" i="40" s="1"/>
  <c r="K2" i="40" s="1"/>
  <c r="L2" i="40" s="1"/>
  <c r="F1" i="40"/>
  <c r="G1" i="40" s="1"/>
  <c r="H1" i="40" s="1"/>
  <c r="I1" i="40" s="1"/>
  <c r="J1" i="40" s="1"/>
  <c r="K1" i="40" s="1"/>
  <c r="L1" i="40" s="1"/>
  <c r="D1" i="40"/>
  <c r="P22" i="41"/>
  <c r="O22" i="41"/>
  <c r="P17" i="41"/>
  <c r="O17" i="41"/>
  <c r="O12" i="41"/>
  <c r="N12" i="41"/>
  <c r="B25" i="41"/>
  <c r="B17" i="1" l="1"/>
  <c r="B16" i="1"/>
  <c r="B13" i="1"/>
  <c r="B12" i="1"/>
  <c r="B11" i="1"/>
  <c r="B15" i="1"/>
  <c r="A9" i="20"/>
  <c r="A4" i="20"/>
  <c r="A8" i="20"/>
  <c r="A5" i="20"/>
  <c r="A10" i="20"/>
  <c r="A7" i="20"/>
  <c r="A3" i="20"/>
  <c r="A6" i="20"/>
  <c r="E5" i="40" l="1" a="1"/>
  <c r="FU10" i="20"/>
  <c r="FT10" i="20"/>
  <c r="FS10" i="20"/>
  <c r="FR10" i="20"/>
  <c r="FQ10" i="20"/>
  <c r="FP10" i="20"/>
  <c r="FO10" i="20"/>
  <c r="FN10" i="20"/>
  <c r="FM10" i="20"/>
  <c r="FL10" i="20"/>
  <c r="FK10" i="20"/>
  <c r="FJ10" i="20"/>
  <c r="FI10" i="20"/>
  <c r="FH10" i="20"/>
  <c r="FG10" i="20"/>
  <c r="FF10" i="20"/>
  <c r="FE10" i="20"/>
  <c r="FD10" i="20"/>
  <c r="FC10" i="20"/>
  <c r="FA10" i="20"/>
  <c r="EZ10" i="20"/>
  <c r="EY10" i="20"/>
  <c r="EX10" i="20"/>
  <c r="EW10" i="20"/>
  <c r="EV10" i="20"/>
  <c r="EU10" i="20"/>
  <c r="ET10" i="20"/>
  <c r="ES10" i="20"/>
  <c r="ER10" i="20"/>
  <c r="EQ10" i="20"/>
  <c r="EP10" i="20"/>
  <c r="EO10" i="20"/>
  <c r="EN10" i="20"/>
  <c r="EM10" i="20"/>
  <c r="EL10" i="20"/>
  <c r="EK10" i="20"/>
  <c r="EJ10" i="20"/>
  <c r="EI10" i="20"/>
  <c r="EG10" i="20"/>
  <c r="EF10" i="20"/>
  <c r="EE10" i="20"/>
  <c r="ED10" i="20"/>
  <c r="EC10" i="20"/>
  <c r="EB10" i="20"/>
  <c r="EA10" i="20"/>
  <c r="DZ10" i="20"/>
  <c r="DY10" i="20"/>
  <c r="DX10" i="20"/>
  <c r="DW10" i="20"/>
  <c r="DV10" i="20"/>
  <c r="DU10" i="20"/>
  <c r="DT10" i="20"/>
  <c r="DS10" i="20"/>
  <c r="DR10" i="20"/>
  <c r="DQ10" i="20"/>
  <c r="DP10" i="20"/>
  <c r="DO10" i="20"/>
  <c r="DM10" i="20"/>
  <c r="DL10" i="20"/>
  <c r="DK10" i="20"/>
  <c r="DJ10" i="20"/>
  <c r="DI10" i="20"/>
  <c r="DH10" i="20"/>
  <c r="DG10" i="20"/>
  <c r="DF10" i="20"/>
  <c r="DE10" i="20"/>
  <c r="DD10" i="20"/>
  <c r="DC10" i="20"/>
  <c r="DB10" i="20"/>
  <c r="DA10" i="20"/>
  <c r="CZ10" i="20"/>
  <c r="CY10" i="20"/>
  <c r="CX10" i="20"/>
  <c r="CW10" i="20"/>
  <c r="CU10" i="20"/>
  <c r="CS10" i="20"/>
  <c r="CQ10" i="20"/>
  <c r="CP10" i="20"/>
  <c r="CO10" i="20"/>
  <c r="CN10" i="20"/>
  <c r="CM10" i="20"/>
  <c r="CL10" i="20"/>
  <c r="CK10" i="20"/>
  <c r="CJ10" i="20"/>
  <c r="CI10" i="20"/>
  <c r="CH10" i="20"/>
  <c r="CG10" i="20"/>
  <c r="CF10" i="20"/>
  <c r="CE10" i="20"/>
  <c r="CD10" i="20"/>
  <c r="CC10" i="20"/>
  <c r="CB10" i="20"/>
  <c r="CA10" i="20"/>
  <c r="BY10" i="20"/>
  <c r="BX10" i="20"/>
  <c r="BW10" i="20"/>
  <c r="BV10" i="20"/>
  <c r="BU10" i="20"/>
  <c r="BT10" i="20"/>
  <c r="BS10" i="20"/>
  <c r="BR10" i="20"/>
  <c r="BQ10" i="20"/>
  <c r="BP10" i="20"/>
  <c r="BO10" i="20"/>
  <c r="BN10" i="20"/>
  <c r="BM10" i="20"/>
  <c r="BL10" i="20"/>
  <c r="BK10" i="20"/>
  <c r="BJ10" i="20"/>
  <c r="BI10" i="20"/>
  <c r="BH10" i="20"/>
  <c r="BG10" i="20"/>
  <c r="CV10" i="20"/>
  <c r="CR10" i="20"/>
  <c r="BE10" i="20"/>
  <c r="BC10" i="20"/>
  <c r="BA10" i="20"/>
  <c r="AY10" i="20"/>
  <c r="AW10" i="20"/>
  <c r="AU10" i="20"/>
  <c r="AS10" i="20"/>
  <c r="AQ10" i="20"/>
  <c r="BD10" i="20"/>
  <c r="BB10" i="20"/>
  <c r="AZ10" i="20"/>
  <c r="AX10" i="20"/>
  <c r="AV10" i="20"/>
  <c r="AT10" i="20"/>
  <c r="AR10" i="20"/>
  <c r="AP10" i="20"/>
  <c r="AO10" i="20"/>
  <c r="AN10" i="20"/>
  <c r="AM10" i="20"/>
  <c r="AK10" i="20"/>
  <c r="AJ10" i="20"/>
  <c r="AI10" i="20"/>
  <c r="AH10" i="20"/>
  <c r="AG10" i="20"/>
  <c r="AF10" i="20"/>
  <c r="AE10" i="20"/>
  <c r="AD10" i="20"/>
  <c r="AC10" i="20"/>
  <c r="AB10" i="20"/>
  <c r="AA10" i="20"/>
  <c r="Z10" i="20"/>
  <c r="Y10" i="20"/>
  <c r="X10" i="20"/>
  <c r="W10" i="20"/>
  <c r="V10" i="20"/>
  <c r="U10" i="20"/>
  <c r="T10" i="20"/>
  <c r="S10" i="20"/>
  <c r="R10" i="20"/>
  <c r="Q10" i="20"/>
  <c r="P10" i="20"/>
  <c r="O10" i="20"/>
  <c r="N10" i="20"/>
  <c r="M10" i="20"/>
  <c r="L10" i="20"/>
  <c r="J10" i="20"/>
  <c r="H10" i="20"/>
  <c r="F10" i="20"/>
  <c r="I10" i="20"/>
  <c r="G10" i="20"/>
  <c r="E10" i="20"/>
  <c r="K10" i="20"/>
  <c r="FU9" i="20"/>
  <c r="FT9" i="20"/>
  <c r="FS9" i="20"/>
  <c r="FR9" i="20"/>
  <c r="FQ9" i="20"/>
  <c r="FP9" i="20"/>
  <c r="FO9" i="20"/>
  <c r="FN9" i="20"/>
  <c r="FM9" i="20"/>
  <c r="FL9" i="20"/>
  <c r="FK9" i="20"/>
  <c r="FJ9" i="20"/>
  <c r="FI9" i="20"/>
  <c r="FH9" i="20"/>
  <c r="FG9" i="20"/>
  <c r="FF9" i="20"/>
  <c r="FE9" i="20"/>
  <c r="FD9" i="20"/>
  <c r="FC9" i="20"/>
  <c r="FA9" i="20"/>
  <c r="EZ9" i="20"/>
  <c r="EY9" i="20"/>
  <c r="EX9" i="20"/>
  <c r="EW9" i="20"/>
  <c r="EV9" i="20"/>
  <c r="EU9" i="20"/>
  <c r="ET9" i="20"/>
  <c r="ES9" i="20"/>
  <c r="ER9" i="20"/>
  <c r="EQ9" i="20"/>
  <c r="EP9" i="20"/>
  <c r="EO9" i="20"/>
  <c r="EN9" i="20"/>
  <c r="EL9" i="20"/>
  <c r="EJ9" i="20"/>
  <c r="EM9" i="20"/>
  <c r="EK9" i="20"/>
  <c r="EI9" i="20"/>
  <c r="EG9" i="20"/>
  <c r="EF9" i="20"/>
  <c r="EE9" i="20"/>
  <c r="ED9" i="20"/>
  <c r="EC9" i="20"/>
  <c r="EB9" i="20"/>
  <c r="EA9" i="20"/>
  <c r="DZ9" i="20"/>
  <c r="DY9" i="20"/>
  <c r="DX9" i="20"/>
  <c r="DW9" i="20"/>
  <c r="DV9" i="20"/>
  <c r="DU9" i="20"/>
  <c r="DT9" i="20"/>
  <c r="DS9" i="20"/>
  <c r="DR9" i="20"/>
  <c r="DQ9" i="20"/>
  <c r="DP9" i="20"/>
  <c r="DO9" i="20"/>
  <c r="DM9" i="20"/>
  <c r="DL9" i="20"/>
  <c r="DK9" i="20"/>
  <c r="DJ9" i="20"/>
  <c r="DI9" i="20"/>
  <c r="DH9" i="20"/>
  <c r="DG9" i="20"/>
  <c r="DF9" i="20"/>
  <c r="DE9" i="20"/>
  <c r="DD9" i="20"/>
  <c r="DC9" i="20"/>
  <c r="DB9" i="20"/>
  <c r="DA9" i="20"/>
  <c r="CZ9" i="20"/>
  <c r="CY9" i="20"/>
  <c r="CX9" i="20"/>
  <c r="CV9" i="20"/>
  <c r="CR9" i="20"/>
  <c r="CW9" i="20"/>
  <c r="CU9" i="20"/>
  <c r="CS9" i="20"/>
  <c r="CQ9" i="20"/>
  <c r="CP9" i="20"/>
  <c r="CO9" i="20"/>
  <c r="CN9" i="20"/>
  <c r="CM9" i="20"/>
  <c r="CL9" i="20"/>
  <c r="CK9" i="20"/>
  <c r="CJ9" i="20"/>
  <c r="CI9" i="20"/>
  <c r="CH9" i="20"/>
  <c r="CG9" i="20"/>
  <c r="CF9" i="20"/>
  <c r="CE9" i="20"/>
  <c r="CD9" i="20"/>
  <c r="CC9" i="20"/>
  <c r="CB9" i="20"/>
  <c r="CA9" i="20"/>
  <c r="BY9" i="20"/>
  <c r="BX9" i="20"/>
  <c r="BW9" i="20"/>
  <c r="BV9" i="20"/>
  <c r="BU9" i="20"/>
  <c r="BT9" i="20"/>
  <c r="BS9" i="20"/>
  <c r="BR9" i="20"/>
  <c r="BQ9" i="20"/>
  <c r="BP9" i="20"/>
  <c r="BO9" i="20"/>
  <c r="BN9" i="20"/>
  <c r="BM9" i="20"/>
  <c r="BL9" i="20"/>
  <c r="BK9" i="20"/>
  <c r="BJ9" i="20"/>
  <c r="BI9" i="20"/>
  <c r="BH9" i="20"/>
  <c r="BG9" i="20"/>
  <c r="AP9" i="20"/>
  <c r="AO9" i="20"/>
  <c r="AN9" i="20"/>
  <c r="AM9" i="20"/>
  <c r="AK9" i="20"/>
  <c r="AJ9" i="20"/>
  <c r="AI9" i="20"/>
  <c r="AH9" i="20"/>
  <c r="AG9" i="20"/>
  <c r="AF9" i="20"/>
  <c r="AE9" i="20"/>
  <c r="AD9" i="20"/>
  <c r="AC9" i="20"/>
  <c r="AB9" i="20"/>
  <c r="AA9" i="20"/>
  <c r="Z9" i="20"/>
  <c r="Y9" i="20"/>
  <c r="X9" i="20"/>
  <c r="W9" i="20"/>
  <c r="V9" i="20"/>
  <c r="U9" i="20"/>
  <c r="T9" i="20"/>
  <c r="S9" i="20"/>
  <c r="R9" i="20"/>
  <c r="Q9" i="20"/>
  <c r="P9" i="20"/>
  <c r="O9" i="20"/>
  <c r="N9" i="20"/>
  <c r="M9" i="20"/>
  <c r="L9" i="20"/>
  <c r="K9" i="20"/>
  <c r="J9" i="20"/>
  <c r="I9" i="20"/>
  <c r="H9" i="20"/>
  <c r="G9" i="20"/>
  <c r="F9" i="20"/>
  <c r="BE9" i="20"/>
  <c r="BC9" i="20"/>
  <c r="BA9" i="20"/>
  <c r="AY9" i="20"/>
  <c r="AW9" i="20"/>
  <c r="AU9" i="20"/>
  <c r="AS9" i="20"/>
  <c r="AQ9" i="20"/>
  <c r="BD9" i="20"/>
  <c r="BB9" i="20"/>
  <c r="AZ9" i="20"/>
  <c r="AX9" i="20"/>
  <c r="AV9" i="20"/>
  <c r="AT9" i="20"/>
  <c r="AR9" i="20"/>
  <c r="E9" i="20"/>
  <c r="FU8" i="20"/>
  <c r="FT8" i="20"/>
  <c r="FS8" i="20"/>
  <c r="FR8" i="20"/>
  <c r="FQ8" i="20"/>
  <c r="FP8" i="20"/>
  <c r="FO8" i="20"/>
  <c r="FN8" i="20"/>
  <c r="FM8" i="20"/>
  <c r="FL8" i="20"/>
  <c r="FK8" i="20"/>
  <c r="FJ8" i="20"/>
  <c r="FI8" i="20"/>
  <c r="FH8" i="20"/>
  <c r="FG8" i="20"/>
  <c r="FF8" i="20"/>
  <c r="FE8" i="20"/>
  <c r="FD8" i="20"/>
  <c r="FC8" i="20"/>
  <c r="FA8" i="20"/>
  <c r="EZ8" i="20"/>
  <c r="EY8" i="20"/>
  <c r="EX8" i="20"/>
  <c r="EW8" i="20"/>
  <c r="EV8" i="20"/>
  <c r="EU8" i="20"/>
  <c r="ET8" i="20"/>
  <c r="ES8" i="20"/>
  <c r="ER8" i="20"/>
  <c r="EN8" i="20"/>
  <c r="EL8" i="20"/>
  <c r="EJ8" i="20"/>
  <c r="EQ8" i="20"/>
  <c r="EP8" i="20"/>
  <c r="EO8" i="20"/>
  <c r="EM8" i="20"/>
  <c r="EK8" i="20"/>
  <c r="EI8" i="20"/>
  <c r="EG8" i="20"/>
  <c r="EF8" i="20"/>
  <c r="EE8" i="20"/>
  <c r="ED8" i="20"/>
  <c r="EC8" i="20"/>
  <c r="EB8" i="20"/>
  <c r="EA8" i="20"/>
  <c r="DZ8" i="20"/>
  <c r="DY8" i="20"/>
  <c r="DX8" i="20"/>
  <c r="DW8" i="20"/>
  <c r="DV8" i="20"/>
  <c r="DU8" i="20"/>
  <c r="DT8" i="20"/>
  <c r="DS8" i="20"/>
  <c r="DR8" i="20"/>
  <c r="DQ8" i="20"/>
  <c r="DP8" i="20"/>
  <c r="DO8" i="20"/>
  <c r="DM8" i="20"/>
  <c r="DL8" i="20"/>
  <c r="DK8" i="20"/>
  <c r="DJ8" i="20"/>
  <c r="DI8" i="20"/>
  <c r="DH8" i="20"/>
  <c r="DG8" i="20"/>
  <c r="DF8" i="20"/>
  <c r="DE8" i="20"/>
  <c r="DD8" i="20"/>
  <c r="DC8" i="20"/>
  <c r="DB8" i="20"/>
  <c r="DA8" i="20"/>
  <c r="CZ8" i="20"/>
  <c r="CY8" i="20"/>
  <c r="CX8" i="20"/>
  <c r="CV8" i="20"/>
  <c r="CR8" i="20"/>
  <c r="CW8" i="20"/>
  <c r="CU8" i="20"/>
  <c r="CS8" i="20"/>
  <c r="CQ8" i="20"/>
  <c r="CP8" i="20"/>
  <c r="CO8" i="20"/>
  <c r="CN8" i="20"/>
  <c r="CM8" i="20"/>
  <c r="CL8" i="20"/>
  <c r="CK8" i="20"/>
  <c r="CJ8" i="20"/>
  <c r="CI8" i="20"/>
  <c r="CH8" i="20"/>
  <c r="CG8" i="20"/>
  <c r="CF8" i="20"/>
  <c r="CE8" i="20"/>
  <c r="CD8" i="20"/>
  <c r="CC8" i="20"/>
  <c r="CB8" i="20"/>
  <c r="CA8" i="20"/>
  <c r="BY8" i="20"/>
  <c r="BX8" i="20"/>
  <c r="BW8" i="20"/>
  <c r="BV8" i="20"/>
  <c r="BU8" i="20"/>
  <c r="BT8" i="20"/>
  <c r="BS8" i="20"/>
  <c r="BR8" i="20"/>
  <c r="BQ8" i="20"/>
  <c r="BP8" i="20"/>
  <c r="BO8" i="20"/>
  <c r="BN8" i="20"/>
  <c r="BM8" i="20"/>
  <c r="BL8" i="20"/>
  <c r="BK8" i="20"/>
  <c r="BJ8" i="20"/>
  <c r="BI8" i="20"/>
  <c r="BH8" i="20"/>
  <c r="BG8" i="20"/>
  <c r="BD8" i="20"/>
  <c r="BB8" i="20"/>
  <c r="AZ8" i="20"/>
  <c r="AX8" i="20"/>
  <c r="AV8" i="20"/>
  <c r="AT8" i="20"/>
  <c r="AR8" i="20"/>
  <c r="AP8" i="20"/>
  <c r="AO8" i="20"/>
  <c r="AN8" i="20"/>
  <c r="AM8" i="20"/>
  <c r="AK8" i="20"/>
  <c r="AJ8" i="20"/>
  <c r="AI8" i="20"/>
  <c r="AH8" i="20"/>
  <c r="AG8" i="20"/>
  <c r="AF8" i="20"/>
  <c r="AE8" i="20"/>
  <c r="AD8" i="20"/>
  <c r="AC8" i="20"/>
  <c r="AB8" i="20"/>
  <c r="AA8" i="20"/>
  <c r="Z8" i="20"/>
  <c r="Y8" i="20"/>
  <c r="X8" i="20"/>
  <c r="W8" i="20"/>
  <c r="V8" i="20"/>
  <c r="U8" i="20"/>
  <c r="T8" i="20"/>
  <c r="S8" i="20"/>
  <c r="R8" i="20"/>
  <c r="Q8" i="20"/>
  <c r="P8" i="20"/>
  <c r="O8" i="20"/>
  <c r="N8" i="20"/>
  <c r="M8" i="20"/>
  <c r="L8" i="20"/>
  <c r="K8" i="20"/>
  <c r="BE8" i="20"/>
  <c r="BC8" i="20"/>
  <c r="BA8" i="20"/>
  <c r="AY8" i="20"/>
  <c r="AW8" i="20"/>
  <c r="AU8" i="20"/>
  <c r="AS8" i="20"/>
  <c r="AQ8" i="20"/>
  <c r="J8" i="20"/>
  <c r="H8" i="20"/>
  <c r="F8" i="20"/>
  <c r="I8" i="20"/>
  <c r="G8" i="20"/>
  <c r="E8" i="20"/>
  <c r="FU6" i="20"/>
  <c r="FT6" i="20"/>
  <c r="FS6" i="20"/>
  <c r="FR6" i="20"/>
  <c r="FQ6" i="20"/>
  <c r="FP6" i="20"/>
  <c r="FO6" i="20"/>
  <c r="FN6" i="20"/>
  <c r="FM6" i="20"/>
  <c r="FL6" i="20"/>
  <c r="FK6" i="20"/>
  <c r="FJ6" i="20"/>
  <c r="FI6" i="20"/>
  <c r="FH6" i="20"/>
  <c r="FG6" i="20"/>
  <c r="FF6" i="20"/>
  <c r="FE6" i="20"/>
  <c r="FD6" i="20"/>
  <c r="FC6" i="20"/>
  <c r="FA6" i="20"/>
  <c r="EZ6" i="20"/>
  <c r="EY6" i="20"/>
  <c r="EX6" i="20"/>
  <c r="EW6" i="20"/>
  <c r="EV6" i="20"/>
  <c r="EU6" i="20"/>
  <c r="ET6" i="20"/>
  <c r="ES6" i="20"/>
  <c r="ER6" i="20"/>
  <c r="EQ6" i="20"/>
  <c r="EP6" i="20"/>
  <c r="EO6" i="20"/>
  <c r="EN6" i="20"/>
  <c r="EM6" i="20"/>
  <c r="EL6" i="20"/>
  <c r="EK6" i="20"/>
  <c r="EJ6" i="20"/>
  <c r="EI6" i="20"/>
  <c r="EG6" i="20"/>
  <c r="EF6" i="20"/>
  <c r="EE6" i="20"/>
  <c r="ED6" i="20"/>
  <c r="EC6" i="20"/>
  <c r="EB6" i="20"/>
  <c r="EA6" i="20"/>
  <c r="DZ6" i="20"/>
  <c r="DY6" i="20"/>
  <c r="DX6" i="20"/>
  <c r="DW6" i="20"/>
  <c r="DV6" i="20"/>
  <c r="DU6" i="20"/>
  <c r="DT6" i="20"/>
  <c r="DS6" i="20"/>
  <c r="DR6" i="20"/>
  <c r="DQ6" i="20"/>
  <c r="DP6" i="20"/>
  <c r="DO6" i="20"/>
  <c r="DM6" i="20"/>
  <c r="DL6" i="20"/>
  <c r="DK6" i="20"/>
  <c r="DJ6" i="20"/>
  <c r="DI6" i="20"/>
  <c r="DH6" i="20"/>
  <c r="DG6" i="20"/>
  <c r="DF6" i="20"/>
  <c r="DE6" i="20"/>
  <c r="DD6" i="20"/>
  <c r="DC6" i="20"/>
  <c r="DB6" i="20"/>
  <c r="DA6" i="20"/>
  <c r="CZ6" i="20"/>
  <c r="CY6" i="20"/>
  <c r="CW6" i="20"/>
  <c r="CU6" i="20"/>
  <c r="CS6" i="20"/>
  <c r="CQ6" i="20"/>
  <c r="CP6" i="20"/>
  <c r="CO6" i="20"/>
  <c r="CN6" i="20"/>
  <c r="CM6" i="20"/>
  <c r="CL6" i="20"/>
  <c r="CK6" i="20"/>
  <c r="CJ6" i="20"/>
  <c r="CI6" i="20"/>
  <c r="CH6" i="20"/>
  <c r="CG6" i="20"/>
  <c r="CF6" i="20"/>
  <c r="CE6" i="20"/>
  <c r="CD6" i="20"/>
  <c r="CC6" i="20"/>
  <c r="CB6" i="20"/>
  <c r="CA6" i="20"/>
  <c r="BY6" i="20"/>
  <c r="BX6" i="20"/>
  <c r="BW6" i="20"/>
  <c r="BV6" i="20"/>
  <c r="BU6" i="20"/>
  <c r="BT6" i="20"/>
  <c r="BS6" i="20"/>
  <c r="BR6" i="20"/>
  <c r="BQ6" i="20"/>
  <c r="BP6" i="20"/>
  <c r="BO6" i="20"/>
  <c r="BN6" i="20"/>
  <c r="BM6" i="20"/>
  <c r="BL6" i="20"/>
  <c r="BK6" i="20"/>
  <c r="BJ6" i="20"/>
  <c r="BI6" i="20"/>
  <c r="BH6" i="20"/>
  <c r="BG6" i="20"/>
  <c r="CX6" i="20"/>
  <c r="CV6" i="20"/>
  <c r="CR6" i="20"/>
  <c r="BD6" i="20"/>
  <c r="BB6" i="20"/>
  <c r="AZ6" i="20"/>
  <c r="AX6" i="20"/>
  <c r="AV6" i="20"/>
  <c r="AT6" i="20"/>
  <c r="AR6" i="20"/>
  <c r="BE6" i="20"/>
  <c r="BC6" i="20"/>
  <c r="BA6" i="20"/>
  <c r="AY6" i="20"/>
  <c r="AW6" i="20"/>
  <c r="AU6" i="20"/>
  <c r="AS6" i="20"/>
  <c r="AQ6" i="20"/>
  <c r="AP6" i="20"/>
  <c r="AO6" i="20"/>
  <c r="AN6" i="20"/>
  <c r="AM6" i="20"/>
  <c r="AK6" i="20"/>
  <c r="AJ6" i="20"/>
  <c r="AI6" i="20"/>
  <c r="AH6" i="20"/>
  <c r="AG6" i="20"/>
  <c r="AF6" i="20"/>
  <c r="AE6" i="20"/>
  <c r="AD6" i="20"/>
  <c r="AC6" i="20"/>
  <c r="AB6" i="20"/>
  <c r="AA6" i="20"/>
  <c r="Z6" i="20"/>
  <c r="Y6" i="20"/>
  <c r="X6" i="20"/>
  <c r="W6" i="20"/>
  <c r="V6" i="20"/>
  <c r="U6" i="20"/>
  <c r="T6" i="20"/>
  <c r="S6" i="20"/>
  <c r="R6" i="20"/>
  <c r="Q6" i="20"/>
  <c r="P6" i="20"/>
  <c r="O6" i="20"/>
  <c r="N6" i="20"/>
  <c r="M6" i="20"/>
  <c r="E6" i="20"/>
  <c r="L6" i="20"/>
  <c r="K6" i="20"/>
  <c r="I6" i="20"/>
  <c r="G6" i="20"/>
  <c r="J6" i="20"/>
  <c r="H6" i="20"/>
  <c r="F6" i="20"/>
  <c r="FU7" i="20"/>
  <c r="FT7" i="20"/>
  <c r="FS7" i="20"/>
  <c r="FR7" i="20"/>
  <c r="FQ7" i="20"/>
  <c r="FP7" i="20"/>
  <c r="FO7" i="20"/>
  <c r="FN7" i="20"/>
  <c r="FM7" i="20"/>
  <c r="FL7" i="20"/>
  <c r="FK7" i="20"/>
  <c r="FJ7" i="20"/>
  <c r="FI7" i="20"/>
  <c r="FH7" i="20"/>
  <c r="FG7" i="20"/>
  <c r="FF7" i="20"/>
  <c r="FE7" i="20"/>
  <c r="FD7" i="20"/>
  <c r="FC7" i="20"/>
  <c r="FA7" i="20"/>
  <c r="EZ7" i="20"/>
  <c r="EY7" i="20"/>
  <c r="EX7" i="20"/>
  <c r="EW7" i="20"/>
  <c r="EV7" i="20"/>
  <c r="EU7" i="20"/>
  <c r="ET7" i="20"/>
  <c r="ES7" i="20"/>
  <c r="EQ7" i="20"/>
  <c r="EP7" i="20"/>
  <c r="EO7" i="20"/>
  <c r="EM7" i="20"/>
  <c r="EK7" i="20"/>
  <c r="EI7" i="20"/>
  <c r="EG7" i="20"/>
  <c r="EF7" i="20"/>
  <c r="EE7" i="20"/>
  <c r="ED7" i="20"/>
  <c r="EC7" i="20"/>
  <c r="EB7" i="20"/>
  <c r="EA7" i="20"/>
  <c r="DZ7" i="20"/>
  <c r="DY7" i="20"/>
  <c r="DX7" i="20"/>
  <c r="DW7" i="20"/>
  <c r="DV7" i="20"/>
  <c r="DU7" i="20"/>
  <c r="DT7" i="20"/>
  <c r="DS7" i="20"/>
  <c r="DR7" i="20"/>
  <c r="DQ7" i="20"/>
  <c r="DP7" i="20"/>
  <c r="DO7" i="20"/>
  <c r="DM7" i="20"/>
  <c r="DL7" i="20"/>
  <c r="DK7" i="20"/>
  <c r="DJ7" i="20"/>
  <c r="DI7" i="20"/>
  <c r="DH7" i="20"/>
  <c r="DG7" i="20"/>
  <c r="DF7" i="20"/>
  <c r="DE7" i="20"/>
  <c r="DD7" i="20"/>
  <c r="DC7" i="20"/>
  <c r="DB7" i="20"/>
  <c r="DA7" i="20"/>
  <c r="CZ7" i="20"/>
  <c r="CY7" i="20"/>
  <c r="CX7" i="20"/>
  <c r="CW7" i="20"/>
  <c r="CV7" i="20"/>
  <c r="CU7" i="20"/>
  <c r="CS7" i="20"/>
  <c r="CR7" i="20"/>
  <c r="ER7" i="20"/>
  <c r="EN7" i="20"/>
  <c r="EL7" i="20"/>
  <c r="EJ7" i="20"/>
  <c r="CQ7" i="20"/>
  <c r="CP7" i="20"/>
  <c r="CO7" i="20"/>
  <c r="CN7" i="20"/>
  <c r="CM7" i="20"/>
  <c r="CL7" i="20"/>
  <c r="CK7" i="20"/>
  <c r="CJ7" i="20"/>
  <c r="CI7" i="20"/>
  <c r="CH7" i="20"/>
  <c r="CG7" i="20"/>
  <c r="CF7" i="20"/>
  <c r="CE7" i="20"/>
  <c r="CD7" i="20"/>
  <c r="CC7" i="20"/>
  <c r="CB7" i="20"/>
  <c r="CA7" i="20"/>
  <c r="BY7" i="20"/>
  <c r="BX7" i="20"/>
  <c r="BW7" i="20"/>
  <c r="BV7" i="20"/>
  <c r="BU7" i="20"/>
  <c r="BT7" i="20"/>
  <c r="BS7" i="20"/>
  <c r="BR7" i="20"/>
  <c r="BQ7" i="20"/>
  <c r="BP7" i="20"/>
  <c r="BO7" i="20"/>
  <c r="BN7" i="20"/>
  <c r="BM7" i="20"/>
  <c r="BL7" i="20"/>
  <c r="BK7" i="20"/>
  <c r="BJ7" i="20"/>
  <c r="BI7" i="20"/>
  <c r="BH7" i="20"/>
  <c r="BG7" i="20"/>
  <c r="BE7" i="20"/>
  <c r="BD7" i="20"/>
  <c r="BC7" i="20"/>
  <c r="BB7" i="20"/>
  <c r="BA7" i="20"/>
  <c r="AZ7" i="20"/>
  <c r="AY7" i="20"/>
  <c r="AX7" i="20"/>
  <c r="AW7" i="20"/>
  <c r="AV7" i="20"/>
  <c r="AU7" i="20"/>
  <c r="AT7" i="20"/>
  <c r="AS7" i="20"/>
  <c r="AR7" i="20"/>
  <c r="AQ7" i="20"/>
  <c r="AP7" i="20"/>
  <c r="AO7" i="20"/>
  <c r="AN7" i="20"/>
  <c r="AM7" i="20"/>
  <c r="AK7" i="20"/>
  <c r="AJ7" i="20"/>
  <c r="AI7" i="20"/>
  <c r="AH7" i="20"/>
  <c r="AG7" i="20"/>
  <c r="AF7" i="20"/>
  <c r="AE7" i="20"/>
  <c r="AD7" i="20"/>
  <c r="AC7" i="20"/>
  <c r="AB7" i="20"/>
  <c r="AA7" i="20"/>
  <c r="Z7" i="20"/>
  <c r="Y7" i="20"/>
  <c r="X7" i="20"/>
  <c r="W7" i="20"/>
  <c r="V7" i="20"/>
  <c r="U7" i="20"/>
  <c r="T7" i="20"/>
  <c r="S7" i="20"/>
  <c r="R7" i="20"/>
  <c r="Q7" i="20"/>
  <c r="P7" i="20"/>
  <c r="O7" i="20"/>
  <c r="N7" i="20"/>
  <c r="M7" i="20"/>
  <c r="L7" i="20"/>
  <c r="K7" i="20"/>
  <c r="I7" i="20"/>
  <c r="G7" i="20"/>
  <c r="J7" i="20"/>
  <c r="H7" i="20"/>
  <c r="F7" i="20"/>
  <c r="E7" i="20"/>
  <c r="E5" i="40" l="1"/>
  <c r="A10" i="41" s="1"/>
  <c r="F5" i="40"/>
  <c r="A15" i="41" s="1"/>
  <c r="J5" i="40"/>
  <c r="J18" i="40" s="1"/>
  <c r="G5" i="40"/>
  <c r="A20" i="41" s="1"/>
  <c r="K5" i="40"/>
  <c r="H5" i="40"/>
  <c r="L5" i="40"/>
  <c r="L18" i="40" s="1"/>
  <c r="I5" i="40"/>
  <c r="I18" i="40" s="1"/>
  <c r="K18" i="40"/>
  <c r="H18" i="40"/>
  <c r="D10" i="20"/>
  <c r="D7" i="20"/>
  <c r="BF7" i="20"/>
  <c r="EH7" i="20"/>
  <c r="BF6" i="20"/>
  <c r="EH6" i="20"/>
  <c r="D8" i="20"/>
  <c r="FV10" i="20"/>
  <c r="BZ8" i="20"/>
  <c r="FB8" i="20"/>
  <c r="AL7" i="20"/>
  <c r="CT7" i="20"/>
  <c r="FV7" i="20"/>
  <c r="BZ7" i="20"/>
  <c r="FB7" i="20"/>
  <c r="D6" i="20"/>
  <c r="DN6" i="20"/>
  <c r="FB6" i="20"/>
  <c r="AL8" i="20"/>
  <c r="D9" i="20"/>
  <c r="BF9" i="20"/>
  <c r="BZ9" i="20"/>
  <c r="FB9" i="20"/>
  <c r="AL10" i="20"/>
  <c r="BZ10" i="20"/>
  <c r="CT8" i="20"/>
  <c r="FV8" i="20"/>
  <c r="AL9" i="20"/>
  <c r="DN9" i="20"/>
  <c r="EH9" i="20"/>
  <c r="DN10" i="20"/>
  <c r="DN7" i="20"/>
  <c r="AL6" i="20"/>
  <c r="CT6" i="20"/>
  <c r="FB10" i="20"/>
  <c r="BZ6" i="20"/>
  <c r="FV6" i="20"/>
  <c r="BF8" i="20"/>
  <c r="DN8" i="20"/>
  <c r="EH8" i="20"/>
  <c r="CT9" i="20"/>
  <c r="FV9" i="20"/>
  <c r="BF10" i="20"/>
  <c r="CT10" i="20"/>
  <c r="EH10" i="20"/>
  <c r="N23" i="3"/>
  <c r="N12" i="3"/>
  <c r="M11" i="3"/>
  <c r="O22" i="3" s="1"/>
  <c r="M10" i="3"/>
  <c r="N10" i="3" s="1"/>
  <c r="M9" i="3"/>
  <c r="N20" i="3" s="1"/>
  <c r="M8" i="3"/>
  <c r="N8" i="3" s="1"/>
  <c r="M7" i="3"/>
  <c r="N18" i="3" s="1"/>
  <c r="M6" i="3"/>
  <c r="N6" i="3" s="1"/>
  <c r="M5" i="3"/>
  <c r="N16" i="3" s="1"/>
  <c r="M4" i="3"/>
  <c r="N4" i="3" s="1"/>
  <c r="M3" i="3"/>
  <c r="N14" i="3" s="1"/>
  <c r="M2" i="3"/>
  <c r="O13" i="3" s="1"/>
  <c r="OH24" i="41" l="1"/>
  <c r="J22" i="41"/>
  <c r="BV22" i="41"/>
  <c r="DZ22" i="41"/>
  <c r="GD22" i="41"/>
  <c r="ID22" i="41"/>
  <c r="KD22" i="41"/>
  <c r="MH22" i="41"/>
  <c r="K23" i="41"/>
  <c r="BS23" i="41"/>
  <c r="EA23" i="41"/>
  <c r="FW23" i="41"/>
  <c r="IA23" i="41"/>
  <c r="JW23" i="41"/>
  <c r="MA23" i="41"/>
  <c r="NS23" i="41"/>
  <c r="AN24" i="41"/>
  <c r="CN24" i="41"/>
  <c r="EJ24" i="41"/>
  <c r="GJ24" i="41"/>
  <c r="IR24" i="41"/>
  <c r="LD24" i="41"/>
  <c r="ND24" i="41"/>
  <c r="H22" i="41"/>
  <c r="AR22" i="41"/>
  <c r="BT22" i="41"/>
  <c r="CV22" i="41"/>
  <c r="EB22" i="41"/>
  <c r="FD22" i="41"/>
  <c r="GJ22" i="41"/>
  <c r="HP22" i="41"/>
  <c r="IR22" i="41"/>
  <c r="JT22" i="41"/>
  <c r="KV22" i="41"/>
  <c r="MB22" i="41"/>
  <c r="MZ22" i="41"/>
  <c r="OF22" i="41"/>
  <c r="AC23" i="41"/>
  <c r="BA23" i="41"/>
  <c r="CC23" i="41"/>
  <c r="DE23" i="41"/>
  <c r="EK23" i="41"/>
  <c r="FQ23" i="41"/>
  <c r="GS23" i="41"/>
  <c r="HU23" i="41"/>
  <c r="JA23" i="41"/>
  <c r="KC23" i="41"/>
  <c r="LI23" i="41"/>
  <c r="MK23" i="41"/>
  <c r="NM23" i="41"/>
  <c r="F24" i="41"/>
  <c r="AL24" i="41"/>
  <c r="BR24" i="41"/>
  <c r="CP24" i="41"/>
  <c r="DN24" i="41"/>
  <c r="EP24" i="41"/>
  <c r="FR24" i="41"/>
  <c r="GX24" i="41"/>
  <c r="HZ24" i="41"/>
  <c r="JF24" i="41"/>
  <c r="KL24" i="41"/>
  <c r="LR24" i="41"/>
  <c r="MX24" i="41"/>
  <c r="OD24" i="41"/>
  <c r="M22" i="41"/>
  <c r="AK22" i="41"/>
  <c r="BA22" i="41"/>
  <c r="BQ22" i="41"/>
  <c r="CG22" i="41"/>
  <c r="CW22" i="41"/>
  <c r="DM22" i="41"/>
  <c r="EC22" i="41"/>
  <c r="ES22" i="41"/>
  <c r="FI22" i="41"/>
  <c r="FY22" i="41"/>
  <c r="GO22" i="41"/>
  <c r="HE22" i="41"/>
  <c r="HU22" i="41"/>
  <c r="Z22" i="41"/>
  <c r="CH22" i="41"/>
  <c r="EP22" i="41"/>
  <c r="GP22" i="41"/>
  <c r="IT22" i="41"/>
  <c r="KP22" i="41"/>
  <c r="MT22" i="41"/>
  <c r="AA23" i="41"/>
  <c r="CI23" i="41"/>
  <c r="EM23" i="41"/>
  <c r="GM23" i="41"/>
  <c r="IQ23" i="41"/>
  <c r="KM23" i="41"/>
  <c r="MM23" i="41"/>
  <c r="OI23" i="41"/>
  <c r="AZ24" i="41"/>
  <c r="CZ24" i="41"/>
  <c r="EZ24" i="41"/>
  <c r="HD24" i="41"/>
  <c r="JL24" i="41"/>
  <c r="LP24" i="41"/>
  <c r="NL24" i="41"/>
  <c r="L22" i="41"/>
  <c r="AZ22" i="41"/>
  <c r="CB22" i="41"/>
  <c r="DD22" i="41"/>
  <c r="EJ22" i="41"/>
  <c r="FL22" i="41"/>
  <c r="GR22" i="41"/>
  <c r="HX22" i="41"/>
  <c r="IV22" i="41"/>
  <c r="KB22" i="41"/>
  <c r="LD22" i="41"/>
  <c r="MF22" i="41"/>
  <c r="NH22" i="41"/>
  <c r="E23" i="41"/>
  <c r="AG23" i="41"/>
  <c r="BI23" i="41"/>
  <c r="CK23" i="41"/>
  <c r="DM23" i="41"/>
  <c r="ES23" i="41"/>
  <c r="FY23" i="41"/>
  <c r="HA23" i="41"/>
  <c r="IC23" i="41"/>
  <c r="JI23" i="41"/>
  <c r="KK23" i="41"/>
  <c r="LQ23" i="41"/>
  <c r="MS23" i="41"/>
  <c r="NU23" i="41"/>
  <c r="N24" i="41"/>
  <c r="AT24" i="41"/>
  <c r="BV24" i="41"/>
  <c r="CT24" i="41"/>
  <c r="DV24" i="41"/>
  <c r="EX24" i="41"/>
  <c r="FV24" i="41"/>
  <c r="HF24" i="41"/>
  <c r="IH24" i="41"/>
  <c r="JN24" i="41"/>
  <c r="KT24" i="41"/>
  <c r="LZ24" i="41"/>
  <c r="NF24" i="41"/>
  <c r="Y22" i="41"/>
  <c r="AO22" i="41"/>
  <c r="BE22" i="41"/>
  <c r="BU22" i="41"/>
  <c r="CK22" i="41"/>
  <c r="DA22" i="41"/>
  <c r="DQ22" i="41"/>
  <c r="EG22" i="41"/>
  <c r="EW22" i="41"/>
  <c r="FM22" i="41"/>
  <c r="GC22" i="41"/>
  <c r="GS22" i="41"/>
  <c r="HI22" i="41"/>
  <c r="HY22" i="41"/>
  <c r="IO22" i="41"/>
  <c r="AL22" i="41"/>
  <c r="CX22" i="41"/>
  <c r="FB22" i="41"/>
  <c r="HB22" i="41"/>
  <c r="JB22" i="41"/>
  <c r="LB22" i="41"/>
  <c r="NJ22" i="41"/>
  <c r="AQ23" i="41"/>
  <c r="CY23" i="41"/>
  <c r="EY23" i="41"/>
  <c r="GY23" i="41"/>
  <c r="JC23" i="41"/>
  <c r="KY23" i="41"/>
  <c r="MY23" i="41"/>
  <c r="L24" i="41"/>
  <c r="BP24" i="41"/>
  <c r="DL24" i="41"/>
  <c r="FL24" i="41"/>
  <c r="HP24" i="41"/>
  <c r="KB24" i="41"/>
  <c r="MF24" i="41"/>
  <c r="OB24" i="41"/>
  <c r="AB22" i="41"/>
  <c r="BH22" i="41"/>
  <c r="CJ22" i="41"/>
  <c r="DL22" i="41"/>
  <c r="ER22" i="41"/>
  <c r="FT22" i="41"/>
  <c r="GZ22" i="41"/>
  <c r="IB22" i="41"/>
  <c r="JD22" i="41"/>
  <c r="KJ22" i="41"/>
  <c r="LL22" i="41"/>
  <c r="MN22" i="41"/>
  <c r="NP22" i="41"/>
  <c r="M23" i="41"/>
  <c r="AO23" i="41"/>
  <c r="BQ23" i="41"/>
  <c r="CS23" i="41"/>
  <c r="DU23" i="41"/>
  <c r="FA23" i="41"/>
  <c r="GG23" i="41"/>
  <c r="HE23" i="41"/>
  <c r="IK23" i="41"/>
  <c r="JQ23" i="41"/>
  <c r="KS23" i="41"/>
  <c r="LU23" i="41"/>
  <c r="NA23" i="41"/>
  <c r="OC23" i="41"/>
  <c r="V24" i="41"/>
  <c r="BB24" i="41"/>
  <c r="CD24" i="41"/>
  <c r="DB24" i="41"/>
  <c r="ED24" i="41"/>
  <c r="FB24" i="41"/>
  <c r="GD24" i="41"/>
  <c r="HN24" i="41"/>
  <c r="IP24" i="41"/>
  <c r="JV24" i="41"/>
  <c r="LB24" i="41"/>
  <c r="MH24" i="41"/>
  <c r="NJ24" i="41"/>
  <c r="E22" i="41"/>
  <c r="AC22" i="41"/>
  <c r="AS22" i="41"/>
  <c r="BI22" i="41"/>
  <c r="BY22" i="41"/>
  <c r="CO22" i="41"/>
  <c r="DE22" i="41"/>
  <c r="DU22" i="41"/>
  <c r="EK22" i="41"/>
  <c r="FA22" i="41"/>
  <c r="FQ22" i="41"/>
  <c r="GG22" i="41"/>
  <c r="GW22" i="41"/>
  <c r="HM22" i="41"/>
  <c r="IC22" i="41"/>
  <c r="IS22" i="41"/>
  <c r="JI22" i="41"/>
  <c r="JY22" i="41"/>
  <c r="KO22" i="41"/>
  <c r="LE22" i="41"/>
  <c r="LU22" i="41"/>
  <c r="MK22" i="41"/>
  <c r="NA22" i="41"/>
  <c r="BB22" i="41"/>
  <c r="DJ22" i="41"/>
  <c r="FR22" i="41"/>
  <c r="HR22" i="41"/>
  <c r="JR22" i="41"/>
  <c r="LV22" i="41"/>
  <c r="NZ22" i="41"/>
  <c r="BG23" i="41"/>
  <c r="DO23" i="41"/>
  <c r="FK23" i="41"/>
  <c r="HO23" i="41"/>
  <c r="JO23" i="41"/>
  <c r="LK23" i="41"/>
  <c r="NG23" i="41"/>
  <c r="AB24" i="41"/>
  <c r="BX24" i="41"/>
  <c r="EB24" i="41"/>
  <c r="FT24" i="41"/>
  <c r="IF24" i="41"/>
  <c r="KR24" i="41"/>
  <c r="MR24" i="41"/>
  <c r="D22" i="41"/>
  <c r="AJ22" i="41"/>
  <c r="BP22" i="41"/>
  <c r="CR22" i="41"/>
  <c r="DT22" i="41"/>
  <c r="EZ22" i="41"/>
  <c r="GB22" i="41"/>
  <c r="HH22" i="41"/>
  <c r="IJ22" i="41"/>
  <c r="JL22" i="41"/>
  <c r="KR22" i="41"/>
  <c r="LT22" i="41"/>
  <c r="MV22" i="41"/>
  <c r="NX22" i="41"/>
  <c r="U23" i="41"/>
  <c r="AS23" i="41"/>
  <c r="BU23" i="41"/>
  <c r="DA23" i="41"/>
  <c r="EC23" i="41"/>
  <c r="FI23" i="41"/>
  <c r="GO23" i="41"/>
  <c r="HM23" i="41"/>
  <c r="IS23" i="41"/>
  <c r="JU23" i="41"/>
  <c r="LA23" i="41"/>
  <c r="MC23" i="41"/>
  <c r="NE23" i="41"/>
  <c r="AD24" i="41"/>
  <c r="BJ24" i="41"/>
  <c r="CH24" i="41"/>
  <c r="DJ24" i="41"/>
  <c r="EH24" i="41"/>
  <c r="FJ24" i="41"/>
  <c r="GP24" i="41"/>
  <c r="HV24" i="41"/>
  <c r="IX24" i="41"/>
  <c r="KD24" i="41"/>
  <c r="LJ24" i="41"/>
  <c r="MP24" i="41"/>
  <c r="NR24" i="41"/>
  <c r="I22" i="41"/>
  <c r="AG22" i="41"/>
  <c r="AW22" i="41"/>
  <c r="BM22" i="41"/>
  <c r="CC22" i="41"/>
  <c r="CS22" i="41"/>
  <c r="DI22" i="41"/>
  <c r="DY22" i="41"/>
  <c r="EO22" i="41"/>
  <c r="FE22" i="41"/>
  <c r="FU22" i="41"/>
  <c r="GK22" i="41"/>
  <c r="HA22" i="41"/>
  <c r="HQ22" i="41"/>
  <c r="IG22" i="41"/>
  <c r="JE22" i="41"/>
  <c r="KC22" i="41"/>
  <c r="KW22" i="41"/>
  <c r="LQ22" i="41"/>
  <c r="MO22" i="41"/>
  <c r="NI22" i="41"/>
  <c r="NY22" i="41"/>
  <c r="F23" i="41"/>
  <c r="V23" i="41"/>
  <c r="AL23" i="41"/>
  <c r="BB23" i="41"/>
  <c r="BR23" i="41"/>
  <c r="CH23" i="41"/>
  <c r="CX23" i="41"/>
  <c r="DN23" i="41"/>
  <c r="ED23" i="41"/>
  <c r="ET23" i="41"/>
  <c r="FJ23" i="41"/>
  <c r="FZ23" i="41"/>
  <c r="GP23" i="41"/>
  <c r="HF23" i="41"/>
  <c r="HV23" i="41"/>
  <c r="IL23" i="41"/>
  <c r="JB23" i="41"/>
  <c r="JR23" i="41"/>
  <c r="KH23" i="41"/>
  <c r="KX23" i="41"/>
  <c r="LN23" i="41"/>
  <c r="MD23" i="41"/>
  <c r="MT23" i="41"/>
  <c r="NJ23" i="41"/>
  <c r="NZ23" i="41"/>
  <c r="G24" i="41"/>
  <c r="W24" i="41"/>
  <c r="AM24" i="41"/>
  <c r="BC24" i="41"/>
  <c r="BS24" i="41"/>
  <c r="CI24" i="41"/>
  <c r="CY24" i="41"/>
  <c r="DO24" i="41"/>
  <c r="EE24" i="41"/>
  <c r="EU24" i="41"/>
  <c r="FK24" i="41"/>
  <c r="GA24" i="41"/>
  <c r="GQ24" i="41"/>
  <c r="HG24" i="41"/>
  <c r="HW24" i="41"/>
  <c r="IM24" i="41"/>
  <c r="JC24" i="41"/>
  <c r="JS24" i="41"/>
  <c r="KI24" i="41"/>
  <c r="KY24" i="41"/>
  <c r="LO24" i="41"/>
  <c r="ME24" i="41"/>
  <c r="MU24" i="41"/>
  <c r="NK24" i="41"/>
  <c r="OA24" i="41"/>
  <c r="IK22" i="41"/>
  <c r="JM22" i="41"/>
  <c r="KG22" i="41"/>
  <c r="LA22" i="41"/>
  <c r="LY22" i="41"/>
  <c r="MS22" i="41"/>
  <c r="NM22" i="41"/>
  <c r="OC22" i="41"/>
  <c r="J23" i="41"/>
  <c r="Z23" i="41"/>
  <c r="AP23" i="41"/>
  <c r="BF23" i="41"/>
  <c r="BV23" i="41"/>
  <c r="CL23" i="41"/>
  <c r="DB23" i="41"/>
  <c r="DR23" i="41"/>
  <c r="EH23" i="41"/>
  <c r="EX23" i="41"/>
  <c r="FN23" i="41"/>
  <c r="GD23" i="41"/>
  <c r="GT23" i="41"/>
  <c r="HJ23" i="41"/>
  <c r="HZ23" i="41"/>
  <c r="IP23" i="41"/>
  <c r="JF23" i="41"/>
  <c r="JV23" i="41"/>
  <c r="KL23" i="41"/>
  <c r="LB23" i="41"/>
  <c r="LR23" i="41"/>
  <c r="MH23" i="41"/>
  <c r="MX23" i="41"/>
  <c r="NN23" i="41"/>
  <c r="OD23" i="41"/>
  <c r="K24" i="41"/>
  <c r="AA24" i="41"/>
  <c r="AQ24" i="41"/>
  <c r="BG24" i="41"/>
  <c r="BW24" i="41"/>
  <c r="CM24" i="41"/>
  <c r="DC24" i="41"/>
  <c r="DS24" i="41"/>
  <c r="EI24" i="41"/>
  <c r="EY24" i="41"/>
  <c r="FO24" i="41"/>
  <c r="GE24" i="41"/>
  <c r="GU24" i="41"/>
  <c r="HK24" i="41"/>
  <c r="IA24" i="41"/>
  <c r="IQ24" i="41"/>
  <c r="JG24" i="41"/>
  <c r="JW24" i="41"/>
  <c r="KM24" i="41"/>
  <c r="LC24" i="41"/>
  <c r="LS24" i="41"/>
  <c r="MI24" i="41"/>
  <c r="MY24" i="41"/>
  <c r="NO24" i="41"/>
  <c r="OE24" i="41"/>
  <c r="CL22" i="41"/>
  <c r="GL22" i="41"/>
  <c r="KH22" i="41"/>
  <c r="W23" i="41"/>
  <c r="EU23" i="41"/>
  <c r="JG23" i="41"/>
  <c r="OA23" i="41"/>
  <c r="DP24" i="41"/>
  <c r="HT24" i="41"/>
  <c r="LT24" i="41"/>
  <c r="F22" i="41"/>
  <c r="BR22" i="41"/>
  <c r="DR22" i="41"/>
  <c r="FV22" i="41"/>
  <c r="HV22" i="41"/>
  <c r="KL22" i="41"/>
  <c r="ML22" i="41"/>
  <c r="AY23" i="41"/>
  <c r="DC23" i="41"/>
  <c r="FG23" i="41"/>
  <c r="HK23" i="41"/>
  <c r="JK23" i="41"/>
  <c r="LW23" i="41"/>
  <c r="OE23" i="41"/>
  <c r="AR24" i="41"/>
  <c r="CV24" i="41"/>
  <c r="IW22" i="41"/>
  <c r="JQ22" i="41"/>
  <c r="KK22" i="41"/>
  <c r="LI22" i="41"/>
  <c r="MC22" i="41"/>
  <c r="MW22" i="41"/>
  <c r="NQ22" i="41"/>
  <c r="OG22" i="41"/>
  <c r="N23" i="41"/>
  <c r="AD23" i="41"/>
  <c r="AT23" i="41"/>
  <c r="BJ23" i="41"/>
  <c r="BZ23" i="41"/>
  <c r="CP23" i="41"/>
  <c r="DF23" i="41"/>
  <c r="DV23" i="41"/>
  <c r="EL23" i="41"/>
  <c r="FB23" i="41"/>
  <c r="FR23" i="41"/>
  <c r="GH23" i="41"/>
  <c r="GX23" i="41"/>
  <c r="HN23" i="41"/>
  <c r="ID23" i="41"/>
  <c r="IT23" i="41"/>
  <c r="JJ23" i="41"/>
  <c r="JZ23" i="41"/>
  <c r="KP23" i="41"/>
  <c r="LF23" i="41"/>
  <c r="LV23" i="41"/>
  <c r="ML23" i="41"/>
  <c r="NB23" i="41"/>
  <c r="NR23" i="41"/>
  <c r="OH23" i="41"/>
  <c r="O24" i="41"/>
  <c r="AE24" i="41"/>
  <c r="AU24" i="41"/>
  <c r="BK24" i="41"/>
  <c r="CA24" i="41"/>
  <c r="CQ24" i="41"/>
  <c r="DG24" i="41"/>
  <c r="DW24" i="41"/>
  <c r="EM24" i="41"/>
  <c r="FC24" i="41"/>
  <c r="FS24" i="41"/>
  <c r="GI24" i="41"/>
  <c r="GY24" i="41"/>
  <c r="HO24" i="41"/>
  <c r="IE24" i="41"/>
  <c r="IU24" i="41"/>
  <c r="JK24" i="41"/>
  <c r="KA24" i="41"/>
  <c r="KQ24" i="41"/>
  <c r="LG24" i="41"/>
  <c r="LW24" i="41"/>
  <c r="MM24" i="41"/>
  <c r="NC24" i="41"/>
  <c r="NS24" i="41"/>
  <c r="OI24" i="41"/>
  <c r="N22" i="41"/>
  <c r="DN22" i="41"/>
  <c r="HF22" i="41"/>
  <c r="LN22" i="41"/>
  <c r="BC23" i="41"/>
  <c r="GE23" i="41"/>
  <c r="KI23" i="41"/>
  <c r="T24" i="41"/>
  <c r="ER24" i="41"/>
  <c r="IN24" i="41"/>
  <c r="MV24" i="41"/>
  <c r="AH22" i="41"/>
  <c r="CD22" i="41"/>
  <c r="ED22" i="41"/>
  <c r="GH22" i="41"/>
  <c r="IP22" i="41"/>
  <c r="KX22" i="41"/>
  <c r="NB22" i="41"/>
  <c r="O23" i="41"/>
  <c r="BO23" i="41"/>
  <c r="DS23" i="41"/>
  <c r="FS23" i="41"/>
  <c r="HW23" i="41"/>
  <c r="KA23" i="41"/>
  <c r="MI23" i="41"/>
  <c r="D24" i="41"/>
  <c r="BH24" i="41"/>
  <c r="DH24" i="41"/>
  <c r="FH24" i="41"/>
  <c r="HX24" i="41"/>
  <c r="JT24" i="41"/>
  <c r="LX24" i="41"/>
  <c r="OF24" i="41"/>
  <c r="AA22" i="41"/>
  <c r="AQ22" i="41"/>
  <c r="BG22" i="41"/>
  <c r="BW22" i="41"/>
  <c r="CM22" i="41"/>
  <c r="DC22" i="41"/>
  <c r="DS22" i="41"/>
  <c r="EI22" i="41"/>
  <c r="EY22" i="41"/>
  <c r="FO22" i="41"/>
  <c r="GE22" i="41"/>
  <c r="GU22" i="41"/>
  <c r="HK22" i="41"/>
  <c r="IA22" i="41"/>
  <c r="IQ22" i="41"/>
  <c r="JG22" i="41"/>
  <c r="JW22" i="41"/>
  <c r="KM22" i="41"/>
  <c r="LC22" i="41"/>
  <c r="LS22" i="41"/>
  <c r="MI22" i="41"/>
  <c r="MY22" i="41"/>
  <c r="NO22" i="41"/>
  <c r="OE22" i="41"/>
  <c r="L23" i="41"/>
  <c r="AB23" i="41"/>
  <c r="AR23" i="41"/>
  <c r="BH23" i="41"/>
  <c r="BX23" i="41"/>
  <c r="CN23" i="41"/>
  <c r="DD23" i="41"/>
  <c r="DT23" i="41"/>
  <c r="EJ23" i="41"/>
  <c r="EZ23" i="41"/>
  <c r="FP23" i="41"/>
  <c r="GF23" i="41"/>
  <c r="GV23" i="41"/>
  <c r="HL23" i="41"/>
  <c r="IB23" i="41"/>
  <c r="IR23" i="41"/>
  <c r="JH23" i="41"/>
  <c r="JX23" i="41"/>
  <c r="KN23" i="41"/>
  <c r="LD23" i="41"/>
  <c r="LT23" i="41"/>
  <c r="MJ23" i="41"/>
  <c r="MZ23" i="41"/>
  <c r="NP23" i="41"/>
  <c r="OF23" i="41"/>
  <c r="M24" i="41"/>
  <c r="AC24" i="41"/>
  <c r="AS24" i="41"/>
  <c r="BI24" i="41"/>
  <c r="BY24" i="41"/>
  <c r="CO24" i="41"/>
  <c r="DE24" i="41"/>
  <c r="DU24" i="41"/>
  <c r="EK24" i="41"/>
  <c r="FA24" i="41"/>
  <c r="FQ24" i="41"/>
  <c r="GG24" i="41"/>
  <c r="GW24" i="41"/>
  <c r="HM24" i="41"/>
  <c r="IC24" i="41"/>
  <c r="IS24" i="41"/>
  <c r="JI24" i="41"/>
  <c r="JY24" i="41"/>
  <c r="KO24" i="41"/>
  <c r="LE24" i="41"/>
  <c r="LU24" i="41"/>
  <c r="MK24" i="41"/>
  <c r="NA24" i="41"/>
  <c r="NQ24" i="41"/>
  <c r="OG24" i="41"/>
  <c r="JA22" i="41"/>
  <c r="JU22" i="41"/>
  <c r="KS22" i="41"/>
  <c r="LM22" i="41"/>
  <c r="MG22" i="41"/>
  <c r="NE22" i="41"/>
  <c r="NU22" i="41"/>
  <c r="R23" i="41"/>
  <c r="AH23" i="41"/>
  <c r="AX23" i="41"/>
  <c r="BN23" i="41"/>
  <c r="CD23" i="41"/>
  <c r="CT23" i="41"/>
  <c r="DJ23" i="41"/>
  <c r="DZ23" i="41"/>
  <c r="EP23" i="41"/>
  <c r="FF23" i="41"/>
  <c r="FV23" i="41"/>
  <c r="GL23" i="41"/>
  <c r="HB23" i="41"/>
  <c r="HR23" i="41"/>
  <c r="IH23" i="41"/>
  <c r="IX23" i="41"/>
  <c r="JN23" i="41"/>
  <c r="KD23" i="41"/>
  <c r="KT23" i="41"/>
  <c r="LJ23" i="41"/>
  <c r="LZ23" i="41"/>
  <c r="MP23" i="41"/>
  <c r="NF23" i="41"/>
  <c r="NV23" i="41"/>
  <c r="S24" i="41"/>
  <c r="AI24" i="41"/>
  <c r="AY24" i="41"/>
  <c r="BO24" i="41"/>
  <c r="CE24" i="41"/>
  <c r="CU24" i="41"/>
  <c r="DK24" i="41"/>
  <c r="EA24" i="41"/>
  <c r="EQ24" i="41"/>
  <c r="FG24" i="41"/>
  <c r="FW24" i="41"/>
  <c r="GM24" i="41"/>
  <c r="HC24" i="41"/>
  <c r="HS24" i="41"/>
  <c r="II24" i="41"/>
  <c r="IY24" i="41"/>
  <c r="JO24" i="41"/>
  <c r="KE24" i="41"/>
  <c r="KU24" i="41"/>
  <c r="LK24" i="41"/>
  <c r="MA24" i="41"/>
  <c r="MQ24" i="41"/>
  <c r="NG24" i="41"/>
  <c r="NW24" i="41"/>
  <c r="AP22" i="41"/>
  <c r="IH22" i="41"/>
  <c r="CE23" i="41"/>
  <c r="LS23" i="41"/>
  <c r="FX24" i="41"/>
  <c r="NP24" i="41"/>
  <c r="CT22" i="41"/>
  <c r="GX22" i="41"/>
  <c r="LJ22" i="41"/>
  <c r="AE23" i="41"/>
  <c r="EE23" i="41"/>
  <c r="IM23" i="41"/>
  <c r="NC23" i="41"/>
  <c r="BT24" i="41"/>
  <c r="EV24" i="41"/>
  <c r="IJ24" i="41"/>
  <c r="KV24" i="41"/>
  <c r="NT24" i="41"/>
  <c r="AE22" i="41"/>
  <c r="AY22" i="41"/>
  <c r="BS22" i="41"/>
  <c r="CQ22" i="41"/>
  <c r="DK22" i="41"/>
  <c r="EE22" i="41"/>
  <c r="FC22" i="41"/>
  <c r="FW22" i="41"/>
  <c r="GQ22" i="41"/>
  <c r="HO22" i="41"/>
  <c r="II22" i="41"/>
  <c r="JC22" i="41"/>
  <c r="KA22" i="41"/>
  <c r="KU22" i="41"/>
  <c r="LO22" i="41"/>
  <c r="MM22" i="41"/>
  <c r="NG22" i="41"/>
  <c r="OA22" i="41"/>
  <c r="P23" i="41"/>
  <c r="AJ23" i="41"/>
  <c r="BD23" i="41"/>
  <c r="CB23" i="41"/>
  <c r="CV23" i="41"/>
  <c r="DP23" i="41"/>
  <c r="EN23" i="41"/>
  <c r="FH23" i="41"/>
  <c r="GB23" i="41"/>
  <c r="GZ23" i="41"/>
  <c r="HT23" i="41"/>
  <c r="IN23" i="41"/>
  <c r="JL23" i="41"/>
  <c r="KF23" i="41"/>
  <c r="KZ23" i="41"/>
  <c r="LX23" i="41"/>
  <c r="MR23" i="41"/>
  <c r="NL23" i="41"/>
  <c r="OJ23" i="41"/>
  <c r="U24" i="41"/>
  <c r="AO24" i="41"/>
  <c r="BM24" i="41"/>
  <c r="CG24" i="41"/>
  <c r="DA24" i="41"/>
  <c r="DY24" i="41"/>
  <c r="ES24" i="41"/>
  <c r="FM24" i="41"/>
  <c r="GK24" i="41"/>
  <c r="HE24" i="41"/>
  <c r="HY24" i="41"/>
  <c r="IW24" i="41"/>
  <c r="JQ24" i="41"/>
  <c r="KK24" i="41"/>
  <c r="LI24" i="41"/>
  <c r="MC24" i="41"/>
  <c r="MW24" i="41"/>
  <c r="NU24" i="41"/>
  <c r="AD22" i="41"/>
  <c r="CP22" i="41"/>
  <c r="EX22" i="41"/>
  <c r="HN22" i="41"/>
  <c r="JN22" i="41"/>
  <c r="LR22" i="41"/>
  <c r="NR22" i="41"/>
  <c r="AI23" i="41"/>
  <c r="CM23" i="41"/>
  <c r="EI23" i="41"/>
  <c r="GQ23" i="41"/>
  <c r="IY23" i="41"/>
  <c r="BJ22" i="41"/>
  <c r="JF22" i="41"/>
  <c r="DK23" i="41"/>
  <c r="MQ23" i="41"/>
  <c r="GV24" i="41"/>
  <c r="OJ24" i="41"/>
  <c r="DF22" i="41"/>
  <c r="HJ22" i="41"/>
  <c r="LZ22" i="41"/>
  <c r="AM23" i="41"/>
  <c r="EQ23" i="41"/>
  <c r="IU23" i="41"/>
  <c r="NO23" i="41"/>
  <c r="CF24" i="41"/>
  <c r="GB24" i="41"/>
  <c r="IZ24" i="41"/>
  <c r="LH24" i="41"/>
  <c r="AI22" i="41"/>
  <c r="BC22" i="41"/>
  <c r="CA22" i="41"/>
  <c r="CU22" i="41"/>
  <c r="DO22" i="41"/>
  <c r="EM22" i="41"/>
  <c r="FG22" i="41"/>
  <c r="GA22" i="41"/>
  <c r="GY22" i="41"/>
  <c r="HS22" i="41"/>
  <c r="IM22" i="41"/>
  <c r="JK22" i="41"/>
  <c r="KE22" i="41"/>
  <c r="KY22" i="41"/>
  <c r="LW22" i="41"/>
  <c r="MQ22" i="41"/>
  <c r="NK22" i="41"/>
  <c r="OI22" i="41"/>
  <c r="T23" i="41"/>
  <c r="AN23" i="41"/>
  <c r="BL23" i="41"/>
  <c r="CF23" i="41"/>
  <c r="CZ23" i="41"/>
  <c r="DX23" i="41"/>
  <c r="ER23" i="41"/>
  <c r="FL23" i="41"/>
  <c r="GJ23" i="41"/>
  <c r="HD23" i="41"/>
  <c r="HX23" i="41"/>
  <c r="IV23" i="41"/>
  <c r="JP23" i="41"/>
  <c r="KJ23" i="41"/>
  <c r="LH23" i="41"/>
  <c r="MB23" i="41"/>
  <c r="MV23" i="41"/>
  <c r="NT23" i="41"/>
  <c r="E24" i="41"/>
  <c r="Y24" i="41"/>
  <c r="AW24" i="41"/>
  <c r="BQ24" i="41"/>
  <c r="CK24" i="41"/>
  <c r="DI24" i="41"/>
  <c r="EC24" i="41"/>
  <c r="EW24" i="41"/>
  <c r="FU24" i="41"/>
  <c r="GO24" i="41"/>
  <c r="HI24" i="41"/>
  <c r="IG24" i="41"/>
  <c r="JA24" i="41"/>
  <c r="JU24" i="41"/>
  <c r="KS24" i="41"/>
  <c r="LM24" i="41"/>
  <c r="MG24" i="41"/>
  <c r="NE24" i="41"/>
  <c r="NY24" i="41"/>
  <c r="AX22" i="41"/>
  <c r="DB22" i="41"/>
  <c r="FN22" i="41"/>
  <c r="HZ22" i="41"/>
  <c r="JZ22" i="41"/>
  <c r="MD22" i="41"/>
  <c r="OD22" i="41"/>
  <c r="AU23" i="41"/>
  <c r="CU23" i="41"/>
  <c r="FC23" i="41"/>
  <c r="HG23" i="41"/>
  <c r="JS23" i="41"/>
  <c r="LO23" i="41"/>
  <c r="NW23" i="41"/>
  <c r="AV24" i="41"/>
  <c r="DD24" i="41"/>
  <c r="FP24" i="41"/>
  <c r="HL24" i="41"/>
  <c r="JX24" i="41"/>
  <c r="MB24" i="41"/>
  <c r="X22" i="41"/>
  <c r="BD22" i="41"/>
  <c r="CN22" i="41"/>
  <c r="DX22" i="41"/>
  <c r="FH22" i="41"/>
  <c r="GN22" i="41"/>
  <c r="HT22" i="41"/>
  <c r="JH22" i="41"/>
  <c r="EH22" i="41"/>
  <c r="MX22" i="41"/>
  <c r="HC23" i="41"/>
  <c r="BD24" i="41"/>
  <c r="JP24" i="41"/>
  <c r="AT22" i="41"/>
  <c r="ET22" i="41"/>
  <c r="JJ22" i="41"/>
  <c r="NN22" i="41"/>
  <c r="CA23" i="41"/>
  <c r="GI23" i="41"/>
  <c r="KQ23" i="41"/>
  <c r="P24" i="41"/>
  <c r="DT24" i="41"/>
  <c r="GR24" i="41"/>
  <c r="JD24" i="41"/>
  <c r="MJ24" i="41"/>
  <c r="G22" i="41"/>
  <c r="AM22" i="41"/>
  <c r="BK22" i="41"/>
  <c r="CE22" i="41"/>
  <c r="CY22" i="41"/>
  <c r="DW22" i="41"/>
  <c r="EQ22" i="41"/>
  <c r="FK22" i="41"/>
  <c r="GI22" i="41"/>
  <c r="HC22" i="41"/>
  <c r="HW22" i="41"/>
  <c r="IU22" i="41"/>
  <c r="JO22" i="41"/>
  <c r="KI22" i="41"/>
  <c r="LG22" i="41"/>
  <c r="MA22" i="41"/>
  <c r="MU22" i="41"/>
  <c r="NS22" i="41"/>
  <c r="D23" i="41"/>
  <c r="X23" i="41"/>
  <c r="AV23" i="41"/>
  <c r="BP23" i="41"/>
  <c r="CJ23" i="41"/>
  <c r="DH23" i="41"/>
  <c r="EB23" i="41"/>
  <c r="EV23" i="41"/>
  <c r="FT23" i="41"/>
  <c r="GN23" i="41"/>
  <c r="HH23" i="41"/>
  <c r="IF23" i="41"/>
  <c r="IZ23" i="41"/>
  <c r="JT23" i="41"/>
  <c r="KR23" i="41"/>
  <c r="LL23" i="41"/>
  <c r="MF23" i="41"/>
  <c r="ND23" i="41"/>
  <c r="NX23" i="41"/>
  <c r="I24" i="41"/>
  <c r="AG24" i="41"/>
  <c r="BA24" i="41"/>
  <c r="BU24" i="41"/>
  <c r="CS24" i="41"/>
  <c r="DM24" i="41"/>
  <c r="EG24" i="41"/>
  <c r="FE24" i="41"/>
  <c r="FY24" i="41"/>
  <c r="GS24" i="41"/>
  <c r="HQ24" i="41"/>
  <c r="IK24" i="41"/>
  <c r="JE24" i="41"/>
  <c r="KC24" i="41"/>
  <c r="KW24" i="41"/>
  <c r="LQ24" i="41"/>
  <c r="MO24" i="41"/>
  <c r="NI24" i="41"/>
  <c r="OC24" i="41"/>
  <c r="BN22" i="41"/>
  <c r="DV22" i="41"/>
  <c r="FZ22" i="41"/>
  <c r="IL22" i="41"/>
  <c r="KT22" i="41"/>
  <c r="MP22" i="41"/>
  <c r="G23" i="41"/>
  <c r="BK23" i="41"/>
  <c r="DG23" i="41"/>
  <c r="FO23" i="41"/>
  <c r="HS23" i="41"/>
  <c r="KE23" i="41"/>
  <c r="ME23" i="41"/>
  <c r="H24" i="41"/>
  <c r="BL24" i="41"/>
  <c r="DX24" i="41"/>
  <c r="GF24" i="41"/>
  <c r="IB24" i="41"/>
  <c r="KJ24" i="41"/>
  <c r="MN24" i="41"/>
  <c r="AF22" i="41"/>
  <c r="BL22" i="41"/>
  <c r="CZ22" i="41"/>
  <c r="EF22" i="41"/>
  <c r="FP22" i="41"/>
  <c r="GV22" i="41"/>
  <c r="IF22" i="41"/>
  <c r="JP22" i="41"/>
  <c r="KZ22" i="41"/>
  <c r="MJ22" i="41"/>
  <c r="NT22" i="41"/>
  <c r="Q23" i="41"/>
  <c r="BE23" i="41"/>
  <c r="CO23" i="41"/>
  <c r="DY23" i="41"/>
  <c r="FE23" i="41"/>
  <c r="GK23" i="41"/>
  <c r="HY23" i="41"/>
  <c r="JE23" i="41"/>
  <c r="KO23" i="41"/>
  <c r="LY23" i="41"/>
  <c r="NI23" i="41"/>
  <c r="J24" i="41"/>
  <c r="AP24" i="41"/>
  <c r="BZ24" i="41"/>
  <c r="DR24" i="41"/>
  <c r="FF24" i="41"/>
  <c r="GL24" i="41"/>
  <c r="HR24" i="41"/>
  <c r="JB24" i="41"/>
  <c r="KH24" i="41"/>
  <c r="LN24" i="41"/>
  <c r="MT24" i="41"/>
  <c r="NZ24" i="41"/>
  <c r="FJ22" i="41"/>
  <c r="OH22" i="41"/>
  <c r="IE23" i="41"/>
  <c r="CJ24" i="41"/>
  <c r="KN24" i="41"/>
  <c r="BF22" i="41"/>
  <c r="FF22" i="41"/>
  <c r="JV22" i="41"/>
  <c r="NV22" i="41"/>
  <c r="CQ23" i="41"/>
  <c r="GU23" i="41"/>
  <c r="LG23" i="41"/>
  <c r="AF24" i="41"/>
  <c r="EF24" i="41"/>
  <c r="HH24" i="41"/>
  <c r="KF24" i="41"/>
  <c r="MZ24" i="41"/>
  <c r="K22" i="41"/>
  <c r="AU22" i="41"/>
  <c r="BO22" i="41"/>
  <c r="CI22" i="41"/>
  <c r="DG22" i="41"/>
  <c r="EA22" i="41"/>
  <c r="EU22" i="41"/>
  <c r="FS22" i="41"/>
  <c r="GM22" i="41"/>
  <c r="HG22" i="41"/>
  <c r="IE22" i="41"/>
  <c r="IY22" i="41"/>
  <c r="JS22" i="41"/>
  <c r="KQ22" i="41"/>
  <c r="LK22" i="41"/>
  <c r="ME22" i="41"/>
  <c r="NC22" i="41"/>
  <c r="NW22" i="41"/>
  <c r="H23" i="41"/>
  <c r="AF23" i="41"/>
  <c r="AZ23" i="41"/>
  <c r="BT23" i="41"/>
  <c r="CR23" i="41"/>
  <c r="DL23" i="41"/>
  <c r="EF23" i="41"/>
  <c r="FD23" i="41"/>
  <c r="FX23" i="41"/>
  <c r="GR23" i="41"/>
  <c r="HP23" i="41"/>
  <c r="IJ23" i="41"/>
  <c r="JD23" i="41"/>
  <c r="KB23" i="41"/>
  <c r="KV23" i="41"/>
  <c r="LP23" i="41"/>
  <c r="MN23" i="41"/>
  <c r="NH23" i="41"/>
  <c r="OB23" i="41"/>
  <c r="Q24" i="41"/>
  <c r="AK24" i="41"/>
  <c r="BE24" i="41"/>
  <c r="CC24" i="41"/>
  <c r="CW24" i="41"/>
  <c r="DQ24" i="41"/>
  <c r="EO24" i="41"/>
  <c r="FI24" i="41"/>
  <c r="GC24" i="41"/>
  <c r="HA24" i="41"/>
  <c r="HU24" i="41"/>
  <c r="IO24" i="41"/>
  <c r="JM24" i="41"/>
  <c r="KG24" i="41"/>
  <c r="LA24" i="41"/>
  <c r="LY24" i="41"/>
  <c r="MS24" i="41"/>
  <c r="NM24" i="41"/>
  <c r="IX22" i="41"/>
  <c r="BW23" i="41"/>
  <c r="KU23" i="41"/>
  <c r="X24" i="41"/>
  <c r="EN24" i="41"/>
  <c r="IV24" i="41"/>
  <c r="NH24" i="41"/>
  <c r="BX22" i="41"/>
  <c r="EN22" i="41"/>
  <c r="HD22" i="41"/>
  <c r="JX22" i="41"/>
  <c r="LP22" i="41"/>
  <c r="NL22" i="41"/>
  <c r="Y23" i="41"/>
  <c r="BY23" i="41"/>
  <c r="DQ23" i="41"/>
  <c r="FM23" i="41"/>
  <c r="HI23" i="41"/>
  <c r="IW23" i="41"/>
  <c r="KW23" i="41"/>
  <c r="MO23" i="41"/>
  <c r="OG23" i="41"/>
  <c r="AX24" i="41"/>
  <c r="CX24" i="41"/>
  <c r="ET24" i="41"/>
  <c r="GT24" i="41"/>
  <c r="IL24" i="41"/>
  <c r="JZ24" i="41"/>
  <c r="LV24" i="41"/>
  <c r="NN24" i="41"/>
  <c r="BZ22" i="41"/>
  <c r="LF22" i="41"/>
  <c r="DW23" i="41"/>
  <c r="LC23" i="41"/>
  <c r="AJ24" i="41"/>
  <c r="FD24" i="41"/>
  <c r="JH24" i="41"/>
  <c r="NX24" i="41"/>
  <c r="CF22" i="41"/>
  <c r="EV22" i="41"/>
  <c r="HL22" i="41"/>
  <c r="KF22" i="41"/>
  <c r="LX22" i="41"/>
  <c r="OB22" i="41"/>
  <c r="AK23" i="41"/>
  <c r="CG23" i="41"/>
  <c r="EG23" i="41"/>
  <c r="FU23" i="41"/>
  <c r="HQ23" i="41"/>
  <c r="JM23" i="41"/>
  <c r="LE23" i="41"/>
  <c r="MW23" i="41"/>
  <c r="R24" i="41"/>
  <c r="BF24" i="41"/>
  <c r="DF24" i="41"/>
  <c r="FN24" i="41"/>
  <c r="HB24" i="41"/>
  <c r="IT24" i="41"/>
  <c r="KP24" i="41"/>
  <c r="MD24" i="41"/>
  <c r="NV24" i="41"/>
  <c r="EL22" i="41"/>
  <c r="NF22" i="41"/>
  <c r="GA23" i="41"/>
  <c r="MU23" i="41"/>
  <c r="CB24" i="41"/>
  <c r="GN24" i="41"/>
  <c r="KZ24" i="41"/>
  <c r="AN22" i="41"/>
  <c r="DH22" i="41"/>
  <c r="FX22" i="41"/>
  <c r="IN22" i="41"/>
  <c r="KN22" i="41"/>
  <c r="MR22" i="41"/>
  <c r="OJ22" i="41"/>
  <c r="AW23" i="41"/>
  <c r="CW23" i="41"/>
  <c r="EO23" i="41"/>
  <c r="GC23" i="41"/>
  <c r="IG23" i="41"/>
  <c r="JY23" i="41"/>
  <c r="LM23" i="41"/>
  <c r="NQ23" i="41"/>
  <c r="Z24" i="41"/>
  <c r="BN24" i="41"/>
  <c r="DZ24" i="41"/>
  <c r="FZ24" i="41"/>
  <c r="HJ24" i="41"/>
  <c r="JJ24" i="41"/>
  <c r="KX24" i="41"/>
  <c r="ML24" i="41"/>
  <c r="GT22" i="41"/>
  <c r="S23" i="41"/>
  <c r="II23" i="41"/>
  <c r="NK23" i="41"/>
  <c r="CR24" i="41"/>
  <c r="GZ24" i="41"/>
  <c r="LL24" i="41"/>
  <c r="AV22" i="41"/>
  <c r="DP22" i="41"/>
  <c r="GF22" i="41"/>
  <c r="IZ22" i="41"/>
  <c r="LH22" i="41"/>
  <c r="ND22" i="41"/>
  <c r="I23" i="41"/>
  <c r="BM23" i="41"/>
  <c r="DI23" i="41"/>
  <c r="EW23" i="41"/>
  <c r="GW23" i="41"/>
  <c r="IO23" i="41"/>
  <c r="KG23" i="41"/>
  <c r="MG23" i="41"/>
  <c r="NY23" i="41"/>
  <c r="AH24" i="41"/>
  <c r="CL24" i="41"/>
  <c r="EL24" i="41"/>
  <c r="GH24" i="41"/>
  <c r="ID24" i="41"/>
  <c r="JR24" i="41"/>
  <c r="LF24" i="41"/>
  <c r="NB24" i="41"/>
  <c r="OE19" i="41"/>
  <c r="M17" i="41"/>
  <c r="AI17" i="41"/>
  <c r="BD17" i="41"/>
  <c r="BY17" i="41"/>
  <c r="DA17" i="41"/>
  <c r="EE17" i="41"/>
  <c r="FG17" i="41"/>
  <c r="GK17" i="41"/>
  <c r="HY17" i="41"/>
  <c r="JK17" i="41"/>
  <c r="KV17" i="41"/>
  <c r="MI17" i="41"/>
  <c r="NY17" i="41"/>
  <c r="BH18" i="41"/>
  <c r="EF18" i="41"/>
  <c r="HA18" i="41"/>
  <c r="KB18" i="41"/>
  <c r="NR18" i="41"/>
  <c r="FK19" i="41"/>
  <c r="OH19" i="41"/>
  <c r="NM19" i="41"/>
  <c r="MQ19" i="41"/>
  <c r="LV19" i="41"/>
  <c r="LA19" i="41"/>
  <c r="KE19" i="41"/>
  <c r="JJ19" i="41"/>
  <c r="IO19" i="41"/>
  <c r="HS19" i="41"/>
  <c r="GX19" i="41"/>
  <c r="GC19" i="41"/>
  <c r="FG19" i="41"/>
  <c r="EL19" i="41"/>
  <c r="DQ19" i="41"/>
  <c r="CU19" i="41"/>
  <c r="BZ19" i="41"/>
  <c r="BE19" i="41"/>
  <c r="AI19" i="41"/>
  <c r="N19" i="41"/>
  <c r="OB18" i="41"/>
  <c r="NF18" i="41"/>
  <c r="OA19" i="41"/>
  <c r="MY19" i="41"/>
  <c r="LW19" i="41"/>
  <c r="KT19" i="41"/>
  <c r="JR19" i="41"/>
  <c r="IP19" i="41"/>
  <c r="HM19" i="41"/>
  <c r="GK19" i="41"/>
  <c r="FI19" i="41"/>
  <c r="EE19" i="41"/>
  <c r="DC19" i="41"/>
  <c r="CA19" i="41"/>
  <c r="AX19" i="41"/>
  <c r="V19" i="41"/>
  <c r="OC18" i="41"/>
  <c r="MZ18" i="41"/>
  <c r="MC18" i="41"/>
  <c r="NK19" i="41"/>
  <c r="MI19" i="41"/>
  <c r="LG19" i="41"/>
  <c r="KD19" i="41"/>
  <c r="JB19" i="41"/>
  <c r="HZ19" i="41"/>
  <c r="GW19" i="41"/>
  <c r="FU19" i="41"/>
  <c r="ES19" i="41"/>
  <c r="DO19" i="41"/>
  <c r="CM19" i="41"/>
  <c r="BK19" i="41"/>
  <c r="AH19" i="41"/>
  <c r="F19" i="41"/>
  <c r="NM18" i="41"/>
  <c r="ML18" i="41"/>
  <c r="LQ18" i="41"/>
  <c r="KV18" i="41"/>
  <c r="JZ18" i="41"/>
  <c r="JE18" i="41"/>
  <c r="IJ18" i="41"/>
  <c r="HN18" i="41"/>
  <c r="GS18" i="41"/>
  <c r="FX18" i="41"/>
  <c r="FB18" i="41"/>
  <c r="EG18" i="41"/>
  <c r="DL18" i="41"/>
  <c r="CP18" i="41"/>
  <c r="H17" i="41"/>
  <c r="I17" i="41"/>
  <c r="AG17" i="41"/>
  <c r="D17" i="41"/>
  <c r="AN17" i="41"/>
  <c r="BI17" i="41"/>
  <c r="CF17" i="41"/>
  <c r="DI17" i="41"/>
  <c r="EK17" i="41"/>
  <c r="FM17" i="41"/>
  <c r="GV17" i="41"/>
  <c r="IG17" i="41"/>
  <c r="JS17" i="41"/>
  <c r="LG17" i="41"/>
  <c r="MR17" i="41"/>
  <c r="Q18" i="41"/>
  <c r="CB18" i="41"/>
  <c r="EV18" i="41"/>
  <c r="HV18" i="41"/>
  <c r="KT18" i="41"/>
  <c r="Q19" i="41"/>
  <c r="IS19" i="41"/>
  <c r="OC19" i="41"/>
  <c r="NG19" i="41"/>
  <c r="ML19" i="41"/>
  <c r="LQ19" i="41"/>
  <c r="KU19" i="41"/>
  <c r="JZ19" i="41"/>
  <c r="JE19" i="41"/>
  <c r="II19" i="41"/>
  <c r="HN19" i="41"/>
  <c r="GS19" i="41"/>
  <c r="FW19" i="41"/>
  <c r="FB19" i="41"/>
  <c r="EG19" i="41"/>
  <c r="DK19" i="41"/>
  <c r="CP19" i="41"/>
  <c r="BU19" i="41"/>
  <c r="AY19" i="41"/>
  <c r="AD19" i="41"/>
  <c r="I19" i="41"/>
  <c r="NV18" i="41"/>
  <c r="NA18" i="41"/>
  <c r="NU19" i="41"/>
  <c r="MS19" i="41"/>
  <c r="LO19" i="41"/>
  <c r="KM19" i="41"/>
  <c r="JK19" i="41"/>
  <c r="IH19" i="41"/>
  <c r="HF19" i="41"/>
  <c r="GD19" i="41"/>
  <c r="FA19" i="41"/>
  <c r="DY19" i="41"/>
  <c r="CW19" i="41"/>
  <c r="BS19" i="41"/>
  <c r="AQ19" i="41"/>
  <c r="O19" i="41"/>
  <c r="NU18" i="41"/>
  <c r="MS18" i="41"/>
  <c r="OG19" i="41"/>
  <c r="NE19" i="41"/>
  <c r="MC19" i="41"/>
  <c r="KY19" i="41"/>
  <c r="JW19" i="41"/>
  <c r="IU19" i="41"/>
  <c r="HR19" i="41"/>
  <c r="GP19" i="41"/>
  <c r="AM17" i="41"/>
  <c r="AF17" i="41"/>
  <c r="AV17" i="41"/>
  <c r="AK17" i="41"/>
  <c r="E17" i="41"/>
  <c r="AS17" i="41"/>
  <c r="BO17" i="41"/>
  <c r="CN17" i="41"/>
  <c r="DP17" i="41"/>
  <c r="ER17" i="41"/>
  <c r="FU17" i="41"/>
  <c r="HE17" i="41"/>
  <c r="IQ17" i="41"/>
  <c r="KC17" i="41"/>
  <c r="LO17" i="41"/>
  <c r="MZ17" i="41"/>
  <c r="AC18" i="41"/>
  <c r="CR18" i="41"/>
  <c r="FQ18" i="41"/>
  <c r="IP18" i="41"/>
  <c r="LJ18" i="41"/>
  <c r="BG19" i="41"/>
  <c r="LM19" i="41"/>
  <c r="NW19" i="41"/>
  <c r="NB19" i="41"/>
  <c r="MG19" i="41"/>
  <c r="LK19" i="41"/>
  <c r="KP19" i="41"/>
  <c r="JU19" i="41"/>
  <c r="IY19" i="41"/>
  <c r="ID19" i="41"/>
  <c r="HI19" i="41"/>
  <c r="GM19" i="41"/>
  <c r="FR19" i="41"/>
  <c r="EW19" i="41"/>
  <c r="EA19" i="41"/>
  <c r="DF19" i="41"/>
  <c r="CK19" i="41"/>
  <c r="BO19" i="41"/>
  <c r="AT19" i="41"/>
  <c r="Y19" i="41"/>
  <c r="NQ18" i="41"/>
  <c r="MV18" i="41"/>
  <c r="NN19" i="41"/>
  <c r="MK19" i="41"/>
  <c r="LI19" i="41"/>
  <c r="KG19" i="41"/>
  <c r="JC19" i="41"/>
  <c r="IA19" i="41"/>
  <c r="GY19" i="41"/>
  <c r="FV19" i="41"/>
  <c r="ET19" i="41"/>
  <c r="DR19" i="41"/>
  <c r="CO19" i="41"/>
  <c r="BM19" i="41"/>
  <c r="AK19" i="41"/>
  <c r="G19" i="41"/>
  <c r="NN18" i="41"/>
  <c r="MN18" i="41"/>
  <c r="NZ19" i="41"/>
  <c r="MX19" i="41"/>
  <c r="LU19" i="41"/>
  <c r="KS19" i="41"/>
  <c r="JQ19" i="41"/>
  <c r="IM19" i="41"/>
  <c r="HK19" i="41"/>
  <c r="GI19" i="41"/>
  <c r="AQ17" i="41"/>
  <c r="K17" i="41"/>
  <c r="AY17" i="41"/>
  <c r="BT17" i="41"/>
  <c r="CU17" i="41"/>
  <c r="DW17" i="41"/>
  <c r="EZ17" i="41"/>
  <c r="GC17" i="41"/>
  <c r="HO17" i="41"/>
  <c r="JA17" i="41"/>
  <c r="KM17" i="41"/>
  <c r="LX17" i="41"/>
  <c r="NO17" i="41"/>
  <c r="AN18" i="41"/>
  <c r="DM18" i="41"/>
  <c r="GK18" i="41"/>
  <c r="JF18" i="41"/>
  <c r="MJ18" i="41"/>
  <c r="CS19" i="41"/>
  <c r="OJ19" i="41"/>
  <c r="NR19" i="41"/>
  <c r="MW19" i="41"/>
  <c r="MA19" i="41"/>
  <c r="LF19" i="41"/>
  <c r="KK19" i="41"/>
  <c r="JO19" i="41"/>
  <c r="IT19" i="41"/>
  <c r="HY19" i="41"/>
  <c r="HC19" i="41"/>
  <c r="GH19" i="41"/>
  <c r="FM19" i="41"/>
  <c r="EQ19" i="41"/>
  <c r="DV19" i="41"/>
  <c r="DA19" i="41"/>
  <c r="CE19" i="41"/>
  <c r="BJ19" i="41"/>
  <c r="AO19" i="41"/>
  <c r="S19" i="41"/>
  <c r="OG18" i="41"/>
  <c r="NL18" i="41"/>
  <c r="OI19" i="41"/>
  <c r="NF19" i="41"/>
  <c r="MD19" i="41"/>
  <c r="LB19" i="41"/>
  <c r="JY19" i="41"/>
  <c r="IW19" i="41"/>
  <c r="HU19" i="41"/>
  <c r="GQ19" i="41"/>
  <c r="FO19" i="41"/>
  <c r="EM19" i="41"/>
  <c r="DJ19" i="41"/>
  <c r="CH19" i="41"/>
  <c r="BF19" i="41"/>
  <c r="AC19" i="41"/>
  <c r="OJ18" i="41"/>
  <c r="NH18" i="41"/>
  <c r="MH18" i="41"/>
  <c r="NS19" i="41"/>
  <c r="MP19" i="41"/>
  <c r="LN19" i="41"/>
  <c r="KL19" i="41"/>
  <c r="JI19" i="41"/>
  <c r="IG19" i="41"/>
  <c r="HE19" i="41"/>
  <c r="GA19" i="41"/>
  <c r="FN19" i="41"/>
  <c r="ED19" i="41"/>
  <c r="CT19" i="41"/>
  <c r="BC19" i="41"/>
  <c r="U19" i="41"/>
  <c r="NT18" i="41"/>
  <c r="MG18" i="41"/>
  <c r="LF18" i="41"/>
  <c r="KF18" i="41"/>
  <c r="IZ18" i="41"/>
  <c r="HY18" i="41"/>
  <c r="GX18" i="41"/>
  <c r="FR18" i="41"/>
  <c r="ER18" i="41"/>
  <c r="DQ18" i="41"/>
  <c r="CK18" i="41"/>
  <c r="BP18" i="41"/>
  <c r="AT18" i="41"/>
  <c r="Y18" i="41"/>
  <c r="D18" i="41"/>
  <c r="NQ17" i="41"/>
  <c r="MV17" i="41"/>
  <c r="MA17" i="41"/>
  <c r="LE17" i="41"/>
  <c r="KJ17" i="41"/>
  <c r="JO17" i="41"/>
  <c r="IS17" i="41"/>
  <c r="HX17" i="41"/>
  <c r="HC17" i="41"/>
  <c r="GG17" i="41"/>
  <c r="NA19" i="41"/>
  <c r="KW19" i="41"/>
  <c r="IQ19" i="41"/>
  <c r="GL19" i="41"/>
  <c r="EH19" i="41"/>
  <c r="CC19" i="41"/>
  <c r="W19" i="41"/>
  <c r="NB18" i="41"/>
  <c r="LN18" i="41"/>
  <c r="KL18" i="41"/>
  <c r="JI18" i="41"/>
  <c r="IG18" i="41"/>
  <c r="HE18" i="41"/>
  <c r="GB18" i="41"/>
  <c r="EZ18" i="41"/>
  <c r="DX18" i="41"/>
  <c r="CT18" i="41"/>
  <c r="BR18" i="41"/>
  <c r="AP18" i="41"/>
  <c r="M18" i="41"/>
  <c r="NT17" i="41"/>
  <c r="NJ19" i="41"/>
  <c r="LE19" i="41"/>
  <c r="JA19" i="41"/>
  <c r="GU19" i="41"/>
  <c r="EP19" i="41"/>
  <c r="CL19" i="41"/>
  <c r="AG19" i="41"/>
  <c r="NJ18" i="41"/>
  <c r="LT18" i="41"/>
  <c r="KR18" i="41"/>
  <c r="JN18" i="41"/>
  <c r="IL18" i="41"/>
  <c r="HJ18" i="41"/>
  <c r="GG18" i="41"/>
  <c r="FE18" i="41"/>
  <c r="EC18" i="41"/>
  <c r="CZ18" i="41"/>
  <c r="BX18" i="41"/>
  <c r="AV18" i="41"/>
  <c r="ME19" i="41"/>
  <c r="KA19" i="41"/>
  <c r="HV19" i="41"/>
  <c r="FQ19" i="41"/>
  <c r="DM19" i="41"/>
  <c r="IE19" i="41"/>
  <c r="BB19" i="41"/>
  <c r="MF18" i="41"/>
  <c r="JY18" i="41"/>
  <c r="HU18" i="41"/>
  <c r="FP18" i="41"/>
  <c r="DJ18" i="41"/>
  <c r="BF18" i="41"/>
  <c r="P18" i="41"/>
  <c r="NK17" i="41"/>
  <c r="MG17" i="41"/>
  <c r="LD17" i="41"/>
  <c r="KB17" i="41"/>
  <c r="IZ17" i="41"/>
  <c r="HW17" i="41"/>
  <c r="GU17" i="41"/>
  <c r="FT17" i="41"/>
  <c r="EY17" i="41"/>
  <c r="EC17" i="41"/>
  <c r="DH17" i="41"/>
  <c r="CM17" i="41"/>
  <c r="L17" i="41"/>
  <c r="AU17" i="41"/>
  <c r="BP17" i="41"/>
  <c r="CO17" i="41"/>
  <c r="FF19" i="41"/>
  <c r="DW19" i="41"/>
  <c r="CG19" i="41"/>
  <c r="AW19" i="41"/>
  <c r="M19" i="41"/>
  <c r="NE18" i="41"/>
  <c r="MB18" i="41"/>
  <c r="LA18" i="41"/>
  <c r="JU18" i="41"/>
  <c r="IT18" i="41"/>
  <c r="HT18" i="41"/>
  <c r="GN18" i="41"/>
  <c r="FM18" i="41"/>
  <c r="EL18" i="41"/>
  <c r="DF18" i="41"/>
  <c r="CF18" i="41"/>
  <c r="BJ18" i="41"/>
  <c r="AO18" i="41"/>
  <c r="T18" i="41"/>
  <c r="OG17" i="41"/>
  <c r="NL17" i="41"/>
  <c r="MQ17" i="41"/>
  <c r="LU17" i="41"/>
  <c r="KZ17" i="41"/>
  <c r="KE17" i="41"/>
  <c r="JI17" i="41"/>
  <c r="IN17" i="41"/>
  <c r="HS17" i="41"/>
  <c r="GW17" i="41"/>
  <c r="GB17" i="41"/>
  <c r="MM19" i="41"/>
  <c r="KH19" i="41"/>
  <c r="IC19" i="41"/>
  <c r="FY19" i="41"/>
  <c r="DS19" i="41"/>
  <c r="BN19" i="41"/>
  <c r="J19" i="41"/>
  <c r="MO18" i="41"/>
  <c r="LH18" i="41"/>
  <c r="KD18" i="41"/>
  <c r="JB18" i="41"/>
  <c r="HZ18" i="41"/>
  <c r="GW18" i="41"/>
  <c r="FU18" i="41"/>
  <c r="ES18" i="41"/>
  <c r="DP18" i="41"/>
  <c r="CN18" i="41"/>
  <c r="BL18" i="41"/>
  <c r="AH18" i="41"/>
  <c r="F18" i="41"/>
  <c r="NM17" i="41"/>
  <c r="MU19" i="41"/>
  <c r="KQ19" i="41"/>
  <c r="IL19" i="41"/>
  <c r="GG19" i="41"/>
  <c r="EC19" i="41"/>
  <c r="BW19" i="41"/>
  <c r="R19" i="41"/>
  <c r="MW18" i="41"/>
  <c r="LM18" i="41"/>
  <c r="KJ18" i="41"/>
  <c r="JH18" i="41"/>
  <c r="IF18" i="41"/>
  <c r="HB18" i="41"/>
  <c r="FZ18" i="41"/>
  <c r="EX18" i="41"/>
  <c r="DU18" i="41"/>
  <c r="CS18" i="41"/>
  <c r="BQ18" i="41"/>
  <c r="NV19" i="41"/>
  <c r="LR19" i="41"/>
  <c r="JM19" i="41"/>
  <c r="HG19" i="41"/>
  <c r="FC19" i="41"/>
  <c r="CX19" i="41"/>
  <c r="FZ19" i="41"/>
  <c r="Z19" i="41"/>
  <c r="LP18" i="41"/>
  <c r="JL18" i="41"/>
  <c r="HF18" i="41"/>
  <c r="FA18" i="41"/>
  <c r="CW18" i="41"/>
  <c r="AR18" i="41"/>
  <c r="E18" i="41"/>
  <c r="NC17" i="41"/>
  <c r="EY19" i="41"/>
  <c r="DI19" i="41"/>
  <c r="BY19" i="41"/>
  <c r="AP19" i="41"/>
  <c r="OH18" i="41"/>
  <c r="MX18" i="41"/>
  <c r="LV18" i="41"/>
  <c r="KP18" i="41"/>
  <c r="JP18" i="41"/>
  <c r="IO18" i="41"/>
  <c r="HI18" i="41"/>
  <c r="GH18" i="41"/>
  <c r="FH18" i="41"/>
  <c r="EB18" i="41"/>
  <c r="DA18" i="41"/>
  <c r="BZ18" i="41"/>
  <c r="BE18" i="41"/>
  <c r="AJ18" i="41"/>
  <c r="N18" i="41"/>
  <c r="OB17" i="41"/>
  <c r="NG17" i="41"/>
  <c r="MK17" i="41"/>
  <c r="LP17" i="41"/>
  <c r="KU17" i="41"/>
  <c r="JY17" i="41"/>
  <c r="JD17" i="41"/>
  <c r="II17" i="41"/>
  <c r="HM17" i="41"/>
  <c r="GR17" i="41"/>
  <c r="OD19" i="41"/>
  <c r="LY19" i="41"/>
  <c r="JS19" i="41"/>
  <c r="HO19" i="41"/>
  <c r="FJ19" i="41"/>
  <c r="DE19" i="41"/>
  <c r="BA19" i="41"/>
  <c r="OD18" i="41"/>
  <c r="MD18" i="41"/>
  <c r="KZ18" i="41"/>
  <c r="JX18" i="41"/>
  <c r="IV18" i="41"/>
  <c r="HR18" i="41"/>
  <c r="GP18" i="41"/>
  <c r="FN18" i="41"/>
  <c r="EK18" i="41"/>
  <c r="DI18" i="41"/>
  <c r="CG18" i="41"/>
  <c r="BD18" i="41"/>
  <c r="AB18" i="41"/>
  <c r="OI17" i="41"/>
  <c r="NE17" i="41"/>
  <c r="MH19" i="41"/>
  <c r="KC19" i="41"/>
  <c r="HW19" i="41"/>
  <c r="FS19" i="41"/>
  <c r="DN19" i="41"/>
  <c r="BI19" i="41"/>
  <c r="E19" i="41"/>
  <c r="MK18" i="41"/>
  <c r="LE18" i="41"/>
  <c r="KC18" i="41"/>
  <c r="JA18" i="41"/>
  <c r="HX18" i="41"/>
  <c r="GV18" i="41"/>
  <c r="FT18" i="41"/>
  <c r="EP18" i="41"/>
  <c r="DN18" i="41"/>
  <c r="CL18" i="41"/>
  <c r="BI18" i="41"/>
  <c r="NI19" i="41"/>
  <c r="LC19" i="41"/>
  <c r="IX19" i="41"/>
  <c r="GT19" i="41"/>
  <c r="EO19" i="41"/>
  <c r="MO19" i="41"/>
  <c r="DU19" i="41"/>
  <c r="OF18" i="41"/>
  <c r="LB18" i="41"/>
  <c r="IW18" i="41"/>
  <c r="GR18" i="41"/>
  <c r="EN18" i="41"/>
  <c r="CH18" i="41"/>
  <c r="AG18" i="41"/>
  <c r="OE17" i="41"/>
  <c r="MU17" i="41"/>
  <c r="EK19" i="41"/>
  <c r="DB19" i="41"/>
  <c r="BR19" i="41"/>
  <c r="AA19" i="41"/>
  <c r="NZ18" i="41"/>
  <c r="MR18" i="41"/>
  <c r="LL18" i="41"/>
  <c r="KK18" i="41"/>
  <c r="JJ18" i="41"/>
  <c r="ID18" i="41"/>
  <c r="HD18" i="41"/>
  <c r="GC18" i="41"/>
  <c r="EW18" i="41"/>
  <c r="DV18" i="41"/>
  <c r="CV18" i="41"/>
  <c r="BU18" i="41"/>
  <c r="AZ18" i="41"/>
  <c r="AD18" i="41"/>
  <c r="I18" i="41"/>
  <c r="NW17" i="41"/>
  <c r="NA17" i="41"/>
  <c r="MF17" i="41"/>
  <c r="LK17" i="41"/>
  <c r="KO17" i="41"/>
  <c r="JT17" i="41"/>
  <c r="IY17" i="41"/>
  <c r="IC17" i="41"/>
  <c r="HH17" i="41"/>
  <c r="GM17" i="41"/>
  <c r="NO19" i="41"/>
  <c r="LJ19" i="41"/>
  <c r="JF19" i="41"/>
  <c r="HA19" i="41"/>
  <c r="EU19" i="41"/>
  <c r="CQ19" i="41"/>
  <c r="AL19" i="41"/>
  <c r="NP18" i="41"/>
  <c r="LU18" i="41"/>
  <c r="KS18" i="41"/>
  <c r="JQ18" i="41"/>
  <c r="IN18" i="41"/>
  <c r="HL18" i="41"/>
  <c r="GJ18" i="41"/>
  <c r="FF18" i="41"/>
  <c r="ED18" i="41"/>
  <c r="DB18" i="41"/>
  <c r="BY18" i="41"/>
  <c r="AW18" i="41"/>
  <c r="U18" i="41"/>
  <c r="OA17" i="41"/>
  <c r="NY19" i="41"/>
  <c r="LS19" i="41"/>
  <c r="JN19" i="41"/>
  <c r="HJ19" i="41"/>
  <c r="FE19" i="41"/>
  <c r="CY19" i="41"/>
  <c r="AU19" i="41"/>
  <c r="NY18" i="41"/>
  <c r="LZ18" i="41"/>
  <c r="KX18" i="41"/>
  <c r="JV18" i="41"/>
  <c r="IS18" i="41"/>
  <c r="HQ18" i="41"/>
  <c r="GO18" i="41"/>
  <c r="FL18" i="41"/>
  <c r="EJ18" i="41"/>
  <c r="DH18" i="41"/>
  <c r="CD18" i="41"/>
  <c r="BB18" i="41"/>
  <c r="MT19" i="41"/>
  <c r="KO19" i="41"/>
  <c r="IK19" i="41"/>
  <c r="GE19" i="41"/>
  <c r="DZ19" i="41"/>
  <c r="KI19" i="41"/>
  <c r="CD19" i="41"/>
  <c r="ND18" i="41"/>
  <c r="KN18" i="41"/>
  <c r="IH18" i="41"/>
  <c r="GD18" i="41"/>
  <c r="DY18" i="41"/>
  <c r="BT18" i="41"/>
  <c r="X18" i="41"/>
  <c r="NU17" i="41"/>
  <c r="MN17" i="41"/>
  <c r="LY17" i="41"/>
  <c r="KQ17" i="41"/>
  <c r="JG17" i="41"/>
  <c r="HP17" i="41"/>
  <c r="GF17" i="41"/>
  <c r="FD17" i="41"/>
  <c r="DX17" i="41"/>
  <c r="CW17" i="41"/>
  <c r="G17" i="41"/>
  <c r="AZ17" i="41"/>
  <c r="CA17" i="41"/>
  <c r="DK17" i="41"/>
  <c r="EM17" i="41"/>
  <c r="FP17" i="41"/>
  <c r="GY17" i="41"/>
  <c r="IJ17" i="41"/>
  <c r="JW17" i="41"/>
  <c r="LH17" i="41"/>
  <c r="MS17" i="41"/>
  <c r="H18" i="41"/>
  <c r="BM18" i="41"/>
  <c r="EH18" i="41"/>
  <c r="HH18" i="41"/>
  <c r="KG18" i="41"/>
  <c r="NX18" i="41"/>
  <c r="GO19" i="41"/>
  <c r="BG17" i="41"/>
  <c r="CC17" i="41"/>
  <c r="DE17" i="41"/>
  <c r="EG17" i="41"/>
  <c r="FK17" i="41"/>
  <c r="GQ17" i="41"/>
  <c r="IB17" i="41"/>
  <c r="JP17" i="41"/>
  <c r="LA17" i="41"/>
  <c r="MM17" i="41"/>
  <c r="OF17" i="41"/>
  <c r="AX18" i="41"/>
  <c r="DT18" i="41"/>
  <c r="GT18" i="41"/>
  <c r="JR18" i="41"/>
  <c r="MT18" i="41"/>
  <c r="HB19" i="41"/>
  <c r="AW17" i="41"/>
  <c r="BS17" i="41"/>
  <c r="CS17" i="41"/>
  <c r="DU17" i="41"/>
  <c r="EW17" i="41"/>
  <c r="GA17" i="41"/>
  <c r="HL17" i="41"/>
  <c r="IW17" i="41"/>
  <c r="KK17" i="41"/>
  <c r="LW17" i="41"/>
  <c r="NI17" i="41"/>
  <c r="Z18" i="41"/>
  <c r="CO18" i="41"/>
  <c r="FJ18" i="41"/>
  <c r="IK18" i="41"/>
  <c r="LI18" i="41"/>
  <c r="AS19" i="41"/>
  <c r="KX19" i="41"/>
  <c r="F17" i="41"/>
  <c r="AL17" i="41"/>
  <c r="BB17" i="41"/>
  <c r="BR17" i="41"/>
  <c r="CH17" i="41"/>
  <c r="CX17" i="41"/>
  <c r="DN17" i="41"/>
  <c r="ED17" i="41"/>
  <c r="ET17" i="41"/>
  <c r="FJ17" i="41"/>
  <c r="FZ17" i="41"/>
  <c r="GP17" i="41"/>
  <c r="HF17" i="41"/>
  <c r="HV17" i="41"/>
  <c r="IL17" i="41"/>
  <c r="JB17" i="41"/>
  <c r="JR17" i="41"/>
  <c r="KH17" i="41"/>
  <c r="KX17" i="41"/>
  <c r="LN17" i="41"/>
  <c r="MD17" i="41"/>
  <c r="MT17" i="41"/>
  <c r="NJ17" i="41"/>
  <c r="NZ17" i="41"/>
  <c r="LS17" i="41"/>
  <c r="KI17" i="41"/>
  <c r="IR17" i="41"/>
  <c r="HI17" i="41"/>
  <c r="FY17" i="41"/>
  <c r="ES17" i="41"/>
  <c r="DS17" i="41"/>
  <c r="CR17" i="41"/>
  <c r="AE17" i="41"/>
  <c r="BE17" i="41"/>
  <c r="CI17" i="41"/>
  <c r="DQ17" i="41"/>
  <c r="EU17" i="41"/>
  <c r="FW17" i="41"/>
  <c r="HG17" i="41"/>
  <c r="IU17" i="41"/>
  <c r="KF17" i="41"/>
  <c r="LQ17" i="41"/>
  <c r="ND17" i="41"/>
  <c r="R18" i="41"/>
  <c r="CC18" i="41"/>
  <c r="FD18" i="41"/>
  <c r="IB18" i="41"/>
  <c r="KW18" i="41"/>
  <c r="AE19" i="41"/>
  <c r="JG19" i="41"/>
  <c r="BL17" i="41"/>
  <c r="CJ17" i="41"/>
  <c r="DL17" i="41"/>
  <c r="EO17" i="41"/>
  <c r="FQ17" i="41"/>
  <c r="GZ17" i="41"/>
  <c r="IM17" i="41"/>
  <c r="JX17" i="41"/>
  <c r="LI17" i="41"/>
  <c r="MW17" i="41"/>
  <c r="J18" i="41"/>
  <c r="BN18" i="41"/>
  <c r="EO18" i="41"/>
  <c r="HM18" i="41"/>
  <c r="KH18" i="41"/>
  <c r="AM19" i="41"/>
  <c r="JV19" i="41"/>
  <c r="BC17" i="41"/>
  <c r="BX17" i="41"/>
  <c r="CZ17" i="41"/>
  <c r="EB17" i="41"/>
  <c r="FE17" i="41"/>
  <c r="GJ17" i="41"/>
  <c r="HU17" i="41"/>
  <c r="JH17" i="41"/>
  <c r="KS17" i="41"/>
  <c r="ME17" i="41"/>
  <c r="NX17" i="41"/>
  <c r="AL18" i="41"/>
  <c r="DE18" i="41"/>
  <c r="GF18" i="41"/>
  <c r="JD18" i="41"/>
  <c r="LY18" i="41"/>
  <c r="CI19" i="41"/>
  <c r="NQ19" i="41"/>
  <c r="J17" i="41"/>
  <c r="AP17" i="41"/>
  <c r="BF17" i="41"/>
  <c r="BV17" i="41"/>
  <c r="CL17" i="41"/>
  <c r="DB17" i="41"/>
  <c r="DR17" i="41"/>
  <c r="EH17" i="41"/>
  <c r="EX17" i="41"/>
  <c r="FN17" i="41"/>
  <c r="GD17" i="41"/>
  <c r="GT17" i="41"/>
  <c r="HJ17" i="41"/>
  <c r="HZ17" i="41"/>
  <c r="IP17" i="41"/>
  <c r="JF17" i="41"/>
  <c r="JV17" i="41"/>
  <c r="KL17" i="41"/>
  <c r="LB17" i="41"/>
  <c r="LR17" i="41"/>
  <c r="MH17" i="41"/>
  <c r="MX17" i="41"/>
  <c r="NN17" i="41"/>
  <c r="OD17" i="41"/>
  <c r="K18" i="41"/>
  <c r="AA18" i="41"/>
  <c r="AQ18" i="41"/>
  <c r="LL17" i="41"/>
  <c r="JU17" i="41"/>
  <c r="IK17" i="41"/>
  <c r="HA17" i="41"/>
  <c r="FO17" i="41"/>
  <c r="EN17" i="41"/>
  <c r="DM17" i="41"/>
  <c r="CG17" i="41"/>
  <c r="AJ17" i="41"/>
  <c r="BK17" i="41"/>
  <c r="CV17" i="41"/>
  <c r="DY17" i="41"/>
  <c r="FA17" i="41"/>
  <c r="GE17" i="41"/>
  <c r="HQ17" i="41"/>
  <c r="JC17" i="41"/>
  <c r="KN17" i="41"/>
  <c r="MB17" i="41"/>
  <c r="NP17" i="41"/>
  <c r="AF18" i="41"/>
  <c r="CX18" i="41"/>
  <c r="FV18" i="41"/>
  <c r="IR18" i="41"/>
  <c r="LR18" i="41"/>
  <c r="BQ19" i="41"/>
  <c r="LZ19" i="41"/>
  <c r="BQ17" i="41"/>
  <c r="CQ17" i="41"/>
  <c r="DT17" i="41"/>
  <c r="EV17" i="41"/>
  <c r="FX17" i="41"/>
  <c r="HK17" i="41"/>
  <c r="IV17" i="41"/>
  <c r="KG17" i="41"/>
  <c r="LT17" i="41"/>
  <c r="NH17" i="41"/>
  <c r="V18" i="41"/>
  <c r="CJ18" i="41"/>
  <c r="FI18" i="41"/>
  <c r="IC18" i="41"/>
  <c r="LD18" i="41"/>
  <c r="BV19" i="41"/>
  <c r="NC19" i="41"/>
  <c r="BH17" i="41"/>
  <c r="CE17" i="41"/>
  <c r="DG17" i="41"/>
  <c r="EJ17" i="41"/>
  <c r="FL17" i="41"/>
  <c r="GS17" i="41"/>
  <c r="IF17" i="41"/>
  <c r="JQ17" i="41"/>
  <c r="LC17" i="41"/>
  <c r="MO17" i="41"/>
  <c r="OJ17" i="41"/>
  <c r="BA18" i="41"/>
  <c r="DZ18" i="41"/>
  <c r="GZ18" i="41"/>
  <c r="JT18" i="41"/>
  <c r="NI18" i="41"/>
  <c r="EX19" i="41"/>
  <c r="N17" i="41"/>
  <c r="AT17" i="41"/>
  <c r="BJ17" i="41"/>
  <c r="BZ17" i="41"/>
  <c r="CP17" i="41"/>
  <c r="DF17" i="41"/>
  <c r="DV17" i="41"/>
  <c r="EL17" i="41"/>
  <c r="FB17" i="41"/>
  <c r="FR17" i="41"/>
  <c r="GH17" i="41"/>
  <c r="GX17" i="41"/>
  <c r="HN17" i="41"/>
  <c r="ID17" i="41"/>
  <c r="IT17" i="41"/>
  <c r="JJ17" i="41"/>
  <c r="JZ17" i="41"/>
  <c r="KP17" i="41"/>
  <c r="LF17" i="41"/>
  <c r="LV17" i="41"/>
  <c r="ML17" i="41"/>
  <c r="NB17" i="41"/>
  <c r="NR17" i="41"/>
  <c r="OH17" i="41"/>
  <c r="O18" i="41"/>
  <c r="KW17" i="41"/>
  <c r="JM17" i="41"/>
  <c r="IE17" i="41"/>
  <c r="GN17" i="41"/>
  <c r="FI17" i="41"/>
  <c r="EI17" i="41"/>
  <c r="DC17" i="41"/>
  <c r="CB17" i="41"/>
  <c r="AO17" i="41"/>
  <c r="BU17" i="41"/>
  <c r="DD17" i="41"/>
  <c r="EF17" i="41"/>
  <c r="FH17" i="41"/>
  <c r="GO17" i="41"/>
  <c r="IA17" i="41"/>
  <c r="JL17" i="41"/>
  <c r="KY17" i="41"/>
  <c r="MJ17" i="41"/>
  <c r="OC17" i="41"/>
  <c r="AS18" i="41"/>
  <c r="DR18" i="41"/>
  <c r="GL18" i="41"/>
  <c r="JM18" i="41"/>
  <c r="MP18" i="41"/>
  <c r="DG19" i="41"/>
  <c r="BA17" i="41"/>
  <c r="BW17" i="41"/>
  <c r="CY17" i="41"/>
  <c r="EA17" i="41"/>
  <c r="FC17" i="41"/>
  <c r="GI17" i="41"/>
  <c r="HT17" i="41"/>
  <c r="JE17" i="41"/>
  <c r="KR17" i="41"/>
  <c r="MC17" i="41"/>
  <c r="NS17" i="41"/>
  <c r="AK18" i="41"/>
  <c r="DD18" i="41"/>
  <c r="FY18" i="41"/>
  <c r="IX18" i="41"/>
  <c r="LX18" i="41"/>
  <c r="EI19" i="41"/>
  <c r="AR17" i="41"/>
  <c r="BM17" i="41"/>
  <c r="CK17" i="41"/>
  <c r="DO17" i="41"/>
  <c r="EQ17" i="41"/>
  <c r="FS17" i="41"/>
  <c r="HD17" i="41"/>
  <c r="IO17" i="41"/>
  <c r="KA17" i="41"/>
  <c r="LM17" i="41"/>
  <c r="MY17" i="41"/>
  <c r="L18" i="41"/>
  <c r="BV18" i="41"/>
  <c r="ET18" i="41"/>
  <c r="HP18" i="41"/>
  <c r="KO18" i="41"/>
  <c r="K19" i="41"/>
  <c r="HQ19" i="41"/>
  <c r="AH17" i="41"/>
  <c r="AX17" i="41"/>
  <c r="BN17" i="41"/>
  <c r="CD17" i="41"/>
  <c r="CT17" i="41"/>
  <c r="DJ17" i="41"/>
  <c r="DZ17" i="41"/>
  <c r="EP17" i="41"/>
  <c r="FF17" i="41"/>
  <c r="FV17" i="41"/>
  <c r="GL17" i="41"/>
  <c r="HB17" i="41"/>
  <c r="HR17" i="41"/>
  <c r="IH17" i="41"/>
  <c r="IX17" i="41"/>
  <c r="JN17" i="41"/>
  <c r="KD17" i="41"/>
  <c r="KT17" i="41"/>
  <c r="LJ17" i="41"/>
  <c r="LZ17" i="41"/>
  <c r="MP17" i="41"/>
  <c r="NF17" i="41"/>
  <c r="NV17" i="41"/>
  <c r="W18" i="41"/>
  <c r="AU18" i="41"/>
  <c r="BK18" i="41"/>
  <c r="CA18" i="41"/>
  <c r="CQ18" i="41"/>
  <c r="DG18" i="41"/>
  <c r="DW18" i="41"/>
  <c r="EM18" i="41"/>
  <c r="FC18" i="41"/>
  <c r="FS18" i="41"/>
  <c r="GI18" i="41"/>
  <c r="GY18" i="41"/>
  <c r="HO18" i="41"/>
  <c r="IE18" i="41"/>
  <c r="IU18" i="41"/>
  <c r="JK18" i="41"/>
  <c r="KA18" i="41"/>
  <c r="KQ18" i="41"/>
  <c r="LG18" i="41"/>
  <c r="LW18" i="41"/>
  <c r="MM18" i="41"/>
  <c r="NC18" i="41"/>
  <c r="NS18" i="41"/>
  <c r="OI18" i="41"/>
  <c r="P19" i="41"/>
  <c r="AF19" i="41"/>
  <c r="AV19" i="41"/>
  <c r="BL19" i="41"/>
  <c r="CB19" i="41"/>
  <c r="CR19" i="41"/>
  <c r="DH19" i="41"/>
  <c r="DX19" i="41"/>
  <c r="EN19" i="41"/>
  <c r="FD19" i="41"/>
  <c r="FT19" i="41"/>
  <c r="GJ19" i="41"/>
  <c r="GZ19" i="41"/>
  <c r="HP19" i="41"/>
  <c r="IF19" i="41"/>
  <c r="IV19" i="41"/>
  <c r="JL19" i="41"/>
  <c r="KB19" i="41"/>
  <c r="KR19" i="41"/>
  <c r="LH19" i="41"/>
  <c r="LX19" i="41"/>
  <c r="MN19" i="41"/>
  <c r="ND19" i="41"/>
  <c r="NT19" i="41"/>
  <c r="AE18" i="41"/>
  <c r="AY18" i="41"/>
  <c r="BO18" i="41"/>
  <c r="CE18" i="41"/>
  <c r="CU18" i="41"/>
  <c r="DK18" i="41"/>
  <c r="EA18" i="41"/>
  <c r="EQ18" i="41"/>
  <c r="FG18" i="41"/>
  <c r="FW18" i="41"/>
  <c r="GM18" i="41"/>
  <c r="HC18" i="41"/>
  <c r="HS18" i="41"/>
  <c r="II18" i="41"/>
  <c r="IY18" i="41"/>
  <c r="JO18" i="41"/>
  <c r="KE18" i="41"/>
  <c r="KU18" i="41"/>
  <c r="LK18" i="41"/>
  <c r="MA18" i="41"/>
  <c r="MQ18" i="41"/>
  <c r="NG18" i="41"/>
  <c r="NW18" i="41"/>
  <c r="D19" i="41"/>
  <c r="T19" i="41"/>
  <c r="AJ19" i="41"/>
  <c r="AZ19" i="41"/>
  <c r="BP19" i="41"/>
  <c r="CF19" i="41"/>
  <c r="CV19" i="41"/>
  <c r="DL19" i="41"/>
  <c r="EB19" i="41"/>
  <c r="ER19" i="41"/>
  <c r="FH19" i="41"/>
  <c r="FX19" i="41"/>
  <c r="GN19" i="41"/>
  <c r="HD19" i="41"/>
  <c r="HT19" i="41"/>
  <c r="IJ19" i="41"/>
  <c r="IZ19" i="41"/>
  <c r="JP19" i="41"/>
  <c r="KF19" i="41"/>
  <c r="KV19" i="41"/>
  <c r="LL19" i="41"/>
  <c r="MB19" i="41"/>
  <c r="MR19" i="41"/>
  <c r="NH19" i="41"/>
  <c r="NX19" i="41"/>
  <c r="G18" i="41"/>
  <c r="AI18" i="41"/>
  <c r="BC18" i="41"/>
  <c r="BS18" i="41"/>
  <c r="CI18" i="41"/>
  <c r="CY18" i="41"/>
  <c r="DO18" i="41"/>
  <c r="EE18" i="41"/>
  <c r="EU18" i="41"/>
  <c r="FK18" i="41"/>
  <c r="GA18" i="41"/>
  <c r="GQ18" i="41"/>
  <c r="HG18" i="41"/>
  <c r="HW18" i="41"/>
  <c r="IM18" i="41"/>
  <c r="JC18" i="41"/>
  <c r="JS18" i="41"/>
  <c r="KI18" i="41"/>
  <c r="KY18" i="41"/>
  <c r="LO18" i="41"/>
  <c r="ME18" i="41"/>
  <c r="MU18" i="41"/>
  <c r="NK18" i="41"/>
  <c r="OA18" i="41"/>
  <c r="H19" i="41"/>
  <c r="X19" i="41"/>
  <c r="AN19" i="41"/>
  <c r="BD19" i="41"/>
  <c r="BT19" i="41"/>
  <c r="CJ19" i="41"/>
  <c r="CZ19" i="41"/>
  <c r="DP19" i="41"/>
  <c r="EF19" i="41"/>
  <c r="EV19" i="41"/>
  <c r="FL19" i="41"/>
  <c r="GB19" i="41"/>
  <c r="GR19" i="41"/>
  <c r="HH19" i="41"/>
  <c r="HX19" i="41"/>
  <c r="IN19" i="41"/>
  <c r="JD19" i="41"/>
  <c r="JT19" i="41"/>
  <c r="KJ19" i="41"/>
  <c r="KZ19" i="41"/>
  <c r="LP19" i="41"/>
  <c r="MF19" i="41"/>
  <c r="MV19" i="41"/>
  <c r="NL19" i="41"/>
  <c r="OB19" i="41"/>
  <c r="S18" i="41"/>
  <c r="AM18" i="41"/>
  <c r="BG18" i="41"/>
  <c r="BW18" i="41"/>
  <c r="CM18" i="41"/>
  <c r="DC18" i="41"/>
  <c r="DS18" i="41"/>
  <c r="EI18" i="41"/>
  <c r="EY18" i="41"/>
  <c r="FO18" i="41"/>
  <c r="GE18" i="41"/>
  <c r="GU18" i="41"/>
  <c r="HK18" i="41"/>
  <c r="IA18" i="41"/>
  <c r="IQ18" i="41"/>
  <c r="JG18" i="41"/>
  <c r="JW18" i="41"/>
  <c r="KM18" i="41"/>
  <c r="LC18" i="41"/>
  <c r="LS18" i="41"/>
  <c r="MI18" i="41"/>
  <c r="MY18" i="41"/>
  <c r="NO18" i="41"/>
  <c r="OE18" i="41"/>
  <c r="L19" i="41"/>
  <c r="AB19" i="41"/>
  <c r="AR19" i="41"/>
  <c r="BH19" i="41"/>
  <c r="BX19" i="41"/>
  <c r="CN19" i="41"/>
  <c r="DD19" i="41"/>
  <c r="DT19" i="41"/>
  <c r="EJ19" i="41"/>
  <c r="EZ19" i="41"/>
  <c r="FP19" i="41"/>
  <c r="GF19" i="41"/>
  <c r="GV19" i="41"/>
  <c r="HL19" i="41"/>
  <c r="IB19" i="41"/>
  <c r="IR19" i="41"/>
  <c r="JH19" i="41"/>
  <c r="JX19" i="41"/>
  <c r="KN19" i="41"/>
  <c r="LD19" i="41"/>
  <c r="LT19" i="41"/>
  <c r="MJ19" i="41"/>
  <c r="MZ19" i="41"/>
  <c r="NP19" i="41"/>
  <c r="OF19" i="41"/>
  <c r="NB14" i="41"/>
  <c r="KP14" i="41"/>
  <c r="L12" i="41"/>
  <c r="DA13" i="41"/>
  <c r="BY13" i="41"/>
  <c r="EK13" i="41"/>
  <c r="GW13" i="41"/>
  <c r="JI13" i="41"/>
  <c r="LU13" i="41"/>
  <c r="OG13" i="41"/>
  <c r="BJ14" i="41"/>
  <c r="DV14" i="41"/>
  <c r="GH14" i="41"/>
  <c r="IX14" i="41"/>
  <c r="MD14" i="41"/>
  <c r="D12" i="41"/>
  <c r="DQ13" i="41"/>
  <c r="E12" i="41"/>
  <c r="AC13" i="41"/>
  <c r="N13" i="41"/>
  <c r="BM13" i="41"/>
  <c r="DY13" i="41"/>
  <c r="GK13" i="41"/>
  <c r="IW13" i="41"/>
  <c r="LI13" i="41"/>
  <c r="NU13" i="41"/>
  <c r="BN14" i="41"/>
  <c r="DZ14" i="41"/>
  <c r="GL14" i="41"/>
  <c r="JB14" i="41"/>
  <c r="MH14" i="41"/>
  <c r="Q13" i="41"/>
  <c r="BQ13" i="41"/>
  <c r="EC13" i="41"/>
  <c r="GO13" i="41"/>
  <c r="JA13" i="41"/>
  <c r="LM13" i="41"/>
  <c r="NY13" i="41"/>
  <c r="BB14" i="41"/>
  <c r="DN14" i="41"/>
  <c r="FZ14" i="41"/>
  <c r="IL14" i="41"/>
  <c r="LR14" i="41"/>
  <c r="AO13" i="41"/>
  <c r="HY13" i="41"/>
  <c r="LA13" i="41"/>
  <c r="NM13" i="41"/>
  <c r="AP14" i="41"/>
  <c r="DB14" i="41"/>
  <c r="FN14" i="41"/>
  <c r="HZ14" i="41"/>
  <c r="LB14" i="41"/>
  <c r="G13" i="41"/>
  <c r="AI13" i="41"/>
  <c r="BO13" i="41"/>
  <c r="CU13" i="41"/>
  <c r="DW13" i="41"/>
  <c r="EY13" i="41"/>
  <c r="GA13" i="41"/>
  <c r="HG13" i="41"/>
  <c r="II13" i="41"/>
  <c r="JK13" i="41"/>
  <c r="KM13" i="41"/>
  <c r="LG13" i="41"/>
  <c r="MI13" i="41"/>
  <c r="NK13" i="41"/>
  <c r="OI13" i="41"/>
  <c r="AB14" i="41"/>
  <c r="BH14" i="41"/>
  <c r="CF14" i="41"/>
  <c r="DL14" i="41"/>
  <c r="ER14" i="41"/>
  <c r="OH14" i="41"/>
  <c r="LV14" i="41"/>
  <c r="JJ14" i="41"/>
  <c r="Z13" i="41"/>
  <c r="E13" i="41"/>
  <c r="DE13" i="41"/>
  <c r="FQ13" i="41"/>
  <c r="IC13" i="41"/>
  <c r="KO13" i="41"/>
  <c r="NA13" i="41"/>
  <c r="AD14" i="41"/>
  <c r="CP14" i="41"/>
  <c r="FB14" i="41"/>
  <c r="HN14" i="41"/>
  <c r="KL14" i="41"/>
  <c r="NV14" i="41"/>
  <c r="BE13" i="41"/>
  <c r="GC13" i="41"/>
  <c r="M13" i="41"/>
  <c r="H12" i="41"/>
  <c r="AG13" i="41"/>
  <c r="CS13" i="41"/>
  <c r="FE13" i="41"/>
  <c r="HQ13" i="41"/>
  <c r="KC13" i="41"/>
  <c r="MO13" i="41"/>
  <c r="AH14" i="41"/>
  <c r="CT14" i="41"/>
  <c r="FF14" i="41"/>
  <c r="HR14" i="41"/>
  <c r="KT14" i="41"/>
  <c r="NZ14" i="41"/>
  <c r="AK13" i="41"/>
  <c r="CW13" i="41"/>
  <c r="FI13" i="41"/>
  <c r="HU13" i="41"/>
  <c r="KG13" i="41"/>
  <c r="MS13" i="41"/>
  <c r="V14" i="41"/>
  <c r="CH14" i="41"/>
  <c r="ET14" i="41"/>
  <c r="HF14" i="41"/>
  <c r="KD14" i="41"/>
  <c r="NJ14" i="41"/>
  <c r="GS13" i="41"/>
  <c r="JU13" i="41"/>
  <c r="MG13" i="41"/>
  <c r="J14" i="41"/>
  <c r="BV14" i="41"/>
  <c r="EH14" i="41"/>
  <c r="GT14" i="41"/>
  <c r="JN14" i="41"/>
  <c r="MT14" i="41"/>
  <c r="W13" i="41"/>
  <c r="AY13" i="41"/>
  <c r="CE13" i="41"/>
  <c r="DG13" i="41"/>
  <c r="EM13" i="41"/>
  <c r="FK13" i="41"/>
  <c r="GQ13" i="41"/>
  <c r="HW13" i="41"/>
  <c r="IY13" i="41"/>
  <c r="KA13" i="41"/>
  <c r="KY13" i="41"/>
  <c r="LW13" i="41"/>
  <c r="MU13" i="41"/>
  <c r="NW13" i="41"/>
  <c r="P14" i="41"/>
  <c r="AR14" i="41"/>
  <c r="BT14" i="41"/>
  <c r="CV14" i="41"/>
  <c r="EB14" i="41"/>
  <c r="FH14" i="41"/>
  <c r="GN14" i="41"/>
  <c r="HP14" i="41"/>
  <c r="IR14" i="41"/>
  <c r="JX14" i="41"/>
  <c r="KV14" i="41"/>
  <c r="LT14" i="41"/>
  <c r="MR14" i="41"/>
  <c r="K12" i="41"/>
  <c r="P13" i="41"/>
  <c r="AF13" i="41"/>
  <c r="AV13" i="41"/>
  <c r="BL13" i="41"/>
  <c r="OJ14" i="41"/>
  <c r="JZ14" i="41"/>
  <c r="FM13" i="41"/>
  <c r="FA13" i="41"/>
  <c r="JY13" i="41"/>
  <c r="N14" i="41"/>
  <c r="EL14" i="41"/>
  <c r="JR14" i="41"/>
  <c r="R13" i="41"/>
  <c r="M12" i="41"/>
  <c r="V13" i="41"/>
  <c r="EO13" i="41"/>
  <c r="JM13" i="41"/>
  <c r="R14" i="41"/>
  <c r="EP14" i="41"/>
  <c r="JV14" i="41"/>
  <c r="Y13" i="41"/>
  <c r="ES13" i="41"/>
  <c r="JQ13" i="41"/>
  <c r="F14" i="41"/>
  <c r="ED14" i="41"/>
  <c r="JF14" i="41"/>
  <c r="EG13" i="41"/>
  <c r="LQ13" i="41"/>
  <c r="BF14" i="41"/>
  <c r="GD14" i="41"/>
  <c r="LZ14" i="41"/>
  <c r="AQ13" i="41"/>
  <c r="CY13" i="41"/>
  <c r="FG13" i="41"/>
  <c r="HO13" i="41"/>
  <c r="JS13" i="41"/>
  <c r="LO13" i="41"/>
  <c r="NO13" i="41"/>
  <c r="AJ14" i="41"/>
  <c r="CN14" i="41"/>
  <c r="EZ14" i="41"/>
  <c r="GV14" i="41"/>
  <c r="IB14" i="41"/>
  <c r="JP14" i="41"/>
  <c r="LD14" i="41"/>
  <c r="MF14" i="41"/>
  <c r="NT14" i="41"/>
  <c r="G12" i="41"/>
  <c r="T13" i="41"/>
  <c r="AN13" i="41"/>
  <c r="BH13" i="41"/>
  <c r="CB13" i="41"/>
  <c r="CR13" i="41"/>
  <c r="DH13" i="41"/>
  <c r="DX13" i="41"/>
  <c r="EN13" i="41"/>
  <c r="FD13" i="41"/>
  <c r="FT13" i="41"/>
  <c r="GJ13" i="41"/>
  <c r="GZ13" i="41"/>
  <c r="HP13" i="41"/>
  <c r="IF13" i="41"/>
  <c r="IV13" i="41"/>
  <c r="JL13" i="41"/>
  <c r="KB13" i="41"/>
  <c r="KR13" i="41"/>
  <c r="LH13" i="41"/>
  <c r="LX13" i="41"/>
  <c r="MN13" i="41"/>
  <c r="ND13" i="41"/>
  <c r="NT13" i="41"/>
  <c r="OJ13" i="41"/>
  <c r="Q14" i="41"/>
  <c r="AG14" i="41"/>
  <c r="AW14" i="41"/>
  <c r="BM14" i="41"/>
  <c r="CC14" i="41"/>
  <c r="CS14" i="41"/>
  <c r="DI14" i="41"/>
  <c r="DY14" i="41"/>
  <c r="EO14" i="41"/>
  <c r="FE14" i="41"/>
  <c r="FU14" i="41"/>
  <c r="GK14" i="41"/>
  <c r="HA14" i="41"/>
  <c r="HQ14" i="41"/>
  <c r="IG14" i="41"/>
  <c r="IW14" i="41"/>
  <c r="JM14" i="41"/>
  <c r="LF14" i="41"/>
  <c r="AS13" i="41"/>
  <c r="HM13" i="41"/>
  <c r="NQ13" i="41"/>
  <c r="FR14" i="41"/>
  <c r="MX14" i="41"/>
  <c r="IO13" i="41"/>
  <c r="AW13" i="41"/>
  <c r="HA13" i="41"/>
  <c r="NE13" i="41"/>
  <c r="FV14" i="41"/>
  <c r="NF14" i="41"/>
  <c r="DM13" i="41"/>
  <c r="KW13" i="41"/>
  <c r="BR14" i="41"/>
  <c r="HV14" i="41"/>
  <c r="HI13" i="41"/>
  <c r="OC13" i="41"/>
  <c r="EX14" i="41"/>
  <c r="NN14" i="41"/>
  <c r="BW13" i="41"/>
  <c r="EU13" i="41"/>
  <c r="IE13" i="41"/>
  <c r="KQ13" i="41"/>
  <c r="NC13" i="41"/>
  <c r="AZ14" i="41"/>
  <c r="DT14" i="41"/>
  <c r="GB14" i="41"/>
  <c r="IJ14" i="41"/>
  <c r="KJ14" i="41"/>
  <c r="MB14" i="41"/>
  <c r="H13" i="41"/>
  <c r="AJ13" i="41"/>
  <c r="BP13" i="41"/>
  <c r="CJ13" i="41"/>
  <c r="DD13" i="41"/>
  <c r="EB13" i="41"/>
  <c r="EV13" i="41"/>
  <c r="FP13" i="41"/>
  <c r="GN13" i="41"/>
  <c r="HH13" i="41"/>
  <c r="IB13" i="41"/>
  <c r="IZ13" i="41"/>
  <c r="JT13" i="41"/>
  <c r="KN13" i="41"/>
  <c r="LL13" i="41"/>
  <c r="MF13" i="41"/>
  <c r="MZ13" i="41"/>
  <c r="NX13" i="41"/>
  <c r="I14" i="41"/>
  <c r="AC14" i="41"/>
  <c r="BA14" i="41"/>
  <c r="BU14" i="41"/>
  <c r="CO14" i="41"/>
  <c r="DM14" i="41"/>
  <c r="EG14" i="41"/>
  <c r="FA14" i="41"/>
  <c r="FY14" i="41"/>
  <c r="GS14" i="41"/>
  <c r="HM14" i="41"/>
  <c r="IK14" i="41"/>
  <c r="JE14" i="41"/>
  <c r="JY14" i="41"/>
  <c r="KO14" i="41"/>
  <c r="LE14" i="41"/>
  <c r="LU14" i="41"/>
  <c r="MK14" i="41"/>
  <c r="NA14" i="41"/>
  <c r="NQ14" i="41"/>
  <c r="OG14" i="41"/>
  <c r="AD13" i="41"/>
  <c r="AT13" i="41"/>
  <c r="BJ13" i="41"/>
  <c r="BZ13" i="41"/>
  <c r="CP13" i="41"/>
  <c r="DF13" i="41"/>
  <c r="DV13" i="41"/>
  <c r="EL13" i="41"/>
  <c r="FB13" i="41"/>
  <c r="FR13" i="41"/>
  <c r="GH13" i="41"/>
  <c r="GX13" i="41"/>
  <c r="HN13" i="41"/>
  <c r="IT14" i="41"/>
  <c r="CO13" i="41"/>
  <c r="IS13" i="41"/>
  <c r="AT14" i="41"/>
  <c r="GX14" i="41"/>
  <c r="I12" i="41"/>
  <c r="U13" i="41"/>
  <c r="CC13" i="41"/>
  <c r="IG13" i="41"/>
  <c r="AX14" i="41"/>
  <c r="HB14" i="41"/>
  <c r="I13" i="41"/>
  <c r="FY13" i="41"/>
  <c r="MC13" i="41"/>
  <c r="CX14" i="41"/>
  <c r="KX14" i="41"/>
  <c r="JE13" i="41"/>
  <c r="Z14" i="41"/>
  <c r="HJ14" i="41"/>
  <c r="O13" i="41"/>
  <c r="CM13" i="41"/>
  <c r="FS13" i="41"/>
  <c r="IQ13" i="41"/>
  <c r="LC13" i="41"/>
  <c r="OE13" i="41"/>
  <c r="BL14" i="41"/>
  <c r="EJ14" i="41"/>
  <c r="GZ14" i="41"/>
  <c r="IZ14" i="41"/>
  <c r="KR14" i="41"/>
  <c r="MN14" i="41"/>
  <c r="L13" i="41"/>
  <c r="AR13" i="41"/>
  <c r="BT13" i="41"/>
  <c r="CN13" i="41"/>
  <c r="DL13" i="41"/>
  <c r="EF13" i="41"/>
  <c r="EZ13" i="41"/>
  <c r="FX13" i="41"/>
  <c r="GR13" i="41"/>
  <c r="HL13" i="41"/>
  <c r="IJ13" i="41"/>
  <c r="JD13" i="41"/>
  <c r="JX13" i="41"/>
  <c r="KV13" i="41"/>
  <c r="LP13" i="41"/>
  <c r="MJ13" i="41"/>
  <c r="NH13" i="41"/>
  <c r="OB13" i="41"/>
  <c r="M14" i="41"/>
  <c r="AK14" i="41"/>
  <c r="BE14" i="41"/>
  <c r="BY14" i="41"/>
  <c r="CW14" i="41"/>
  <c r="DQ14" i="41"/>
  <c r="EK14" i="41"/>
  <c r="FI14" i="41"/>
  <c r="GC14" i="41"/>
  <c r="GW14" i="41"/>
  <c r="HU14" i="41"/>
  <c r="IO14" i="41"/>
  <c r="JI14" i="41"/>
  <c r="KC14" i="41"/>
  <c r="KS14" i="41"/>
  <c r="LI14" i="41"/>
  <c r="LY14" i="41"/>
  <c r="MO14" i="41"/>
  <c r="NE14" i="41"/>
  <c r="NU14" i="41"/>
  <c r="AH13" i="41"/>
  <c r="AX13" i="41"/>
  <c r="BN13" i="41"/>
  <c r="CD13" i="41"/>
  <c r="CT13" i="41"/>
  <c r="DJ13" i="41"/>
  <c r="DZ13" i="41"/>
  <c r="EP13" i="41"/>
  <c r="FF13" i="41"/>
  <c r="FV13" i="41"/>
  <c r="GL13" i="41"/>
  <c r="HB13" i="41"/>
  <c r="HR13" i="41"/>
  <c r="IH13" i="41"/>
  <c r="IX13" i="41"/>
  <c r="JN13" i="41"/>
  <c r="NR14" i="41"/>
  <c r="J13" i="41"/>
  <c r="DU13" i="41"/>
  <c r="LE13" i="41"/>
  <c r="BZ14" i="41"/>
  <c r="ID14" i="41"/>
  <c r="CK13" i="41"/>
  <c r="BI13" i="41"/>
  <c r="DI13" i="41"/>
  <c r="KS13" i="41"/>
  <c r="CD14" i="41"/>
  <c r="IH14" i="41"/>
  <c r="BA13" i="41"/>
  <c r="HE13" i="41"/>
  <c r="NI13" i="41"/>
  <c r="FJ14" i="41"/>
  <c r="MP14" i="41"/>
  <c r="KK13" i="41"/>
  <c r="CL14" i="41"/>
  <c r="IP14" i="41"/>
  <c r="AE13" i="41"/>
  <c r="DO13" i="41"/>
  <c r="GI13" i="41"/>
  <c r="JG13" i="41"/>
  <c r="MA13" i="41"/>
  <c r="H14" i="41"/>
  <c r="CB14" i="41"/>
  <c r="FP14" i="41"/>
  <c r="HH14" i="41"/>
  <c r="JH14" i="41"/>
  <c r="LH14" i="41"/>
  <c r="MZ14" i="41"/>
  <c r="X13" i="41"/>
  <c r="AZ13" i="41"/>
  <c r="BX13" i="41"/>
  <c r="CV13" i="41"/>
  <c r="DP13" i="41"/>
  <c r="EJ13" i="41"/>
  <c r="FH13" i="41"/>
  <c r="GB13" i="41"/>
  <c r="GV13" i="41"/>
  <c r="HT13" i="41"/>
  <c r="IN13" i="41"/>
  <c r="JH13" i="41"/>
  <c r="KF13" i="41"/>
  <c r="KZ13" i="41"/>
  <c r="LT13" i="41"/>
  <c r="MR13" i="41"/>
  <c r="NL13" i="41"/>
  <c r="OF13" i="41"/>
  <c r="U14" i="41"/>
  <c r="AO14" i="41"/>
  <c r="BI14" i="41"/>
  <c r="CG14" i="41"/>
  <c r="DA14" i="41"/>
  <c r="DU14" i="41"/>
  <c r="ES14" i="41"/>
  <c r="FM14" i="41"/>
  <c r="GG14" i="41"/>
  <c r="HE14" i="41"/>
  <c r="HY14" i="41"/>
  <c r="IS14" i="41"/>
  <c r="JQ14" i="41"/>
  <c r="KG14" i="41"/>
  <c r="KW14" i="41"/>
  <c r="LM14" i="41"/>
  <c r="MC14" i="41"/>
  <c r="MS14" i="41"/>
  <c r="NI14" i="41"/>
  <c r="NY14" i="41"/>
  <c r="AL13" i="41"/>
  <c r="BB13" i="41"/>
  <c r="BR13" i="41"/>
  <c r="CH13" i="41"/>
  <c r="CX13" i="41"/>
  <c r="DN13" i="41"/>
  <c r="ED13" i="41"/>
  <c r="ET13" i="41"/>
  <c r="FJ13" i="41"/>
  <c r="FZ13" i="41"/>
  <c r="GP13" i="41"/>
  <c r="HF13" i="41"/>
  <c r="HV13" i="41"/>
  <c r="IL13" i="41"/>
  <c r="JB13" i="41"/>
  <c r="JR13" i="41"/>
  <c r="KH13" i="41"/>
  <c r="KX13" i="41"/>
  <c r="LN13" i="41"/>
  <c r="MD13" i="41"/>
  <c r="ML14" i="41"/>
  <c r="BU13" i="41"/>
  <c r="GG13" i="41"/>
  <c r="MK13" i="41"/>
  <c r="DF14" i="41"/>
  <c r="LJ14" i="41"/>
  <c r="EW13" i="41"/>
  <c r="F13" i="41"/>
  <c r="FU13" i="41"/>
  <c r="LY13" i="41"/>
  <c r="DJ14" i="41"/>
  <c r="LN14" i="41"/>
  <c r="CG13" i="41"/>
  <c r="IK13" i="41"/>
  <c r="AL14" i="41"/>
  <c r="GP14" i="41"/>
  <c r="OD14" i="41"/>
  <c r="MW13" i="41"/>
  <c r="DR14" i="41"/>
  <c r="KH14" i="41"/>
  <c r="BG13" i="41"/>
  <c r="EE13" i="41"/>
  <c r="GY13" i="41"/>
  <c r="KE13" i="41"/>
  <c r="MQ13" i="41"/>
  <c r="T14" i="41"/>
  <c r="DD14" i="41"/>
  <c r="FT14" i="41"/>
  <c r="HX14" i="41"/>
  <c r="KB14" i="41"/>
  <c r="LP14" i="41"/>
  <c r="NH14" i="41"/>
  <c r="D13" i="41"/>
  <c r="AB13" i="41"/>
  <c r="BD13" i="41"/>
  <c r="CF13" i="41"/>
  <c r="CZ13" i="41"/>
  <c r="DT13" i="41"/>
  <c r="ER13" i="41"/>
  <c r="FL13" i="41"/>
  <c r="GF13" i="41"/>
  <c r="HD13" i="41"/>
  <c r="HX13" i="41"/>
  <c r="IR13" i="41"/>
  <c r="JP13" i="41"/>
  <c r="KJ13" i="41"/>
  <c r="LD13" i="41"/>
  <c r="MB13" i="41"/>
  <c r="MV13" i="41"/>
  <c r="NP13" i="41"/>
  <c r="E14" i="41"/>
  <c r="Y14" i="41"/>
  <c r="AS14" i="41"/>
  <c r="BQ14" i="41"/>
  <c r="CK14" i="41"/>
  <c r="DE14" i="41"/>
  <c r="EC14" i="41"/>
  <c r="EW14" i="41"/>
  <c r="FQ14" i="41"/>
  <c r="GO14" i="41"/>
  <c r="HI14" i="41"/>
  <c r="IC14" i="41"/>
  <c r="JA14" i="41"/>
  <c r="JU14" i="41"/>
  <c r="KK14" i="41"/>
  <c r="LA14" i="41"/>
  <c r="LQ14" i="41"/>
  <c r="MG14" i="41"/>
  <c r="MW14" i="41"/>
  <c r="NM14" i="41"/>
  <c r="OC14" i="41"/>
  <c r="AP13" i="41"/>
  <c r="BF13" i="41"/>
  <c r="BV13" i="41"/>
  <c r="CL13" i="41"/>
  <c r="DB13" i="41"/>
  <c r="DR13" i="41"/>
  <c r="EH13" i="41"/>
  <c r="EX13" i="41"/>
  <c r="FN13" i="41"/>
  <c r="GD13" i="41"/>
  <c r="GT13" i="41"/>
  <c r="HJ13" i="41"/>
  <c r="HZ13" i="41"/>
  <c r="IP13" i="41"/>
  <c r="JF13" i="41"/>
  <c r="JV13" i="41"/>
  <c r="KL13" i="41"/>
  <c r="LB13" i="41"/>
  <c r="LR13" i="41"/>
  <c r="MH13" i="41"/>
  <c r="MX13" i="41"/>
  <c r="NN13" i="41"/>
  <c r="OD13" i="41"/>
  <c r="K14" i="41"/>
  <c r="AA14" i="41"/>
  <c r="AQ14" i="41"/>
  <c r="BG14" i="41"/>
  <c r="BW14" i="41"/>
  <c r="CM14" i="41"/>
  <c r="DC14" i="41"/>
  <c r="DS14" i="41"/>
  <c r="EI14" i="41"/>
  <c r="EY14" i="41"/>
  <c r="FO14" i="41"/>
  <c r="GE14" i="41"/>
  <c r="GU14" i="41"/>
  <c r="HK14" i="41"/>
  <c r="IA14" i="41"/>
  <c r="IQ14" i="41"/>
  <c r="JG14" i="41"/>
  <c r="JW14" i="41"/>
  <c r="KM14" i="41"/>
  <c r="LC14" i="41"/>
  <c r="LS14" i="41"/>
  <c r="MI14" i="41"/>
  <c r="MY14" i="41"/>
  <c r="NO14" i="41"/>
  <c r="OE14" i="41"/>
  <c r="F12" i="41"/>
  <c r="AA13" i="41"/>
  <c r="BK13" i="41"/>
  <c r="CQ13" i="41"/>
  <c r="EA13" i="41"/>
  <c r="FO13" i="41"/>
  <c r="GU13" i="41"/>
  <c r="IA13" i="41"/>
  <c r="JO13" i="41"/>
  <c r="LK13" i="41"/>
  <c r="MY13" i="41"/>
  <c r="D14" i="41"/>
  <c r="AN14" i="41"/>
  <c r="BX14" i="41"/>
  <c r="DH14" i="41"/>
  <c r="EN14" i="41"/>
  <c r="FX14" i="41"/>
  <c r="HD14" i="41"/>
  <c r="IN14" i="41"/>
  <c r="JT14" i="41"/>
  <c r="LL14" i="41"/>
  <c r="ND14" i="41"/>
  <c r="OB14" i="41"/>
  <c r="IT13" i="41"/>
  <c r="KP13" i="41"/>
  <c r="LV13" i="41"/>
  <c r="MT13" i="41"/>
  <c r="NR13" i="41"/>
  <c r="W14" i="41"/>
  <c r="AU14" i="41"/>
  <c r="BO14" i="41"/>
  <c r="CI14" i="41"/>
  <c r="DG14" i="41"/>
  <c r="EA14" i="41"/>
  <c r="EU14" i="41"/>
  <c r="FS14" i="41"/>
  <c r="GM14" i="41"/>
  <c r="HG14" i="41"/>
  <c r="IE14" i="41"/>
  <c r="IY14" i="41"/>
  <c r="JS14" i="41"/>
  <c r="KQ14" i="41"/>
  <c r="LK14" i="41"/>
  <c r="ME14" i="41"/>
  <c r="NC14" i="41"/>
  <c r="NW14" i="41"/>
  <c r="AM13" i="41"/>
  <c r="CA13" i="41"/>
  <c r="DS13" i="41"/>
  <c r="FW13" i="41"/>
  <c r="HK13" i="41"/>
  <c r="JC13" i="41"/>
  <c r="LS13" i="41"/>
  <c r="NS13" i="41"/>
  <c r="AF14" i="41"/>
  <c r="CJ14" i="41"/>
  <c r="DX14" i="41"/>
  <c r="FL14" i="41"/>
  <c r="HL14" i="41"/>
  <c r="JD14" i="41"/>
  <c r="KZ14" i="41"/>
  <c r="NL14" i="41"/>
  <c r="JJ13" i="41"/>
  <c r="KT13" i="41"/>
  <c r="LZ13" i="41"/>
  <c r="NB13" i="41"/>
  <c r="NV13" i="41"/>
  <c r="G14" i="41"/>
  <c r="AE14" i="41"/>
  <c r="AY14" i="41"/>
  <c r="BS14" i="41"/>
  <c r="CQ14" i="41"/>
  <c r="DK14" i="41"/>
  <c r="EE14" i="41"/>
  <c r="FC14" i="41"/>
  <c r="FW14" i="41"/>
  <c r="GQ14" i="41"/>
  <c r="HO14" i="41"/>
  <c r="II14" i="41"/>
  <c r="JC14" i="41"/>
  <c r="KA14" i="41"/>
  <c r="KU14" i="41"/>
  <c r="LO14" i="41"/>
  <c r="MM14" i="41"/>
  <c r="NG14" i="41"/>
  <c r="OA14" i="41"/>
  <c r="J12" i="41"/>
  <c r="AU13" i="41"/>
  <c r="CI13" i="41"/>
  <c r="EI13" i="41"/>
  <c r="GE13" i="41"/>
  <c r="HS13" i="41"/>
  <c r="JW13" i="41"/>
  <c r="ME13" i="41"/>
  <c r="OA13" i="41"/>
  <c r="AV14" i="41"/>
  <c r="CR14" i="41"/>
  <c r="EF14" i="41"/>
  <c r="GF14" i="41"/>
  <c r="HT14" i="41"/>
  <c r="JL14" i="41"/>
  <c r="LX14" i="41"/>
  <c r="NP14" i="41"/>
  <c r="JZ13" i="41"/>
  <c r="LF13" i="41"/>
  <c r="ML13" i="41"/>
  <c r="NF13" i="41"/>
  <c r="NZ13" i="41"/>
  <c r="O14" i="41"/>
  <c r="AI14" i="41"/>
  <c r="BC14" i="41"/>
  <c r="CA14" i="41"/>
  <c r="CU14" i="41"/>
  <c r="DO14" i="41"/>
  <c r="EM14" i="41"/>
  <c r="FG14" i="41"/>
  <c r="GA14" i="41"/>
  <c r="GY14" i="41"/>
  <c r="HS14" i="41"/>
  <c r="IM14" i="41"/>
  <c r="JK14" i="41"/>
  <c r="KE14" i="41"/>
  <c r="KY14" i="41"/>
  <c r="LW14" i="41"/>
  <c r="MQ14" i="41"/>
  <c r="NK14" i="41"/>
  <c r="OI14" i="41"/>
  <c r="K13" i="41"/>
  <c r="BC13" i="41"/>
  <c r="DC13" i="41"/>
  <c r="EQ13" i="41"/>
  <c r="GM13" i="41"/>
  <c r="IM13" i="41"/>
  <c r="KI13" i="41"/>
  <c r="MM13" i="41"/>
  <c r="L14" i="41"/>
  <c r="BD14" i="41"/>
  <c r="CZ14" i="41"/>
  <c r="EV14" i="41"/>
  <c r="GJ14" i="41"/>
  <c r="IF14" i="41"/>
  <c r="KF14" i="41"/>
  <c r="MJ14" i="41"/>
  <c r="NX14" i="41"/>
  <c r="ID13" i="41"/>
  <c r="KD13" i="41"/>
  <c r="LJ13" i="41"/>
  <c r="MP13" i="41"/>
  <c r="NJ13" i="41"/>
  <c r="OH13" i="41"/>
  <c r="S14" i="41"/>
  <c r="AM14" i="41"/>
  <c r="BK14" i="41"/>
  <c r="CE14" i="41"/>
  <c r="CY14" i="41"/>
  <c r="DW14" i="41"/>
  <c r="EQ14" i="41"/>
  <c r="FK14" i="41"/>
  <c r="GI14" i="41"/>
  <c r="HC14" i="41"/>
  <c r="HW14" i="41"/>
  <c r="IU14" i="41"/>
  <c r="JO14" i="41"/>
  <c r="KI14" i="41"/>
  <c r="LG14" i="41"/>
  <c r="MA14" i="41"/>
  <c r="MU14" i="41"/>
  <c r="NS14" i="41"/>
  <c r="S13" i="41"/>
  <c r="BS13" i="41"/>
  <c r="DK13" i="41"/>
  <c r="FC13" i="41"/>
  <c r="HC13" i="41"/>
  <c r="IU13" i="41"/>
  <c r="KU13" i="41"/>
  <c r="NG13" i="41"/>
  <c r="X14" i="41"/>
  <c r="BP14" i="41"/>
  <c r="DP14" i="41"/>
  <c r="FD14" i="41"/>
  <c r="GR14" i="41"/>
  <c r="IV14" i="41"/>
  <c r="KN14" i="41"/>
  <c r="MV14" i="41"/>
  <c r="OF14" i="41"/>
  <c r="E18" i="40"/>
  <c r="E31" i="40" s="1"/>
  <c r="J31" i="40"/>
  <c r="H31" i="40"/>
  <c r="J14" i="40"/>
  <c r="J13" i="40"/>
  <c r="J11" i="40"/>
  <c r="J10" i="40"/>
  <c r="J9" i="40"/>
  <c r="J8" i="40"/>
  <c r="I31" i="40"/>
  <c r="F18" i="40"/>
  <c r="I14" i="40"/>
  <c r="I13" i="40"/>
  <c r="I11" i="40"/>
  <c r="I10" i="40"/>
  <c r="I9" i="40"/>
  <c r="I8" i="40"/>
  <c r="L14" i="40"/>
  <c r="L13" i="40"/>
  <c r="L11" i="40"/>
  <c r="L10" i="40"/>
  <c r="L9" i="40"/>
  <c r="L8" i="40"/>
  <c r="K31" i="40"/>
  <c r="L31" i="40"/>
  <c r="K14" i="40"/>
  <c r="K13" i="40"/>
  <c r="K10" i="40"/>
  <c r="K9" i="40"/>
  <c r="K8" i="40"/>
  <c r="K11" i="40"/>
  <c r="H14" i="40"/>
  <c r="H13" i="40"/>
  <c r="H11" i="40"/>
  <c r="H10" i="40"/>
  <c r="H9" i="40"/>
  <c r="H8" i="40"/>
  <c r="G18" i="40"/>
  <c r="I12" i="40"/>
  <c r="I7" i="40"/>
  <c r="I6" i="40"/>
  <c r="I15" i="40"/>
  <c r="K15" i="40"/>
  <c r="K12" i="40"/>
  <c r="K6" i="40"/>
  <c r="K7" i="40"/>
  <c r="H12" i="40"/>
  <c r="H7" i="40"/>
  <c r="H6" i="40"/>
  <c r="H15" i="40"/>
  <c r="J12" i="40"/>
  <c r="J7" i="40"/>
  <c r="J6" i="40"/>
  <c r="J15" i="40"/>
  <c r="L12" i="40"/>
  <c r="L7" i="40"/>
  <c r="L6" i="40"/>
  <c r="L15" i="40"/>
  <c r="FW10" i="20"/>
  <c r="FW8" i="20"/>
  <c r="FW6" i="20"/>
  <c r="FW7" i="20"/>
  <c r="FW9" i="20"/>
  <c r="N19" i="3"/>
  <c r="N3" i="3"/>
  <c r="N5" i="3"/>
  <c r="N7" i="3"/>
  <c r="N9" i="3"/>
  <c r="N11" i="3"/>
  <c r="N13" i="3"/>
  <c r="N15" i="3"/>
  <c r="N17" i="3"/>
  <c r="N21" i="3"/>
  <c r="N2" i="3"/>
  <c r="N22" i="3"/>
  <c r="O11" i="3"/>
  <c r="O2" i="3"/>
  <c r="E44" i="40" l="1"/>
  <c r="I44" i="40"/>
  <c r="H44" i="40"/>
  <c r="K44" i="40"/>
  <c r="F31" i="40"/>
  <c r="L44" i="40"/>
  <c r="G31" i="40"/>
  <c r="J44" i="40"/>
  <c r="Y3" i="3"/>
  <c r="L57" i="40" l="1"/>
  <c r="I57" i="40"/>
  <c r="G44" i="40"/>
  <c r="H57" i="40"/>
  <c r="J57" i="40"/>
  <c r="K57" i="40"/>
  <c r="F44" i="40"/>
  <c r="E57" i="40"/>
  <c r="K70" i="40" l="1"/>
  <c r="I70" i="40"/>
  <c r="G57" i="40"/>
  <c r="F57" i="40"/>
  <c r="E70" i="40"/>
  <c r="H70" i="40"/>
  <c r="J70" i="40"/>
  <c r="L70" i="40"/>
  <c r="AR20" i="3"/>
  <c r="AR19" i="3"/>
  <c r="AR18" i="3"/>
  <c r="AR17" i="3"/>
  <c r="AR16" i="3"/>
  <c r="AR15" i="3"/>
  <c r="AR2" i="3"/>
  <c r="H83" i="40" l="1"/>
  <c r="I83" i="40"/>
  <c r="J83" i="40"/>
  <c r="G70" i="40"/>
  <c r="L83" i="40"/>
  <c r="F70" i="40"/>
  <c r="E83" i="40"/>
  <c r="K83" i="40"/>
  <c r="F83" i="40" l="1"/>
  <c r="I96" i="40"/>
  <c r="E96" i="40"/>
  <c r="J96" i="40"/>
  <c r="K96" i="40"/>
  <c r="G83" i="40"/>
  <c r="L96" i="40"/>
  <c r="H96" i="40"/>
  <c r="L1" i="3"/>
  <c r="G96" i="40" l="1"/>
  <c r="I109" i="40"/>
  <c r="L109" i="40"/>
  <c r="E109" i="40"/>
  <c r="H109" i="40"/>
  <c r="J109" i="40"/>
  <c r="K109" i="40"/>
  <c r="F96" i="40"/>
  <c r="T10" i="3"/>
  <c r="T2" i="3"/>
  <c r="J122" i="40" l="1"/>
  <c r="I122" i="40"/>
  <c r="K122" i="40"/>
  <c r="L122" i="40"/>
  <c r="F109" i="40"/>
  <c r="E122" i="40"/>
  <c r="H122" i="40"/>
  <c r="G109" i="40"/>
  <c r="T11" i="3"/>
  <c r="T3" i="3"/>
  <c r="H34" i="3"/>
  <c r="E135" i="40" l="1"/>
  <c r="I135" i="40"/>
  <c r="G122" i="40"/>
  <c r="H135" i="40"/>
  <c r="K135" i="40"/>
  <c r="L135" i="40"/>
  <c r="F122" i="40"/>
  <c r="J135" i="40"/>
  <c r="T12" i="3"/>
  <c r="T4" i="3"/>
  <c r="H36" i="3"/>
  <c r="A4" i="3"/>
  <c r="Q6" i="40" l="1"/>
  <c r="R5" i="40"/>
  <c r="D8" i="41"/>
  <c r="D9" i="41"/>
  <c r="R4" i="40"/>
  <c r="I148" i="40"/>
  <c r="F135" i="40"/>
  <c r="K148" i="40"/>
  <c r="J148" i="40"/>
  <c r="G135" i="40"/>
  <c r="L148" i="40"/>
  <c r="H148" i="40"/>
  <c r="E148" i="40"/>
  <c r="NI2" i="1"/>
  <c r="D8" i="1"/>
  <c r="D9" i="1"/>
  <c r="C74" i="3"/>
  <c r="T5" i="3"/>
  <c r="T13" i="3"/>
  <c r="A5" i="3"/>
  <c r="AR3" i="3"/>
  <c r="C4" i="3"/>
  <c r="B5" i="3"/>
  <c r="Q7" i="40"/>
  <c r="R6" i="40"/>
  <c r="C5" i="3"/>
  <c r="C28" i="41" l="1"/>
  <c r="F5" i="39" s="1"/>
  <c r="E8" i="41"/>
  <c r="D2" i="41"/>
  <c r="B4" i="40"/>
  <c r="B43" i="40"/>
  <c r="B147" i="40"/>
  <c r="B82" i="40"/>
  <c r="B69" i="40"/>
  <c r="R17" i="40"/>
  <c r="B134" i="40"/>
  <c r="B108" i="40"/>
  <c r="B121" i="40"/>
  <c r="B56" i="40"/>
  <c r="B30" i="40"/>
  <c r="B95" i="40"/>
  <c r="B17" i="40"/>
  <c r="D3" i="41"/>
  <c r="E9" i="41"/>
  <c r="D25" i="41"/>
  <c r="F148" i="40"/>
  <c r="L161" i="40"/>
  <c r="K161" i="40"/>
  <c r="H161" i="40"/>
  <c r="J161" i="40"/>
  <c r="E161" i="40"/>
  <c r="G148" i="40"/>
  <c r="I161" i="40"/>
  <c r="AR4" i="3"/>
  <c r="T6" i="3"/>
  <c r="A6" i="3"/>
  <c r="J26" i="40"/>
  <c r="I21" i="40"/>
  <c r="K25" i="40"/>
  <c r="L26" i="40"/>
  <c r="J25" i="40"/>
  <c r="J23" i="40"/>
  <c r="K24" i="40"/>
  <c r="K22" i="40"/>
  <c r="K21" i="40"/>
  <c r="L25" i="40"/>
  <c r="L22" i="40"/>
  <c r="I26" i="40"/>
  <c r="K26" i="40"/>
  <c r="L23" i="40"/>
  <c r="I23" i="40"/>
  <c r="J21" i="40"/>
  <c r="K23" i="40"/>
  <c r="L21" i="40"/>
  <c r="I24" i="40"/>
  <c r="J22" i="40"/>
  <c r="L27" i="40"/>
  <c r="I25" i="40"/>
  <c r="I27" i="40"/>
  <c r="K27" i="40"/>
  <c r="L24" i="40"/>
  <c r="J24" i="40"/>
  <c r="I22" i="40"/>
  <c r="J27" i="40"/>
  <c r="B6" i="3"/>
  <c r="R7" i="40"/>
  <c r="Q8" i="40"/>
  <c r="L19" i="40" l="1"/>
  <c r="J19" i="40"/>
  <c r="K19" i="40"/>
  <c r="I19" i="40"/>
  <c r="F9" i="41"/>
  <c r="E3" i="41"/>
  <c r="E25" i="41"/>
  <c r="F8" i="41"/>
  <c r="E2" i="41"/>
  <c r="L174" i="40"/>
  <c r="G161" i="40"/>
  <c r="K174" i="40"/>
  <c r="I174" i="40"/>
  <c r="E174" i="40"/>
  <c r="H174" i="40"/>
  <c r="J174" i="40"/>
  <c r="F161" i="40"/>
  <c r="AR5" i="3"/>
  <c r="T7" i="3"/>
  <c r="A7" i="3"/>
  <c r="H24" i="3"/>
  <c r="L166" i="40"/>
  <c r="K167" i="40"/>
  <c r="I170" i="40"/>
  <c r="I165" i="40"/>
  <c r="J166" i="40"/>
  <c r="J170" i="40"/>
  <c r="L169" i="40"/>
  <c r="L165" i="40"/>
  <c r="L168" i="40"/>
  <c r="K170" i="40"/>
  <c r="K166" i="40"/>
  <c r="K168" i="40"/>
  <c r="I169" i="40"/>
  <c r="I164" i="40"/>
  <c r="J165" i="40"/>
  <c r="L170" i="40"/>
  <c r="L164" i="40"/>
  <c r="K169" i="40"/>
  <c r="K164" i="40"/>
  <c r="I167" i="40"/>
  <c r="I168" i="40"/>
  <c r="J169" i="40"/>
  <c r="L167" i="40"/>
  <c r="K165" i="40"/>
  <c r="I166" i="40"/>
  <c r="J167" i="40"/>
  <c r="J164" i="40"/>
  <c r="J168" i="40"/>
  <c r="Q9" i="40"/>
  <c r="C6" i="3"/>
  <c r="B7" i="3"/>
  <c r="R8" i="40"/>
  <c r="J162" i="40" l="1"/>
  <c r="K162" i="40"/>
  <c r="L162" i="40"/>
  <c r="I162" i="40"/>
  <c r="F2" i="41"/>
  <c r="G8" i="41"/>
  <c r="F25" i="41"/>
  <c r="F3" i="41"/>
  <c r="G9" i="41"/>
  <c r="G174" i="40"/>
  <c r="F174" i="40"/>
  <c r="AR6" i="3"/>
  <c r="T8" i="3"/>
  <c r="A8" i="3"/>
  <c r="L39" i="40"/>
  <c r="K38" i="40"/>
  <c r="K39" i="40"/>
  <c r="I38" i="40"/>
  <c r="I39" i="40"/>
  <c r="J39" i="40"/>
  <c r="L37" i="40"/>
  <c r="J180" i="40"/>
  <c r="J181" i="40"/>
  <c r="K183" i="40"/>
  <c r="K178" i="40"/>
  <c r="K181" i="40"/>
  <c r="I180" i="40"/>
  <c r="I183" i="40"/>
  <c r="L179" i="40"/>
  <c r="J40" i="40"/>
  <c r="K35" i="40"/>
  <c r="K34" i="40"/>
  <c r="J177" i="40"/>
  <c r="I184" i="40"/>
  <c r="L184" i="40"/>
  <c r="L35" i="40"/>
  <c r="K37" i="40"/>
  <c r="L34" i="40"/>
  <c r="J38" i="40"/>
  <c r="K36" i="40"/>
  <c r="L36" i="40"/>
  <c r="I36" i="40"/>
  <c r="I34" i="40"/>
  <c r="J179" i="40"/>
  <c r="K182" i="40"/>
  <c r="K177" i="40"/>
  <c r="I179" i="40"/>
  <c r="L183" i="40"/>
  <c r="L177" i="40"/>
  <c r="J34" i="40"/>
  <c r="I37" i="40"/>
  <c r="J183" i="40"/>
  <c r="I178" i="40"/>
  <c r="L178" i="40"/>
  <c r="J36" i="40"/>
  <c r="L38" i="40"/>
  <c r="J35" i="40"/>
  <c r="K40" i="40"/>
  <c r="L40" i="40"/>
  <c r="I35" i="40"/>
  <c r="J182" i="40"/>
  <c r="J178" i="40"/>
  <c r="J184" i="40"/>
  <c r="K179" i="40"/>
  <c r="K184" i="40"/>
  <c r="I182" i="40"/>
  <c r="I177" i="40"/>
  <c r="I181" i="40"/>
  <c r="L180" i="40"/>
  <c r="L181" i="40"/>
  <c r="J37" i="40"/>
  <c r="I40" i="40"/>
  <c r="K180" i="40"/>
  <c r="L182" i="40"/>
  <c r="R9" i="40"/>
  <c r="C7" i="3"/>
  <c r="Q10" i="40"/>
  <c r="B8" i="3"/>
  <c r="I175" i="40" l="1"/>
  <c r="J32" i="40"/>
  <c r="L175" i="40"/>
  <c r="K175" i="40"/>
  <c r="I32" i="40"/>
  <c r="L32" i="40"/>
  <c r="J175" i="40"/>
  <c r="K32" i="40"/>
  <c r="G2" i="41"/>
  <c r="H8" i="41"/>
  <c r="G25" i="41"/>
  <c r="G3" i="41"/>
  <c r="H9" i="41"/>
  <c r="AR7" i="3"/>
  <c r="T9" i="3"/>
  <c r="A9" i="3"/>
  <c r="A2" i="1"/>
  <c r="H32" i="3"/>
  <c r="H30" i="3"/>
  <c r="L49" i="40"/>
  <c r="J53" i="40"/>
  <c r="I51" i="40"/>
  <c r="K53" i="40"/>
  <c r="J48" i="40"/>
  <c r="L48" i="40"/>
  <c r="J49" i="40"/>
  <c r="I50" i="40"/>
  <c r="K49" i="40"/>
  <c r="J47" i="40"/>
  <c r="L52" i="40"/>
  <c r="L51" i="40"/>
  <c r="L50" i="40"/>
  <c r="I52" i="40"/>
  <c r="K50" i="40"/>
  <c r="I47" i="40"/>
  <c r="K48" i="40"/>
  <c r="L53" i="40"/>
  <c r="I49" i="40"/>
  <c r="I53" i="40"/>
  <c r="J50" i="40"/>
  <c r="I48" i="40"/>
  <c r="J51" i="40"/>
  <c r="K51" i="40"/>
  <c r="K47" i="40"/>
  <c r="L47" i="40"/>
  <c r="J52" i="40"/>
  <c r="K52" i="40"/>
  <c r="Q11" i="40"/>
  <c r="R10" i="40"/>
  <c r="L45" i="40" l="1"/>
  <c r="K45" i="40"/>
  <c r="I45" i="40"/>
  <c r="J45" i="40"/>
  <c r="H2" i="41"/>
  <c r="I8" i="41"/>
  <c r="H25" i="41"/>
  <c r="I9" i="41"/>
  <c r="H3" i="41"/>
  <c r="AR8" i="3"/>
  <c r="A10" i="3"/>
  <c r="H16" i="3"/>
  <c r="H12" i="3"/>
  <c r="H18" i="3"/>
  <c r="R11" i="40"/>
  <c r="Q12" i="40"/>
  <c r="I25" i="41" l="1"/>
  <c r="J9" i="41"/>
  <c r="I3" i="41"/>
  <c r="J8" i="41"/>
  <c r="I2" i="41"/>
  <c r="AR9" i="3"/>
  <c r="A11" i="3"/>
  <c r="H10" i="3"/>
  <c r="Q13" i="40"/>
  <c r="R12" i="40"/>
  <c r="K8" i="41" l="1"/>
  <c r="J2" i="41"/>
  <c r="J25" i="41"/>
  <c r="J3" i="41"/>
  <c r="K9" i="41"/>
  <c r="AR10" i="3"/>
  <c r="A12" i="3"/>
  <c r="R13" i="40"/>
  <c r="Q14" i="40"/>
  <c r="K25" i="41" l="1"/>
  <c r="K3" i="41"/>
  <c r="L9" i="41"/>
  <c r="L8" i="41"/>
  <c r="K2" i="41"/>
  <c r="AR11" i="3"/>
  <c r="A13" i="3"/>
  <c r="D2" i="20"/>
  <c r="C2" i="20"/>
  <c r="Q15" i="40"/>
  <c r="R14" i="40"/>
  <c r="M8" i="41" l="1"/>
  <c r="L2" i="41"/>
  <c r="L3" i="41"/>
  <c r="M9" i="41"/>
  <c r="L25" i="41"/>
  <c r="AR12" i="3"/>
  <c r="A14" i="3"/>
  <c r="F2" i="3"/>
  <c r="Q16" i="40"/>
  <c r="R15" i="40"/>
  <c r="M25" i="41" l="1"/>
  <c r="M3" i="41"/>
  <c r="N9" i="41"/>
  <c r="N8" i="41"/>
  <c r="M2" i="41"/>
  <c r="AR13" i="3"/>
  <c r="A15" i="3"/>
  <c r="AR14" i="3" s="1"/>
  <c r="F3" i="3"/>
  <c r="E2" i="3"/>
  <c r="C3" i="3"/>
  <c r="AI3" i="20"/>
  <c r="ER3" i="20"/>
  <c r="FN3" i="20"/>
  <c r="BK4" i="20"/>
  <c r="DZ4" i="20"/>
  <c r="X3" i="20"/>
  <c r="CM3" i="20"/>
  <c r="FC3" i="20"/>
  <c r="AS4" i="20"/>
  <c r="DO4" i="20"/>
  <c r="M3" i="20"/>
  <c r="CB3" i="20"/>
  <c r="EF3" i="20"/>
  <c r="AF4" i="20"/>
  <c r="DC4" i="20"/>
  <c r="FR4" i="20"/>
  <c r="BX3" i="20"/>
  <c r="EC3" i="20"/>
  <c r="AC4" i="20"/>
  <c r="CZ4" i="20"/>
  <c r="FO4" i="20"/>
  <c r="ED3" i="20"/>
  <c r="EY4" i="20"/>
  <c r="H4" i="20"/>
  <c r="BB3" i="20"/>
  <c r="CD4" i="20"/>
  <c r="DD3" i="20"/>
  <c r="FG4" i="20"/>
  <c r="BD3" i="20"/>
  <c r="DI3" i="20"/>
  <c r="BB4" i="20"/>
  <c r="CF4" i="20"/>
  <c r="EU4" i="20"/>
  <c r="AS3" i="20"/>
  <c r="CX3" i="20"/>
  <c r="I4" i="20"/>
  <c r="BT4" i="20"/>
  <c r="EK4" i="20"/>
  <c r="AG3" i="20"/>
  <c r="EP3" i="20"/>
  <c r="FL3" i="20"/>
  <c r="BI4" i="20"/>
  <c r="DX4" i="20"/>
  <c r="AD3" i="20"/>
  <c r="EK3" i="20"/>
  <c r="FI3" i="20"/>
  <c r="BE4" i="20"/>
  <c r="DU4" i="20"/>
  <c r="AR3" i="20"/>
  <c r="BS4" i="20"/>
  <c r="EO3" i="20"/>
  <c r="EQ4" i="20"/>
  <c r="FP3" i="20"/>
  <c r="AH3" i="20"/>
  <c r="BJ4" i="20"/>
  <c r="O3" i="20"/>
  <c r="CD3" i="20"/>
  <c r="ES3" i="20"/>
  <c r="AH4" i="20"/>
  <c r="DE4" i="20"/>
  <c r="FT4" i="20"/>
  <c r="BR3" i="20"/>
  <c r="DW3" i="20"/>
  <c r="W4" i="20"/>
  <c r="CS4" i="20"/>
  <c r="FI4" i="20"/>
  <c r="BG3" i="20"/>
  <c r="DK3" i="20"/>
  <c r="L4" i="20"/>
  <c r="CH4" i="20"/>
  <c r="EW4" i="20"/>
  <c r="BC3" i="20"/>
  <c r="DH3" i="20"/>
  <c r="AZ4" i="20"/>
  <c r="CE4" i="20"/>
  <c r="ET4" i="20"/>
  <c r="CW3" i="20"/>
  <c r="EI4" i="20"/>
  <c r="FK3" i="20"/>
  <c r="FE4" i="20"/>
  <c r="AX4" i="20"/>
  <c r="AY3" i="20"/>
  <c r="CA4" i="20"/>
  <c r="AK3" i="20"/>
  <c r="EQ3" i="20"/>
  <c r="CJ3" i="20"/>
  <c r="EV3" i="20"/>
  <c r="AZ3" i="20"/>
  <c r="DE3" i="20"/>
  <c r="AT4" i="20"/>
  <c r="CB4" i="20"/>
  <c r="EN4" i="20"/>
  <c r="AO3" i="20"/>
  <c r="CS3" i="20"/>
  <c r="FS3" i="20"/>
  <c r="BP4" i="20"/>
  <c r="EE4" i="20"/>
  <c r="AC3" i="20"/>
  <c r="EI3" i="20"/>
  <c r="FH3" i="20"/>
  <c r="BC4" i="20"/>
  <c r="DT4" i="20"/>
  <c r="V3" i="20"/>
  <c r="CO3" i="20"/>
  <c r="FE3" i="20"/>
  <c r="AW4" i="20"/>
  <c r="DQ4" i="20"/>
  <c r="FS4" i="20"/>
  <c r="G4" i="20"/>
  <c r="AF3" i="20"/>
  <c r="BH4" i="20"/>
  <c r="EL3" i="20"/>
  <c r="EB4" i="20"/>
  <c r="FM3" i="20"/>
  <c r="K3" i="20"/>
  <c r="BU3" i="20"/>
  <c r="DZ3" i="20"/>
  <c r="Z4" i="20"/>
  <c r="CR4" i="20"/>
  <c r="FL4" i="20"/>
  <c r="BJ3" i="20"/>
  <c r="DO3" i="20"/>
  <c r="O4" i="20"/>
  <c r="CK4" i="20"/>
  <c r="EZ4" i="20"/>
  <c r="AX3" i="20"/>
  <c r="DC3" i="20"/>
  <c r="J4" i="20"/>
  <c r="BY4" i="20"/>
  <c r="EJ4" i="20"/>
  <c r="AU3" i="20"/>
  <c r="CZ3" i="20"/>
  <c r="E4" i="20"/>
  <c r="BV4" i="20"/>
  <c r="EO4" i="20"/>
  <c r="BY3" i="20"/>
  <c r="DR4" i="20"/>
  <c r="ET3" i="20"/>
  <c r="U3" i="20"/>
  <c r="AO4" i="20"/>
  <c r="CG3" i="20"/>
  <c r="DH4" i="20"/>
  <c r="AE3" i="20"/>
  <c r="EM3" i="20"/>
  <c r="FJ3" i="20"/>
  <c r="BG4" i="20"/>
  <c r="DV4" i="20"/>
  <c r="T3" i="20"/>
  <c r="CI3" i="20"/>
  <c r="EX3" i="20"/>
  <c r="AN4" i="20"/>
  <c r="DJ4" i="20"/>
  <c r="F3" i="20"/>
  <c r="BW3" i="20"/>
  <c r="EB3" i="20"/>
  <c r="AB4" i="20"/>
  <c r="CX4" i="20"/>
  <c r="FN4" i="20"/>
  <c r="BT3" i="20"/>
  <c r="DY3" i="20"/>
  <c r="Y4" i="20"/>
  <c r="CW4" i="20"/>
  <c r="FK4" i="20"/>
  <c r="FF3" i="20"/>
  <c r="P3" i="20"/>
  <c r="AI4" i="20"/>
  <c r="BM4" i="20"/>
  <c r="DY4" i="20"/>
  <c r="DK4" i="20"/>
  <c r="Z3" i="20"/>
  <c r="BQ3" i="20"/>
  <c r="DV3" i="20"/>
  <c r="V4" i="20"/>
  <c r="CY4" i="20"/>
  <c r="FH4" i="20"/>
  <c r="BE3" i="20"/>
  <c r="DJ3" i="20"/>
  <c r="BD4" i="20"/>
  <c r="CG4" i="20"/>
  <c r="EV4" i="20"/>
  <c r="AT3" i="20"/>
  <c r="CY3" i="20"/>
  <c r="K4" i="20"/>
  <c r="BU4" i="20"/>
  <c r="EM4" i="20"/>
  <c r="AQ3" i="20"/>
  <c r="CV3" i="20"/>
  <c r="FU3" i="20"/>
  <c r="BR4" i="20"/>
  <c r="EG4" i="20"/>
  <c r="AA3" i="20"/>
  <c r="AY4" i="20"/>
  <c r="CE3" i="20"/>
  <c r="DF4" i="20"/>
  <c r="EY3" i="20"/>
  <c r="I3" i="20"/>
  <c r="AK4" i="20"/>
  <c r="W3" i="20"/>
  <c r="CL3" i="20"/>
  <c r="FA3" i="20"/>
  <c r="AQ4" i="20"/>
  <c r="DM4" i="20"/>
  <c r="E3" i="20"/>
  <c r="CA3" i="20"/>
  <c r="EE3" i="20"/>
  <c r="AE4" i="20"/>
  <c r="DB4" i="20"/>
  <c r="FQ4" i="20"/>
  <c r="BO3" i="20"/>
  <c r="DT3" i="20"/>
  <c r="T4" i="20"/>
  <c r="CP4" i="20"/>
  <c r="FF4" i="20"/>
  <c r="BL3" i="20"/>
  <c r="DQ3" i="20"/>
  <c r="Q4" i="20"/>
  <c r="CM4" i="20"/>
  <c r="FC4" i="20"/>
  <c r="DM3" i="20"/>
  <c r="FP4" i="20"/>
  <c r="S4" i="20"/>
  <c r="BS3" i="20"/>
  <c r="CU4" i="20"/>
  <c r="DU3" i="20"/>
  <c r="EL4" i="20"/>
  <c r="AV3" i="20"/>
  <c r="DA3" i="20"/>
  <c r="F4" i="20"/>
  <c r="BW4" i="20"/>
  <c r="EP4" i="20"/>
  <c r="AJ3" i="20"/>
  <c r="EJ3" i="20"/>
  <c r="FO3" i="20"/>
  <c r="BL4" i="20"/>
  <c r="EA4" i="20"/>
  <c r="Y3" i="20"/>
  <c r="CN3" i="20"/>
  <c r="FD3" i="20"/>
  <c r="AU4" i="20"/>
  <c r="DP4" i="20"/>
  <c r="N3" i="20"/>
  <c r="CK3" i="20"/>
  <c r="EZ3" i="20"/>
  <c r="AP4" i="20"/>
  <c r="DL4" i="20"/>
  <c r="J3" i="20"/>
  <c r="AD4" i="20"/>
  <c r="BN3" i="20"/>
  <c r="BX4" i="20"/>
  <c r="S3" i="20"/>
  <c r="CH3" i="20"/>
  <c r="EW3" i="20"/>
  <c r="AM4" i="20"/>
  <c r="DI4" i="20"/>
  <c r="L3" i="20"/>
  <c r="BV3" i="20"/>
  <c r="EA3" i="20"/>
  <c r="AA4" i="20"/>
  <c r="CV4" i="20"/>
  <c r="FM4" i="20"/>
  <c r="BK3" i="20"/>
  <c r="DP3" i="20"/>
  <c r="P4" i="20"/>
  <c r="CL4" i="20"/>
  <c r="FA4" i="20"/>
  <c r="BH3" i="20"/>
  <c r="DL3" i="20"/>
  <c r="M4" i="20"/>
  <c r="CI4" i="20"/>
  <c r="EX4" i="20"/>
  <c r="CP3" i="20"/>
  <c r="DA4" i="20"/>
  <c r="DS3" i="20"/>
  <c r="FU4" i="20"/>
  <c r="X4" i="20"/>
  <c r="BP3" i="20"/>
  <c r="CQ4" i="20"/>
  <c r="AN3" i="20"/>
  <c r="CR3" i="20"/>
  <c r="FR3" i="20"/>
  <c r="BO4" i="20"/>
  <c r="ED4" i="20"/>
  <c r="AB3" i="20"/>
  <c r="CQ3" i="20"/>
  <c r="FG3" i="20"/>
  <c r="BA4" i="20"/>
  <c r="DS4" i="20"/>
  <c r="Q3" i="20"/>
  <c r="CF3" i="20"/>
  <c r="EU3" i="20"/>
  <c r="AJ4" i="20"/>
  <c r="DG4" i="20"/>
  <c r="G3" i="20"/>
  <c r="CC3" i="20"/>
  <c r="EG3" i="20"/>
  <c r="AG4" i="20"/>
  <c r="DD4" i="20"/>
  <c r="H3" i="20"/>
  <c r="N4" i="20"/>
  <c r="AW3" i="20"/>
  <c r="CO4" i="20"/>
  <c r="DG3" i="20"/>
  <c r="ES4" i="20"/>
  <c r="AR4" i="20"/>
  <c r="R3" i="20"/>
  <c r="BM3" i="20"/>
  <c r="DR3" i="20"/>
  <c r="R4" i="20"/>
  <c r="CN4" i="20"/>
  <c r="FD4" i="20"/>
  <c r="BA3" i="20"/>
  <c r="DF3" i="20"/>
  <c r="AV4" i="20"/>
  <c r="CC4" i="20"/>
  <c r="ER4" i="20"/>
  <c r="AP3" i="20"/>
  <c r="CU3" i="20"/>
  <c r="FT3" i="20"/>
  <c r="BQ4" i="20"/>
  <c r="EF4" i="20"/>
  <c r="AM3" i="20"/>
  <c r="EN3" i="20"/>
  <c r="FQ3" i="20"/>
  <c r="BN4" i="20"/>
  <c r="EC4" i="20"/>
  <c r="BI3" i="20"/>
  <c r="CJ4" i="20"/>
  <c r="DB3" i="20"/>
  <c r="DW4" i="20"/>
  <c r="DX3" i="20"/>
  <c r="FJ4" i="20"/>
  <c r="U4" i="20"/>
  <c r="FV4" i="20" l="1"/>
  <c r="CT4" i="20"/>
  <c r="BF3" i="20"/>
  <c r="DN4" i="20"/>
  <c r="DN3" i="20"/>
  <c r="FB3" i="20"/>
  <c r="BZ3" i="20"/>
  <c r="D3" i="20"/>
  <c r="EH4" i="20"/>
  <c r="AL4" i="20"/>
  <c r="FV3" i="20"/>
  <c r="EH3" i="20"/>
  <c r="CT3" i="20"/>
  <c r="FB4" i="20"/>
  <c r="BZ4" i="20"/>
  <c r="BF4" i="20"/>
  <c r="D4" i="20"/>
  <c r="AL3" i="20"/>
  <c r="N2" i="41"/>
  <c r="O8" i="41"/>
  <c r="R16" i="40"/>
  <c r="N25" i="41"/>
  <c r="N3" i="41"/>
  <c r="O9" i="41"/>
  <c r="D1" i="1" a="1"/>
  <c r="D1" i="1" s="1"/>
  <c r="E8" i="1"/>
  <c r="D21" i="3"/>
  <c r="D3" i="1"/>
  <c r="AL2" i="3"/>
  <c r="AL3" i="3" s="1"/>
  <c r="AL4" i="3" s="1"/>
  <c r="AL5" i="3" s="1"/>
  <c r="AL6" i="3" s="1"/>
  <c r="AL7" i="3" s="1"/>
  <c r="AL8" i="3" s="1"/>
  <c r="AL9" i="3" s="1"/>
  <c r="AL10" i="3" s="1"/>
  <c r="AL11" i="3" s="1"/>
  <c r="AL12" i="3" s="1"/>
  <c r="AL13" i="3" s="1"/>
  <c r="AL14" i="3" s="1"/>
  <c r="AL15" i="3" s="1"/>
  <c r="AL16" i="3" s="1"/>
  <c r="AL17" i="3" s="1"/>
  <c r="AL18" i="3" s="1"/>
  <c r="AL19" i="3" s="1"/>
  <c r="AL20" i="3" s="1"/>
  <c r="AL21" i="3" s="1"/>
  <c r="AL22" i="3" s="1"/>
  <c r="AL23" i="3" s="1"/>
  <c r="AL24" i="3" s="1"/>
  <c r="AL25" i="3" s="1"/>
  <c r="AL26" i="3" s="1"/>
  <c r="AL27" i="3" s="1"/>
  <c r="AL28" i="3" s="1"/>
  <c r="AL29" i="3" s="1"/>
  <c r="AL30" i="3" s="1"/>
  <c r="AL31" i="3" s="1"/>
  <c r="AL32" i="3" s="1"/>
  <c r="AJ2" i="3"/>
  <c r="AJ3" i="3" s="1"/>
  <c r="AJ4" i="3" s="1"/>
  <c r="AJ5" i="3" s="1"/>
  <c r="AJ6" i="3" s="1"/>
  <c r="AJ7" i="3" s="1"/>
  <c r="AJ8" i="3" s="1"/>
  <c r="AJ9" i="3" s="1"/>
  <c r="AJ10" i="3" s="1"/>
  <c r="AJ11" i="3" s="1"/>
  <c r="AJ12" i="3" s="1"/>
  <c r="AJ13" i="3" s="1"/>
  <c r="AJ14" i="3" s="1"/>
  <c r="AJ15" i="3" s="1"/>
  <c r="AJ16" i="3" s="1"/>
  <c r="AJ17" i="3" s="1"/>
  <c r="AJ18" i="3" s="1"/>
  <c r="AJ19" i="3" s="1"/>
  <c r="AJ20" i="3" s="1"/>
  <c r="AJ21" i="3" s="1"/>
  <c r="AJ22" i="3" s="1"/>
  <c r="AJ23" i="3" s="1"/>
  <c r="AJ24" i="3" s="1"/>
  <c r="AJ25" i="3" s="1"/>
  <c r="AJ26" i="3" s="1"/>
  <c r="AJ27" i="3" s="1"/>
  <c r="AJ28" i="3" s="1"/>
  <c r="AJ29" i="3" s="1"/>
  <c r="AJ30" i="3" s="1"/>
  <c r="AJ31" i="3" s="1"/>
  <c r="AJ32" i="3" s="1"/>
  <c r="AH2" i="3"/>
  <c r="AH3" i="3" s="1"/>
  <c r="AH4" i="3" s="1"/>
  <c r="AH5" i="3" s="1"/>
  <c r="AH6" i="3" s="1"/>
  <c r="AH7" i="3" s="1"/>
  <c r="AH8" i="3" s="1"/>
  <c r="AH9" i="3" s="1"/>
  <c r="AH10" i="3" s="1"/>
  <c r="AH11" i="3" s="1"/>
  <c r="AH12" i="3" s="1"/>
  <c r="AH13" i="3" s="1"/>
  <c r="AH14" i="3" s="1"/>
  <c r="AH15" i="3" s="1"/>
  <c r="AH16" i="3" s="1"/>
  <c r="AH17" i="3" s="1"/>
  <c r="AH18" i="3" s="1"/>
  <c r="AH19" i="3" s="1"/>
  <c r="AH20" i="3" s="1"/>
  <c r="AH21" i="3" s="1"/>
  <c r="AH22" i="3" s="1"/>
  <c r="AH23" i="3" s="1"/>
  <c r="AH24" i="3" s="1"/>
  <c r="AH25" i="3" s="1"/>
  <c r="AH26" i="3" s="1"/>
  <c r="AH27" i="3" s="1"/>
  <c r="AH28" i="3" s="1"/>
  <c r="AH29" i="3" s="1"/>
  <c r="AH30" i="3" s="1"/>
  <c r="AH31" i="3" s="1"/>
  <c r="AH32" i="3" s="1"/>
  <c r="AF2" i="3"/>
  <c r="AF3" i="3" s="1"/>
  <c r="AF4" i="3" s="1"/>
  <c r="AF5" i="3" s="1"/>
  <c r="AF6" i="3" s="1"/>
  <c r="AF7" i="3" s="1"/>
  <c r="AF8" i="3" s="1"/>
  <c r="AF9" i="3" s="1"/>
  <c r="AF10" i="3" s="1"/>
  <c r="AF11" i="3" s="1"/>
  <c r="AF12" i="3" s="1"/>
  <c r="AF13" i="3" s="1"/>
  <c r="AF14" i="3" s="1"/>
  <c r="AF15" i="3" s="1"/>
  <c r="AF16" i="3" s="1"/>
  <c r="AF17" i="3" s="1"/>
  <c r="AF18" i="3" s="1"/>
  <c r="AF19" i="3" s="1"/>
  <c r="AF20" i="3" s="1"/>
  <c r="AF21" i="3" s="1"/>
  <c r="AF22" i="3" s="1"/>
  <c r="AF23" i="3" s="1"/>
  <c r="AF24" i="3" s="1"/>
  <c r="AF25" i="3" s="1"/>
  <c r="AF26" i="3" s="1"/>
  <c r="AF27" i="3" s="1"/>
  <c r="AF28" i="3" s="1"/>
  <c r="AF29" i="3" s="1"/>
  <c r="AF30" i="3" s="1"/>
  <c r="AF31" i="3" s="1"/>
  <c r="AF32" i="3" s="1"/>
  <c r="AD2" i="3"/>
  <c r="AD3" i="3" s="1"/>
  <c r="AD4" i="3" s="1"/>
  <c r="AD5" i="3" s="1"/>
  <c r="AD6" i="3" s="1"/>
  <c r="AD7" i="3" s="1"/>
  <c r="AD8" i="3" s="1"/>
  <c r="AD9" i="3" s="1"/>
  <c r="AD10" i="3" s="1"/>
  <c r="AD11" i="3" s="1"/>
  <c r="AD12" i="3" s="1"/>
  <c r="AD13" i="3" s="1"/>
  <c r="AD14" i="3" s="1"/>
  <c r="AD15" i="3" s="1"/>
  <c r="AD16" i="3" s="1"/>
  <c r="AD17" i="3" s="1"/>
  <c r="AD18" i="3" s="1"/>
  <c r="AD19" i="3" s="1"/>
  <c r="AD20" i="3" s="1"/>
  <c r="AD21" i="3" s="1"/>
  <c r="AD22" i="3" s="1"/>
  <c r="AD23" i="3" s="1"/>
  <c r="AD24" i="3" s="1"/>
  <c r="AD25" i="3" s="1"/>
  <c r="AD26" i="3" s="1"/>
  <c r="AD27" i="3" s="1"/>
  <c r="AD28" i="3" s="1"/>
  <c r="AD29" i="3" s="1"/>
  <c r="AD30" i="3" s="1"/>
  <c r="AD31" i="3" s="1"/>
  <c r="AD32" i="3" s="1"/>
  <c r="AB2" i="3"/>
  <c r="AB3" i="3" s="1"/>
  <c r="AB4" i="3" s="1"/>
  <c r="AB5" i="3" s="1"/>
  <c r="AB6" i="3" s="1"/>
  <c r="AB7" i="3" s="1"/>
  <c r="AB8" i="3" s="1"/>
  <c r="AB9" i="3" s="1"/>
  <c r="AB10" i="3" s="1"/>
  <c r="AB11" i="3" s="1"/>
  <c r="AB12" i="3" s="1"/>
  <c r="AB13" i="3" s="1"/>
  <c r="AB14" i="3" s="1"/>
  <c r="AB15" i="3" s="1"/>
  <c r="AB16" i="3" s="1"/>
  <c r="AB17" i="3" s="1"/>
  <c r="AB18" i="3" s="1"/>
  <c r="AB19" i="3" s="1"/>
  <c r="AB20" i="3" s="1"/>
  <c r="AB21" i="3" s="1"/>
  <c r="AB22" i="3" s="1"/>
  <c r="AB23" i="3" s="1"/>
  <c r="AB24" i="3" s="1"/>
  <c r="AB25" i="3" s="1"/>
  <c r="AB26" i="3" s="1"/>
  <c r="AB27" i="3" s="1"/>
  <c r="AB28" i="3" s="1"/>
  <c r="AB29" i="3" s="1"/>
  <c r="AB30" i="3" s="1"/>
  <c r="AB31" i="3" s="1"/>
  <c r="AB32" i="3" s="1"/>
  <c r="AK2" i="3"/>
  <c r="AK3" i="3" s="1"/>
  <c r="AK4" i="3" s="1"/>
  <c r="AK5" i="3" s="1"/>
  <c r="AK6" i="3" s="1"/>
  <c r="AK7" i="3" s="1"/>
  <c r="AK8" i="3" s="1"/>
  <c r="AK9" i="3" s="1"/>
  <c r="AK10" i="3" s="1"/>
  <c r="AK11" i="3" s="1"/>
  <c r="AK12" i="3" s="1"/>
  <c r="AK13" i="3" s="1"/>
  <c r="AK14" i="3" s="1"/>
  <c r="AK15" i="3" s="1"/>
  <c r="AK16" i="3" s="1"/>
  <c r="AK17" i="3" s="1"/>
  <c r="AK18" i="3" s="1"/>
  <c r="AK19" i="3" s="1"/>
  <c r="AK20" i="3" s="1"/>
  <c r="AK21" i="3" s="1"/>
  <c r="AK22" i="3" s="1"/>
  <c r="AK23" i="3" s="1"/>
  <c r="AK24" i="3" s="1"/>
  <c r="AK25" i="3" s="1"/>
  <c r="AK26" i="3" s="1"/>
  <c r="AK27" i="3" s="1"/>
  <c r="AK28" i="3" s="1"/>
  <c r="AK29" i="3" s="1"/>
  <c r="AK30" i="3" s="1"/>
  <c r="AK31" i="3" s="1"/>
  <c r="AK32" i="3" s="1"/>
  <c r="AI2" i="3"/>
  <c r="AI3" i="3" s="1"/>
  <c r="AI4" i="3" s="1"/>
  <c r="AI5" i="3" s="1"/>
  <c r="AI6" i="3" s="1"/>
  <c r="AI7" i="3" s="1"/>
  <c r="AI8" i="3" s="1"/>
  <c r="AI9" i="3" s="1"/>
  <c r="AI10" i="3" s="1"/>
  <c r="AI11" i="3" s="1"/>
  <c r="AI12" i="3" s="1"/>
  <c r="AI13" i="3" s="1"/>
  <c r="AI14" i="3" s="1"/>
  <c r="AI15" i="3" s="1"/>
  <c r="AI16" i="3" s="1"/>
  <c r="AI17" i="3" s="1"/>
  <c r="AI18" i="3" s="1"/>
  <c r="AI19" i="3" s="1"/>
  <c r="AI20" i="3" s="1"/>
  <c r="AI21" i="3" s="1"/>
  <c r="AI22" i="3" s="1"/>
  <c r="AI23" i="3" s="1"/>
  <c r="AI24" i="3" s="1"/>
  <c r="AI25" i="3" s="1"/>
  <c r="AI26" i="3" s="1"/>
  <c r="AI27" i="3" s="1"/>
  <c r="AI28" i="3" s="1"/>
  <c r="AI29" i="3" s="1"/>
  <c r="AI30" i="3" s="1"/>
  <c r="AI31" i="3" s="1"/>
  <c r="AI32" i="3" s="1"/>
  <c r="AG2" i="3"/>
  <c r="AG3" i="3" s="1"/>
  <c r="AG4" i="3" s="1"/>
  <c r="AG5" i="3" s="1"/>
  <c r="AG6" i="3" s="1"/>
  <c r="AG7" i="3" s="1"/>
  <c r="AG8" i="3" s="1"/>
  <c r="AG9" i="3" s="1"/>
  <c r="AG10" i="3" s="1"/>
  <c r="AG11" i="3" s="1"/>
  <c r="AG12" i="3" s="1"/>
  <c r="AG13" i="3" s="1"/>
  <c r="AG14" i="3" s="1"/>
  <c r="AG15" i="3" s="1"/>
  <c r="AG16" i="3" s="1"/>
  <c r="AG17" i="3" s="1"/>
  <c r="AG18" i="3" s="1"/>
  <c r="AG19" i="3" s="1"/>
  <c r="AG20" i="3" s="1"/>
  <c r="AG21" i="3" s="1"/>
  <c r="AG22" i="3" s="1"/>
  <c r="AG23" i="3" s="1"/>
  <c r="AG24" i="3" s="1"/>
  <c r="AG25" i="3" s="1"/>
  <c r="AG26" i="3" s="1"/>
  <c r="AG27" i="3" s="1"/>
  <c r="AG28" i="3" s="1"/>
  <c r="AG29" i="3" s="1"/>
  <c r="AG30" i="3" s="1"/>
  <c r="AG31" i="3" s="1"/>
  <c r="AG32" i="3" s="1"/>
  <c r="AE2" i="3"/>
  <c r="AE3" i="3" s="1"/>
  <c r="AE4" i="3" s="1"/>
  <c r="AE5" i="3" s="1"/>
  <c r="AE6" i="3" s="1"/>
  <c r="AE7" i="3" s="1"/>
  <c r="AE8" i="3" s="1"/>
  <c r="AE9" i="3" s="1"/>
  <c r="AE10" i="3" s="1"/>
  <c r="AE11" i="3" s="1"/>
  <c r="AE12" i="3" s="1"/>
  <c r="AE13" i="3" s="1"/>
  <c r="AE14" i="3" s="1"/>
  <c r="AE15" i="3" s="1"/>
  <c r="AE16" i="3" s="1"/>
  <c r="AE17" i="3" s="1"/>
  <c r="AE18" i="3" s="1"/>
  <c r="AE19" i="3" s="1"/>
  <c r="AE20" i="3" s="1"/>
  <c r="AE21" i="3" s="1"/>
  <c r="AE22" i="3" s="1"/>
  <c r="AE23" i="3" s="1"/>
  <c r="AE24" i="3" s="1"/>
  <c r="AE25" i="3" s="1"/>
  <c r="AE26" i="3" s="1"/>
  <c r="AE27" i="3" s="1"/>
  <c r="AE28" i="3" s="1"/>
  <c r="AE29" i="3" s="1"/>
  <c r="AE30" i="3" s="1"/>
  <c r="AE31" i="3" s="1"/>
  <c r="AE32" i="3" s="1"/>
  <c r="AC2" i="3"/>
  <c r="AC3" i="3" s="1"/>
  <c r="AC4" i="3" s="1"/>
  <c r="AC5" i="3" s="1"/>
  <c r="AC6" i="3" s="1"/>
  <c r="AC7" i="3" s="1"/>
  <c r="AC8" i="3" s="1"/>
  <c r="AC9" i="3" s="1"/>
  <c r="AC10" i="3" s="1"/>
  <c r="AC11" i="3" s="1"/>
  <c r="AC12" i="3" s="1"/>
  <c r="AC13" i="3" s="1"/>
  <c r="AC14" i="3" s="1"/>
  <c r="AC15" i="3" s="1"/>
  <c r="AC16" i="3" s="1"/>
  <c r="AC17" i="3" s="1"/>
  <c r="AC18" i="3" s="1"/>
  <c r="AC19" i="3" s="1"/>
  <c r="AC20" i="3" s="1"/>
  <c r="AC21" i="3" s="1"/>
  <c r="AC22" i="3" s="1"/>
  <c r="AC23" i="3" s="1"/>
  <c r="AC24" i="3" s="1"/>
  <c r="AC25" i="3" s="1"/>
  <c r="AC26" i="3" s="1"/>
  <c r="AC27" i="3" s="1"/>
  <c r="AC28" i="3" s="1"/>
  <c r="AC29" i="3" s="1"/>
  <c r="AC30" i="3" s="1"/>
  <c r="AC31" i="3" s="1"/>
  <c r="AC32" i="3" s="1"/>
  <c r="AA2" i="3"/>
  <c r="C15" i="3"/>
  <c r="E9" i="1"/>
  <c r="E3" i="3"/>
  <c r="F4" i="3"/>
  <c r="FR5" i="20"/>
  <c r="BY5" i="20"/>
  <c r="FG5" i="20"/>
  <c r="BN5" i="20"/>
  <c r="EU5" i="20"/>
  <c r="BE5" i="20"/>
  <c r="EF5" i="20"/>
  <c r="AM5" i="20"/>
  <c r="EV5" i="20"/>
  <c r="EG5" i="20"/>
  <c r="CW5" i="20"/>
  <c r="FQ5" i="20"/>
  <c r="AS5" i="20"/>
  <c r="P5" i="20"/>
  <c r="EL5" i="20"/>
  <c r="BD5" i="20"/>
  <c r="CL5" i="20"/>
  <c r="FS5" i="20"/>
  <c r="BO5" i="20"/>
  <c r="AE5" i="20"/>
  <c r="EW5" i="20"/>
  <c r="DW5" i="20"/>
  <c r="AJ5" i="20"/>
  <c r="FD5" i="20"/>
  <c r="CZ5" i="20"/>
  <c r="G5" i="20"/>
  <c r="CN5" i="20"/>
  <c r="FU5" i="20"/>
  <c r="CC5" i="20"/>
  <c r="FJ5" i="20"/>
  <c r="BQ5" i="20"/>
  <c r="EX5" i="20"/>
  <c r="K5" i="20"/>
  <c r="AT5" i="20"/>
  <c r="BU5" i="20"/>
  <c r="EQ5" i="20"/>
  <c r="R5" i="20"/>
  <c r="DX5" i="20"/>
  <c r="AD5" i="20"/>
  <c r="DL5" i="20"/>
  <c r="S5" i="20"/>
  <c r="DA5" i="20"/>
  <c r="H5" i="20"/>
  <c r="CO5" i="20"/>
  <c r="FF5" i="20"/>
  <c r="BM5" i="20"/>
  <c r="ET5" i="20"/>
  <c r="AN5" i="20"/>
  <c r="AZ5" i="20"/>
  <c r="F5" i="20"/>
  <c r="BK5" i="20"/>
  <c r="CP5" i="20"/>
  <c r="E5" i="20"/>
  <c r="CE5" i="20"/>
  <c r="FL5" i="20"/>
  <c r="BS5" i="20"/>
  <c r="EZ5" i="20"/>
  <c r="BH5" i="20"/>
  <c r="DU5" i="20"/>
  <c r="AA5" i="20"/>
  <c r="DI5" i="20"/>
  <c r="CD5" i="20"/>
  <c r="DG5" i="20"/>
  <c r="DJ5" i="20"/>
  <c r="BX5" i="20"/>
  <c r="DZ5" i="20"/>
  <c r="EJ5" i="20"/>
  <c r="M5" i="20"/>
  <c r="DY5" i="20"/>
  <c r="CA5" i="20"/>
  <c r="AH5" i="20"/>
  <c r="CK5" i="20"/>
  <c r="CV5" i="20"/>
  <c r="AC5" i="20"/>
  <c r="Y5" i="20"/>
  <c r="AF5" i="20"/>
  <c r="DO5" i="20"/>
  <c r="U5" i="20"/>
  <c r="DC5" i="20"/>
  <c r="J5" i="20"/>
  <c r="CQ5" i="20"/>
  <c r="AR5" i="20"/>
  <c r="CF5" i="20"/>
  <c r="CR5" i="20"/>
  <c r="EY5" i="20"/>
  <c r="AQ5" i="20"/>
  <c r="DM5" i="20"/>
  <c r="FA5" i="20"/>
  <c r="BI5" i="20"/>
  <c r="EP5" i="20"/>
  <c r="AU5" i="20"/>
  <c r="EA5" i="20"/>
  <c r="AG5" i="20"/>
  <c r="DP5" i="20"/>
  <c r="V5" i="20"/>
  <c r="CM5" i="20"/>
  <c r="FT5" i="20"/>
  <c r="CB5" i="20"/>
  <c r="CG5" i="20"/>
  <c r="CJ5" i="20"/>
  <c r="EO5" i="20"/>
  <c r="DQ5" i="20"/>
  <c r="W5" i="20"/>
  <c r="DE5" i="20"/>
  <c r="L5" i="20"/>
  <c r="CS5" i="20"/>
  <c r="AV5" i="20"/>
  <c r="CH5" i="20"/>
  <c r="FO5" i="20"/>
  <c r="CX5" i="20"/>
  <c r="EK5" i="20"/>
  <c r="AP5" i="20"/>
  <c r="DS5" i="20"/>
  <c r="N5" i="20"/>
  <c r="FC5" i="20"/>
  <c r="AW5" i="20"/>
  <c r="Z5" i="20"/>
  <c r="O5" i="20"/>
  <c r="BT5" i="20"/>
  <c r="FN5" i="20"/>
  <c r="FH5" i="20"/>
  <c r="BR5" i="20"/>
  <c r="FI5" i="20"/>
  <c r="EI5" i="20"/>
  <c r="CU5" i="20"/>
  <c r="EM5" i="20"/>
  <c r="ER5" i="20"/>
  <c r="AY5" i="20"/>
  <c r="EC5" i="20"/>
  <c r="AI5" i="20"/>
  <c r="DR5" i="20"/>
  <c r="X5" i="20"/>
  <c r="DF5" i="20"/>
  <c r="DD5" i="20"/>
  <c r="CY5" i="20"/>
  <c r="DV5" i="20"/>
  <c r="Q5" i="20"/>
  <c r="BV5" i="20"/>
  <c r="CI5" i="20"/>
  <c r="FP5" i="20"/>
  <c r="BW5" i="20"/>
  <c r="FE5" i="20"/>
  <c r="BL5" i="20"/>
  <c r="ES5" i="20"/>
  <c r="BA5" i="20"/>
  <c r="ED5" i="20"/>
  <c r="T5" i="20"/>
  <c r="DB5" i="20"/>
  <c r="I5" i="20"/>
  <c r="BG5" i="20"/>
  <c r="BJ5" i="20"/>
  <c r="DK5" i="20"/>
  <c r="BC5" i="20"/>
  <c r="EE5" i="20"/>
  <c r="AK5" i="20"/>
  <c r="DT5" i="20"/>
  <c r="DH5" i="20"/>
  <c r="FM5" i="20"/>
  <c r="FK5" i="20"/>
  <c r="BB5" i="20"/>
  <c r="EB5" i="20"/>
  <c r="AB5" i="20"/>
  <c r="BP5" i="20"/>
  <c r="AO5" i="20"/>
  <c r="AX5" i="20"/>
  <c r="EN5" i="20"/>
  <c r="DN5" i="20" l="1"/>
  <c r="D5" i="20"/>
  <c r="BF5" i="20"/>
  <c r="CT5" i="20"/>
  <c r="FB5" i="20"/>
  <c r="FV5" i="20"/>
  <c r="AL5" i="20"/>
  <c r="BZ5" i="20"/>
  <c r="EH5" i="20"/>
  <c r="FW3" i="20"/>
  <c r="FW4" i="20"/>
  <c r="P9" i="41"/>
  <c r="O3" i="41"/>
  <c r="O25" i="41"/>
  <c r="P8" i="41"/>
  <c r="O2" i="41"/>
  <c r="D1" i="41"/>
  <c r="E1" i="1" a="1"/>
  <c r="E1" i="1" s="1"/>
  <c r="E3" i="1"/>
  <c r="B22" i="3"/>
  <c r="F8" i="1"/>
  <c r="AA3" i="3"/>
  <c r="AA4" i="3" s="1"/>
  <c r="AA5" i="3" s="1"/>
  <c r="AA6" i="3" s="1"/>
  <c r="AA7" i="3" s="1"/>
  <c r="AA8" i="3" s="1"/>
  <c r="AA9" i="3" s="1"/>
  <c r="AA10" i="3" s="1"/>
  <c r="AA11" i="3" s="1"/>
  <c r="AA12" i="3" s="1"/>
  <c r="AA13" i="3" s="1"/>
  <c r="AA14" i="3" s="1"/>
  <c r="AA15" i="3" s="1"/>
  <c r="AA16" i="3" s="1"/>
  <c r="AA17" i="3" s="1"/>
  <c r="AA18" i="3" s="1"/>
  <c r="AA19" i="3" s="1"/>
  <c r="AA20" i="3" s="1"/>
  <c r="AA21" i="3" s="1"/>
  <c r="AA22" i="3" s="1"/>
  <c r="AA23" i="3" s="1"/>
  <c r="AA24" i="3" s="1"/>
  <c r="AA25" i="3" s="1"/>
  <c r="AA26" i="3" s="1"/>
  <c r="AA27" i="3" s="1"/>
  <c r="AA28" i="3" s="1"/>
  <c r="AA29" i="3" s="1"/>
  <c r="AA30" i="3" s="1"/>
  <c r="AA31" i="3" s="1"/>
  <c r="AA32" i="3" s="1"/>
  <c r="E4" i="3"/>
  <c r="F5" i="3"/>
  <c r="F9" i="1"/>
  <c r="FW5" i="20" l="1"/>
  <c r="P3" i="41"/>
  <c r="Q9" i="41"/>
  <c r="P25" i="41"/>
  <c r="P2" i="41"/>
  <c r="Q8" i="41"/>
  <c r="E1" i="41"/>
  <c r="F1" i="1" a="1"/>
  <c r="F1" i="1" s="1"/>
  <c r="F3" i="1"/>
  <c r="G8" i="1"/>
  <c r="AM3" i="3" a="1"/>
  <c r="AM3" i="3" s="1"/>
  <c r="E5" i="3"/>
  <c r="F6" i="3"/>
  <c r="G9" i="1"/>
  <c r="Q25" i="41" l="1"/>
  <c r="R9" i="41"/>
  <c r="Q3" i="41"/>
  <c r="R8" i="41"/>
  <c r="Q2" i="41"/>
  <c r="F1" i="41"/>
  <c r="G1" i="1" a="1"/>
  <c r="G1" i="1" s="1"/>
  <c r="G3" i="1"/>
  <c r="H8" i="1"/>
  <c r="H9" i="1"/>
  <c r="F7" i="3"/>
  <c r="E6" i="3"/>
  <c r="R2" i="41" l="1"/>
  <c r="S8" i="41"/>
  <c r="R3" i="41"/>
  <c r="S9" i="41"/>
  <c r="R25" i="41"/>
  <c r="G1" i="41"/>
  <c r="H1" i="1" a="1"/>
  <c r="H1" i="1" s="1"/>
  <c r="H3" i="1"/>
  <c r="I8" i="1"/>
  <c r="E7" i="3"/>
  <c r="F8" i="3"/>
  <c r="I9" i="1"/>
  <c r="S25" i="41" l="1"/>
  <c r="S3" i="41"/>
  <c r="T9" i="41"/>
  <c r="S2" i="41"/>
  <c r="T8" i="41"/>
  <c r="H1" i="41"/>
  <c r="I1" i="1" a="1"/>
  <c r="I1" i="1" s="1"/>
  <c r="E8" i="3"/>
  <c r="I3" i="1"/>
  <c r="J8" i="1"/>
  <c r="J9" i="1"/>
  <c r="U9" i="41" l="1"/>
  <c r="T3" i="41"/>
  <c r="T25" i="41"/>
  <c r="U8" i="41"/>
  <c r="T2" i="41"/>
  <c r="I1" i="41"/>
  <c r="J1" i="1" a="1"/>
  <c r="J1" i="1" s="1"/>
  <c r="J3" i="1"/>
  <c r="K8" i="1"/>
  <c r="B16" i="3"/>
  <c r="K9" i="1"/>
  <c r="K1" i="1" s="1" a="1"/>
  <c r="K1" i="1" s="1"/>
  <c r="K1" i="41" s="1"/>
  <c r="B9" i="3"/>
  <c r="C8" i="3"/>
  <c r="B20" i="3" l="1"/>
  <c r="V8" i="41"/>
  <c r="U2" i="41"/>
  <c r="V9" i="41"/>
  <c r="U3" i="41"/>
  <c r="U25" i="41"/>
  <c r="J1" i="41"/>
  <c r="K3" i="1"/>
  <c r="L8" i="1"/>
  <c r="L9" i="1"/>
  <c r="L1" i="1" s="1" a="1"/>
  <c r="L1" i="1" s="1"/>
  <c r="I63" i="40"/>
  <c r="J66" i="40"/>
  <c r="I66" i="40"/>
  <c r="J60" i="40"/>
  <c r="L64" i="40"/>
  <c r="K65" i="40"/>
  <c r="K63" i="40"/>
  <c r="I61" i="40"/>
  <c r="L62" i="40"/>
  <c r="K64" i="40"/>
  <c r="J64" i="40"/>
  <c r="I65" i="40"/>
  <c r="J61" i="40"/>
  <c r="L60" i="40"/>
  <c r="K60" i="40"/>
  <c r="L63" i="40"/>
  <c r="K61" i="40"/>
  <c r="I60" i="40"/>
  <c r="L65" i="40"/>
  <c r="L66" i="40"/>
  <c r="I62" i="40"/>
  <c r="J65" i="40"/>
  <c r="J63" i="40"/>
  <c r="I64" i="40"/>
  <c r="K62" i="40"/>
  <c r="L61" i="40"/>
  <c r="K66" i="40"/>
  <c r="J62" i="40"/>
  <c r="B10" i="3"/>
  <c r="C9" i="3"/>
  <c r="I58" i="40" l="1"/>
  <c r="K58" i="40"/>
  <c r="L58" i="40"/>
  <c r="J58" i="40"/>
  <c r="V25" i="41"/>
  <c r="V3" i="41"/>
  <c r="W9" i="41"/>
  <c r="V2" i="41"/>
  <c r="W8" i="41"/>
  <c r="L1" i="41"/>
  <c r="L3" i="1"/>
  <c r="M8" i="1"/>
  <c r="M9" i="1"/>
  <c r="M1" i="1" s="1" a="1"/>
  <c r="M1" i="1" s="1"/>
  <c r="J73" i="40"/>
  <c r="K78" i="40"/>
  <c r="I77" i="40"/>
  <c r="I79" i="40"/>
  <c r="J76" i="40"/>
  <c r="L74" i="40"/>
  <c r="K75" i="40"/>
  <c r="L75" i="40"/>
  <c r="J79" i="40"/>
  <c r="L77" i="40"/>
  <c r="K74" i="40"/>
  <c r="L79" i="40"/>
  <c r="L78" i="40"/>
  <c r="K73" i="40"/>
  <c r="L73" i="40"/>
  <c r="I73" i="40"/>
  <c r="I75" i="40"/>
  <c r="I78" i="40"/>
  <c r="I74" i="40"/>
  <c r="J74" i="40"/>
  <c r="J75" i="40"/>
  <c r="K76" i="40"/>
  <c r="K77" i="40"/>
  <c r="K79" i="40"/>
  <c r="J77" i="40"/>
  <c r="L76" i="40"/>
  <c r="I76" i="40"/>
  <c r="J78" i="40"/>
  <c r="I71" i="40" l="1"/>
  <c r="L71" i="40"/>
  <c r="K71" i="40"/>
  <c r="J71" i="40"/>
  <c r="X9" i="41"/>
  <c r="W25" i="41"/>
  <c r="W3" i="41"/>
  <c r="X8" i="41"/>
  <c r="W2" i="41"/>
  <c r="M1" i="41"/>
  <c r="M3" i="1"/>
  <c r="N8" i="1"/>
  <c r="N9" i="1"/>
  <c r="N1" i="1" s="1" a="1"/>
  <c r="N1" i="1" s="1"/>
  <c r="X2" i="41" l="1"/>
  <c r="Y8" i="41"/>
  <c r="X25" i="41"/>
  <c r="Y9" i="41"/>
  <c r="X3" i="41"/>
  <c r="N1" i="41"/>
  <c r="N3" i="1"/>
  <c r="O8" i="1"/>
  <c r="O9" i="1"/>
  <c r="O1" i="1" s="1" a="1"/>
  <c r="O1" i="1" s="1"/>
  <c r="Y3" i="41" l="1"/>
  <c r="Z9" i="41"/>
  <c r="Y25" i="41"/>
  <c r="Z8" i="41"/>
  <c r="Y2" i="41"/>
  <c r="O1" i="41"/>
  <c r="O3" i="1"/>
  <c r="P8" i="1"/>
  <c r="P9" i="1"/>
  <c r="P1" i="1" s="1" a="1"/>
  <c r="P1" i="1" s="1"/>
  <c r="C10" i="3"/>
  <c r="B11" i="3"/>
  <c r="AM5" i="3"/>
  <c r="AM4" i="3"/>
  <c r="AA8" i="41" l="1"/>
  <c r="Z2" i="41"/>
  <c r="Z25" i="41"/>
  <c r="Z3" i="41"/>
  <c r="AA9" i="41"/>
  <c r="P1" i="41"/>
  <c r="P3" i="1"/>
  <c r="Q8" i="1"/>
  <c r="Q9" i="1"/>
  <c r="Q1" i="1" s="1" a="1"/>
  <c r="Q1" i="1" s="1"/>
  <c r="J86" i="40"/>
  <c r="I88" i="40"/>
  <c r="L90" i="40"/>
  <c r="K88" i="40"/>
  <c r="L86" i="40"/>
  <c r="K87" i="40"/>
  <c r="L92" i="40"/>
  <c r="K89" i="40"/>
  <c r="I90" i="40"/>
  <c r="K90" i="40"/>
  <c r="I91" i="40"/>
  <c r="J92" i="40"/>
  <c r="L88" i="40"/>
  <c r="I92" i="40"/>
  <c r="J87" i="40"/>
  <c r="K91" i="40"/>
  <c r="K86" i="40"/>
  <c r="I86" i="40"/>
  <c r="I87" i="40"/>
  <c r="I89" i="40"/>
  <c r="J89" i="40"/>
  <c r="L91" i="40"/>
  <c r="J91" i="40"/>
  <c r="L87" i="40"/>
  <c r="K92" i="40"/>
  <c r="J90" i="40"/>
  <c r="L89" i="40"/>
  <c r="J88" i="40"/>
  <c r="C11" i="3"/>
  <c r="B12" i="3"/>
  <c r="I84" i="40" l="1"/>
  <c r="K84" i="40"/>
  <c r="L84" i="40"/>
  <c r="J84" i="40"/>
  <c r="AA25" i="41"/>
  <c r="AA3" i="41"/>
  <c r="AB9" i="41"/>
  <c r="AA2" i="41"/>
  <c r="AB8" i="41"/>
  <c r="Q1" i="41"/>
  <c r="Q3" i="1"/>
  <c r="R8" i="1"/>
  <c r="R9" i="1"/>
  <c r="R1" i="1" s="1" a="1"/>
  <c r="R1" i="1" s="1"/>
  <c r="J105" i="40"/>
  <c r="L104" i="40"/>
  <c r="L100" i="40"/>
  <c r="L105" i="40"/>
  <c r="K101" i="40"/>
  <c r="I105" i="40"/>
  <c r="L103" i="40"/>
  <c r="I102" i="40"/>
  <c r="I103" i="40"/>
  <c r="I100" i="40"/>
  <c r="J102" i="40"/>
  <c r="I104" i="40"/>
  <c r="J99" i="40"/>
  <c r="J101" i="40"/>
  <c r="K103" i="40"/>
  <c r="K102" i="40"/>
  <c r="I99" i="40"/>
  <c r="I101" i="40"/>
  <c r="J103" i="40"/>
  <c r="K105" i="40"/>
  <c r="J100" i="40"/>
  <c r="L99" i="40"/>
  <c r="K104" i="40"/>
  <c r="K99" i="40"/>
  <c r="J104" i="40"/>
  <c r="L102" i="40"/>
  <c r="K100" i="40"/>
  <c r="L101" i="40"/>
  <c r="C12" i="3"/>
  <c r="B13" i="3"/>
  <c r="K97" i="40" l="1"/>
  <c r="L97" i="40"/>
  <c r="I97" i="40"/>
  <c r="J97" i="40"/>
  <c r="AB25" i="41"/>
  <c r="AC9" i="41"/>
  <c r="AB3" i="41"/>
  <c r="AB2" i="41"/>
  <c r="AC8" i="41"/>
  <c r="R1" i="41"/>
  <c r="R3" i="1"/>
  <c r="S8" i="1"/>
  <c r="S9" i="1"/>
  <c r="S1" i="1" s="1" a="1"/>
  <c r="S1" i="1" s="1"/>
  <c r="K112" i="40"/>
  <c r="I113" i="40"/>
  <c r="K118" i="40"/>
  <c r="J112" i="40"/>
  <c r="I117" i="40"/>
  <c r="L116" i="40"/>
  <c r="L114" i="40"/>
  <c r="I115" i="40"/>
  <c r="L117" i="40"/>
  <c r="J115" i="40"/>
  <c r="L118" i="40"/>
  <c r="J113" i="40"/>
  <c r="K114" i="40"/>
  <c r="J116" i="40"/>
  <c r="I116" i="40"/>
  <c r="J117" i="40"/>
  <c r="L112" i="40"/>
  <c r="J114" i="40"/>
  <c r="K113" i="40"/>
  <c r="K116" i="40"/>
  <c r="K115" i="40"/>
  <c r="I118" i="40"/>
  <c r="K117" i="40"/>
  <c r="I114" i="40"/>
  <c r="L115" i="40"/>
  <c r="L113" i="40"/>
  <c r="J118" i="40"/>
  <c r="I112" i="40"/>
  <c r="C13" i="3"/>
  <c r="B14" i="3"/>
  <c r="I110" i="40" l="1"/>
  <c r="L110" i="40"/>
  <c r="J110" i="40"/>
  <c r="K110" i="40"/>
  <c r="AC25" i="41"/>
  <c r="AD9" i="41"/>
  <c r="AC3" i="41"/>
  <c r="AD8" i="41"/>
  <c r="AC2" i="41"/>
  <c r="S1" i="41"/>
  <c r="S3" i="1"/>
  <c r="T8" i="1"/>
  <c r="T9" i="1"/>
  <c r="T1" i="1" s="1" a="1"/>
  <c r="T1" i="1" s="1"/>
  <c r="I128" i="40"/>
  <c r="L126" i="40"/>
  <c r="K131" i="40"/>
  <c r="L129" i="40"/>
  <c r="I127" i="40"/>
  <c r="J128" i="40"/>
  <c r="K130" i="40"/>
  <c r="J131" i="40"/>
  <c r="J130" i="40"/>
  <c r="K128" i="40"/>
  <c r="L130" i="40"/>
  <c r="K125" i="40"/>
  <c r="I129" i="40"/>
  <c r="J127" i="40"/>
  <c r="K129" i="40"/>
  <c r="J126" i="40"/>
  <c r="L131" i="40"/>
  <c r="I126" i="40"/>
  <c r="K127" i="40"/>
  <c r="J129" i="40"/>
  <c r="L127" i="40"/>
  <c r="L128" i="40"/>
  <c r="J125" i="40"/>
  <c r="I130" i="40"/>
  <c r="K126" i="40"/>
  <c r="I125" i="40"/>
  <c r="L125" i="40"/>
  <c r="I131" i="40"/>
  <c r="L123" i="40" l="1"/>
  <c r="I123" i="40"/>
  <c r="J123" i="40"/>
  <c r="K123" i="40"/>
  <c r="AE8" i="41"/>
  <c r="AD2" i="41"/>
  <c r="AD3" i="41"/>
  <c r="AE9" i="41"/>
  <c r="AD25" i="41"/>
  <c r="T1" i="41"/>
  <c r="T3" i="1"/>
  <c r="U8" i="1"/>
  <c r="U9" i="1"/>
  <c r="U1" i="1" s="1" a="1"/>
  <c r="U1" i="1" s="1"/>
  <c r="B15" i="3"/>
  <c r="C14" i="3"/>
  <c r="AE25" i="41" l="1"/>
  <c r="AE3" i="41"/>
  <c r="AF9" i="41"/>
  <c r="AE2" i="41"/>
  <c r="AF8" i="41"/>
  <c r="U1" i="41"/>
  <c r="U3" i="1"/>
  <c r="V8" i="1"/>
  <c r="V9" i="1"/>
  <c r="V1" i="1" s="1" a="1"/>
  <c r="V1" i="1" s="1"/>
  <c r="I142" i="40"/>
  <c r="J143" i="40"/>
  <c r="J138" i="40"/>
  <c r="K140" i="40"/>
  <c r="J141" i="40"/>
  <c r="I140" i="40"/>
  <c r="K139" i="40"/>
  <c r="K144" i="40"/>
  <c r="L152" i="40"/>
  <c r="J153" i="40"/>
  <c r="L154" i="40"/>
  <c r="I152" i="40"/>
  <c r="I156" i="40"/>
  <c r="J155" i="40"/>
  <c r="I157" i="40"/>
  <c r="J154" i="40"/>
  <c r="J139" i="40"/>
  <c r="L138" i="40"/>
  <c r="K142" i="40"/>
  <c r="K151" i="40"/>
  <c r="K154" i="40"/>
  <c r="L140" i="40"/>
  <c r="J144" i="40"/>
  <c r="J142" i="40"/>
  <c r="L139" i="40"/>
  <c r="K153" i="40"/>
  <c r="I154" i="40"/>
  <c r="K152" i="40"/>
  <c r="L155" i="40"/>
  <c r="L156" i="40"/>
  <c r="K155" i="40"/>
  <c r="L153" i="40"/>
  <c r="I151" i="40"/>
  <c r="K143" i="40"/>
  <c r="K138" i="40"/>
  <c r="I139" i="40"/>
  <c r="I155" i="40"/>
  <c r="L151" i="40"/>
  <c r="K156" i="40"/>
  <c r="K141" i="40"/>
  <c r="L142" i="40"/>
  <c r="J140" i="40"/>
  <c r="L141" i="40"/>
  <c r="I138" i="40"/>
  <c r="I143" i="40"/>
  <c r="L143" i="40"/>
  <c r="L157" i="40"/>
  <c r="I153" i="40"/>
  <c r="J156" i="40"/>
  <c r="K157" i="40"/>
  <c r="J152" i="40"/>
  <c r="J151" i="40"/>
  <c r="I141" i="40"/>
  <c r="L144" i="40"/>
  <c r="I144" i="40"/>
  <c r="J157" i="40"/>
  <c r="J149" i="40" l="1"/>
  <c r="I136" i="40"/>
  <c r="L149" i="40"/>
  <c r="K136" i="40"/>
  <c r="I149" i="40"/>
  <c r="K149" i="40"/>
  <c r="L136" i="40"/>
  <c r="J136" i="40"/>
  <c r="AF3" i="41"/>
  <c r="AF25" i="41"/>
  <c r="AG9" i="41"/>
  <c r="AF2" i="41"/>
  <c r="AG8" i="41"/>
  <c r="V1" i="41"/>
  <c r="V3" i="1"/>
  <c r="W8" i="1"/>
  <c r="W9" i="1"/>
  <c r="W1" i="1" s="1" a="1"/>
  <c r="W1" i="1" s="1"/>
  <c r="AG25" i="41" l="1"/>
  <c r="AH9" i="41"/>
  <c r="AG3" i="41"/>
  <c r="AH8" i="41"/>
  <c r="AG2" i="41"/>
  <c r="W1" i="41"/>
  <c r="W3" i="1"/>
  <c r="X8" i="1"/>
  <c r="X9" i="1"/>
  <c r="X1" i="1" s="1" a="1"/>
  <c r="X1" i="1" s="1"/>
  <c r="AH2" i="41" l="1"/>
  <c r="AI8" i="41"/>
  <c r="AH25" i="41"/>
  <c r="AH3" i="41"/>
  <c r="AI9" i="41"/>
  <c r="X1" i="41"/>
  <c r="X3" i="1"/>
  <c r="Y8" i="1"/>
  <c r="Y9" i="1"/>
  <c r="Y1" i="1" s="1" a="1"/>
  <c r="Y1" i="1" s="1"/>
  <c r="AI2" i="41" l="1"/>
  <c r="AJ8" i="41"/>
  <c r="AJ9" i="41"/>
  <c r="AI25" i="41"/>
  <c r="AI3" i="41"/>
  <c r="Y1" i="41"/>
  <c r="Y3" i="1"/>
  <c r="Z8" i="1"/>
  <c r="Z9" i="1"/>
  <c r="Z1" i="1" s="1" a="1"/>
  <c r="Z1" i="1" s="1"/>
  <c r="AJ25" i="41" l="1"/>
  <c r="AK9" i="41"/>
  <c r="AJ3" i="41"/>
  <c r="AJ2" i="41"/>
  <c r="AK8" i="41"/>
  <c r="Z1" i="41"/>
  <c r="Z3" i="1"/>
  <c r="AA8" i="1"/>
  <c r="AA9" i="1"/>
  <c r="AA1" i="1" s="1" a="1"/>
  <c r="AA1" i="1" s="1"/>
  <c r="AL9" i="41" l="1"/>
  <c r="AK25" i="41"/>
  <c r="AK3" i="41"/>
  <c r="AK2" i="41"/>
  <c r="AL8" i="41"/>
  <c r="AA1" i="41"/>
  <c r="AA3" i="1"/>
  <c r="AB8" i="1"/>
  <c r="AB9" i="1"/>
  <c r="AB1" i="1" s="1" a="1"/>
  <c r="AB1" i="1" s="1"/>
  <c r="AM8" i="41" l="1"/>
  <c r="AL2" i="41"/>
  <c r="AL25" i="41"/>
  <c r="AL3" i="41"/>
  <c r="AM9" i="41"/>
  <c r="AB1" i="41"/>
  <c r="AB3" i="1"/>
  <c r="AC8" i="1"/>
  <c r="AC9" i="1"/>
  <c r="AC1" i="1" s="1" a="1"/>
  <c r="AC1" i="1" s="1"/>
  <c r="AN9" i="41" l="1"/>
  <c r="AM25" i="41"/>
  <c r="AM3" i="41"/>
  <c r="AM2" i="41"/>
  <c r="AN8" i="41"/>
  <c r="AC1" i="41"/>
  <c r="AC3" i="1"/>
  <c r="AD8" i="1"/>
  <c r="AD9" i="1"/>
  <c r="AD1" i="1" s="1" a="1"/>
  <c r="AD1" i="1" s="1"/>
  <c r="AN2" i="41" l="1"/>
  <c r="AO8" i="41"/>
  <c r="AN3" i="41"/>
  <c r="AN25" i="41"/>
  <c r="AO9" i="41"/>
  <c r="AD1" i="41"/>
  <c r="AD3" i="1"/>
  <c r="AE8" i="1"/>
  <c r="AE9" i="1"/>
  <c r="AE1" i="1" s="1" a="1"/>
  <c r="AE1" i="1" s="1"/>
  <c r="AP8" i="41" l="1"/>
  <c r="AO2" i="41"/>
  <c r="AO25" i="41"/>
  <c r="AP9" i="41"/>
  <c r="AO3" i="41"/>
  <c r="AE1" i="41"/>
  <c r="AE3" i="1"/>
  <c r="AF8" i="1"/>
  <c r="AF9" i="1"/>
  <c r="AF1" i="1" s="1" a="1"/>
  <c r="AF1" i="1" s="1"/>
  <c r="AQ9" i="41" l="1"/>
  <c r="AP25" i="41"/>
  <c r="AP3" i="41"/>
  <c r="AQ8" i="41"/>
  <c r="AP2" i="41"/>
  <c r="AF1" i="41"/>
  <c r="AF3" i="1"/>
  <c r="AG8" i="1"/>
  <c r="AG9" i="1"/>
  <c r="AG1" i="1" s="1" a="1"/>
  <c r="AG1" i="1" s="1"/>
  <c r="AQ2" i="41" l="1"/>
  <c r="AR8" i="41"/>
  <c r="AR9" i="41"/>
  <c r="AQ25" i="41"/>
  <c r="AQ3" i="41"/>
  <c r="AG1" i="41"/>
  <c r="AG3" i="1"/>
  <c r="AH8" i="1"/>
  <c r="AH9" i="1"/>
  <c r="AH1" i="1" s="1" a="1"/>
  <c r="AH1" i="1" s="1"/>
  <c r="B7" i="40"/>
  <c r="AR3" i="41" l="1"/>
  <c r="AR25" i="41"/>
  <c r="AS9" i="41"/>
  <c r="AR2" i="41"/>
  <c r="AS8" i="41"/>
  <c r="AH1" i="41"/>
  <c r="AH3" i="1"/>
  <c r="AI8" i="1"/>
  <c r="AI9" i="1"/>
  <c r="AI1" i="1" s="1" a="1"/>
  <c r="AI1" i="1" s="1"/>
  <c r="B8" i="40"/>
  <c r="B6" i="40" l="1"/>
  <c r="AS25" i="41"/>
  <c r="AS3" i="41"/>
  <c r="AT9" i="41"/>
  <c r="AT8" i="41"/>
  <c r="AS2" i="41"/>
  <c r="AI1" i="41"/>
  <c r="AI3" i="1"/>
  <c r="AJ8" i="1"/>
  <c r="AJ9" i="1"/>
  <c r="AJ1" i="1" s="1" a="1"/>
  <c r="AJ1" i="1" s="1"/>
  <c r="C72" i="39" l="1"/>
  <c r="AT25" i="41"/>
  <c r="AT3" i="41"/>
  <c r="AU9" i="41"/>
  <c r="AT2" i="41"/>
  <c r="AU8" i="41"/>
  <c r="AJ1" i="41"/>
  <c r="AJ3" i="1"/>
  <c r="AK8" i="1"/>
  <c r="AK9" i="1"/>
  <c r="AK1" i="1" s="1" a="1"/>
  <c r="AK1" i="1" s="1"/>
  <c r="AV9" i="41" l="1"/>
  <c r="AU25" i="41"/>
  <c r="AU3" i="41"/>
  <c r="AU2" i="41"/>
  <c r="AV8" i="41"/>
  <c r="AK1" i="41"/>
  <c r="AK3" i="1"/>
  <c r="AL8" i="1"/>
  <c r="AL9" i="1"/>
  <c r="AL1" i="1" s="1" a="1"/>
  <c r="AL1" i="1" s="1"/>
  <c r="AV2" i="41" l="1"/>
  <c r="AW8" i="41"/>
  <c r="AV3" i="41"/>
  <c r="AV25" i="41"/>
  <c r="AW9" i="41"/>
  <c r="AL1" i="41"/>
  <c r="AL3" i="1"/>
  <c r="AM8" i="1"/>
  <c r="AM9" i="1"/>
  <c r="AM1" i="1" s="1" a="1"/>
  <c r="AM1" i="1" s="1"/>
  <c r="AX8" i="41" l="1"/>
  <c r="AW2" i="41"/>
  <c r="AW25" i="41"/>
  <c r="AX9" i="41"/>
  <c r="AW3" i="41"/>
  <c r="AM1" i="41"/>
  <c r="AM3" i="1"/>
  <c r="AN8" i="1"/>
  <c r="AN9" i="1"/>
  <c r="AN1" i="1" s="1" a="1"/>
  <c r="AN1" i="1" s="1"/>
  <c r="AY9" i="41" l="1"/>
  <c r="AX25" i="41"/>
  <c r="AX3" i="41"/>
  <c r="AY8" i="41"/>
  <c r="AX2" i="41"/>
  <c r="AN1" i="41"/>
  <c r="AN3" i="1"/>
  <c r="AO8" i="1"/>
  <c r="AO9" i="1"/>
  <c r="AO1" i="1" s="1" a="1"/>
  <c r="AO1" i="1" s="1"/>
  <c r="AY2" i="41" l="1"/>
  <c r="AZ8" i="41"/>
  <c r="AZ9" i="41"/>
  <c r="AY25" i="41"/>
  <c r="AY3" i="41"/>
  <c r="AO1" i="41"/>
  <c r="AO3" i="1"/>
  <c r="AP8" i="1"/>
  <c r="AP9" i="1"/>
  <c r="AP1" i="1" s="1" a="1"/>
  <c r="AP1" i="1" s="1"/>
  <c r="AZ3" i="41" l="1"/>
  <c r="AZ25" i="41"/>
  <c r="BA9" i="41"/>
  <c r="AZ2" i="41"/>
  <c r="BA8" i="41"/>
  <c r="AP1" i="41"/>
  <c r="AP3" i="1"/>
  <c r="AQ8" i="1"/>
  <c r="AQ9" i="1"/>
  <c r="AQ1" i="1" s="1" a="1"/>
  <c r="AQ1" i="1" s="1"/>
  <c r="BA25" i="41" l="1"/>
  <c r="BA3" i="41"/>
  <c r="BB9" i="41"/>
  <c r="BB8" i="41"/>
  <c r="BA2" i="41"/>
  <c r="AQ1" i="41"/>
  <c r="AQ3" i="1"/>
  <c r="AR8" i="1"/>
  <c r="AR9" i="1"/>
  <c r="AR1" i="1" s="1" a="1"/>
  <c r="AR1" i="1" s="1"/>
  <c r="BC9" i="41" l="1"/>
  <c r="BB3" i="41"/>
  <c r="BB25" i="41"/>
  <c r="BC8" i="41"/>
  <c r="BB2" i="41"/>
  <c r="AR1" i="41"/>
  <c r="AR3" i="1"/>
  <c r="AS8" i="1"/>
  <c r="AS9" i="1"/>
  <c r="AS1" i="1" s="1" a="1"/>
  <c r="AS1" i="1" s="1"/>
  <c r="BC2" i="41" l="1"/>
  <c r="BD8" i="41"/>
  <c r="BC25" i="41"/>
  <c r="BD9" i="41"/>
  <c r="BC3" i="41"/>
  <c r="AS1" i="41"/>
  <c r="AS3" i="1"/>
  <c r="AT8" i="1"/>
  <c r="AT9" i="1"/>
  <c r="AT1" i="1" s="1" a="1"/>
  <c r="AT1" i="1" s="1"/>
  <c r="BD3" i="41" l="1"/>
  <c r="BE9" i="41"/>
  <c r="BD25" i="41"/>
  <c r="BD2" i="41"/>
  <c r="BE8" i="41"/>
  <c r="AT1" i="41"/>
  <c r="AT3" i="1"/>
  <c r="AU8" i="1"/>
  <c r="AU9" i="1"/>
  <c r="AU1" i="1" s="1" a="1"/>
  <c r="AU1" i="1" s="1"/>
  <c r="BE25" i="41" l="1"/>
  <c r="BE3" i="41"/>
  <c r="BF9" i="41"/>
  <c r="BF8" i="41"/>
  <c r="BE2" i="41"/>
  <c r="AU1" i="41"/>
  <c r="AU3" i="1"/>
  <c r="AV8" i="1"/>
  <c r="AV9" i="1"/>
  <c r="AV1" i="1" s="1" a="1"/>
  <c r="AV1" i="1" s="1"/>
  <c r="BF2" i="41" l="1"/>
  <c r="BG8" i="41"/>
  <c r="BG9" i="41"/>
  <c r="BF25" i="41"/>
  <c r="BF3" i="41"/>
  <c r="AV1" i="41"/>
  <c r="AV3" i="1"/>
  <c r="AW8" i="1"/>
  <c r="AW9" i="1"/>
  <c r="AW1" i="1" s="1" a="1"/>
  <c r="AW1" i="1" s="1"/>
  <c r="BG25" i="41" l="1"/>
  <c r="BH9" i="41"/>
  <c r="BG3" i="41"/>
  <c r="BG2" i="41"/>
  <c r="BH8" i="41"/>
  <c r="AW1" i="41"/>
  <c r="AW3" i="1"/>
  <c r="AX8" i="1"/>
  <c r="AX9" i="1"/>
  <c r="AX1" i="1" s="1" a="1"/>
  <c r="AX1" i="1" s="1"/>
  <c r="BI9" i="41" l="1"/>
  <c r="BH3" i="41"/>
  <c r="BH25" i="41"/>
  <c r="BI8" i="41"/>
  <c r="BH2" i="41"/>
  <c r="AX1" i="41"/>
  <c r="AX3" i="1"/>
  <c r="AY8" i="1"/>
  <c r="AY9" i="1"/>
  <c r="AY1" i="1" s="1" a="1"/>
  <c r="AY1" i="1" s="1"/>
  <c r="BI2" i="41" l="1"/>
  <c r="BJ8" i="41"/>
  <c r="BI25" i="41"/>
  <c r="BJ9" i="41"/>
  <c r="BI3" i="41"/>
  <c r="AY1" i="41"/>
  <c r="AY3" i="1"/>
  <c r="AZ8" i="1"/>
  <c r="AZ9" i="1"/>
  <c r="AZ1" i="1" s="1" a="1"/>
  <c r="AZ1" i="1" s="1"/>
  <c r="BK9" i="41" l="1"/>
  <c r="BJ25" i="41"/>
  <c r="BJ3" i="41"/>
  <c r="BJ2" i="41"/>
  <c r="BK8" i="41"/>
  <c r="AZ1" i="41"/>
  <c r="AZ3" i="1"/>
  <c r="BA8" i="1"/>
  <c r="BA9" i="1"/>
  <c r="BA1" i="1" s="1" a="1"/>
  <c r="BA1" i="1" s="1"/>
  <c r="BK2" i="41" l="1"/>
  <c r="BL8" i="41"/>
  <c r="BK25" i="41"/>
  <c r="BK3" i="41"/>
  <c r="BL9" i="41"/>
  <c r="BA1" i="41"/>
  <c r="BA3" i="1"/>
  <c r="BB8" i="1"/>
  <c r="BB9" i="1"/>
  <c r="BB1" i="1" s="1" a="1"/>
  <c r="BB1" i="1" s="1"/>
  <c r="BM8" i="41" l="1"/>
  <c r="BL2" i="41"/>
  <c r="BL25" i="41"/>
  <c r="BM9" i="41"/>
  <c r="BL3" i="41"/>
  <c r="BB1" i="41"/>
  <c r="BB3" i="1"/>
  <c r="BC8" i="1"/>
  <c r="BC9" i="1"/>
  <c r="BC1" i="1" s="1" a="1"/>
  <c r="BC1" i="1" s="1"/>
  <c r="H23" i="40"/>
  <c r="H21" i="40"/>
  <c r="H26" i="40"/>
  <c r="H27" i="40"/>
  <c r="H24" i="40"/>
  <c r="H22" i="40"/>
  <c r="H25" i="40"/>
  <c r="H19" i="40" l="1"/>
  <c r="BM25" i="41"/>
  <c r="BM3" i="41"/>
  <c r="BN9" i="41"/>
  <c r="BN8" i="41"/>
  <c r="BM2" i="41"/>
  <c r="BC1" i="41"/>
  <c r="BC3" i="1"/>
  <c r="BD8" i="1"/>
  <c r="BD9" i="1"/>
  <c r="BD1" i="1" s="1" a="1"/>
  <c r="BD1" i="1" s="1"/>
  <c r="BN2" i="41" l="1"/>
  <c r="BO8" i="41"/>
  <c r="BO9" i="41"/>
  <c r="BN25" i="41"/>
  <c r="BN3" i="41"/>
  <c r="BD1" i="41"/>
  <c r="BD3" i="1"/>
  <c r="BE8" i="1"/>
  <c r="BE9" i="1"/>
  <c r="BE1" i="1" s="1" a="1"/>
  <c r="BE1" i="1" s="1"/>
  <c r="BP9" i="41" l="1"/>
  <c r="BO25" i="41"/>
  <c r="BO3" i="41"/>
  <c r="BO2" i="41"/>
  <c r="BP8" i="41"/>
  <c r="BE1" i="41"/>
  <c r="BE3" i="1"/>
  <c r="BF8" i="1"/>
  <c r="BF9" i="1"/>
  <c r="BF1" i="1" s="1" a="1"/>
  <c r="BF1" i="1" s="1"/>
  <c r="BP2" i="41" l="1"/>
  <c r="BQ8" i="41"/>
  <c r="BP3" i="41"/>
  <c r="BQ9" i="41"/>
  <c r="BP25" i="41"/>
  <c r="BF1" i="41"/>
  <c r="BF3" i="1"/>
  <c r="BG8" i="1"/>
  <c r="BG9" i="1"/>
  <c r="BG1" i="1" s="1" a="1"/>
  <c r="BG1" i="1" s="1"/>
  <c r="BQ25" i="41" l="1"/>
  <c r="BR9" i="41"/>
  <c r="BQ3" i="41"/>
  <c r="BR8" i="41"/>
  <c r="BQ2" i="41"/>
  <c r="BG1" i="41"/>
  <c r="BG3" i="1"/>
  <c r="BH8" i="1"/>
  <c r="BH9" i="1"/>
  <c r="BH1" i="1" s="1" a="1"/>
  <c r="BH1" i="1" s="1"/>
  <c r="BR2" i="41" l="1"/>
  <c r="BS8" i="41"/>
  <c r="BR25" i="41"/>
  <c r="BR3" i="41"/>
  <c r="BS9" i="41"/>
  <c r="BH1" i="41"/>
  <c r="BH3" i="1"/>
  <c r="BI8" i="1"/>
  <c r="BI9" i="1"/>
  <c r="BI1" i="1" s="1" a="1"/>
  <c r="BI1" i="1" s="1"/>
  <c r="BT8" i="41" l="1"/>
  <c r="BS2" i="41"/>
  <c r="BT9" i="41"/>
  <c r="BS25" i="41"/>
  <c r="BS3" i="41"/>
  <c r="BI1" i="41"/>
  <c r="BI3" i="1"/>
  <c r="BJ8" i="1"/>
  <c r="BJ9" i="1"/>
  <c r="BJ1" i="1" s="1" a="1"/>
  <c r="BJ1" i="1" s="1"/>
  <c r="BT25" i="41" l="1"/>
  <c r="BU9" i="41"/>
  <c r="BT3" i="41"/>
  <c r="BT2" i="41"/>
  <c r="BU8" i="41"/>
  <c r="BJ1" i="41"/>
  <c r="BJ3" i="1"/>
  <c r="BK8" i="1"/>
  <c r="BK9" i="1"/>
  <c r="BK1" i="1" s="1" a="1"/>
  <c r="BK1" i="1" s="1"/>
  <c r="BU25" i="41" l="1"/>
  <c r="BU3" i="41"/>
  <c r="BV9" i="41"/>
  <c r="BV8" i="41"/>
  <c r="BU2" i="41"/>
  <c r="BK1" i="41"/>
  <c r="BK3" i="1"/>
  <c r="BL8" i="1"/>
  <c r="BL9" i="1"/>
  <c r="BL1" i="1" s="1" a="1"/>
  <c r="BL1" i="1" s="1"/>
  <c r="B20" i="40"/>
  <c r="BW8" i="41" l="1"/>
  <c r="BV2" i="41"/>
  <c r="BW9" i="41"/>
  <c r="BV3" i="41"/>
  <c r="BV25" i="41"/>
  <c r="BL1" i="41"/>
  <c r="BL3" i="1"/>
  <c r="BM8" i="1"/>
  <c r="C16" i="3"/>
  <c r="C18" i="3"/>
  <c r="BM9" i="1"/>
  <c r="BM1" i="1" s="1" a="1"/>
  <c r="BM1" i="1" s="1"/>
  <c r="B19" i="3"/>
  <c r="C21" i="3"/>
  <c r="C19" i="3"/>
  <c r="C20" i="3"/>
  <c r="C17" i="3"/>
  <c r="B18" i="3"/>
  <c r="B21" i="3"/>
  <c r="B17" i="3"/>
  <c r="B21" i="40"/>
  <c r="B19" i="40" l="1"/>
  <c r="BX9" i="41"/>
  <c r="BW3" i="41"/>
  <c r="BW25" i="41"/>
  <c r="BW2" i="41"/>
  <c r="BX8" i="41"/>
  <c r="BM1" i="41"/>
  <c r="BM3" i="1"/>
  <c r="BN8" i="1"/>
  <c r="H45" i="3"/>
  <c r="BN9" i="1"/>
  <c r="BN1" i="1" s="1" a="1"/>
  <c r="BN1" i="1" s="1"/>
  <c r="I20" i="40" l="1"/>
  <c r="I28" i="40" s="1"/>
  <c r="L20" i="40"/>
  <c r="L28" i="40" s="1"/>
  <c r="H20" i="40"/>
  <c r="H28" i="40" s="1"/>
  <c r="K20" i="40"/>
  <c r="K28" i="40" s="1"/>
  <c r="J20" i="40"/>
  <c r="J28" i="40" s="1"/>
  <c r="C73" i="39"/>
  <c r="BX2" i="41"/>
  <c r="BY8" i="41"/>
  <c r="BY9" i="41"/>
  <c r="BX3" i="41"/>
  <c r="BX25" i="41"/>
  <c r="BN1" i="41"/>
  <c r="BN3" i="1"/>
  <c r="BO8" i="1"/>
  <c r="BO9" i="1"/>
  <c r="BO1" i="1" s="1" a="1"/>
  <c r="BO1" i="1" s="1"/>
  <c r="BZ9" i="41" l="1"/>
  <c r="BY3" i="41"/>
  <c r="BY25" i="41"/>
  <c r="BZ8" i="41"/>
  <c r="BY2" i="41"/>
  <c r="BO1" i="41"/>
  <c r="BO3" i="1"/>
  <c r="BP8" i="1"/>
  <c r="BP9" i="1"/>
  <c r="BP1" i="1" s="1" a="1"/>
  <c r="BP1" i="1" s="1"/>
  <c r="CA8" i="41" l="1"/>
  <c r="BZ2" i="41"/>
  <c r="BZ25" i="41"/>
  <c r="BZ3" i="41"/>
  <c r="CA9" i="41"/>
  <c r="BP1" i="41"/>
  <c r="BP3" i="1"/>
  <c r="BQ8" i="1"/>
  <c r="BQ9" i="1"/>
  <c r="BQ1" i="1" s="1" a="1"/>
  <c r="BQ1" i="1" s="1"/>
  <c r="CB9" i="41" l="1"/>
  <c r="CA25" i="41"/>
  <c r="CA3" i="41"/>
  <c r="CA2" i="41"/>
  <c r="CB8" i="41"/>
  <c r="BQ1" i="41"/>
  <c r="BQ3" i="1"/>
  <c r="BR8" i="1"/>
  <c r="BR9" i="1"/>
  <c r="BR1" i="1" s="1" a="1"/>
  <c r="BR1" i="1" s="1"/>
  <c r="CB2" i="41" l="1"/>
  <c r="CC8" i="41"/>
  <c r="CB3" i="41"/>
  <c r="CB25" i="41"/>
  <c r="CC9" i="41"/>
  <c r="BR1" i="41"/>
  <c r="BR3" i="1"/>
  <c r="BS8" i="1"/>
  <c r="BS9" i="1"/>
  <c r="BS1" i="1" s="1" a="1"/>
  <c r="BS1" i="1" s="1"/>
  <c r="CD8" i="41" l="1"/>
  <c r="CC2" i="41"/>
  <c r="CC25" i="41"/>
  <c r="CD9" i="41"/>
  <c r="CC3" i="41"/>
  <c r="BS1" i="41"/>
  <c r="BS3" i="1"/>
  <c r="BT8" i="1"/>
  <c r="BT9" i="1"/>
  <c r="BT1" i="1" s="1" a="1"/>
  <c r="BT1" i="1" s="1"/>
  <c r="CE9" i="41" l="1"/>
  <c r="CD3" i="41"/>
  <c r="CD25" i="41"/>
  <c r="CD2" i="41"/>
  <c r="CE8" i="41"/>
  <c r="BT1" i="41"/>
  <c r="BT3" i="1"/>
  <c r="BU8" i="1"/>
  <c r="BU9" i="1"/>
  <c r="BU1" i="1" s="1" a="1"/>
  <c r="BU1" i="1" s="1"/>
  <c r="CE2" i="41" l="1"/>
  <c r="CF8" i="41"/>
  <c r="CE25" i="41"/>
  <c r="CE3" i="41"/>
  <c r="CF9" i="41"/>
  <c r="BU1" i="41"/>
  <c r="BU3" i="1"/>
  <c r="BV8" i="1"/>
  <c r="BV9" i="1"/>
  <c r="BV1" i="1" s="1" a="1"/>
  <c r="BV1" i="1" s="1"/>
  <c r="CF2" i="41" l="1"/>
  <c r="CG8" i="41"/>
  <c r="CF25" i="41"/>
  <c r="CG9" i="41"/>
  <c r="CF3" i="41"/>
  <c r="BV1" i="41"/>
  <c r="BV3" i="1"/>
  <c r="BW8" i="1"/>
  <c r="BW9" i="1"/>
  <c r="BW1" i="1" s="1" a="1"/>
  <c r="BW1" i="1" s="1"/>
  <c r="CG3" i="41" l="1"/>
  <c r="CG25" i="41"/>
  <c r="CH9" i="41"/>
  <c r="CH8" i="41"/>
  <c r="CG2" i="41"/>
  <c r="BW1" i="41"/>
  <c r="BW3" i="1"/>
  <c r="BX8" i="1"/>
  <c r="BX9" i="1"/>
  <c r="BX1" i="1" s="1" a="1"/>
  <c r="BX1" i="1" s="1"/>
  <c r="CI8" i="41" l="1"/>
  <c r="CH2" i="41"/>
  <c r="CH3" i="41"/>
  <c r="CI9" i="41"/>
  <c r="CH25" i="41"/>
  <c r="BX1" i="41"/>
  <c r="BX3" i="1"/>
  <c r="BY8" i="1"/>
  <c r="BY9" i="1"/>
  <c r="BY1" i="1" s="1" a="1"/>
  <c r="BY1" i="1" s="1"/>
  <c r="CJ9" i="41" l="1"/>
  <c r="CI3" i="41"/>
  <c r="CI25" i="41"/>
  <c r="CI2" i="41"/>
  <c r="CJ8" i="41"/>
  <c r="BY1" i="41"/>
  <c r="BY3" i="1"/>
  <c r="BZ8" i="1"/>
  <c r="BZ9" i="1"/>
  <c r="BZ1" i="1" s="1" a="1"/>
  <c r="BZ1" i="1" s="1"/>
  <c r="CJ2" i="41" l="1"/>
  <c r="CK8" i="41"/>
  <c r="CJ25" i="41"/>
  <c r="CK9" i="41"/>
  <c r="CJ3" i="41"/>
  <c r="BZ1" i="41"/>
  <c r="BZ3" i="1"/>
  <c r="CA8" i="1"/>
  <c r="CA9" i="1"/>
  <c r="CA1" i="1" s="1" a="1"/>
  <c r="CA1" i="1" s="1"/>
  <c r="CK3" i="41" l="1"/>
  <c r="CL9" i="41"/>
  <c r="CK25" i="41"/>
  <c r="CL8" i="41"/>
  <c r="CK2" i="41"/>
  <c r="CA1" i="41"/>
  <c r="CA3" i="1"/>
  <c r="CB8" i="1"/>
  <c r="CB9" i="1"/>
  <c r="CB1" i="1" s="1" a="1"/>
  <c r="CB1" i="1" s="1"/>
  <c r="CM8" i="41" l="1"/>
  <c r="CL2" i="41"/>
  <c r="CL25" i="41"/>
  <c r="CM9" i="41"/>
  <c r="CL3" i="41"/>
  <c r="CB1" i="41"/>
  <c r="CB3" i="1"/>
  <c r="CC8" i="1"/>
  <c r="CC9" i="1"/>
  <c r="CC1" i="1" s="1" a="1"/>
  <c r="CC1" i="1" s="1"/>
  <c r="CN9" i="41" l="1"/>
  <c r="CM3" i="41"/>
  <c r="CM25" i="41"/>
  <c r="CN8" i="41"/>
  <c r="CM2" i="41"/>
  <c r="CC1" i="41"/>
  <c r="CC3" i="1"/>
  <c r="CD8" i="1"/>
  <c r="CD9" i="1"/>
  <c r="CD1" i="1" s="1" a="1"/>
  <c r="CD1" i="1" s="1"/>
  <c r="CN2" i="41" l="1"/>
  <c r="CO8" i="41"/>
  <c r="CN3" i="41"/>
  <c r="CN25" i="41"/>
  <c r="CO9" i="41"/>
  <c r="CD1" i="41"/>
  <c r="CD3" i="1"/>
  <c r="CE8" i="1"/>
  <c r="CE9" i="1"/>
  <c r="CE1" i="1" s="1" a="1"/>
  <c r="CE1" i="1" s="1"/>
  <c r="CP8" i="41" l="1"/>
  <c r="CO2" i="41"/>
  <c r="CO3" i="41"/>
  <c r="CP9" i="41"/>
  <c r="CO25" i="41"/>
  <c r="CE1" i="41"/>
  <c r="CE3" i="1"/>
  <c r="CF8" i="1"/>
  <c r="CF9" i="1"/>
  <c r="CF1" i="1" s="1" a="1"/>
  <c r="CF1" i="1" s="1"/>
  <c r="CQ9" i="41" l="1"/>
  <c r="CP3" i="41"/>
  <c r="CP25" i="41"/>
  <c r="CP2" i="41"/>
  <c r="CQ8" i="41"/>
  <c r="CF1" i="41"/>
  <c r="CF3" i="1"/>
  <c r="CG8" i="1"/>
  <c r="CG9" i="1"/>
  <c r="CG1" i="1" s="1" a="1"/>
  <c r="CG1" i="1" s="1"/>
  <c r="CQ2" i="41" l="1"/>
  <c r="CR8" i="41"/>
  <c r="CR9" i="41"/>
  <c r="CQ25" i="41"/>
  <c r="CQ3" i="41"/>
  <c r="CG1" i="41"/>
  <c r="CG3" i="1"/>
  <c r="CH8" i="1"/>
  <c r="CH9" i="1"/>
  <c r="CH1" i="1" s="1" a="1"/>
  <c r="CH1" i="1" s="1"/>
  <c r="H37" i="40"/>
  <c r="H40" i="40"/>
  <c r="H38" i="40"/>
  <c r="H34" i="40"/>
  <c r="H39" i="40"/>
  <c r="H35" i="40"/>
  <c r="H36" i="40"/>
  <c r="H32" i="40" l="1"/>
  <c r="CR25" i="41"/>
  <c r="CS9" i="41"/>
  <c r="CR3" i="41"/>
  <c r="CR2" i="41"/>
  <c r="CS8" i="41"/>
  <c r="CH1" i="41"/>
  <c r="CH3" i="1"/>
  <c r="CI8" i="1"/>
  <c r="CI9" i="1"/>
  <c r="CI1" i="1" s="1" a="1"/>
  <c r="CI1" i="1" s="1"/>
  <c r="CT9" i="41" l="1"/>
  <c r="CS25" i="41"/>
  <c r="CS3" i="41"/>
  <c r="CS2" i="41"/>
  <c r="CT8" i="41"/>
  <c r="CI1" i="41"/>
  <c r="CI3" i="1"/>
  <c r="CJ8" i="1"/>
  <c r="CJ9" i="1"/>
  <c r="CJ1" i="1" s="1" a="1"/>
  <c r="CJ1" i="1" s="1"/>
  <c r="CU8" i="41" l="1"/>
  <c r="CT2" i="41"/>
  <c r="CT25" i="41"/>
  <c r="CT3" i="41"/>
  <c r="CU9" i="41"/>
  <c r="CJ1" i="41"/>
  <c r="CJ3" i="1"/>
  <c r="CK8" i="1"/>
  <c r="CK9" i="1"/>
  <c r="CK1" i="1" s="1" a="1"/>
  <c r="CK1" i="1" s="1"/>
  <c r="CV9" i="41" l="1"/>
  <c r="CU3" i="41"/>
  <c r="CU25" i="41"/>
  <c r="CV8" i="41"/>
  <c r="CU2" i="41"/>
  <c r="CK1" i="41"/>
  <c r="CK3" i="1"/>
  <c r="CL8" i="1"/>
  <c r="CL9" i="1"/>
  <c r="CL1" i="1" s="1" a="1"/>
  <c r="CL1" i="1" s="1"/>
  <c r="CV2" i="41" l="1"/>
  <c r="CW8" i="41"/>
  <c r="CV25" i="41"/>
  <c r="CW9" i="41"/>
  <c r="CV3" i="41"/>
  <c r="CL1" i="41"/>
  <c r="CL3" i="1"/>
  <c r="CM8" i="1"/>
  <c r="CM9" i="1"/>
  <c r="CM1" i="1" s="1" a="1"/>
  <c r="CM1" i="1" s="1"/>
  <c r="CW25" i="41" l="1"/>
  <c r="CX9" i="41"/>
  <c r="CW3" i="41"/>
  <c r="CX8" i="41"/>
  <c r="CW2" i="41"/>
  <c r="CM1" i="41"/>
  <c r="CM3" i="1"/>
  <c r="CN8" i="1"/>
  <c r="CN9" i="1"/>
  <c r="CN1" i="1" s="1" a="1"/>
  <c r="CN1" i="1" s="1"/>
  <c r="CY8" i="41" l="1"/>
  <c r="CX2" i="41"/>
  <c r="CY9" i="41"/>
  <c r="CX25" i="41"/>
  <c r="CX3" i="41"/>
  <c r="CN1" i="41"/>
  <c r="CN3" i="1"/>
  <c r="CO8" i="1"/>
  <c r="CO9" i="1"/>
  <c r="CO1" i="1" s="1" a="1"/>
  <c r="CO1" i="1" s="1"/>
  <c r="CY3" i="41" l="1"/>
  <c r="CY25" i="41"/>
  <c r="CZ9" i="41"/>
  <c r="CZ8" i="41"/>
  <c r="CY2" i="41"/>
  <c r="CO1" i="41"/>
  <c r="CO3" i="1"/>
  <c r="CP8" i="1"/>
  <c r="CP9" i="1"/>
  <c r="CP1" i="1" s="1" a="1"/>
  <c r="CP1" i="1" s="1"/>
  <c r="CZ2" i="41" l="1"/>
  <c r="DA8" i="41"/>
  <c r="CZ25" i="41"/>
  <c r="CZ3" i="41"/>
  <c r="DA9" i="41"/>
  <c r="CP1" i="41"/>
  <c r="CP3" i="1"/>
  <c r="CQ8" i="1"/>
  <c r="CQ9" i="1"/>
  <c r="CQ1" i="1" s="1" a="1"/>
  <c r="CQ1" i="1" s="1"/>
  <c r="B33" i="40"/>
  <c r="DB8" i="41" l="1"/>
  <c r="DA2" i="41"/>
  <c r="DA25" i="41"/>
  <c r="DA3" i="41"/>
  <c r="DB9" i="41"/>
  <c r="CQ1" i="41"/>
  <c r="CQ3" i="1"/>
  <c r="CR8" i="1"/>
  <c r="CR9" i="1"/>
  <c r="CR1" i="1" s="1" a="1"/>
  <c r="CR1" i="1" s="1"/>
  <c r="B34" i="40"/>
  <c r="B32" i="40" l="1"/>
  <c r="DC9" i="41"/>
  <c r="DB25" i="41"/>
  <c r="DB3" i="41"/>
  <c r="DC8" i="41"/>
  <c r="DB2" i="41"/>
  <c r="CR1" i="41"/>
  <c r="CR3" i="1"/>
  <c r="CS8" i="1"/>
  <c r="CS9" i="1"/>
  <c r="CS1" i="1" s="1" a="1"/>
  <c r="CS1" i="1" s="1"/>
  <c r="I33" i="40" l="1"/>
  <c r="I41" i="40" s="1"/>
  <c r="H33" i="40"/>
  <c r="H41" i="40" s="1"/>
  <c r="J33" i="40"/>
  <c r="J41" i="40" s="1"/>
  <c r="K33" i="40"/>
  <c r="K41" i="40" s="1"/>
  <c r="L33" i="40"/>
  <c r="L41" i="40" s="1"/>
  <c r="C74" i="39"/>
  <c r="C86" i="39" s="1"/>
  <c r="DD9" i="41"/>
  <c r="DC25" i="41"/>
  <c r="DC3" i="41"/>
  <c r="DD8" i="41"/>
  <c r="DC2" i="41"/>
  <c r="CS1" i="41"/>
  <c r="CS3" i="1"/>
  <c r="CT8" i="1"/>
  <c r="CT9" i="1"/>
  <c r="CT1" i="1" s="1" a="1"/>
  <c r="CT1" i="1" s="1"/>
  <c r="DD2" i="41" l="1"/>
  <c r="DE8" i="41"/>
  <c r="DD3" i="41"/>
  <c r="DD25" i="41"/>
  <c r="DE9" i="41"/>
  <c r="CT1" i="41"/>
  <c r="CT3" i="1"/>
  <c r="CU8" i="1"/>
  <c r="CU9" i="1"/>
  <c r="CU1" i="1" s="1" a="1"/>
  <c r="CU1" i="1" s="1"/>
  <c r="DF8" i="41" l="1"/>
  <c r="DE2" i="41"/>
  <c r="DE25" i="41"/>
  <c r="DF9" i="41"/>
  <c r="DE3" i="41"/>
  <c r="CU1" i="41"/>
  <c r="CU3" i="1"/>
  <c r="CV8" i="1"/>
  <c r="CV9" i="1"/>
  <c r="CV1" i="1" s="1" a="1"/>
  <c r="CV1" i="1" s="1"/>
  <c r="DG9" i="41" l="1"/>
  <c r="DF25" i="41"/>
  <c r="DF3" i="41"/>
  <c r="DF2" i="41"/>
  <c r="DG8" i="41"/>
  <c r="CV1" i="41"/>
  <c r="CV3" i="1"/>
  <c r="CW8" i="1"/>
  <c r="CW9" i="1"/>
  <c r="CW1" i="1" s="1" a="1"/>
  <c r="CW1" i="1" s="1"/>
  <c r="DG2" i="41" l="1"/>
  <c r="DH8" i="41"/>
  <c r="DH9" i="41"/>
  <c r="DG25" i="41"/>
  <c r="DG3" i="41"/>
  <c r="CW1" i="41"/>
  <c r="CW3" i="1"/>
  <c r="CX8" i="1"/>
  <c r="CX9" i="1"/>
  <c r="CX1" i="1" s="1" a="1"/>
  <c r="CX1" i="1" s="1"/>
  <c r="DH25" i="41" l="1"/>
  <c r="DI9" i="41"/>
  <c r="DH3" i="41"/>
  <c r="DH2" i="41"/>
  <c r="DI8" i="41"/>
  <c r="CX1" i="41"/>
  <c r="CX3" i="1"/>
  <c r="CY8" i="1"/>
  <c r="CY9" i="1"/>
  <c r="CY1" i="1" s="1" a="1"/>
  <c r="CY1" i="1" s="1"/>
  <c r="DJ9" i="41" l="1"/>
  <c r="DI25" i="41"/>
  <c r="DI3" i="41"/>
  <c r="DJ8" i="41"/>
  <c r="DI2" i="41"/>
  <c r="CY1" i="41"/>
  <c r="CY3" i="1"/>
  <c r="CZ8" i="1"/>
  <c r="CZ9" i="1"/>
  <c r="CZ1" i="1" s="1" a="1"/>
  <c r="CZ1" i="1" s="1"/>
  <c r="DK8" i="41" l="1"/>
  <c r="DJ2" i="41"/>
  <c r="DJ25" i="41"/>
  <c r="DK9" i="41"/>
  <c r="DJ3" i="41"/>
  <c r="CZ1" i="41"/>
  <c r="CZ3" i="1"/>
  <c r="DA8" i="1"/>
  <c r="DA9" i="1"/>
  <c r="DA1" i="1" s="1" a="1"/>
  <c r="DA1" i="1" s="1"/>
  <c r="DK25" i="41" l="1"/>
  <c r="DK3" i="41"/>
  <c r="DL9" i="41"/>
  <c r="DK2" i="41"/>
  <c r="DL8" i="41"/>
  <c r="DA1" i="41"/>
  <c r="DA3" i="1"/>
  <c r="DB8" i="1"/>
  <c r="DB9" i="1"/>
  <c r="DB1" i="1" s="1" a="1"/>
  <c r="DB1" i="1" s="1"/>
  <c r="DL3" i="41" l="1"/>
  <c r="DL25" i="41"/>
  <c r="DM9" i="41"/>
  <c r="DL2" i="41"/>
  <c r="DM8" i="41"/>
  <c r="DB1" i="41"/>
  <c r="DB3" i="1"/>
  <c r="DC8" i="1"/>
  <c r="DC9" i="1"/>
  <c r="DC1" i="1" s="1" a="1"/>
  <c r="DC1" i="1" s="1"/>
  <c r="DM25" i="41" l="1"/>
  <c r="DN9" i="41"/>
  <c r="DM3" i="41"/>
  <c r="DN8" i="41"/>
  <c r="DM2" i="41"/>
  <c r="DC1" i="41"/>
  <c r="DC3" i="1"/>
  <c r="DD8" i="1"/>
  <c r="DD9" i="1"/>
  <c r="DD1" i="1" s="1" a="1"/>
  <c r="DD1" i="1" s="1"/>
  <c r="DO8" i="41" l="1"/>
  <c r="DN2" i="41"/>
  <c r="DN25" i="41"/>
  <c r="DN3" i="41"/>
  <c r="DO9" i="41"/>
  <c r="DD1" i="41"/>
  <c r="DD3" i="1"/>
  <c r="DE8" i="1"/>
  <c r="DE9" i="1"/>
  <c r="DE1" i="1" s="1" a="1"/>
  <c r="DE1" i="1" s="1"/>
  <c r="DP9" i="41" l="1"/>
  <c r="DO25" i="41"/>
  <c r="DO3" i="41"/>
  <c r="DO2" i="41"/>
  <c r="DP8" i="41"/>
  <c r="DE1" i="41"/>
  <c r="DE3" i="1"/>
  <c r="DF8" i="1"/>
  <c r="DF9" i="1"/>
  <c r="DF1" i="1" s="1" a="1"/>
  <c r="DF1" i="1" s="1"/>
  <c r="DP2" i="41" l="1"/>
  <c r="DQ8" i="41"/>
  <c r="DP25" i="41"/>
  <c r="DQ9" i="41"/>
  <c r="DP3" i="41"/>
  <c r="DF1" i="41"/>
  <c r="DF3" i="1"/>
  <c r="DG8" i="1"/>
  <c r="DG9" i="1"/>
  <c r="DG1" i="1" s="1" a="1"/>
  <c r="DG1" i="1" s="1"/>
  <c r="DQ3" i="41" l="1"/>
  <c r="DR9" i="41"/>
  <c r="DQ25" i="41"/>
  <c r="DQ2" i="41"/>
  <c r="DR8" i="41"/>
  <c r="DG1" i="41"/>
  <c r="DG3" i="1"/>
  <c r="DH8" i="1"/>
  <c r="DH9" i="1"/>
  <c r="DH1" i="1" s="1" a="1"/>
  <c r="DH1" i="1" s="1"/>
  <c r="DR2" i="41" l="1"/>
  <c r="DS8" i="41"/>
  <c r="DS9" i="41"/>
  <c r="DR25" i="41"/>
  <c r="DR3" i="41"/>
  <c r="DH1" i="41"/>
  <c r="DH3" i="1"/>
  <c r="DI8" i="1"/>
  <c r="DI9" i="1"/>
  <c r="DI1" i="1" s="1" a="1"/>
  <c r="DI1" i="1" s="1"/>
  <c r="DS25" i="41" l="1"/>
  <c r="DS3" i="41"/>
  <c r="DT9" i="41"/>
  <c r="DS2" i="41"/>
  <c r="DT8" i="41"/>
  <c r="DI1" i="41"/>
  <c r="DI3" i="1"/>
  <c r="DJ8" i="1"/>
  <c r="DJ9" i="1"/>
  <c r="DJ1" i="1" s="1" a="1"/>
  <c r="DJ1" i="1" s="1"/>
  <c r="DT3" i="41" l="1"/>
  <c r="DT25" i="41"/>
  <c r="DU9" i="41"/>
  <c r="DT2" i="41"/>
  <c r="DU8" i="41"/>
  <c r="DJ1" i="41"/>
  <c r="DJ3" i="1"/>
  <c r="DK8" i="1"/>
  <c r="DK9" i="1"/>
  <c r="DK1" i="1" s="1" a="1"/>
  <c r="DK1" i="1" s="1"/>
  <c r="DV8" i="41" l="1"/>
  <c r="DU2" i="41"/>
  <c r="DU25" i="41"/>
  <c r="DU3" i="41"/>
  <c r="DV9" i="41"/>
  <c r="DK1" i="41"/>
  <c r="DK3" i="1"/>
  <c r="DL8" i="1"/>
  <c r="DL9" i="1"/>
  <c r="DL1" i="1" s="1" a="1"/>
  <c r="DL1" i="1" s="1"/>
  <c r="H49" i="40"/>
  <c r="H50" i="40"/>
  <c r="H47" i="40"/>
  <c r="H51" i="40"/>
  <c r="H53" i="40"/>
  <c r="H52" i="40"/>
  <c r="H48" i="40"/>
  <c r="H45" i="40" l="1"/>
  <c r="DV25" i="41"/>
  <c r="DV3" i="41"/>
  <c r="DW9" i="41"/>
  <c r="DW8" i="41"/>
  <c r="DV2" i="41"/>
  <c r="DL1" i="41"/>
  <c r="DL3" i="1"/>
  <c r="DM8" i="1"/>
  <c r="DM9" i="1"/>
  <c r="DM1" i="1" s="1" a="1"/>
  <c r="DM1" i="1" s="1"/>
  <c r="DW2" i="41" l="1"/>
  <c r="DX8" i="41"/>
  <c r="DX9" i="41"/>
  <c r="DW25" i="41"/>
  <c r="DW3" i="41"/>
  <c r="DM1" i="41"/>
  <c r="DM3" i="1"/>
  <c r="DN8" i="1"/>
  <c r="DN9" i="1"/>
  <c r="DN1" i="1" s="1" a="1"/>
  <c r="DN1" i="1" s="1"/>
  <c r="DX25" i="41" l="1"/>
  <c r="DY9" i="41"/>
  <c r="DX3" i="41"/>
  <c r="DX2" i="41"/>
  <c r="DY8" i="41"/>
  <c r="DN1" i="41"/>
  <c r="DN3" i="1"/>
  <c r="DO8" i="1"/>
  <c r="DO9" i="1"/>
  <c r="DO1" i="1" s="1" a="1"/>
  <c r="DO1" i="1" s="1"/>
  <c r="DY3" i="41" l="1"/>
  <c r="DY25" i="41"/>
  <c r="DZ9" i="41"/>
  <c r="DZ8" i="41"/>
  <c r="DY2" i="41"/>
  <c r="DO1" i="41"/>
  <c r="DO3" i="1"/>
  <c r="DP8" i="1"/>
  <c r="DP9" i="1"/>
  <c r="DP1" i="1" s="1" a="1"/>
  <c r="DP1" i="1" s="1"/>
  <c r="EA8" i="41" l="1"/>
  <c r="DZ2" i="41"/>
  <c r="DZ25" i="41"/>
  <c r="EA9" i="41"/>
  <c r="DZ3" i="41"/>
  <c r="DP1" i="41"/>
  <c r="DP3" i="1"/>
  <c r="DQ8" i="1"/>
  <c r="DQ9" i="1"/>
  <c r="DQ1" i="1" s="1" a="1"/>
  <c r="DQ1" i="1" s="1"/>
  <c r="EA25" i="41" l="1"/>
  <c r="EA3" i="41"/>
  <c r="EB9" i="41"/>
  <c r="EA2" i="41"/>
  <c r="EB8" i="41"/>
  <c r="DQ1" i="41"/>
  <c r="DQ3" i="1"/>
  <c r="DR8" i="1"/>
  <c r="DR9" i="1"/>
  <c r="DR1" i="1" s="1" a="1"/>
  <c r="DR1" i="1" s="1"/>
  <c r="EB3" i="41" l="1"/>
  <c r="EB25" i="41"/>
  <c r="EC9" i="41"/>
  <c r="EB2" i="41"/>
  <c r="EC8" i="41"/>
  <c r="DR1" i="41"/>
  <c r="DR3" i="1"/>
  <c r="DS8" i="1"/>
  <c r="DS9" i="1"/>
  <c r="DS1" i="1" s="1" a="1"/>
  <c r="DS1" i="1" s="1"/>
  <c r="ED9" i="41" l="1"/>
  <c r="EC25" i="41"/>
  <c r="EC3" i="41"/>
  <c r="ED8" i="41"/>
  <c r="EC2" i="41"/>
  <c r="DS1" i="41"/>
  <c r="DS3" i="1"/>
  <c r="DT8" i="1"/>
  <c r="DT9" i="1"/>
  <c r="DT1" i="1" s="1" a="1"/>
  <c r="DT1" i="1" s="1"/>
  <c r="ED2" i="41" l="1"/>
  <c r="EE8" i="41"/>
  <c r="EE9" i="41"/>
  <c r="ED25" i="41"/>
  <c r="ED3" i="41"/>
  <c r="DT1" i="41"/>
  <c r="DT3" i="1"/>
  <c r="DU8" i="1"/>
  <c r="DU9" i="1"/>
  <c r="DU1" i="1" s="1" a="1"/>
  <c r="DU1" i="1" s="1"/>
  <c r="B46" i="40"/>
  <c r="EF9" i="41" l="1"/>
  <c r="EE25" i="41"/>
  <c r="EE3" i="41"/>
  <c r="EE2" i="41"/>
  <c r="EF8" i="41"/>
  <c r="DU1" i="41"/>
  <c r="DV8" i="1"/>
  <c r="DU3" i="1"/>
  <c r="DV9" i="1"/>
  <c r="DV1" i="1" s="1" a="1"/>
  <c r="DV1" i="1" s="1"/>
  <c r="B47" i="40"/>
  <c r="B45" i="40" l="1"/>
  <c r="EF2" i="41"/>
  <c r="EG8" i="41"/>
  <c r="EF25" i="41"/>
  <c r="EG9" i="41"/>
  <c r="EF3" i="41"/>
  <c r="DV1" i="41"/>
  <c r="DV3" i="1"/>
  <c r="DW8" i="1"/>
  <c r="DW9" i="1"/>
  <c r="DW1" i="1" s="1" a="1"/>
  <c r="DW1" i="1" s="1"/>
  <c r="H46" i="40" l="1"/>
  <c r="H54" i="40" s="1"/>
  <c r="I46" i="40"/>
  <c r="I54" i="40" s="1"/>
  <c r="L46" i="40"/>
  <c r="L54" i="40" s="1"/>
  <c r="J46" i="40"/>
  <c r="J54" i="40" s="1"/>
  <c r="K46" i="40"/>
  <c r="K54" i="40" s="1"/>
  <c r="C75" i="39"/>
  <c r="EH8" i="41"/>
  <c r="EG2" i="41"/>
  <c r="EH9" i="41"/>
  <c r="EG3" i="41"/>
  <c r="EG25" i="41"/>
  <c r="DW1" i="41"/>
  <c r="DW3" i="1"/>
  <c r="DX8" i="1"/>
  <c r="DX9" i="1"/>
  <c r="DX1" i="1" s="1" a="1"/>
  <c r="DX1" i="1" s="1"/>
  <c r="EI9" i="41" l="1"/>
  <c r="EH25" i="41"/>
  <c r="EH3" i="41"/>
  <c r="EI8" i="41"/>
  <c r="EH2" i="41"/>
  <c r="DX1" i="41"/>
  <c r="DX3" i="1"/>
  <c r="DY8" i="1"/>
  <c r="DY9" i="1"/>
  <c r="DY1" i="1" s="1" a="1"/>
  <c r="DY1" i="1" s="1"/>
  <c r="EI2" i="41" l="1"/>
  <c r="EJ8" i="41"/>
  <c r="EI25" i="41"/>
  <c r="EI3" i="41"/>
  <c r="EJ9" i="41"/>
  <c r="DY1" i="41"/>
  <c r="DY3" i="1"/>
  <c r="DZ8" i="1"/>
  <c r="DZ9" i="1"/>
  <c r="DZ1" i="1" s="1" a="1"/>
  <c r="DZ1" i="1" s="1"/>
  <c r="EJ2" i="41" l="1"/>
  <c r="EK8" i="41"/>
  <c r="EJ3" i="41"/>
  <c r="EJ25" i="41"/>
  <c r="EK9" i="41"/>
  <c r="DZ1" i="41"/>
  <c r="DZ3" i="1"/>
  <c r="EA8" i="1"/>
  <c r="EA9" i="1"/>
  <c r="EA1" i="1" s="1" a="1"/>
  <c r="EA1" i="1" s="1"/>
  <c r="EL8" i="41" l="1"/>
  <c r="EK2" i="41"/>
  <c r="EL9" i="41"/>
  <c r="EK25" i="41"/>
  <c r="EK3" i="41"/>
  <c r="EA1" i="41"/>
  <c r="EA3" i="1"/>
  <c r="EB8" i="1"/>
  <c r="EB9" i="1"/>
  <c r="EB1" i="1" s="1" a="1"/>
  <c r="EB1" i="1" s="1"/>
  <c r="EL3" i="41" l="1"/>
  <c r="EM9" i="41"/>
  <c r="EL25" i="41"/>
  <c r="EL2" i="41"/>
  <c r="EM8" i="41"/>
  <c r="EB1" i="41"/>
  <c r="EB3" i="1"/>
  <c r="EC8" i="1"/>
  <c r="EC9" i="1"/>
  <c r="EC1" i="1" s="1" a="1"/>
  <c r="EC1" i="1" s="1"/>
  <c r="EM2" i="41" l="1"/>
  <c r="EN8" i="41"/>
  <c r="EM25" i="41"/>
  <c r="EM3" i="41"/>
  <c r="EN9" i="41"/>
  <c r="EC1" i="41"/>
  <c r="EC3" i="1"/>
  <c r="ED8" i="1"/>
  <c r="ED9" i="1"/>
  <c r="ED1" i="1" s="1" a="1"/>
  <c r="ED1" i="1" s="1"/>
  <c r="EN2" i="41" l="1"/>
  <c r="EO8" i="41"/>
  <c r="EN25" i="41"/>
  <c r="EO9" i="41"/>
  <c r="EN3" i="41"/>
  <c r="ED1" i="41"/>
  <c r="ED3" i="1"/>
  <c r="EE8" i="1"/>
  <c r="EE9" i="1"/>
  <c r="EE1" i="1" s="1" a="1"/>
  <c r="EE1" i="1" s="1"/>
  <c r="EO25" i="41" l="1"/>
  <c r="EP9" i="41"/>
  <c r="EO3" i="41"/>
  <c r="EP8" i="41"/>
  <c r="EO2" i="41"/>
  <c r="EE1" i="41"/>
  <c r="EE3" i="1"/>
  <c r="EF8" i="1"/>
  <c r="EF9" i="1"/>
  <c r="EF1" i="1" s="1" a="1"/>
  <c r="EF1" i="1" s="1"/>
  <c r="EP2" i="41" l="1"/>
  <c r="EQ8" i="41"/>
  <c r="EQ9" i="41"/>
  <c r="EP25" i="41"/>
  <c r="EP3" i="41"/>
  <c r="EF1" i="41"/>
  <c r="EF3" i="1"/>
  <c r="EG8" i="1"/>
  <c r="EG9" i="1"/>
  <c r="EG1" i="1" s="1" a="1"/>
  <c r="EG1" i="1" s="1"/>
  <c r="ER9" i="41" l="1"/>
  <c r="EQ25" i="41"/>
  <c r="EQ3" i="41"/>
  <c r="ER8" i="41"/>
  <c r="EQ2" i="41"/>
  <c r="EG1" i="41"/>
  <c r="EG3" i="1"/>
  <c r="EH8" i="1"/>
  <c r="EH9" i="1"/>
  <c r="EH1" i="1" s="1" a="1"/>
  <c r="EH1" i="1" s="1"/>
  <c r="ER2" i="41" l="1"/>
  <c r="ES8" i="41"/>
  <c r="ER25" i="41"/>
  <c r="ES9" i="41"/>
  <c r="ER3" i="41"/>
  <c r="EH1" i="41"/>
  <c r="EH3" i="1"/>
  <c r="EI8" i="1"/>
  <c r="EI9" i="1"/>
  <c r="EI1" i="1" s="1" a="1"/>
  <c r="EI1" i="1" s="1"/>
  <c r="ES3" i="41" l="1"/>
  <c r="ES25" i="41"/>
  <c r="ET9" i="41"/>
  <c r="ET8" i="41"/>
  <c r="ES2" i="41"/>
  <c r="EI1" i="41"/>
  <c r="EI3" i="1"/>
  <c r="EJ8" i="1"/>
  <c r="EJ9" i="1"/>
  <c r="EJ1" i="1" s="1" a="1"/>
  <c r="EJ1" i="1" s="1"/>
  <c r="EU8" i="41" l="1"/>
  <c r="ET2" i="41"/>
  <c r="ET25" i="41"/>
  <c r="ET3" i="41"/>
  <c r="EU9" i="41"/>
  <c r="EJ1" i="41"/>
  <c r="EJ3" i="1"/>
  <c r="EK8" i="1"/>
  <c r="EK9" i="1"/>
  <c r="EK1" i="1" s="1" a="1"/>
  <c r="EK1" i="1" s="1"/>
  <c r="EU3" i="41" l="1"/>
  <c r="EV9" i="41"/>
  <c r="EU25" i="41"/>
  <c r="EV8" i="41"/>
  <c r="EU2" i="41"/>
  <c r="EK1" i="41"/>
  <c r="EK3" i="1"/>
  <c r="EL8" i="1"/>
  <c r="EL9" i="1"/>
  <c r="EL1" i="1" s="1" a="1"/>
  <c r="EL1" i="1" s="1"/>
  <c r="EV2" i="41" l="1"/>
  <c r="EW8" i="41"/>
  <c r="EV25" i="41"/>
  <c r="EW9" i="41"/>
  <c r="EV3" i="41"/>
  <c r="EL1" i="41"/>
  <c r="EL3" i="1"/>
  <c r="EM8" i="1"/>
  <c r="EM9" i="1"/>
  <c r="EM1" i="1" s="1" a="1"/>
  <c r="EM1" i="1" s="1"/>
  <c r="EX9" i="41" l="1"/>
  <c r="EW25" i="41"/>
  <c r="EW3" i="41"/>
  <c r="EX8" i="41"/>
  <c r="EW2" i="41"/>
  <c r="EM1" i="41"/>
  <c r="EM3" i="1"/>
  <c r="EN8" i="1"/>
  <c r="EN9" i="1"/>
  <c r="EN1" i="1" s="1" a="1"/>
  <c r="EN1" i="1" s="1"/>
  <c r="EX2" i="41" l="1"/>
  <c r="EY8" i="41"/>
  <c r="EY9" i="41"/>
  <c r="EX25" i="41"/>
  <c r="EX3" i="41"/>
  <c r="EN1" i="41"/>
  <c r="EN3" i="1"/>
  <c r="EO8" i="1"/>
  <c r="EO9" i="1"/>
  <c r="EO1" i="1" s="1" a="1"/>
  <c r="EO1" i="1" s="1"/>
  <c r="EZ9" i="41" l="1"/>
  <c r="EY25" i="41"/>
  <c r="EY3" i="41"/>
  <c r="EY2" i="41"/>
  <c r="EZ8" i="41"/>
  <c r="EO1" i="41"/>
  <c r="EO3" i="1"/>
  <c r="EP8" i="1"/>
  <c r="EP9" i="1"/>
  <c r="EP1" i="1" s="1" a="1"/>
  <c r="EP1" i="1" s="1"/>
  <c r="EZ2" i="41" l="1"/>
  <c r="FA8" i="41"/>
  <c r="EZ25" i="41"/>
  <c r="EZ3" i="41"/>
  <c r="FA9" i="41"/>
  <c r="EP1" i="41"/>
  <c r="EP3" i="1"/>
  <c r="EQ8" i="1"/>
  <c r="EQ9" i="1"/>
  <c r="EQ1" i="1" s="1" a="1"/>
  <c r="EQ1" i="1" s="1"/>
  <c r="H60" i="40"/>
  <c r="H64" i="40"/>
  <c r="H61" i="40"/>
  <c r="H65" i="40"/>
  <c r="H62" i="40"/>
  <c r="H66" i="40"/>
  <c r="H63" i="40"/>
  <c r="H58" i="40" l="1"/>
  <c r="FB8" i="41"/>
  <c r="FA2" i="41"/>
  <c r="FA25" i="41"/>
  <c r="FA3" i="41"/>
  <c r="FB9" i="41"/>
  <c r="EQ1" i="41"/>
  <c r="EQ3" i="1"/>
  <c r="ER8" i="1"/>
  <c r="ER9" i="1"/>
  <c r="ER1" i="1" s="1" a="1"/>
  <c r="ER1" i="1" s="1"/>
  <c r="FC9" i="41" l="1"/>
  <c r="FB25" i="41"/>
  <c r="FB3" i="41"/>
  <c r="FC8" i="41"/>
  <c r="FB2" i="41"/>
  <c r="ER1" i="41"/>
  <c r="ER3" i="1"/>
  <c r="ES8" i="1"/>
  <c r="ES9" i="1"/>
  <c r="ES1" i="1" s="1" a="1"/>
  <c r="ES1" i="1" s="1"/>
  <c r="FC2" i="41" l="1"/>
  <c r="FD8" i="41"/>
  <c r="FD9" i="41"/>
  <c r="FC25" i="41"/>
  <c r="FC3" i="41"/>
  <c r="ES1" i="41"/>
  <c r="ES3" i="1"/>
  <c r="ET8" i="1"/>
  <c r="ET9" i="1"/>
  <c r="ET1" i="1" s="1" a="1"/>
  <c r="ET1" i="1" s="1"/>
  <c r="FD3" i="41" l="1"/>
  <c r="FD25" i="41"/>
  <c r="FE9" i="41"/>
  <c r="FD2" i="41"/>
  <c r="FE8" i="41"/>
  <c r="ET1" i="41"/>
  <c r="ET3" i="1"/>
  <c r="EU8" i="1"/>
  <c r="EU9" i="1"/>
  <c r="EU1" i="1" s="1" a="1"/>
  <c r="EU1" i="1" s="1"/>
  <c r="FF8" i="41" l="1"/>
  <c r="FE2" i="41"/>
  <c r="FE25" i="41"/>
  <c r="FF9" i="41"/>
  <c r="FE3" i="41"/>
  <c r="EU1" i="41"/>
  <c r="EU3" i="1"/>
  <c r="EV8" i="1"/>
  <c r="EV9" i="1"/>
  <c r="EV1" i="1" s="1" a="1"/>
  <c r="EV1" i="1" s="1"/>
  <c r="FG9" i="41" l="1"/>
  <c r="FF25" i="41"/>
  <c r="FF3" i="41"/>
  <c r="FG8" i="41"/>
  <c r="FF2" i="41"/>
  <c r="EV1" i="41"/>
  <c r="EV3" i="1"/>
  <c r="EW8" i="1"/>
  <c r="EW9" i="1"/>
  <c r="EW1" i="1" s="1" a="1"/>
  <c r="EW1" i="1" s="1"/>
  <c r="FG2" i="41" l="1"/>
  <c r="FH8" i="41"/>
  <c r="FH9" i="41"/>
  <c r="FG25" i="41"/>
  <c r="FG3" i="41"/>
  <c r="EW1" i="41"/>
  <c r="EW3" i="1"/>
  <c r="EX8" i="1"/>
  <c r="EX9" i="1"/>
  <c r="EX1" i="1" s="1" a="1"/>
  <c r="EX1" i="1" s="1"/>
  <c r="FH25" i="41" l="1"/>
  <c r="FI9" i="41"/>
  <c r="FH3" i="41"/>
  <c r="FH2" i="41"/>
  <c r="FI8" i="41"/>
  <c r="EX1" i="41"/>
  <c r="EX3" i="1"/>
  <c r="EY8" i="1"/>
  <c r="EY9" i="1"/>
  <c r="EY1" i="1" s="1" a="1"/>
  <c r="EY1" i="1" s="1"/>
  <c r="FI25" i="41" l="1"/>
  <c r="FI3" i="41"/>
  <c r="FJ9" i="41"/>
  <c r="FJ8" i="41"/>
  <c r="FI2" i="41"/>
  <c r="EY1" i="41"/>
  <c r="EY3" i="1"/>
  <c r="EZ8" i="1"/>
  <c r="EZ9" i="1"/>
  <c r="EZ1" i="1" s="1" a="1"/>
  <c r="EZ1" i="1" s="1"/>
  <c r="B59" i="40"/>
  <c r="FJ2" i="41" l="1"/>
  <c r="FK8" i="41"/>
  <c r="FJ25" i="41"/>
  <c r="FJ3" i="41"/>
  <c r="FK9" i="41"/>
  <c r="EZ1" i="41"/>
  <c r="EZ3" i="1"/>
  <c r="FA8" i="1"/>
  <c r="FA9" i="1"/>
  <c r="FA1" i="1" s="1" a="1"/>
  <c r="FA1" i="1" s="1"/>
  <c r="B60" i="40"/>
  <c r="B58" i="40" l="1"/>
  <c r="FK2" i="41"/>
  <c r="FL8" i="41"/>
  <c r="FK25" i="41"/>
  <c r="FL9" i="41"/>
  <c r="FK3" i="41"/>
  <c r="FA1" i="41"/>
  <c r="FA3" i="1"/>
  <c r="FB8" i="1"/>
  <c r="FB9" i="1"/>
  <c r="FB1" i="1" s="1" a="1"/>
  <c r="FB1" i="1" s="1"/>
  <c r="K59" i="40" l="1"/>
  <c r="K67" i="40" s="1"/>
  <c r="J59" i="40"/>
  <c r="J67" i="40" s="1"/>
  <c r="H59" i="40"/>
  <c r="H67" i="40" s="1"/>
  <c r="I59" i="40"/>
  <c r="I67" i="40" s="1"/>
  <c r="L59" i="40"/>
  <c r="L67" i="40" s="1"/>
  <c r="C76" i="39"/>
  <c r="FL2" i="41"/>
  <c r="FM8" i="41"/>
  <c r="FL3" i="41"/>
  <c r="FL25" i="41"/>
  <c r="FM9" i="41"/>
  <c r="FB1" i="41"/>
  <c r="FB3" i="1"/>
  <c r="FC8" i="1"/>
  <c r="FC9" i="1"/>
  <c r="FC1" i="1" s="1" a="1"/>
  <c r="FC1" i="1" s="1"/>
  <c r="FM2" i="41" l="1"/>
  <c r="FN8" i="41"/>
  <c r="FN9" i="41"/>
  <c r="FM3" i="41"/>
  <c r="FM25" i="41"/>
  <c r="FC1" i="41"/>
  <c r="FC3" i="1"/>
  <c r="FD8" i="1"/>
  <c r="FD9" i="1"/>
  <c r="FD1" i="1" s="1" a="1"/>
  <c r="FD1" i="1" s="1"/>
  <c r="FO9" i="41" l="1"/>
  <c r="FN25" i="41"/>
  <c r="FN3" i="41"/>
  <c r="FO8" i="41"/>
  <c r="FN2" i="41"/>
  <c r="FD1" i="41"/>
  <c r="FD3" i="1"/>
  <c r="FE8" i="1"/>
  <c r="FE9" i="1"/>
  <c r="FE1" i="1" s="1" a="1"/>
  <c r="FE1" i="1" s="1"/>
  <c r="FO2" i="41" l="1"/>
  <c r="FP8" i="41"/>
  <c r="FP9" i="41"/>
  <c r="FO25" i="41"/>
  <c r="FO3" i="41"/>
  <c r="FE1" i="41"/>
  <c r="FE3" i="1"/>
  <c r="FF8" i="1"/>
  <c r="FF9" i="1"/>
  <c r="FF1" i="1" s="1" a="1"/>
  <c r="FF1" i="1" s="1"/>
  <c r="FP25" i="41" l="1"/>
  <c r="FQ9" i="41"/>
  <c r="FP3" i="41"/>
  <c r="FP2" i="41"/>
  <c r="FQ8" i="41"/>
  <c r="FF1" i="41"/>
  <c r="FF3" i="1"/>
  <c r="FG8" i="1"/>
  <c r="FG9" i="1"/>
  <c r="FG1" i="1" s="1" a="1"/>
  <c r="FG1" i="1" s="1"/>
  <c r="FR9" i="41" l="1"/>
  <c r="FQ25" i="41"/>
  <c r="FQ3" i="41"/>
  <c r="FR8" i="41"/>
  <c r="FQ2" i="41"/>
  <c r="FG1" i="41"/>
  <c r="FG3" i="1"/>
  <c r="FH8" i="1"/>
  <c r="FH9" i="1"/>
  <c r="FH1" i="1" s="1" a="1"/>
  <c r="FH1" i="1" s="1"/>
  <c r="FS8" i="41" l="1"/>
  <c r="FR2" i="41"/>
  <c r="FR3" i="41"/>
  <c r="FS9" i="41"/>
  <c r="FR25" i="41"/>
  <c r="FH1" i="41"/>
  <c r="FH3" i="1"/>
  <c r="FI8" i="1"/>
  <c r="FI9" i="1"/>
  <c r="FI1" i="1" s="1" a="1"/>
  <c r="FI1" i="1" s="1"/>
  <c r="FS25" i="41" l="1"/>
  <c r="FS3" i="41"/>
  <c r="FT9" i="41"/>
  <c r="FS2" i="41"/>
  <c r="FT8" i="41"/>
  <c r="FI1" i="41"/>
  <c r="FI3" i="1"/>
  <c r="FJ8" i="1"/>
  <c r="FJ9" i="1"/>
  <c r="FJ1" i="1" s="1" a="1"/>
  <c r="FJ1" i="1" s="1"/>
  <c r="FT25" i="41" l="1"/>
  <c r="FU9" i="41"/>
  <c r="FT3" i="41"/>
  <c r="FT2" i="41"/>
  <c r="FU8" i="41"/>
  <c r="FJ1" i="41"/>
  <c r="FJ3" i="1"/>
  <c r="FK8" i="1"/>
  <c r="FK9" i="1"/>
  <c r="FK1" i="1" s="1" a="1"/>
  <c r="FK1" i="1" s="1"/>
  <c r="FU25" i="41" l="1"/>
  <c r="FV9" i="41"/>
  <c r="FU3" i="41"/>
  <c r="FV8" i="41"/>
  <c r="FU2" i="41"/>
  <c r="FK1" i="41"/>
  <c r="FK3" i="1"/>
  <c r="FL8" i="1"/>
  <c r="FL9" i="1"/>
  <c r="FL1" i="1" s="1" a="1"/>
  <c r="FL1" i="1" s="1"/>
  <c r="FV2" i="41" l="1"/>
  <c r="FW8" i="41"/>
  <c r="FV3" i="41"/>
  <c r="FW9" i="41"/>
  <c r="FV25" i="41"/>
  <c r="FL1" i="41"/>
  <c r="FL3" i="1"/>
  <c r="FM8" i="1"/>
  <c r="FM9" i="1"/>
  <c r="FM1" i="1" s="1" a="1"/>
  <c r="FM1" i="1" s="1"/>
  <c r="FX9" i="41" l="1"/>
  <c r="FW25" i="41"/>
  <c r="FW3" i="41"/>
  <c r="FW2" i="41"/>
  <c r="FX8" i="41"/>
  <c r="FM1" i="41"/>
  <c r="FM3" i="1"/>
  <c r="FN8" i="1"/>
  <c r="FN9" i="1"/>
  <c r="FN1" i="1" s="1" a="1"/>
  <c r="FN1" i="1" s="1"/>
  <c r="FX2" i="41" l="1"/>
  <c r="FY8" i="41"/>
  <c r="FX3" i="41"/>
  <c r="FX25" i="41"/>
  <c r="FY9" i="41"/>
  <c r="FN1" i="41"/>
  <c r="FN3" i="1"/>
  <c r="FO8" i="1"/>
  <c r="FO9" i="1"/>
  <c r="FO1" i="1" s="1" a="1"/>
  <c r="FO1" i="1" s="1"/>
  <c r="FZ8" i="41" l="1"/>
  <c r="FY2" i="41"/>
  <c r="FY25" i="41"/>
  <c r="FZ9" i="41"/>
  <c r="FY3" i="41"/>
  <c r="FO1" i="41"/>
  <c r="FO3" i="1"/>
  <c r="FP8" i="1"/>
  <c r="FP9" i="1"/>
  <c r="FP1" i="1" s="1" a="1"/>
  <c r="FP1" i="1" s="1"/>
  <c r="FZ3" i="41" l="1"/>
  <c r="GA9" i="41"/>
  <c r="FZ25" i="41"/>
  <c r="FZ2" i="41"/>
  <c r="GA8" i="41"/>
  <c r="FP1" i="41"/>
  <c r="FP3" i="1"/>
  <c r="FQ8" i="1"/>
  <c r="FQ9" i="1"/>
  <c r="FQ1" i="1" s="1" a="1"/>
  <c r="FQ1" i="1" s="1"/>
  <c r="GA2" i="41" l="1"/>
  <c r="GB8" i="41"/>
  <c r="GA25" i="41"/>
  <c r="GA3" i="41"/>
  <c r="GB9" i="41"/>
  <c r="FQ1" i="41"/>
  <c r="FQ3" i="1"/>
  <c r="FR8" i="1"/>
  <c r="FR9" i="1"/>
  <c r="FR1" i="1" s="1" a="1"/>
  <c r="FR1" i="1" s="1"/>
  <c r="GB2" i="41" l="1"/>
  <c r="GC8" i="41"/>
  <c r="GB3" i="41"/>
  <c r="GB25" i="41"/>
  <c r="GC9" i="41"/>
  <c r="FR1" i="41"/>
  <c r="FR3" i="1"/>
  <c r="FS8" i="1"/>
  <c r="FS9" i="1"/>
  <c r="FS1" i="1" s="1" a="1"/>
  <c r="FS1" i="1" s="1"/>
  <c r="GD8" i="41" l="1"/>
  <c r="GC2" i="41"/>
  <c r="GC25" i="41"/>
  <c r="GC3" i="41"/>
  <c r="GD9" i="41"/>
  <c r="FS1" i="41"/>
  <c r="FS3" i="1"/>
  <c r="FT8" i="1"/>
  <c r="FT9" i="1"/>
  <c r="FT1" i="1" s="1" a="1"/>
  <c r="FT1" i="1" s="1"/>
  <c r="GD25" i="41" l="1"/>
  <c r="GD3" i="41"/>
  <c r="GE9" i="41"/>
  <c r="GE8" i="41"/>
  <c r="GD2" i="41"/>
  <c r="FT1" i="41"/>
  <c r="FT3" i="1"/>
  <c r="FU8" i="1"/>
  <c r="FU9" i="1"/>
  <c r="FU1" i="1" s="1" a="1"/>
  <c r="FU1" i="1" s="1"/>
  <c r="GE2" i="41" l="1"/>
  <c r="GF8" i="41"/>
  <c r="GF9" i="41"/>
  <c r="GE25" i="41"/>
  <c r="GE3" i="41"/>
  <c r="FU1" i="41"/>
  <c r="FU3" i="1"/>
  <c r="FV8" i="1"/>
  <c r="FV9" i="1"/>
  <c r="FV1" i="1" s="1" a="1"/>
  <c r="FV1" i="1" s="1"/>
  <c r="H79" i="40"/>
  <c r="H78" i="40"/>
  <c r="H74" i="40"/>
  <c r="H75" i="40"/>
  <c r="H73" i="40"/>
  <c r="H77" i="40"/>
  <c r="H76" i="40"/>
  <c r="H71" i="40" l="1"/>
  <c r="GF25" i="41"/>
  <c r="GG9" i="41"/>
  <c r="GF3" i="41"/>
  <c r="GF2" i="41"/>
  <c r="GG8" i="41"/>
  <c r="FV1" i="41"/>
  <c r="FV3" i="1"/>
  <c r="FW8" i="1"/>
  <c r="FW9" i="1"/>
  <c r="FW1" i="1" s="1" a="1"/>
  <c r="FW1" i="1" s="1"/>
  <c r="GG3" i="41" l="1"/>
  <c r="GG25" i="41"/>
  <c r="GH9" i="41"/>
  <c r="GH8" i="41"/>
  <c r="GG2" i="41"/>
  <c r="FW1" i="41"/>
  <c r="FW3" i="1"/>
  <c r="FX8" i="1"/>
  <c r="FX9" i="1"/>
  <c r="FX1" i="1" s="1" a="1"/>
  <c r="FX1" i="1" s="1"/>
  <c r="GH2" i="41" l="1"/>
  <c r="GI8" i="41"/>
  <c r="GI9" i="41"/>
  <c r="GH25" i="41"/>
  <c r="GH3" i="41"/>
  <c r="FX1" i="41"/>
  <c r="FX3" i="1"/>
  <c r="FY8" i="1"/>
  <c r="FY9" i="1"/>
  <c r="FY1" i="1" s="1" a="1"/>
  <c r="FY1" i="1" s="1"/>
  <c r="GI25" i="41" l="1"/>
  <c r="GI3" i="41"/>
  <c r="GJ9" i="41"/>
  <c r="GJ8" i="41"/>
  <c r="GI2" i="41"/>
  <c r="FY1" i="41"/>
  <c r="FY3" i="1"/>
  <c r="FZ8" i="1"/>
  <c r="FZ9" i="1"/>
  <c r="FZ1" i="1" s="1" a="1"/>
  <c r="FZ1" i="1" s="1"/>
  <c r="GJ2" i="41" l="1"/>
  <c r="GK8" i="41"/>
  <c r="GJ3" i="41"/>
  <c r="GJ25" i="41"/>
  <c r="GK9" i="41"/>
  <c r="FZ1" i="41"/>
  <c r="FZ3" i="1"/>
  <c r="GA8" i="1"/>
  <c r="GA9" i="1"/>
  <c r="GA1" i="1" s="1" a="1"/>
  <c r="GA1" i="1" s="1"/>
  <c r="GL8" i="41" l="1"/>
  <c r="GK2" i="41"/>
  <c r="GK3" i="41"/>
  <c r="GK25" i="41"/>
  <c r="GL9" i="41"/>
  <c r="GA1" i="41"/>
  <c r="GA3" i="1"/>
  <c r="GB8" i="1"/>
  <c r="GB9" i="1"/>
  <c r="GB1" i="1" s="1" a="1"/>
  <c r="GB1" i="1" s="1"/>
  <c r="GL25" i="41" l="1"/>
  <c r="GL3" i="41"/>
  <c r="GM9" i="41"/>
  <c r="GM8" i="41"/>
  <c r="GL2" i="41"/>
  <c r="GB1" i="41"/>
  <c r="GB3" i="1"/>
  <c r="GC8" i="1"/>
  <c r="GC9" i="1"/>
  <c r="GC1" i="1" s="1" a="1"/>
  <c r="GC1" i="1" s="1"/>
  <c r="GM2" i="41" l="1"/>
  <c r="GN8" i="41"/>
  <c r="GN9" i="41"/>
  <c r="GM25" i="41"/>
  <c r="GM3" i="41"/>
  <c r="GC1" i="41"/>
  <c r="GC3" i="1"/>
  <c r="GD8" i="1"/>
  <c r="GD9" i="1"/>
  <c r="GD1" i="1" s="1" a="1"/>
  <c r="GD1" i="1" s="1"/>
  <c r="GO9" i="41" l="1"/>
  <c r="GN3" i="41"/>
  <c r="GN25" i="41"/>
  <c r="GN2" i="41"/>
  <c r="GO8" i="41"/>
  <c r="GD1" i="41"/>
  <c r="GD3" i="1"/>
  <c r="GE8" i="1"/>
  <c r="GE9" i="1"/>
  <c r="GE1" i="1" s="1" a="1"/>
  <c r="GE1" i="1" s="1"/>
  <c r="B72" i="40"/>
  <c r="GP8" i="41" l="1"/>
  <c r="GO2" i="41"/>
  <c r="GO25" i="41"/>
  <c r="GP9" i="41"/>
  <c r="GO3" i="41"/>
  <c r="GE1" i="41"/>
  <c r="GE3" i="1"/>
  <c r="GF8" i="1"/>
  <c r="GF9" i="1"/>
  <c r="GF1" i="1" s="1" a="1"/>
  <c r="GF1" i="1" s="1"/>
  <c r="B73" i="40"/>
  <c r="B71" i="40" l="1"/>
  <c r="GP25" i="41"/>
  <c r="GP3" i="41"/>
  <c r="GQ9" i="41"/>
  <c r="GQ8" i="41"/>
  <c r="GP2" i="41"/>
  <c r="GF1" i="41"/>
  <c r="GF3" i="1"/>
  <c r="GG8" i="1"/>
  <c r="GG9" i="1"/>
  <c r="GG1" i="1" s="1" a="1"/>
  <c r="GG1" i="1" s="1"/>
  <c r="J72" i="40" l="1"/>
  <c r="J80" i="40" s="1"/>
  <c r="I72" i="40"/>
  <c r="I80" i="40" s="1"/>
  <c r="L72" i="40"/>
  <c r="L80" i="40" s="1"/>
  <c r="K72" i="40"/>
  <c r="K80" i="40" s="1"/>
  <c r="H72" i="40"/>
  <c r="H80" i="40" s="1"/>
  <c r="C77" i="39"/>
  <c r="C90" i="39" s="1"/>
  <c r="GR9" i="41"/>
  <c r="GQ25" i="41"/>
  <c r="GQ3" i="41"/>
  <c r="GQ2" i="41"/>
  <c r="GR8" i="41"/>
  <c r="GG1" i="41"/>
  <c r="GG3" i="1"/>
  <c r="GH8" i="1"/>
  <c r="GH9" i="1"/>
  <c r="GH1" i="1" s="1" a="1"/>
  <c r="GH1" i="1" s="1"/>
  <c r="C87" i="39" l="1"/>
  <c r="GR2" i="41"/>
  <c r="GS8" i="41"/>
  <c r="GR25" i="41"/>
  <c r="GS9" i="41"/>
  <c r="GR3" i="41"/>
  <c r="GH1" i="41"/>
  <c r="GH3" i="1"/>
  <c r="GI8" i="1"/>
  <c r="GI9" i="1"/>
  <c r="GI1" i="1" s="1" a="1"/>
  <c r="GI1" i="1" s="1"/>
  <c r="GS3" i="41" l="1"/>
  <c r="GS25" i="41"/>
  <c r="GT9" i="41"/>
  <c r="GT8" i="41"/>
  <c r="GS2" i="41"/>
  <c r="GI1" i="41"/>
  <c r="GI3" i="1"/>
  <c r="GJ8" i="1"/>
  <c r="GJ9" i="1"/>
  <c r="GJ1" i="1" s="1" a="1"/>
  <c r="GJ1" i="1" s="1"/>
  <c r="GT2" i="41" l="1"/>
  <c r="GU8" i="41"/>
  <c r="GT25" i="41"/>
  <c r="GT3" i="41"/>
  <c r="GU9" i="41"/>
  <c r="GJ1" i="41"/>
  <c r="GJ3" i="1"/>
  <c r="GK8" i="1"/>
  <c r="GK9" i="1"/>
  <c r="GK1" i="1" s="1" a="1"/>
  <c r="GK1" i="1" s="1"/>
  <c r="GU2" i="41" l="1"/>
  <c r="GV8" i="41"/>
  <c r="GU25" i="41"/>
  <c r="GV9" i="41"/>
  <c r="GU3" i="41"/>
  <c r="GK1" i="41"/>
  <c r="GK3" i="1"/>
  <c r="GL8" i="1"/>
  <c r="GL9" i="1"/>
  <c r="GL1" i="1" s="1" a="1"/>
  <c r="GL1" i="1" s="1"/>
  <c r="GV25" i="41" l="1"/>
  <c r="GV3" i="41"/>
  <c r="GW9" i="41"/>
  <c r="GV2" i="41"/>
  <c r="GW8" i="41"/>
  <c r="GL1" i="41"/>
  <c r="GL3" i="1"/>
  <c r="GM8" i="1"/>
  <c r="GM9" i="1"/>
  <c r="GM1" i="1" s="1" a="1"/>
  <c r="GM1" i="1" s="1"/>
  <c r="GW25" i="41" l="1"/>
  <c r="GX9" i="41"/>
  <c r="GW3" i="41"/>
  <c r="GX8" i="41"/>
  <c r="GW2" i="41"/>
  <c r="GM1" i="41"/>
  <c r="GM3" i="1"/>
  <c r="GN8" i="1"/>
  <c r="GN9" i="1"/>
  <c r="GN1" i="1" s="1" a="1"/>
  <c r="GN1" i="1" s="1"/>
  <c r="GY8" i="41" l="1"/>
  <c r="GX2" i="41"/>
  <c r="GY9" i="41"/>
  <c r="GX25" i="41"/>
  <c r="GX3" i="41"/>
  <c r="GN1" i="41"/>
  <c r="GN3" i="1"/>
  <c r="GO8" i="1"/>
  <c r="GO9" i="1"/>
  <c r="GO1" i="1" s="1" a="1"/>
  <c r="GO1" i="1" s="1"/>
  <c r="GY25" i="41" l="1"/>
  <c r="GY3" i="41"/>
  <c r="GZ9" i="41"/>
  <c r="GZ8" i="41"/>
  <c r="GY2" i="41"/>
  <c r="GO1" i="41"/>
  <c r="GO3" i="1"/>
  <c r="GP8" i="1"/>
  <c r="GP9" i="1"/>
  <c r="GP1" i="1" s="1" a="1"/>
  <c r="GP1" i="1" s="1"/>
  <c r="GZ2" i="41" l="1"/>
  <c r="HA8" i="41"/>
  <c r="GZ3" i="41"/>
  <c r="GZ25" i="41"/>
  <c r="HA9" i="41"/>
  <c r="GP1" i="41"/>
  <c r="GP3" i="1"/>
  <c r="GQ8" i="1"/>
  <c r="GQ9" i="1"/>
  <c r="GQ1" i="1" s="1" a="1"/>
  <c r="GQ1" i="1" s="1"/>
  <c r="HB8" i="41" l="1"/>
  <c r="HA2" i="41"/>
  <c r="HA25" i="41"/>
  <c r="HB9" i="41"/>
  <c r="HA3" i="41"/>
  <c r="GQ1" i="41"/>
  <c r="GQ3" i="1"/>
  <c r="GR8" i="1"/>
  <c r="GR9" i="1"/>
  <c r="GR1" i="1" s="1" a="1"/>
  <c r="GR1" i="1" s="1"/>
  <c r="HB25" i="41" l="1"/>
  <c r="HB3" i="41"/>
  <c r="HC9" i="41"/>
  <c r="HC8" i="41"/>
  <c r="HB2" i="41"/>
  <c r="GR1" i="41"/>
  <c r="GR3" i="1"/>
  <c r="GS8" i="1"/>
  <c r="GS9" i="1"/>
  <c r="GS1" i="1" s="1" a="1"/>
  <c r="GS1" i="1" s="1"/>
  <c r="HC2" i="41" l="1"/>
  <c r="HD8" i="41"/>
  <c r="HC25" i="41"/>
  <c r="HD9" i="41"/>
  <c r="HC3" i="41"/>
  <c r="GS1" i="41"/>
  <c r="GS3" i="1"/>
  <c r="GT8" i="1"/>
  <c r="GT9" i="1"/>
  <c r="GT1" i="1" s="1" a="1"/>
  <c r="GT1" i="1" s="1"/>
  <c r="HD25" i="41" l="1"/>
  <c r="HE9" i="41"/>
  <c r="HD3" i="41"/>
  <c r="HD2" i="41"/>
  <c r="HE8" i="41"/>
  <c r="GT1" i="41"/>
  <c r="GT3" i="1"/>
  <c r="GU8" i="1"/>
  <c r="GU9" i="1"/>
  <c r="GU1" i="1" s="1" a="1"/>
  <c r="GU1" i="1" s="1"/>
  <c r="HF9" i="41" l="1"/>
  <c r="HE3" i="41"/>
  <c r="HE25" i="41"/>
  <c r="HF8" i="41"/>
  <c r="HE2" i="41"/>
  <c r="GU1" i="41"/>
  <c r="GU3" i="1"/>
  <c r="GV8" i="1"/>
  <c r="GV9" i="1"/>
  <c r="GV1" i="1" s="1" a="1"/>
  <c r="GV1" i="1" s="1"/>
  <c r="HG8" i="41" l="1"/>
  <c r="HF2" i="41"/>
  <c r="HF25" i="41"/>
  <c r="HF3" i="41"/>
  <c r="HG9" i="41"/>
  <c r="GV1" i="41"/>
  <c r="GV3" i="1"/>
  <c r="GW8" i="1"/>
  <c r="GW9" i="1"/>
  <c r="GW1" i="1" s="1" a="1"/>
  <c r="GW1" i="1" s="1"/>
  <c r="HH9" i="41" l="1"/>
  <c r="HG25" i="41"/>
  <c r="HG3" i="41"/>
  <c r="HG2" i="41"/>
  <c r="HH8" i="41"/>
  <c r="GW1" i="41"/>
  <c r="GW3" i="1"/>
  <c r="GX8" i="1"/>
  <c r="GX9" i="1"/>
  <c r="GX1" i="1" s="1" a="1"/>
  <c r="GX1" i="1" s="1"/>
  <c r="H92" i="40"/>
  <c r="H87" i="40"/>
  <c r="H89" i="40"/>
  <c r="H91" i="40"/>
  <c r="H88" i="40"/>
  <c r="H90" i="40"/>
  <c r="H86" i="40"/>
  <c r="H84" i="40" l="1"/>
  <c r="HH2" i="41"/>
  <c r="HI8" i="41"/>
  <c r="HI9" i="41"/>
  <c r="HH3" i="41"/>
  <c r="HH25" i="41"/>
  <c r="GX1" i="41"/>
  <c r="GX3" i="1"/>
  <c r="GY8" i="1"/>
  <c r="GY9" i="1"/>
  <c r="GY1" i="1" s="1" a="1"/>
  <c r="GY1" i="1" s="1"/>
  <c r="HI3" i="41" l="1"/>
  <c r="HI25" i="41"/>
  <c r="HJ9" i="41"/>
  <c r="HJ8" i="41"/>
  <c r="HI2" i="41"/>
  <c r="GY1" i="41"/>
  <c r="GY3" i="1"/>
  <c r="GZ8" i="1"/>
  <c r="GZ9" i="1"/>
  <c r="GZ1" i="1" s="1" a="1"/>
  <c r="GZ1" i="1" s="1"/>
  <c r="HK8" i="41" l="1"/>
  <c r="HJ2" i="41"/>
  <c r="HJ3" i="41"/>
  <c r="HK9" i="41"/>
  <c r="HJ25" i="41"/>
  <c r="GZ1" i="41"/>
  <c r="GZ3" i="1"/>
  <c r="HA8" i="1"/>
  <c r="HA9" i="1"/>
  <c r="HA1" i="1" s="1" a="1"/>
  <c r="HA1" i="1" s="1"/>
  <c r="HK25" i="41" l="1"/>
  <c r="HL9" i="41"/>
  <c r="HK3" i="41"/>
  <c r="HK2" i="41"/>
  <c r="HL8" i="41"/>
  <c r="HA1" i="41"/>
  <c r="HA3" i="1"/>
  <c r="HB8" i="1"/>
  <c r="HB9" i="1"/>
  <c r="HB1" i="1" s="1" a="1"/>
  <c r="HB1" i="1" s="1"/>
  <c r="HL3" i="41" l="1"/>
  <c r="HL25" i="41"/>
  <c r="HM9" i="41"/>
  <c r="HL2" i="41"/>
  <c r="HM8" i="41"/>
  <c r="HB1" i="41"/>
  <c r="HB3" i="1"/>
  <c r="HC8" i="1"/>
  <c r="HC9" i="1"/>
  <c r="HM3" i="41" l="1"/>
  <c r="HN9" i="41"/>
  <c r="HM25" i="41"/>
  <c r="HN8" i="41"/>
  <c r="HM2" i="41"/>
  <c r="HC1" i="1" a="1"/>
  <c r="HC1" i="1" s="1"/>
  <c r="HC3" i="1"/>
  <c r="HD8" i="1"/>
  <c r="HD9" i="1"/>
  <c r="HO8" i="41" l="1"/>
  <c r="HN2" i="41"/>
  <c r="HO9" i="41"/>
  <c r="HN25" i="41"/>
  <c r="HN3" i="41"/>
  <c r="HC1" i="41"/>
  <c r="HD1" i="1" a="1"/>
  <c r="HD1" i="1" s="1"/>
  <c r="HD3" i="1"/>
  <c r="HE8" i="1"/>
  <c r="HE9" i="1"/>
  <c r="HO25" i="41" l="1"/>
  <c r="HO3" i="41"/>
  <c r="HP9" i="41"/>
  <c r="HO2" i="41"/>
  <c r="HP8" i="41"/>
  <c r="HD1" i="41"/>
  <c r="HE1" i="1" a="1"/>
  <c r="HE1" i="1" s="1"/>
  <c r="HE3" i="1"/>
  <c r="HF8" i="1"/>
  <c r="HF9" i="1"/>
  <c r="HQ9" i="41" l="1"/>
  <c r="HP3" i="41"/>
  <c r="HP25" i="41"/>
  <c r="HP2" i="41"/>
  <c r="HQ8" i="41"/>
  <c r="HE1" i="41"/>
  <c r="HF1" i="1" a="1"/>
  <c r="HF1" i="1" s="1"/>
  <c r="HF3" i="1"/>
  <c r="HG8" i="1"/>
  <c r="HG9" i="1"/>
  <c r="HR8" i="41" l="1"/>
  <c r="HQ2" i="41"/>
  <c r="HQ3" i="41"/>
  <c r="HQ25" i="41"/>
  <c r="HR9" i="41"/>
  <c r="HF1" i="41"/>
  <c r="HG1" i="1" a="1"/>
  <c r="HG1" i="1" s="1"/>
  <c r="HG3" i="1"/>
  <c r="HH8" i="1"/>
  <c r="HH9" i="1"/>
  <c r="B86" i="40"/>
  <c r="B85" i="40"/>
  <c r="HR25" i="41" l="1"/>
  <c r="HS9" i="41"/>
  <c r="HR3" i="41"/>
  <c r="HR2" i="41"/>
  <c r="HS8" i="41"/>
  <c r="B84" i="40"/>
  <c r="HG1" i="41"/>
  <c r="HH1" i="1" a="1"/>
  <c r="HH1" i="1" s="1"/>
  <c r="HH3" i="1"/>
  <c r="HI8" i="1"/>
  <c r="HI9" i="1"/>
  <c r="J85" i="40" l="1"/>
  <c r="J93" i="40" s="1"/>
  <c r="L85" i="40"/>
  <c r="L93" i="40" s="1"/>
  <c r="H85" i="40"/>
  <c r="H93" i="40" s="1"/>
  <c r="I85" i="40"/>
  <c r="I93" i="40" s="1"/>
  <c r="K85" i="40"/>
  <c r="K93" i="40" s="1"/>
  <c r="C78" i="39"/>
  <c r="HT9" i="41"/>
  <c r="HS25" i="41"/>
  <c r="HS3" i="41"/>
  <c r="HS2" i="41"/>
  <c r="HT8" i="41"/>
  <c r="HH1" i="41"/>
  <c r="HI1" i="1" a="1"/>
  <c r="HI1" i="1" s="1"/>
  <c r="HI3" i="1"/>
  <c r="HJ8" i="1"/>
  <c r="HJ9" i="1"/>
  <c r="HT2" i="41" l="1"/>
  <c r="HU8" i="41"/>
  <c r="HT3" i="41"/>
  <c r="HT25" i="41"/>
  <c r="HU9" i="41"/>
  <c r="HI1" i="41"/>
  <c r="HJ1" i="1" a="1"/>
  <c r="HJ1" i="1" s="1"/>
  <c r="HJ3" i="1"/>
  <c r="HK8" i="1"/>
  <c r="HK9" i="1"/>
  <c r="HU2" i="41" l="1"/>
  <c r="HV8" i="41"/>
  <c r="HU25" i="41"/>
  <c r="HV9" i="41"/>
  <c r="HU3" i="41"/>
  <c r="HJ1" i="41"/>
  <c r="HK1" i="1" a="1"/>
  <c r="HK1" i="1" s="1"/>
  <c r="HK3" i="1"/>
  <c r="HL8" i="1"/>
  <c r="HL9" i="1"/>
  <c r="HW9" i="41" l="1"/>
  <c r="HV25" i="41"/>
  <c r="HV3" i="41"/>
  <c r="HV2" i="41"/>
  <c r="HW8" i="41"/>
  <c r="HK1" i="41"/>
  <c r="HL1" i="1" a="1"/>
  <c r="HL1" i="1" s="1"/>
  <c r="HL3" i="1"/>
  <c r="HM8" i="1"/>
  <c r="HM9" i="1"/>
  <c r="HW2" i="41" l="1"/>
  <c r="HX8" i="41"/>
  <c r="HX9" i="41"/>
  <c r="HW25" i="41"/>
  <c r="HW3" i="41"/>
  <c r="HL1" i="41"/>
  <c r="HM1" i="1" a="1"/>
  <c r="HM1" i="1" s="1"/>
  <c r="HM3" i="1"/>
  <c r="HN8" i="1"/>
  <c r="HN9" i="1"/>
  <c r="HY9" i="41" l="1"/>
  <c r="HX3" i="41"/>
  <c r="HX25" i="41"/>
  <c r="HX2" i="41"/>
  <c r="HY8" i="41"/>
  <c r="HM1" i="41"/>
  <c r="HN1" i="1" a="1"/>
  <c r="HN1" i="1" s="1"/>
  <c r="HN3" i="1"/>
  <c r="HO8" i="1"/>
  <c r="HO9" i="1"/>
  <c r="HZ8" i="41" l="1"/>
  <c r="HY2" i="41"/>
  <c r="HY3" i="41"/>
  <c r="HY25" i="41"/>
  <c r="HZ9" i="41"/>
  <c r="HN1" i="41"/>
  <c r="HO1" i="1" a="1"/>
  <c r="HO1" i="1" s="1"/>
  <c r="HO3" i="1"/>
  <c r="HP8" i="1"/>
  <c r="HP9" i="1"/>
  <c r="HZ25" i="41" l="1"/>
  <c r="HZ3" i="41"/>
  <c r="IA9" i="41"/>
  <c r="IA8" i="41"/>
  <c r="HZ2" i="41"/>
  <c r="HO1" i="41"/>
  <c r="HP1" i="1" a="1"/>
  <c r="HP1" i="1" s="1"/>
  <c r="HP3" i="1"/>
  <c r="HQ8" i="1"/>
  <c r="HQ9" i="1"/>
  <c r="IA2" i="41" l="1"/>
  <c r="IB8" i="41"/>
  <c r="IB9" i="41"/>
  <c r="IA25" i="41"/>
  <c r="IA3" i="41"/>
  <c r="HP1" i="41"/>
  <c r="HQ1" i="1" a="1"/>
  <c r="HQ1" i="1" s="1"/>
  <c r="HQ3" i="1"/>
  <c r="HR8" i="1"/>
  <c r="HR9" i="1"/>
  <c r="IB25" i="41" l="1"/>
  <c r="IC9" i="41"/>
  <c r="IB3" i="41"/>
  <c r="IB2" i="41"/>
  <c r="IC8" i="41"/>
  <c r="HQ1" i="41"/>
  <c r="HR1" i="1" a="1"/>
  <c r="HR1" i="1" s="1"/>
  <c r="HR3" i="1"/>
  <c r="HS8" i="1"/>
  <c r="HS9" i="1"/>
  <c r="IC25" i="41" l="1"/>
  <c r="IC3" i="41"/>
  <c r="ID9" i="41"/>
  <c r="ID8" i="41"/>
  <c r="IC2" i="41"/>
  <c r="HR1" i="41"/>
  <c r="HS1" i="1" a="1"/>
  <c r="HS1" i="1" s="1"/>
  <c r="HS3" i="1"/>
  <c r="HT8" i="1"/>
  <c r="HT9" i="1"/>
  <c r="ID2" i="41" l="1"/>
  <c r="IE8" i="41"/>
  <c r="ID25" i="41"/>
  <c r="ID3" i="41"/>
  <c r="IE9" i="41"/>
  <c r="HS1" i="41"/>
  <c r="HT1" i="1" a="1"/>
  <c r="HT1" i="1" s="1"/>
  <c r="HT3" i="1"/>
  <c r="HU8" i="1"/>
  <c r="HU9" i="1"/>
  <c r="IE2" i="41" l="1"/>
  <c r="IF8" i="41"/>
  <c r="IF9" i="41"/>
  <c r="IE25" i="41"/>
  <c r="IE3" i="41"/>
  <c r="HT1" i="41"/>
  <c r="HU1" i="1" a="1"/>
  <c r="HU1" i="1" s="1"/>
  <c r="HU3" i="1"/>
  <c r="HV8" i="1"/>
  <c r="HV9" i="1"/>
  <c r="IF25" i="41" l="1"/>
  <c r="IG9" i="41"/>
  <c r="IF3" i="41"/>
  <c r="IF2" i="41"/>
  <c r="IG8" i="41"/>
  <c r="HU1" i="41"/>
  <c r="HV1" i="1" a="1"/>
  <c r="HV1" i="1" s="1"/>
  <c r="HV3" i="1"/>
  <c r="HW8" i="1"/>
  <c r="HW9" i="1"/>
  <c r="IH9" i="41" l="1"/>
  <c r="IG3" i="41"/>
  <c r="IG25" i="41"/>
  <c r="IH8" i="41"/>
  <c r="IG2" i="41"/>
  <c r="HV1" i="41"/>
  <c r="HW1" i="1" a="1"/>
  <c r="HW1" i="1" s="1"/>
  <c r="HW3" i="1"/>
  <c r="HX8" i="1"/>
  <c r="HX9" i="1"/>
  <c r="II8" i="41" l="1"/>
  <c r="IH2" i="41"/>
  <c r="IH25" i="41"/>
  <c r="IH3" i="41"/>
  <c r="II9" i="41"/>
  <c r="HW1" i="41"/>
  <c r="HX1" i="1" a="1"/>
  <c r="HX1" i="1" s="1"/>
  <c r="HX3" i="1"/>
  <c r="HY8" i="1"/>
  <c r="HY9" i="1"/>
  <c r="II25" i="41" l="1"/>
  <c r="II3" i="41"/>
  <c r="IJ9" i="41"/>
  <c r="II2" i="41"/>
  <c r="IJ8" i="41"/>
  <c r="HX1" i="41"/>
  <c r="HY1" i="1" a="1"/>
  <c r="HY1" i="1" s="1"/>
  <c r="HY3" i="1"/>
  <c r="HZ8" i="1"/>
  <c r="HZ9" i="1"/>
  <c r="IK9" i="41" l="1"/>
  <c r="IJ25" i="41"/>
  <c r="IJ3" i="41"/>
  <c r="IJ2" i="41"/>
  <c r="IK8" i="41"/>
  <c r="HY1" i="41"/>
  <c r="HZ1" i="1" a="1"/>
  <c r="HZ1" i="1" s="1"/>
  <c r="HZ3" i="1"/>
  <c r="IA8" i="1"/>
  <c r="IA9" i="1"/>
  <c r="IK2" i="41" l="1"/>
  <c r="IL8" i="41"/>
  <c r="IK3" i="41"/>
  <c r="IK25" i="41"/>
  <c r="IL9" i="41"/>
  <c r="HZ1" i="41"/>
  <c r="IA1" i="1" a="1"/>
  <c r="IA1" i="1" s="1"/>
  <c r="IA3" i="1"/>
  <c r="IB8" i="1"/>
  <c r="IB9" i="1"/>
  <c r="IM8" i="41" l="1"/>
  <c r="IL2" i="41"/>
  <c r="IL25" i="41"/>
  <c r="IL3" i="41"/>
  <c r="IM9" i="41"/>
  <c r="IA1" i="41"/>
  <c r="IB1" i="1" a="1"/>
  <c r="IB1" i="1" s="1"/>
  <c r="IB3" i="1"/>
  <c r="IC8" i="1"/>
  <c r="IC9" i="1"/>
  <c r="H99" i="40"/>
  <c r="H105" i="40"/>
  <c r="H103" i="40"/>
  <c r="H102" i="40"/>
  <c r="H100" i="40"/>
  <c r="H101" i="40"/>
  <c r="H104" i="40"/>
  <c r="H97" i="40" l="1"/>
  <c r="IN9" i="41"/>
  <c r="IM25" i="41"/>
  <c r="IM3" i="41"/>
  <c r="IM2" i="41"/>
  <c r="IN8" i="41"/>
  <c r="IB1" i="41"/>
  <c r="IC1" i="1" a="1"/>
  <c r="IC1" i="1" s="1"/>
  <c r="IC3" i="1"/>
  <c r="ID8" i="1"/>
  <c r="ID9" i="1"/>
  <c r="IN2" i="41" l="1"/>
  <c r="IO8" i="41"/>
  <c r="IN3" i="41"/>
  <c r="IN25" i="41"/>
  <c r="IO9" i="41"/>
  <c r="IC1" i="41"/>
  <c r="ID1" i="1" a="1"/>
  <c r="ID1" i="1" s="1"/>
  <c r="ID3" i="1"/>
  <c r="IE8" i="1"/>
  <c r="IE9" i="1"/>
  <c r="IP8" i="41" l="1"/>
  <c r="IO2" i="41"/>
  <c r="IO25" i="41"/>
  <c r="IO3" i="41"/>
  <c r="IP9" i="41"/>
  <c r="ID1" i="41"/>
  <c r="IE1" i="1" a="1"/>
  <c r="IE1" i="1" s="1"/>
  <c r="IE3" i="1"/>
  <c r="IF8" i="1"/>
  <c r="IF9" i="1"/>
  <c r="IP25" i="41" l="1"/>
  <c r="IP3" i="41"/>
  <c r="IQ9" i="41"/>
  <c r="IP2" i="41"/>
  <c r="IQ8" i="41"/>
  <c r="IE1" i="41"/>
  <c r="IF1" i="1" a="1"/>
  <c r="IF1" i="1" s="1"/>
  <c r="IF3" i="1"/>
  <c r="IG8" i="1"/>
  <c r="IG9" i="1"/>
  <c r="IQ25" i="41" l="1"/>
  <c r="IQ3" i="41"/>
  <c r="IR9" i="41"/>
  <c r="IQ2" i="41"/>
  <c r="IR8" i="41"/>
  <c r="IF1" i="41"/>
  <c r="IG1" i="1" a="1"/>
  <c r="IG1" i="1" s="1"/>
  <c r="IG3" i="1"/>
  <c r="IH8" i="1"/>
  <c r="IH9" i="1"/>
  <c r="IH1" i="1" s="1" a="1"/>
  <c r="IH1" i="1" s="1"/>
  <c r="IH1" i="41" s="1"/>
  <c r="H179" i="40"/>
  <c r="H178" i="40"/>
  <c r="H183" i="40"/>
  <c r="H181" i="40"/>
  <c r="H180" i="40"/>
  <c r="H184" i="40"/>
  <c r="H177" i="40"/>
  <c r="H182" i="40"/>
  <c r="H175" i="40" l="1"/>
  <c r="IR3" i="41"/>
  <c r="IR25" i="41"/>
  <c r="IS9" i="41"/>
  <c r="IR2" i="41"/>
  <c r="IS8" i="41"/>
  <c r="IG1" i="41"/>
  <c r="IH3" i="1"/>
  <c r="II8" i="1"/>
  <c r="II9" i="1"/>
  <c r="II1" i="1" s="1" a="1"/>
  <c r="II1" i="1" s="1"/>
  <c r="IS25" i="41" l="1"/>
  <c r="IT9" i="41"/>
  <c r="IS3" i="41"/>
  <c r="IT8" i="41"/>
  <c r="IS2" i="41"/>
  <c r="II1" i="41"/>
  <c r="II3" i="1"/>
  <c r="IJ8" i="1"/>
  <c r="IJ9" i="1"/>
  <c r="IJ1" i="1" s="1" a="1"/>
  <c r="IJ1" i="1" s="1"/>
  <c r="IU8" i="41" l="1"/>
  <c r="IT2" i="41"/>
  <c r="IU9" i="41"/>
  <c r="IT25" i="41"/>
  <c r="IT3" i="41"/>
  <c r="IJ1" i="41"/>
  <c r="IJ3" i="1"/>
  <c r="IK8" i="1"/>
  <c r="IK9" i="1"/>
  <c r="IK1" i="1" s="1" a="1"/>
  <c r="IK1" i="1" s="1"/>
  <c r="IV9" i="41" l="1"/>
  <c r="IU25" i="41"/>
  <c r="IU3" i="41"/>
  <c r="IU2" i="41"/>
  <c r="IV8" i="41"/>
  <c r="IK1" i="41"/>
  <c r="IK3" i="1"/>
  <c r="IL8" i="1"/>
  <c r="IL9" i="1"/>
  <c r="IL1" i="1" s="1" a="1"/>
  <c r="IL1" i="1" s="1"/>
  <c r="B98" i="40"/>
  <c r="IV2" i="41" l="1"/>
  <c r="IW8" i="41"/>
  <c r="IV25" i="41"/>
  <c r="IW9" i="41"/>
  <c r="IV3" i="41"/>
  <c r="IL1" i="41"/>
  <c r="IL3" i="1"/>
  <c r="IM8" i="1"/>
  <c r="IM9" i="1"/>
  <c r="IM1" i="1" s="1" a="1"/>
  <c r="IM1" i="1" s="1"/>
  <c r="B99" i="40"/>
  <c r="B97" i="40" l="1"/>
  <c r="IW3" i="41"/>
  <c r="IW25" i="41"/>
  <c r="IX9" i="41"/>
  <c r="IX8" i="41"/>
  <c r="IW2" i="41"/>
  <c r="IM1" i="41"/>
  <c r="IM3" i="1"/>
  <c r="IN8" i="1"/>
  <c r="IN9" i="1"/>
  <c r="IN1" i="1" s="1" a="1"/>
  <c r="IN1" i="1" s="1"/>
  <c r="H98" i="40" l="1"/>
  <c r="H106" i="40" s="1"/>
  <c r="I98" i="40"/>
  <c r="I106" i="40" s="1"/>
  <c r="L98" i="40"/>
  <c r="L106" i="40" s="1"/>
  <c r="J98" i="40"/>
  <c r="J106" i="40" s="1"/>
  <c r="K98" i="40"/>
  <c r="K106" i="40" s="1"/>
  <c r="C79" i="39"/>
  <c r="IX25" i="41"/>
  <c r="IX3" i="41"/>
  <c r="IY9" i="41"/>
  <c r="IY8" i="41"/>
  <c r="IX2" i="41"/>
  <c r="IN1" i="41"/>
  <c r="IN3" i="1"/>
  <c r="IO8" i="1"/>
  <c r="IO9" i="1"/>
  <c r="IO1" i="1" s="1" a="1"/>
  <c r="IO1" i="1" s="1"/>
  <c r="IY2" i="41" l="1"/>
  <c r="IZ8" i="41"/>
  <c r="IZ9" i="41"/>
  <c r="IY25" i="41"/>
  <c r="IY3" i="41"/>
  <c r="IO1" i="41"/>
  <c r="IO3" i="1"/>
  <c r="IP8" i="1"/>
  <c r="IP9" i="1"/>
  <c r="IP1" i="1" s="1" a="1"/>
  <c r="IP1" i="1" s="1"/>
  <c r="IZ25" i="41" l="1"/>
  <c r="JA9" i="41"/>
  <c r="IZ3" i="41"/>
  <c r="IZ2" i="41"/>
  <c r="JA8" i="41"/>
  <c r="IP1" i="41"/>
  <c r="IP3" i="1"/>
  <c r="IQ8" i="1"/>
  <c r="IQ9" i="1"/>
  <c r="IQ1" i="1" s="1" a="1"/>
  <c r="IQ1" i="1" s="1"/>
  <c r="JB9" i="41" l="1"/>
  <c r="JA25" i="41"/>
  <c r="JA3" i="41"/>
  <c r="JB8" i="41"/>
  <c r="JA2" i="41"/>
  <c r="IQ1" i="41"/>
  <c r="IQ3" i="1"/>
  <c r="IR8" i="1"/>
  <c r="IR9" i="1"/>
  <c r="IR1" i="1" s="1" a="1"/>
  <c r="IR1" i="1" s="1"/>
  <c r="JB2" i="41" l="1"/>
  <c r="JC8" i="41"/>
  <c r="JC9" i="41"/>
  <c r="JB25" i="41"/>
  <c r="JB3" i="41"/>
  <c r="IR1" i="41"/>
  <c r="IR3" i="1"/>
  <c r="IS8" i="1"/>
  <c r="IS9" i="1"/>
  <c r="IS1" i="1" s="1" a="1"/>
  <c r="IS1" i="1" s="1"/>
  <c r="JC25" i="41" l="1"/>
  <c r="JC3" i="41"/>
  <c r="JD9" i="41"/>
  <c r="JC2" i="41"/>
  <c r="JD8" i="41"/>
  <c r="IS1" i="41"/>
  <c r="IS3" i="1"/>
  <c r="IT8" i="1"/>
  <c r="IT9" i="1"/>
  <c r="IT1" i="1" s="1" a="1"/>
  <c r="IT1" i="1" s="1"/>
  <c r="JD25" i="41" l="1"/>
  <c r="JE9" i="41"/>
  <c r="JD3" i="41"/>
  <c r="JD2" i="41"/>
  <c r="JE8" i="41"/>
  <c r="IT1" i="41"/>
  <c r="IT3" i="1"/>
  <c r="IU8" i="1"/>
  <c r="IU9" i="1"/>
  <c r="IU1" i="1" s="1" a="1"/>
  <c r="IU1" i="1" s="1"/>
  <c r="JE3" i="41" l="1"/>
  <c r="JE25" i="41"/>
  <c r="JF9" i="41"/>
  <c r="JF8" i="41"/>
  <c r="JE2" i="41"/>
  <c r="IU1" i="41"/>
  <c r="IU3" i="1"/>
  <c r="IV8" i="1"/>
  <c r="IV9" i="1"/>
  <c r="IV1" i="1" s="1" a="1"/>
  <c r="IV1" i="1" s="1"/>
  <c r="JG8" i="41" l="1"/>
  <c r="JF2" i="41"/>
  <c r="JG9" i="41"/>
  <c r="JF25" i="41"/>
  <c r="JF3" i="41"/>
  <c r="IV1" i="41"/>
  <c r="IV3" i="1"/>
  <c r="IW8" i="1"/>
  <c r="IW9" i="1"/>
  <c r="IW1" i="1" s="1" a="1"/>
  <c r="IW1" i="1" s="1"/>
  <c r="JG25" i="41" l="1"/>
  <c r="JG3" i="41"/>
  <c r="JH9" i="41"/>
  <c r="JG2" i="41"/>
  <c r="JH8" i="41"/>
  <c r="IW1" i="41"/>
  <c r="IW3" i="1"/>
  <c r="IX8" i="1"/>
  <c r="IX9" i="1"/>
  <c r="IX1" i="1" s="1" a="1"/>
  <c r="IX1" i="1" s="1"/>
  <c r="JH3" i="41" l="1"/>
  <c r="JH25" i="41"/>
  <c r="JI9" i="41"/>
  <c r="JH2" i="41"/>
  <c r="JI8" i="41"/>
  <c r="IX1" i="41"/>
  <c r="IX3" i="1"/>
  <c r="IY8" i="1"/>
  <c r="IY9" i="1"/>
  <c r="IY1" i="1" s="1" a="1"/>
  <c r="IY1" i="1" s="1"/>
  <c r="JJ8" i="41" l="1"/>
  <c r="JI2" i="41"/>
  <c r="JJ9" i="41"/>
  <c r="JI3" i="41"/>
  <c r="JI25" i="41"/>
  <c r="IY1" i="41"/>
  <c r="IY3" i="1"/>
  <c r="IZ8" i="1"/>
  <c r="IZ9" i="1"/>
  <c r="IZ1" i="1" s="1" a="1"/>
  <c r="IZ1" i="1" s="1"/>
  <c r="JK9" i="41" l="1"/>
  <c r="JJ25" i="41"/>
  <c r="JJ3" i="41"/>
  <c r="JK8" i="41"/>
  <c r="JJ2" i="41"/>
  <c r="IZ1" i="41"/>
  <c r="IZ3" i="1"/>
  <c r="JA8" i="1"/>
  <c r="JA9" i="1"/>
  <c r="JA1" i="1" s="1" a="1"/>
  <c r="JA1" i="1" s="1"/>
  <c r="JK2" i="41" l="1"/>
  <c r="JL8" i="41"/>
  <c r="JK25" i="41"/>
  <c r="JK3" i="41"/>
  <c r="JL9" i="41"/>
  <c r="JA1" i="41"/>
  <c r="JA3" i="1"/>
  <c r="JB8" i="1"/>
  <c r="JB9" i="1"/>
  <c r="JB1" i="1" s="1" a="1"/>
  <c r="JB1" i="1" s="1"/>
  <c r="JM8" i="41" l="1"/>
  <c r="JL2" i="41"/>
  <c r="JM9" i="41"/>
  <c r="JL25" i="41"/>
  <c r="JL3" i="41"/>
  <c r="JB1" i="41"/>
  <c r="JB3" i="1"/>
  <c r="JC8" i="1"/>
  <c r="JC9" i="1"/>
  <c r="JC1" i="1" s="1" a="1"/>
  <c r="JC1" i="1" s="1"/>
  <c r="JM25" i="41" l="1"/>
  <c r="JM3" i="41"/>
  <c r="JN9" i="41"/>
  <c r="JN8" i="41"/>
  <c r="JM2" i="41"/>
  <c r="JC1" i="41"/>
  <c r="JC3" i="1"/>
  <c r="JD8" i="1"/>
  <c r="JD9" i="1"/>
  <c r="JD1" i="1" s="1" a="1"/>
  <c r="JD1" i="1" s="1"/>
  <c r="JO8" i="41" l="1"/>
  <c r="JN2" i="41"/>
  <c r="JN25" i="41"/>
  <c r="JO9" i="41"/>
  <c r="JN3" i="41"/>
  <c r="JD1" i="41"/>
  <c r="JD3" i="1"/>
  <c r="JE8" i="1"/>
  <c r="JE9" i="1"/>
  <c r="JE1" i="1" s="1" a="1"/>
  <c r="JE1" i="1" s="1"/>
  <c r="JP9" i="41" l="1"/>
  <c r="JO25" i="41"/>
  <c r="JO3" i="41"/>
  <c r="JO2" i="41"/>
  <c r="JP8" i="41"/>
  <c r="JE1" i="41"/>
  <c r="JE3" i="1"/>
  <c r="JF8" i="1"/>
  <c r="JF9" i="1"/>
  <c r="JF1" i="1" s="1" a="1"/>
  <c r="JF1" i="1" s="1"/>
  <c r="JP2" i="41" l="1"/>
  <c r="JQ8" i="41"/>
  <c r="JP3" i="41"/>
  <c r="JP25" i="41"/>
  <c r="JQ9" i="41"/>
  <c r="JF1" i="41"/>
  <c r="JF3" i="1"/>
  <c r="JG8" i="1"/>
  <c r="JG9" i="1"/>
  <c r="JG1" i="1" s="1" a="1"/>
  <c r="JG1" i="1" s="1"/>
  <c r="H116" i="40"/>
  <c r="H117" i="40"/>
  <c r="H112" i="40"/>
  <c r="H115" i="40"/>
  <c r="H113" i="40"/>
  <c r="H114" i="40"/>
  <c r="H118" i="40"/>
  <c r="H110" i="40" l="1"/>
  <c r="JR8" i="41"/>
  <c r="JQ2" i="41"/>
  <c r="JR9" i="41"/>
  <c r="JQ3" i="41"/>
  <c r="JQ25" i="41"/>
  <c r="JG1" i="41"/>
  <c r="JG3" i="1"/>
  <c r="JH8" i="1"/>
  <c r="JH9" i="1"/>
  <c r="JH1" i="1" s="1" a="1"/>
  <c r="JH1" i="1" s="1"/>
  <c r="JS9" i="41" l="1"/>
  <c r="JR25" i="41"/>
  <c r="JR3" i="41"/>
  <c r="JS8" i="41"/>
  <c r="JR2" i="41"/>
  <c r="JH1" i="41"/>
  <c r="JH3" i="1"/>
  <c r="JI8" i="1"/>
  <c r="JI9" i="1"/>
  <c r="JI1" i="1" s="1" a="1"/>
  <c r="JI1" i="1" s="1"/>
  <c r="JS2" i="41" l="1"/>
  <c r="JT8" i="41"/>
  <c r="JT9" i="41"/>
  <c r="JS25" i="41"/>
  <c r="JS3" i="41"/>
  <c r="JI1" i="41"/>
  <c r="JI3" i="1"/>
  <c r="JJ8" i="1"/>
  <c r="JJ9" i="1"/>
  <c r="JJ1" i="1" s="1" a="1"/>
  <c r="JJ1" i="1" s="1"/>
  <c r="JU9" i="41" l="1"/>
  <c r="JT3" i="41"/>
  <c r="JT25" i="41"/>
  <c r="JT2" i="41"/>
  <c r="JU8" i="41"/>
  <c r="JJ1" i="41"/>
  <c r="JJ3" i="1"/>
  <c r="JK8" i="1"/>
  <c r="JK9" i="1"/>
  <c r="JK1" i="1" s="1" a="1"/>
  <c r="JK1" i="1" s="1"/>
  <c r="JV8" i="41" l="1"/>
  <c r="JU2" i="41"/>
  <c r="JU25" i="41"/>
  <c r="JU3" i="41"/>
  <c r="JV9" i="41"/>
  <c r="JK1" i="41"/>
  <c r="JK3" i="1"/>
  <c r="JL8" i="1"/>
  <c r="JL9" i="1"/>
  <c r="JL1" i="1" s="1" a="1"/>
  <c r="JL1" i="1" s="1"/>
  <c r="JV25" i="41" l="1"/>
  <c r="JW9" i="41"/>
  <c r="JV3" i="41"/>
  <c r="JV2" i="41"/>
  <c r="JW8" i="41"/>
  <c r="JL1" i="41"/>
  <c r="JL3" i="1"/>
  <c r="JM8" i="1"/>
  <c r="JM9" i="1"/>
  <c r="JM1" i="1" s="1" a="1"/>
  <c r="JM1" i="1" s="1"/>
  <c r="JW25" i="41" l="1"/>
  <c r="JX9" i="41"/>
  <c r="JW3" i="41"/>
  <c r="JW2" i="41"/>
  <c r="JX8" i="41"/>
  <c r="JM1" i="41"/>
  <c r="JM3" i="1"/>
  <c r="JN8" i="1"/>
  <c r="JN9" i="1"/>
  <c r="JN1" i="1" s="1" a="1"/>
  <c r="JN1" i="1" s="1"/>
  <c r="JX3" i="41" l="1"/>
  <c r="JX25" i="41"/>
  <c r="JY9" i="41"/>
  <c r="JX2" i="41"/>
  <c r="JY8" i="41"/>
  <c r="JN1" i="41"/>
  <c r="JN3" i="1"/>
  <c r="JO8" i="1"/>
  <c r="JO9" i="1"/>
  <c r="JO1" i="1" s="1" a="1"/>
  <c r="JO1" i="1" s="1"/>
  <c r="JY25" i="41" l="1"/>
  <c r="JY3" i="41"/>
  <c r="JZ9" i="41"/>
  <c r="JZ8" i="41"/>
  <c r="JY2" i="41"/>
  <c r="JO1" i="41"/>
  <c r="JO3" i="1"/>
  <c r="JP8" i="1"/>
  <c r="JP9" i="1"/>
  <c r="JP1" i="1" s="1" a="1"/>
  <c r="JP1" i="1" s="1"/>
  <c r="B111" i="40"/>
  <c r="KA8" i="41" l="1"/>
  <c r="JZ2" i="41"/>
  <c r="KA9" i="41"/>
  <c r="JZ25" i="41"/>
  <c r="JZ3" i="41"/>
  <c r="JP1" i="41"/>
  <c r="JP3" i="1"/>
  <c r="JQ8" i="1"/>
  <c r="JQ9" i="1"/>
  <c r="JQ1" i="1" s="1" a="1"/>
  <c r="JQ1" i="1" s="1"/>
  <c r="B112" i="40"/>
  <c r="B110" i="40" l="1"/>
  <c r="KA25" i="41"/>
  <c r="KA3" i="41"/>
  <c r="KB9" i="41"/>
  <c r="KA2" i="41"/>
  <c r="KB8" i="41"/>
  <c r="JQ1" i="41"/>
  <c r="JQ3" i="1"/>
  <c r="JR8" i="1"/>
  <c r="JR9" i="1"/>
  <c r="JR1" i="1" s="1" a="1"/>
  <c r="JR1" i="1" s="1"/>
  <c r="J111" i="40" l="1"/>
  <c r="J119" i="40" s="1"/>
  <c r="H111" i="40"/>
  <c r="H119" i="40" s="1"/>
  <c r="I111" i="40"/>
  <c r="I119" i="40" s="1"/>
  <c r="K111" i="40"/>
  <c r="K119" i="40" s="1"/>
  <c r="L111" i="40"/>
  <c r="L119" i="40" s="1"/>
  <c r="C80" i="39"/>
  <c r="C88" i="39" s="1"/>
  <c r="KB3" i="41"/>
  <c r="KB25" i="41"/>
  <c r="KC9" i="41"/>
  <c r="KB2" i="41"/>
  <c r="KC8" i="41"/>
  <c r="JR1" i="41"/>
  <c r="JR3" i="1"/>
  <c r="JS8" i="1"/>
  <c r="JS9" i="1"/>
  <c r="JS1" i="1" s="1" a="1"/>
  <c r="JS1" i="1" s="1"/>
  <c r="KD9" i="41" l="1"/>
  <c r="KC3" i="41"/>
  <c r="KC25" i="41"/>
  <c r="KC2" i="41"/>
  <c r="KD8" i="41"/>
  <c r="JS1" i="41"/>
  <c r="JS3" i="1"/>
  <c r="JT8" i="1"/>
  <c r="JT9" i="1"/>
  <c r="JT1" i="1" s="1" a="1"/>
  <c r="JT1" i="1" s="1"/>
  <c r="KE8" i="41" l="1"/>
  <c r="KD2" i="41"/>
  <c r="KE9" i="41"/>
  <c r="KD25" i="41"/>
  <c r="KD3" i="41"/>
  <c r="JT1" i="41"/>
  <c r="JT3" i="1"/>
  <c r="JU8" i="1"/>
  <c r="JU9" i="1"/>
  <c r="JU1" i="1" s="1" a="1"/>
  <c r="JU1" i="1" s="1"/>
  <c r="KF9" i="41" l="1"/>
  <c r="KE25" i="41"/>
  <c r="KE3" i="41"/>
  <c r="KE2" i="41"/>
  <c r="KF8" i="41"/>
  <c r="JU1" i="41"/>
  <c r="JU3" i="1"/>
  <c r="JV8" i="1"/>
  <c r="JV9" i="1"/>
  <c r="JV1" i="1" s="1" a="1"/>
  <c r="JV1" i="1" s="1"/>
  <c r="KF2" i="41" l="1"/>
  <c r="KG8" i="41"/>
  <c r="KF25" i="41"/>
  <c r="KG9" i="41"/>
  <c r="KF3" i="41"/>
  <c r="JV1" i="41"/>
  <c r="JV3" i="1"/>
  <c r="JW8" i="1"/>
  <c r="JW9" i="1"/>
  <c r="JW1" i="1" s="1" a="1"/>
  <c r="JW1" i="1" s="1"/>
  <c r="KG3" i="41" l="1"/>
  <c r="KG25" i="41"/>
  <c r="KH9" i="41"/>
  <c r="KH8" i="41"/>
  <c r="KG2" i="41"/>
  <c r="JW1" i="41"/>
  <c r="JW3" i="1"/>
  <c r="JX8" i="1"/>
  <c r="JX9" i="1"/>
  <c r="JX1" i="1" s="1" a="1"/>
  <c r="JX1" i="1" s="1"/>
  <c r="KH2" i="41" l="1"/>
  <c r="KI8" i="41"/>
  <c r="KH25" i="41"/>
  <c r="KH3" i="41"/>
  <c r="KI9" i="41"/>
  <c r="JX1" i="41"/>
  <c r="JX3" i="1"/>
  <c r="JY8" i="1"/>
  <c r="JY9" i="1"/>
  <c r="JY1" i="1" s="1" a="1"/>
  <c r="JY1" i="1" s="1"/>
  <c r="KI2" i="41" l="1"/>
  <c r="KJ8" i="41"/>
  <c r="KI25" i="41"/>
  <c r="KJ9" i="41"/>
  <c r="KI3" i="41"/>
  <c r="JY1" i="41"/>
  <c r="JY3" i="1"/>
  <c r="JZ8" i="1"/>
  <c r="JZ9" i="1"/>
  <c r="JZ1" i="1" s="1" a="1"/>
  <c r="JZ1" i="1" s="1"/>
  <c r="KJ3" i="41" l="1"/>
  <c r="KJ25" i="41"/>
  <c r="KK9" i="41"/>
  <c r="KJ2" i="41"/>
  <c r="KK8" i="41"/>
  <c r="JZ1" i="41"/>
  <c r="JZ3" i="1"/>
  <c r="KA8" i="1"/>
  <c r="KA9" i="1"/>
  <c r="KA1" i="1" s="1" a="1"/>
  <c r="KA1" i="1" s="1"/>
  <c r="KL8" i="41" l="1"/>
  <c r="KK2" i="41"/>
  <c r="KK25" i="41"/>
  <c r="KL9" i="41"/>
  <c r="KK3" i="41"/>
  <c r="KA1" i="41"/>
  <c r="KA3" i="1"/>
  <c r="KB8" i="1"/>
  <c r="KB9" i="1"/>
  <c r="KB1" i="1" s="1" a="1"/>
  <c r="KB1" i="1" s="1"/>
  <c r="KL25" i="41" l="1"/>
  <c r="KL3" i="41"/>
  <c r="KM9" i="41"/>
  <c r="KM8" i="41"/>
  <c r="KL2" i="41"/>
  <c r="KB1" i="41"/>
  <c r="KB3" i="1"/>
  <c r="KC8" i="1"/>
  <c r="KC9" i="1"/>
  <c r="KC1" i="1" s="1" a="1"/>
  <c r="KC1" i="1" s="1"/>
  <c r="KM2" i="41" l="1"/>
  <c r="KN8" i="41"/>
  <c r="KN9" i="41"/>
  <c r="KM25" i="41"/>
  <c r="KM3" i="41"/>
  <c r="KC1" i="41"/>
  <c r="KC3" i="1"/>
  <c r="KD8" i="1"/>
  <c r="KD9" i="1"/>
  <c r="KD1" i="1" s="1" a="1"/>
  <c r="KD1" i="1" s="1"/>
  <c r="KN25" i="41" l="1"/>
  <c r="KN3" i="41"/>
  <c r="KO9" i="41"/>
  <c r="KN2" i="41"/>
  <c r="KO8" i="41"/>
  <c r="KD1" i="41"/>
  <c r="KD3" i="1"/>
  <c r="KE8" i="1"/>
  <c r="KE9" i="1"/>
  <c r="KE1" i="1" s="1" a="1"/>
  <c r="KE1" i="1" s="1"/>
  <c r="KP9" i="41" l="1"/>
  <c r="KO3" i="41"/>
  <c r="KO25" i="41"/>
  <c r="KP8" i="41"/>
  <c r="KO2" i="41"/>
  <c r="KE1" i="41"/>
  <c r="KE3" i="1"/>
  <c r="KF8" i="1"/>
  <c r="KF9" i="1"/>
  <c r="KF1" i="1" s="1" a="1"/>
  <c r="KF1" i="1" s="1"/>
  <c r="KQ8" i="41" l="1"/>
  <c r="KP2" i="41"/>
  <c r="KP25" i="41"/>
  <c r="KQ9" i="41"/>
  <c r="KP3" i="41"/>
  <c r="KF1" i="41"/>
  <c r="KF3" i="1"/>
  <c r="KG8" i="1"/>
  <c r="KG9" i="1"/>
  <c r="KG1" i="1" s="1" a="1"/>
  <c r="KG1" i="1" s="1"/>
  <c r="KQ25" i="41" l="1"/>
  <c r="KQ3" i="41"/>
  <c r="KR9" i="41"/>
  <c r="KR8" i="41"/>
  <c r="KQ2" i="41"/>
  <c r="KG1" i="41"/>
  <c r="KG3" i="1"/>
  <c r="KH8" i="1"/>
  <c r="KH9" i="1"/>
  <c r="KH1" i="1" s="1" a="1"/>
  <c r="KH1" i="1" s="1"/>
  <c r="KR2" i="41" l="1"/>
  <c r="KS8" i="41"/>
  <c r="KR3" i="41"/>
  <c r="KR25" i="41"/>
  <c r="KS9" i="41"/>
  <c r="KH1" i="41"/>
  <c r="KH3" i="1"/>
  <c r="KI8" i="1"/>
  <c r="KI9" i="1"/>
  <c r="KI1" i="1" s="1" a="1"/>
  <c r="KI1" i="1" s="1"/>
  <c r="KS2" i="41" l="1"/>
  <c r="KT8" i="41"/>
  <c r="KT9" i="41"/>
  <c r="KS3" i="41"/>
  <c r="KS25" i="41"/>
  <c r="KI1" i="41"/>
  <c r="KI3" i="1"/>
  <c r="KJ8" i="1"/>
  <c r="KJ9" i="1"/>
  <c r="KJ1" i="1" s="1" a="1"/>
  <c r="KJ1" i="1" s="1"/>
  <c r="KT25" i="41" l="1"/>
  <c r="KT3" i="41"/>
  <c r="KU9" i="41"/>
  <c r="KT2" i="41"/>
  <c r="KU8" i="41"/>
  <c r="KJ1" i="41"/>
  <c r="KJ3" i="1"/>
  <c r="KK8" i="1"/>
  <c r="KK9" i="1"/>
  <c r="KK1" i="1" s="1" a="1"/>
  <c r="KK1" i="1" s="1"/>
  <c r="KU25" i="41" l="1"/>
  <c r="KU3" i="41"/>
  <c r="KV9" i="41"/>
  <c r="KU2" i="41"/>
  <c r="KV8" i="41"/>
  <c r="KK1" i="41"/>
  <c r="KK3" i="1"/>
  <c r="KL8" i="1"/>
  <c r="KL9" i="1"/>
  <c r="KL1" i="1" s="1" a="1"/>
  <c r="KL1" i="1" s="1"/>
  <c r="H129" i="40"/>
  <c r="H126" i="40"/>
  <c r="H131" i="40"/>
  <c r="H127" i="40"/>
  <c r="H125" i="40"/>
  <c r="H128" i="40"/>
  <c r="H130" i="40"/>
  <c r="H123" i="40" l="1"/>
  <c r="KV25" i="41"/>
  <c r="KW9" i="41"/>
  <c r="KV3" i="41"/>
  <c r="KV2" i="41"/>
  <c r="KW8" i="41"/>
  <c r="KL1" i="41"/>
  <c r="KL3" i="1"/>
  <c r="KM8" i="1"/>
  <c r="KM9" i="1"/>
  <c r="KM1" i="1" s="1" a="1"/>
  <c r="KM1" i="1" s="1"/>
  <c r="KW25" i="41" l="1"/>
  <c r="KW3" i="41"/>
  <c r="KX9" i="41"/>
  <c r="KX8" i="41"/>
  <c r="KW2" i="41"/>
  <c r="KM1" i="41"/>
  <c r="KM3" i="1"/>
  <c r="KN8" i="1"/>
  <c r="KN9" i="1"/>
  <c r="KN1" i="1" s="1" a="1"/>
  <c r="KN1" i="1" s="1"/>
  <c r="KY8" i="41" l="1"/>
  <c r="KX2" i="41"/>
  <c r="KX25" i="41"/>
  <c r="KY9" i="41"/>
  <c r="KX3" i="41"/>
  <c r="KN1" i="41"/>
  <c r="KN3" i="1"/>
  <c r="KO8" i="1"/>
  <c r="KO9" i="1"/>
  <c r="KO1" i="1" s="1" a="1"/>
  <c r="KO1" i="1" s="1"/>
  <c r="KY25" i="41" l="1"/>
  <c r="KZ9" i="41"/>
  <c r="KY3" i="41"/>
  <c r="KY2" i="41"/>
  <c r="KZ8" i="41"/>
  <c r="KO1" i="41"/>
  <c r="KO3" i="1"/>
  <c r="KP8" i="1"/>
  <c r="KP9" i="1"/>
  <c r="KP1" i="1" s="1" a="1"/>
  <c r="KP1" i="1" s="1"/>
  <c r="LA9" i="41" l="1"/>
  <c r="KZ3" i="41"/>
  <c r="KZ25" i="41"/>
  <c r="KZ2" i="41"/>
  <c r="LA8" i="41"/>
  <c r="KP1" i="41"/>
  <c r="KP3" i="1"/>
  <c r="KQ8" i="1"/>
  <c r="KQ9" i="1"/>
  <c r="KQ1" i="1" s="1" a="1"/>
  <c r="KQ1" i="1" s="1"/>
  <c r="LB8" i="41" l="1"/>
  <c r="LA2" i="41"/>
  <c r="LA3" i="41"/>
  <c r="LA25" i="41"/>
  <c r="LB9" i="41"/>
  <c r="KQ1" i="41"/>
  <c r="KQ3" i="1"/>
  <c r="KR8" i="1"/>
  <c r="KR9" i="1"/>
  <c r="KR1" i="1" s="1" a="1"/>
  <c r="KR1" i="1" s="1"/>
  <c r="LB3" i="41" l="1"/>
  <c r="LC9" i="41"/>
  <c r="LB25" i="41"/>
  <c r="LC8" i="41"/>
  <c r="LB2" i="41"/>
  <c r="KR1" i="41"/>
  <c r="KR3" i="1"/>
  <c r="KS8" i="1"/>
  <c r="KS9" i="1"/>
  <c r="KS1" i="1" s="1" a="1"/>
  <c r="KS1" i="1" s="1"/>
  <c r="LC2" i="41" l="1"/>
  <c r="LD8" i="41"/>
  <c r="LD9" i="41"/>
  <c r="LC25" i="41"/>
  <c r="LC3" i="41"/>
  <c r="KS1" i="41"/>
  <c r="KS3" i="1"/>
  <c r="KT8" i="1"/>
  <c r="KT9" i="1"/>
  <c r="KT1" i="1" s="1" a="1"/>
  <c r="KT1" i="1" s="1"/>
  <c r="LD3" i="41" l="1"/>
  <c r="LD25" i="41"/>
  <c r="LE9" i="41"/>
  <c r="LD2" i="41"/>
  <c r="LE8" i="41"/>
  <c r="KT1" i="41"/>
  <c r="KT3" i="1"/>
  <c r="KU8" i="1"/>
  <c r="KU9" i="1"/>
  <c r="KU1" i="1" s="1" a="1"/>
  <c r="KU1" i="1" s="1"/>
  <c r="B124" i="40"/>
  <c r="LE2" i="41" l="1"/>
  <c r="LF8" i="41"/>
  <c r="LF9" i="41"/>
  <c r="LE3" i="41"/>
  <c r="LE25" i="41"/>
  <c r="KU1" i="41"/>
  <c r="KU3" i="1"/>
  <c r="KV8" i="1"/>
  <c r="KV9" i="1"/>
  <c r="KV1" i="1" s="1" a="1"/>
  <c r="KV1" i="1" s="1"/>
  <c r="B125" i="40"/>
  <c r="B123" i="40" l="1"/>
  <c r="LG9" i="41"/>
  <c r="LF25" i="41"/>
  <c r="LF3" i="41"/>
  <c r="LF2" i="41"/>
  <c r="LG8" i="41"/>
  <c r="KV1" i="41"/>
  <c r="KV3" i="1"/>
  <c r="KW8" i="1"/>
  <c r="KW9" i="1"/>
  <c r="KW1" i="1" s="1" a="1"/>
  <c r="KW1" i="1" s="1"/>
  <c r="H124" i="40" l="1"/>
  <c r="I124" i="40"/>
  <c r="L124" i="40"/>
  <c r="K124" i="40"/>
  <c r="J124" i="40"/>
  <c r="C81" i="39"/>
  <c r="LH8" i="41"/>
  <c r="LG2" i="41"/>
  <c r="LH9" i="41"/>
  <c r="LG25" i="41"/>
  <c r="LG3" i="41"/>
  <c r="KW1" i="41"/>
  <c r="KW3" i="1"/>
  <c r="KX8" i="1"/>
  <c r="KX9" i="1"/>
  <c r="KX1" i="1" s="1" a="1"/>
  <c r="KX1" i="1" s="1"/>
  <c r="LH25" i="41" l="1"/>
  <c r="LI9" i="41"/>
  <c r="LH3" i="41"/>
  <c r="LH2" i="41"/>
  <c r="LI8" i="41"/>
  <c r="KX1" i="41"/>
  <c r="KX3" i="1"/>
  <c r="KY8" i="1"/>
  <c r="KY9" i="1"/>
  <c r="KY1" i="1" s="1" a="1"/>
  <c r="KY1" i="1" s="1"/>
  <c r="LJ9" i="41" l="1"/>
  <c r="LI25" i="41"/>
  <c r="LI3" i="41"/>
  <c r="LJ8" i="41"/>
  <c r="LI2" i="41"/>
  <c r="KY1" i="41"/>
  <c r="KY3" i="1"/>
  <c r="KZ8" i="1"/>
  <c r="KZ9" i="1"/>
  <c r="KZ1" i="1" s="1" a="1"/>
  <c r="KZ1" i="1" s="1"/>
  <c r="LJ2" i="41" l="1"/>
  <c r="LK8" i="41"/>
  <c r="LJ25" i="41"/>
  <c r="LK9" i="41"/>
  <c r="LJ3" i="41"/>
  <c r="KZ1" i="41"/>
  <c r="KZ3" i="1"/>
  <c r="LA8" i="1"/>
  <c r="LA9" i="1"/>
  <c r="LA1" i="1" s="1" a="1"/>
  <c r="LA1" i="1" s="1"/>
  <c r="LL9" i="41" l="1"/>
  <c r="LK25" i="41"/>
  <c r="LK3" i="41"/>
  <c r="LK2" i="41"/>
  <c r="LL8" i="41"/>
  <c r="LA1" i="41"/>
  <c r="LA3" i="1"/>
  <c r="LB8" i="1"/>
  <c r="LB9" i="1"/>
  <c r="LB1" i="1" s="1" a="1"/>
  <c r="LB1" i="1" s="1"/>
  <c r="LL2" i="41" l="1"/>
  <c r="LM8" i="41"/>
  <c r="LL25" i="41"/>
  <c r="LL3" i="41"/>
  <c r="LM9" i="41"/>
  <c r="LB1" i="41"/>
  <c r="LB3" i="1"/>
  <c r="LC8" i="1"/>
  <c r="LC9" i="1"/>
  <c r="LC1" i="1" s="1" a="1"/>
  <c r="LC1" i="1" s="1"/>
  <c r="LN8" i="41" l="1"/>
  <c r="LM2" i="41"/>
  <c r="LM25" i="41"/>
  <c r="LN9" i="41"/>
  <c r="LM3" i="41"/>
  <c r="LC1" i="41"/>
  <c r="LC3" i="1"/>
  <c r="LD8" i="1"/>
  <c r="LD9" i="1"/>
  <c r="LD1" i="1" s="1" a="1"/>
  <c r="LD1" i="1" s="1"/>
  <c r="LN25" i="41" l="1"/>
  <c r="LN3" i="41"/>
  <c r="LO9" i="41"/>
  <c r="LO8" i="41"/>
  <c r="LN2" i="41"/>
  <c r="LD1" i="41"/>
  <c r="LD3" i="1"/>
  <c r="LE8" i="1"/>
  <c r="LE9" i="1"/>
  <c r="LE1" i="1" s="1" a="1"/>
  <c r="LE1" i="1" s="1"/>
  <c r="LO2" i="41" l="1"/>
  <c r="LP8" i="41"/>
  <c r="LO25" i="41"/>
  <c r="LO3" i="41"/>
  <c r="LP9" i="41"/>
  <c r="LE1" i="41"/>
  <c r="LE3" i="1"/>
  <c r="LF8" i="1"/>
  <c r="LF9" i="1"/>
  <c r="LF1" i="1" s="1" a="1"/>
  <c r="LF1" i="1" s="1"/>
  <c r="LP2" i="41" l="1"/>
  <c r="LQ8" i="41"/>
  <c r="LP3" i="41"/>
  <c r="LP25" i="41"/>
  <c r="LQ9" i="41"/>
  <c r="LF1" i="41"/>
  <c r="LF3" i="1"/>
  <c r="LG8" i="1"/>
  <c r="LG9" i="1"/>
  <c r="LG1" i="1" s="1" a="1"/>
  <c r="LG1" i="1" s="1"/>
  <c r="LR8" i="41" l="1"/>
  <c r="LQ2" i="41"/>
  <c r="LQ25" i="41"/>
  <c r="LR9" i="41"/>
  <c r="LQ3" i="41"/>
  <c r="LG1" i="41"/>
  <c r="LG3" i="1"/>
  <c r="LH8" i="1"/>
  <c r="LH9" i="1"/>
  <c r="LH1" i="1" s="1" a="1"/>
  <c r="LH1" i="1" s="1"/>
  <c r="LR25" i="41" l="1"/>
  <c r="LS9" i="41"/>
  <c r="LR3" i="41"/>
  <c r="LR2" i="41"/>
  <c r="LS8" i="41"/>
  <c r="LH1" i="41"/>
  <c r="LH3" i="1"/>
  <c r="LI8" i="1"/>
  <c r="LI9" i="1"/>
  <c r="LI1" i="1" s="1" a="1"/>
  <c r="LI1" i="1" s="1"/>
  <c r="LS3" i="41" l="1"/>
  <c r="LT9" i="41"/>
  <c r="LS25" i="41"/>
  <c r="LS2" i="41"/>
  <c r="LT8" i="41"/>
  <c r="LI1" i="41"/>
  <c r="LI3" i="1"/>
  <c r="LJ8" i="1"/>
  <c r="LJ9" i="1"/>
  <c r="LJ1" i="1" s="1" a="1"/>
  <c r="LJ1" i="1" s="1"/>
  <c r="LT2" i="41" l="1"/>
  <c r="LU8" i="41"/>
  <c r="LU9" i="41"/>
  <c r="LT3" i="41"/>
  <c r="LT25" i="41"/>
  <c r="LJ1" i="41"/>
  <c r="LJ3" i="1"/>
  <c r="LK8" i="1"/>
  <c r="LK9" i="1"/>
  <c r="LK1" i="1" s="1" a="1"/>
  <c r="LK1" i="1" s="1"/>
  <c r="LU3" i="41" l="1"/>
  <c r="LV9" i="41"/>
  <c r="LU25" i="41"/>
  <c r="LV8" i="41"/>
  <c r="LU2" i="41"/>
  <c r="LK1" i="41"/>
  <c r="LK3" i="1"/>
  <c r="LL8" i="1"/>
  <c r="LL9" i="1"/>
  <c r="LL1" i="1" s="1" a="1"/>
  <c r="LL1" i="1" s="1"/>
  <c r="LW8" i="41" l="1"/>
  <c r="LV2" i="41"/>
  <c r="LV25" i="41"/>
  <c r="LV3" i="41"/>
  <c r="LW9" i="41"/>
  <c r="LL1" i="41"/>
  <c r="LL3" i="1"/>
  <c r="LM8" i="1"/>
  <c r="LM9" i="1"/>
  <c r="LM1" i="1" s="1" a="1"/>
  <c r="LM1" i="1" s="1"/>
  <c r="LX9" i="41" l="1"/>
  <c r="LW25" i="41"/>
  <c r="LW3" i="41"/>
  <c r="LW2" i="41"/>
  <c r="LX8" i="41"/>
  <c r="LM1" i="41"/>
  <c r="LM3" i="1"/>
  <c r="LN8" i="1"/>
  <c r="LN9" i="1"/>
  <c r="LN1" i="1" s="1" a="1"/>
  <c r="LN1" i="1" s="1"/>
  <c r="LX2" i="41" l="1"/>
  <c r="LY8" i="41"/>
  <c r="LX25" i="41"/>
  <c r="LY9" i="41"/>
  <c r="LX3" i="41"/>
  <c r="LN1" i="41"/>
  <c r="LN3" i="1"/>
  <c r="LO8" i="1"/>
  <c r="LO9" i="1"/>
  <c r="LO1" i="1" s="1" a="1"/>
  <c r="LO1" i="1" s="1"/>
  <c r="LY25" i="41" l="1"/>
  <c r="LY3" i="41"/>
  <c r="LZ9" i="41"/>
  <c r="LZ8" i="41"/>
  <c r="LY2" i="41"/>
  <c r="LO1" i="41"/>
  <c r="LO3" i="1"/>
  <c r="LP8" i="1"/>
  <c r="LP9" i="1"/>
  <c r="LP1" i="1" s="1" a="1"/>
  <c r="LP1" i="1" s="1"/>
  <c r="H140" i="40"/>
  <c r="H143" i="40"/>
  <c r="H144" i="40"/>
  <c r="H138" i="40"/>
  <c r="H139" i="40"/>
  <c r="H141" i="40"/>
  <c r="H142" i="40"/>
  <c r="H136" i="40" l="1"/>
  <c r="MA8" i="41"/>
  <c r="LZ2" i="41"/>
  <c r="LZ25" i="41"/>
  <c r="LZ3" i="41"/>
  <c r="MA9" i="41"/>
  <c r="LP1" i="41"/>
  <c r="LP3" i="1"/>
  <c r="LQ8" i="1"/>
  <c r="LQ9" i="1"/>
  <c r="LQ1" i="1" s="1" a="1"/>
  <c r="LQ1" i="1" s="1"/>
  <c r="MA25" i="41" l="1"/>
  <c r="MA3" i="41"/>
  <c r="MB9" i="41"/>
  <c r="MA2" i="41"/>
  <c r="MB8" i="41"/>
  <c r="LQ1" i="41"/>
  <c r="LQ3" i="1"/>
  <c r="LR8" i="1"/>
  <c r="LR9" i="1"/>
  <c r="LR1" i="1" s="1" a="1"/>
  <c r="LR1" i="1" s="1"/>
  <c r="MC9" i="41" l="1"/>
  <c r="MB3" i="41"/>
  <c r="MB25" i="41"/>
  <c r="MB2" i="41"/>
  <c r="MC8" i="41"/>
  <c r="LR1" i="41"/>
  <c r="LR3" i="1"/>
  <c r="LS8" i="1"/>
  <c r="LS9" i="1"/>
  <c r="LS1" i="1" s="1" a="1"/>
  <c r="LS1" i="1" s="1"/>
  <c r="MD8" i="41" l="1"/>
  <c r="MC2" i="41"/>
  <c r="MC3" i="41"/>
  <c r="MC25" i="41"/>
  <c r="MD9" i="41"/>
  <c r="LS1" i="41"/>
  <c r="LS3" i="1"/>
  <c r="LT8" i="1"/>
  <c r="LT9" i="1"/>
  <c r="LT1" i="1" s="1" a="1"/>
  <c r="LT1" i="1" s="1"/>
  <c r="ME9" i="41" l="1"/>
  <c r="MD25" i="41"/>
  <c r="MD3" i="41"/>
  <c r="MD2" i="41"/>
  <c r="ME8" i="41"/>
  <c r="LT1" i="41"/>
  <c r="LT3" i="1"/>
  <c r="LU8" i="1"/>
  <c r="LU9" i="1"/>
  <c r="LU1" i="1" s="1" a="1"/>
  <c r="LU1" i="1" s="1"/>
  <c r="ME2" i="41" l="1"/>
  <c r="MF8" i="41"/>
  <c r="ME25" i="41"/>
  <c r="MF9" i="41"/>
  <c r="ME3" i="41"/>
  <c r="LU1" i="41"/>
  <c r="LU3" i="1"/>
  <c r="LV8" i="1"/>
  <c r="LV9" i="1"/>
  <c r="LV1" i="1" s="1" a="1"/>
  <c r="LV1" i="1" s="1"/>
  <c r="MF25" i="41" l="1"/>
  <c r="MF3" i="41"/>
  <c r="MG9" i="41"/>
  <c r="MF2" i="41"/>
  <c r="MG8" i="41"/>
  <c r="LV1" i="41"/>
  <c r="LV3" i="1"/>
  <c r="LW8" i="1"/>
  <c r="LW9" i="1"/>
  <c r="LW1" i="1" s="1" a="1"/>
  <c r="LW1" i="1" s="1"/>
  <c r="MG25" i="41" l="1"/>
  <c r="MG3" i="41"/>
  <c r="MH9" i="41"/>
  <c r="MH8" i="41"/>
  <c r="MG2" i="41"/>
  <c r="LW1" i="41"/>
  <c r="LW3" i="1"/>
  <c r="LX8" i="1"/>
  <c r="LX9" i="1"/>
  <c r="LX1" i="1" s="1" a="1"/>
  <c r="LX1" i="1" s="1"/>
  <c r="MI8" i="41" l="1"/>
  <c r="MH2" i="41"/>
  <c r="MH25" i="41"/>
  <c r="MI9" i="41"/>
  <c r="MH3" i="41"/>
  <c r="LX1" i="41"/>
  <c r="LX3" i="1"/>
  <c r="LY8" i="1"/>
  <c r="LY9" i="1"/>
  <c r="LY1" i="1" s="1" a="1"/>
  <c r="LY1" i="1" s="1"/>
  <c r="B137" i="40"/>
  <c r="MI25" i="41" l="1"/>
  <c r="MI3" i="41"/>
  <c r="MJ9" i="41"/>
  <c r="MI2" i="41"/>
  <c r="MJ8" i="41"/>
  <c r="LY1" i="41"/>
  <c r="LY3" i="1"/>
  <c r="LZ8" i="1"/>
  <c r="LZ9" i="1"/>
  <c r="LZ1" i="1" s="1" a="1"/>
  <c r="LZ1" i="1" s="1"/>
  <c r="B138" i="40"/>
  <c r="B136" i="40" l="1"/>
  <c r="MJ3" i="41"/>
  <c r="MJ25" i="41"/>
  <c r="MK9" i="41"/>
  <c r="MJ2" i="41"/>
  <c r="MK8" i="41"/>
  <c r="LZ1" i="41"/>
  <c r="LZ3" i="1"/>
  <c r="MA8" i="1"/>
  <c r="MA9" i="1"/>
  <c r="MA1" i="1" s="1" a="1"/>
  <c r="MA1" i="1" s="1"/>
  <c r="K137" i="40" l="1"/>
  <c r="K145" i="40" s="1"/>
  <c r="H137" i="40"/>
  <c r="H145" i="40" s="1"/>
  <c r="I137" i="40"/>
  <c r="I145" i="40" s="1"/>
  <c r="J137" i="40"/>
  <c r="J145" i="40" s="1"/>
  <c r="L137" i="40"/>
  <c r="L145" i="40" s="1"/>
  <c r="C82" i="39"/>
  <c r="MK25" i="41"/>
  <c r="ML9" i="41"/>
  <c r="MK3" i="41"/>
  <c r="ML8" i="41"/>
  <c r="MK2" i="41"/>
  <c r="MA1" i="41"/>
  <c r="MA3" i="1"/>
  <c r="MB8" i="1"/>
  <c r="MB9" i="1"/>
  <c r="MB1" i="1" s="1" a="1"/>
  <c r="MB1" i="1" s="1"/>
  <c r="MM8" i="41" l="1"/>
  <c r="ML2" i="41"/>
  <c r="MM9" i="41"/>
  <c r="ML25" i="41"/>
  <c r="ML3" i="41"/>
  <c r="MB1" i="41"/>
  <c r="MB3" i="1"/>
  <c r="MC8" i="1"/>
  <c r="MC9" i="1"/>
  <c r="MC1" i="1" s="1" a="1"/>
  <c r="MC1" i="1" s="1"/>
  <c r="MM25" i="41" l="1"/>
  <c r="MN9" i="41"/>
  <c r="MM3" i="41"/>
  <c r="MN8" i="41"/>
  <c r="MM2" i="41"/>
  <c r="MC1" i="41"/>
  <c r="MC3" i="1"/>
  <c r="MD8" i="1"/>
  <c r="MD9" i="1"/>
  <c r="MD1" i="1" s="1" a="1"/>
  <c r="MD1" i="1" s="1"/>
  <c r="MN2" i="41" l="1"/>
  <c r="MO8" i="41"/>
  <c r="MN3" i="41"/>
  <c r="MN25" i="41"/>
  <c r="MO9" i="41"/>
  <c r="MD1" i="41"/>
  <c r="MD3" i="1"/>
  <c r="ME8" i="1"/>
  <c r="ME9" i="1"/>
  <c r="ME1" i="1" s="1" a="1"/>
  <c r="ME1" i="1" s="1"/>
  <c r="MO2" i="41" l="1"/>
  <c r="MP8" i="41"/>
  <c r="MO25" i="41"/>
  <c r="MP9" i="41"/>
  <c r="MO3" i="41"/>
  <c r="ME1" i="41"/>
  <c r="ME3" i="1"/>
  <c r="MF8" i="1"/>
  <c r="MF9" i="1"/>
  <c r="MF1" i="1" s="1" a="1"/>
  <c r="MF1" i="1" s="1"/>
  <c r="MP25" i="41" l="1"/>
  <c r="MQ9" i="41"/>
  <c r="MP3" i="41"/>
  <c r="MP2" i="41"/>
  <c r="MQ8" i="41"/>
  <c r="MF1" i="41"/>
  <c r="MF3" i="1"/>
  <c r="MG8" i="1"/>
  <c r="MG9" i="1"/>
  <c r="MG1" i="1" s="1" a="1"/>
  <c r="MG1" i="1" s="1"/>
  <c r="MR9" i="41" l="1"/>
  <c r="MQ25" i="41"/>
  <c r="MQ3" i="41"/>
  <c r="MQ2" i="41"/>
  <c r="MR8" i="41"/>
  <c r="MG1" i="41"/>
  <c r="MG3" i="1"/>
  <c r="MH8" i="1"/>
  <c r="MH9" i="1"/>
  <c r="MH1" i="1" s="1" a="1"/>
  <c r="MH1" i="1" s="1"/>
  <c r="MR2" i="41" l="1"/>
  <c r="MS8" i="41"/>
  <c r="MR3" i="41"/>
  <c r="MR25" i="41"/>
  <c r="MS9" i="41"/>
  <c r="MH1" i="41"/>
  <c r="MH3" i="1"/>
  <c r="MI8" i="1"/>
  <c r="MI9" i="1"/>
  <c r="MI1" i="1" s="1" a="1"/>
  <c r="MI1" i="1" s="1"/>
  <c r="MT8" i="41" l="1"/>
  <c r="MS2" i="41"/>
  <c r="MS25" i="41"/>
  <c r="MS3" i="41"/>
  <c r="MT9" i="41"/>
  <c r="MI1" i="41"/>
  <c r="MI3" i="1"/>
  <c r="MJ8" i="1"/>
  <c r="MJ9" i="1"/>
  <c r="MJ1" i="1" s="1" a="1"/>
  <c r="MJ1" i="1" s="1"/>
  <c r="MT25" i="41" l="1"/>
  <c r="MU9" i="41"/>
  <c r="MT3" i="41"/>
  <c r="MU8" i="41"/>
  <c r="MT2" i="41"/>
  <c r="MJ1" i="41"/>
  <c r="MJ3" i="1"/>
  <c r="MK8" i="1"/>
  <c r="MK9" i="1"/>
  <c r="MK1" i="1" s="1" a="1"/>
  <c r="MK1" i="1" s="1"/>
  <c r="MU2" i="41" l="1"/>
  <c r="MV8" i="41"/>
  <c r="MU25" i="41"/>
  <c r="MV9" i="41"/>
  <c r="MU3" i="41"/>
  <c r="MK1" i="41"/>
  <c r="MK3" i="1"/>
  <c r="ML8" i="1"/>
  <c r="ML9" i="1"/>
  <c r="ML1" i="1" s="1" a="1"/>
  <c r="ML1" i="1" s="1"/>
  <c r="MV3" i="41" l="1"/>
  <c r="MV25" i="41"/>
  <c r="MW9" i="41"/>
  <c r="MV2" i="41"/>
  <c r="MW8" i="41"/>
  <c r="ML1" i="41"/>
  <c r="ML3" i="1"/>
  <c r="MM8" i="1"/>
  <c r="MM9" i="1"/>
  <c r="MM1" i="1" s="1" a="1"/>
  <c r="MM1" i="1" s="1"/>
  <c r="MW2" i="41" l="1"/>
  <c r="MX8" i="41"/>
  <c r="MW3" i="41"/>
  <c r="MX9" i="41"/>
  <c r="MW25" i="41"/>
  <c r="MM1" i="41"/>
  <c r="MM3" i="1"/>
  <c r="MN8" i="1"/>
  <c r="MN9" i="1"/>
  <c r="MN1" i="1" s="1" a="1"/>
  <c r="MN1" i="1" s="1"/>
  <c r="MX3" i="41" l="1"/>
  <c r="MY9" i="41"/>
  <c r="MX25" i="41"/>
  <c r="MY8" i="41"/>
  <c r="MX2" i="41"/>
  <c r="MN1" i="41"/>
  <c r="MN3" i="1"/>
  <c r="MO8" i="1"/>
  <c r="MO9" i="1"/>
  <c r="MO1" i="1" s="1" a="1"/>
  <c r="MO1" i="1" s="1"/>
  <c r="MY2" i="41" l="1"/>
  <c r="MZ8" i="41"/>
  <c r="MY3" i="41"/>
  <c r="MZ9" i="41"/>
  <c r="MY25" i="41"/>
  <c r="MO1" i="41"/>
  <c r="MO3" i="1"/>
  <c r="MP8" i="1"/>
  <c r="MP9" i="1"/>
  <c r="MP1" i="1" s="1" a="1"/>
  <c r="MP1" i="1" s="1"/>
  <c r="MZ25" i="41" l="1"/>
  <c r="NA9" i="41"/>
  <c r="MZ3" i="41"/>
  <c r="MZ2" i="41"/>
  <c r="NA8" i="41"/>
  <c r="MP1" i="41"/>
  <c r="MP3" i="1"/>
  <c r="MQ8" i="1"/>
  <c r="MQ9" i="1"/>
  <c r="MQ1" i="1" s="1" a="1"/>
  <c r="MQ1" i="1" s="1"/>
  <c r="NA25" i="41" l="1"/>
  <c r="NA3" i="41"/>
  <c r="NB9" i="41"/>
  <c r="NB8" i="41"/>
  <c r="NA2" i="41"/>
  <c r="MQ1" i="41"/>
  <c r="MQ3" i="1"/>
  <c r="MR8" i="1"/>
  <c r="MR9" i="1"/>
  <c r="MR1" i="1" s="1" a="1"/>
  <c r="MR1" i="1" s="1"/>
  <c r="NC8" i="41" l="1"/>
  <c r="NB2" i="41"/>
  <c r="NB3" i="41"/>
  <c r="NC9" i="41"/>
  <c r="NB25" i="41"/>
  <c r="MR1" i="41"/>
  <c r="MR3" i="1"/>
  <c r="MS8" i="1"/>
  <c r="MS9" i="1"/>
  <c r="MS1" i="1" s="1" a="1"/>
  <c r="MS1" i="1" s="1"/>
  <c r="NC25" i="41" l="1"/>
  <c r="NC3" i="41"/>
  <c r="ND9" i="41"/>
  <c r="NC2" i="41"/>
  <c r="ND8" i="41"/>
  <c r="MS1" i="41"/>
  <c r="MS3" i="1"/>
  <c r="MT8" i="1"/>
  <c r="MT9" i="1"/>
  <c r="MT1" i="1" s="1" a="1"/>
  <c r="MT1" i="1" s="1"/>
  <c r="NE9" i="41" l="1"/>
  <c r="ND3" i="41"/>
  <c r="ND25" i="41"/>
  <c r="ND2" i="41"/>
  <c r="NE8" i="41"/>
  <c r="MT1" i="41"/>
  <c r="MT3" i="1"/>
  <c r="MU8" i="1"/>
  <c r="MU9" i="1"/>
  <c r="MU1" i="1" s="1" a="1"/>
  <c r="MU1" i="1" s="1"/>
  <c r="H166" i="40"/>
  <c r="H168" i="40"/>
  <c r="H167" i="40"/>
  <c r="H164" i="40"/>
  <c r="H169" i="40"/>
  <c r="H165" i="40"/>
  <c r="H170" i="40"/>
  <c r="H157" i="40"/>
  <c r="H156" i="40"/>
  <c r="H151" i="40"/>
  <c r="H154" i="40"/>
  <c r="H155" i="40"/>
  <c r="H152" i="40"/>
  <c r="H153" i="40"/>
  <c r="H149" i="40" l="1"/>
  <c r="H162" i="40"/>
  <c r="NF8" i="41"/>
  <c r="NE2" i="41"/>
  <c r="NE3" i="41"/>
  <c r="NE25" i="41"/>
  <c r="NF9" i="41"/>
  <c r="MU1" i="41"/>
  <c r="MU3" i="1"/>
  <c r="MV8" i="1"/>
  <c r="MV9" i="1"/>
  <c r="MV1" i="1" s="1" a="1"/>
  <c r="MV1" i="1" s="1"/>
  <c r="NF25" i="41" l="1"/>
  <c r="NF3" i="41"/>
  <c r="NG9" i="41"/>
  <c r="NG8" i="41"/>
  <c r="NF2" i="41"/>
  <c r="MV1" i="41"/>
  <c r="MV3" i="1"/>
  <c r="MW8" i="1"/>
  <c r="MW9" i="1"/>
  <c r="MW1" i="1" s="1" a="1"/>
  <c r="MW1" i="1" s="1"/>
  <c r="NG2" i="41" l="1"/>
  <c r="NH8" i="41"/>
  <c r="NG25" i="41"/>
  <c r="NG3" i="41"/>
  <c r="NH9" i="41"/>
  <c r="MW1" i="41"/>
  <c r="MW3" i="1"/>
  <c r="MX8" i="1"/>
  <c r="MX9" i="1"/>
  <c r="MX1" i="1" s="1" a="1"/>
  <c r="MX1" i="1" s="1"/>
  <c r="NH2" i="41" l="1"/>
  <c r="NI8" i="41"/>
  <c r="NH3" i="41"/>
  <c r="NH25" i="41"/>
  <c r="NI9" i="41"/>
  <c r="MX1" i="41"/>
  <c r="MX3" i="1"/>
  <c r="MY8" i="1"/>
  <c r="MY9" i="1"/>
  <c r="MY1" i="1" s="1" a="1"/>
  <c r="MY1" i="1" s="1"/>
  <c r="NJ8" i="41" l="1"/>
  <c r="NI2" i="41"/>
  <c r="NI25" i="41"/>
  <c r="NJ9" i="41"/>
  <c r="NI3" i="41"/>
  <c r="MY1" i="41"/>
  <c r="MY3" i="1"/>
  <c r="MZ8" i="1"/>
  <c r="MZ9" i="1"/>
  <c r="MZ1" i="1" s="1" a="1"/>
  <c r="MZ1" i="1" s="1"/>
  <c r="NJ25" i="41" l="1"/>
  <c r="NK9" i="41"/>
  <c r="NJ3" i="41"/>
  <c r="NK8" i="41"/>
  <c r="NJ2" i="41"/>
  <c r="MZ1" i="41"/>
  <c r="MZ3" i="1"/>
  <c r="NA8" i="1"/>
  <c r="NA9" i="1"/>
  <c r="NA1" i="1" s="1" a="1"/>
  <c r="NA1" i="1" s="1"/>
  <c r="NK2" i="41" l="1"/>
  <c r="NL8" i="41"/>
  <c r="NK3" i="41"/>
  <c r="NL9" i="41"/>
  <c r="NK25" i="41"/>
  <c r="NA1" i="41"/>
  <c r="NA3" i="1"/>
  <c r="NB8" i="1"/>
  <c r="NB9" i="1"/>
  <c r="NB1" i="1" s="1" a="1"/>
  <c r="NB1" i="1" s="1"/>
  <c r="NL25" i="41" l="1"/>
  <c r="NM9" i="41"/>
  <c r="NL3" i="41"/>
  <c r="NL2" i="41"/>
  <c r="NM8" i="41"/>
  <c r="NB1" i="41"/>
  <c r="NB3" i="1"/>
  <c r="NC8" i="1"/>
  <c r="NC9" i="1"/>
  <c r="NC1" i="1" s="1" a="1"/>
  <c r="NC1" i="1" s="1"/>
  <c r="NM25" i="41" l="1"/>
  <c r="NM3" i="41"/>
  <c r="NN9" i="41"/>
  <c r="NN8" i="41"/>
  <c r="NM2" i="41"/>
  <c r="NC1" i="41"/>
  <c r="NC3" i="1"/>
  <c r="ND8" i="1"/>
  <c r="ND9" i="1"/>
  <c r="ND1" i="1" s="1" a="1"/>
  <c r="ND1" i="1" s="1"/>
  <c r="B163" i="40"/>
  <c r="B150" i="40"/>
  <c r="NN2" i="41" l="1"/>
  <c r="NO8" i="41"/>
  <c r="NO9" i="41"/>
  <c r="NN25" i="41"/>
  <c r="NN3" i="41"/>
  <c r="ND1" i="41"/>
  <c r="ND3" i="1"/>
  <c r="NE8" i="1"/>
  <c r="NE9" i="1"/>
  <c r="B164" i="40"/>
  <c r="B151" i="40"/>
  <c r="NE1" i="1" l="1" a="1"/>
  <c r="NE1" i="1" s="1"/>
  <c r="NE1" i="41" s="1"/>
  <c r="C29" i="41"/>
  <c r="L5" i="39" s="1"/>
  <c r="B162" i="40"/>
  <c r="B149" i="40"/>
  <c r="NP9" i="41"/>
  <c r="NO25" i="41"/>
  <c r="NO3" i="41"/>
  <c r="NO2" i="41"/>
  <c r="NP8" i="41"/>
  <c r="NE3" i="1"/>
  <c r="NF8" i="1"/>
  <c r="NG8" i="1" s="1"/>
  <c r="NH8" i="1" s="1"/>
  <c r="NI8" i="1" s="1"/>
  <c r="NJ8" i="1" s="1"/>
  <c r="NK8" i="1" s="1"/>
  <c r="NL8" i="1" s="1"/>
  <c r="NM8" i="1" s="1"/>
  <c r="NN8" i="1" s="1"/>
  <c r="NO8" i="1" s="1"/>
  <c r="NP8" i="1" s="1"/>
  <c r="NQ8" i="1" s="1"/>
  <c r="NR8" i="1" s="1"/>
  <c r="NS8" i="1" s="1"/>
  <c r="NT8" i="1" s="1"/>
  <c r="NU8" i="1" s="1"/>
  <c r="NV8" i="1" s="1"/>
  <c r="NW8" i="1" s="1"/>
  <c r="NX8" i="1" s="1"/>
  <c r="NY8" i="1" s="1"/>
  <c r="NZ8" i="1" s="1"/>
  <c r="OA8" i="1" s="1"/>
  <c r="OB8" i="1" s="1"/>
  <c r="OC8" i="1" s="1"/>
  <c r="OD8" i="1" s="1"/>
  <c r="OE8" i="1" s="1"/>
  <c r="OF8" i="1" s="1"/>
  <c r="OG8" i="1" s="1"/>
  <c r="OH8" i="1" s="1"/>
  <c r="OI8" i="1" s="1"/>
  <c r="OJ8" i="1" s="1"/>
  <c r="C90" i="3"/>
  <c r="NF9" i="1"/>
  <c r="NF1" i="1" s="1" a="1"/>
  <c r="NF1" i="1" s="1"/>
  <c r="NF1" i="41" s="1"/>
  <c r="L150" i="40" l="1"/>
  <c r="L158" i="40" s="1"/>
  <c r="H150" i="40"/>
  <c r="H158" i="40" s="1"/>
  <c r="J150" i="40"/>
  <c r="J158" i="40" s="1"/>
  <c r="I150" i="40"/>
  <c r="I158" i="40" s="1"/>
  <c r="K150" i="40"/>
  <c r="K158" i="40" s="1"/>
  <c r="I163" i="40"/>
  <c r="I171" i="40" s="1"/>
  <c r="H163" i="40"/>
  <c r="H171" i="40" s="1"/>
  <c r="J163" i="40"/>
  <c r="J171" i="40" s="1"/>
  <c r="L163" i="40"/>
  <c r="L171" i="40" s="1"/>
  <c r="K163" i="40"/>
  <c r="K171" i="40" s="1"/>
  <c r="C83" i="39"/>
  <c r="C89" i="39" s="1"/>
  <c r="NP2" i="41"/>
  <c r="NQ8" i="41"/>
  <c r="NP25" i="41"/>
  <c r="NQ9" i="41"/>
  <c r="NP3" i="41"/>
  <c r="NF3" i="1"/>
  <c r="C22" i="3"/>
  <c r="D22" i="3"/>
  <c r="NG9" i="1"/>
  <c r="NG1" i="1" s="1" a="1"/>
  <c r="NG1" i="1" s="1"/>
  <c r="NG1" i="41" s="1"/>
  <c r="C91" i="39" l="1"/>
  <c r="NQ3" i="41"/>
  <c r="NQ25" i="41"/>
  <c r="NR9" i="41"/>
  <c r="NR8" i="41"/>
  <c r="NQ2" i="41"/>
  <c r="NG3" i="1"/>
  <c r="A22" i="3"/>
  <c r="AR21" i="3" s="1"/>
  <c r="B23" i="3"/>
  <c r="C23" i="3"/>
  <c r="D23" i="3"/>
  <c r="NH9" i="1"/>
  <c r="NH1" i="1" s="1" a="1"/>
  <c r="NH1" i="1" s="1"/>
  <c r="NH1" i="41" s="1"/>
  <c r="NS8" i="41" l="1"/>
  <c r="NR2" i="41"/>
  <c r="NR25" i="41"/>
  <c r="NS9" i="41"/>
  <c r="NR3" i="41"/>
  <c r="NH3" i="1"/>
  <c r="A24" i="3"/>
  <c r="A23" i="3"/>
  <c r="AR22" i="3" s="1"/>
  <c r="B24" i="3"/>
  <c r="C24" i="3"/>
  <c r="D24" i="3"/>
  <c r="A25" i="3" s="1"/>
  <c r="NI9" i="1"/>
  <c r="NI1" i="1" s="1" a="1"/>
  <c r="NI1" i="1" s="1"/>
  <c r="NI1" i="41" s="1"/>
  <c r="NS25" i="41" l="1"/>
  <c r="NS3" i="41"/>
  <c r="NT9" i="41"/>
  <c r="NS2" i="41"/>
  <c r="NT8" i="41"/>
  <c r="NI3" i="1"/>
  <c r="B25" i="3"/>
  <c r="C25" i="3"/>
  <c r="D25" i="3"/>
  <c r="A26" i="3" s="1"/>
  <c r="AR23" i="3"/>
  <c r="NJ9" i="1"/>
  <c r="NJ1" i="1" s="1" a="1"/>
  <c r="NJ1" i="1" s="1"/>
  <c r="NJ1" i="41" s="1"/>
  <c r="NT3" i="41" l="1"/>
  <c r="NT25" i="41"/>
  <c r="NU9" i="41"/>
  <c r="NT2" i="41"/>
  <c r="NU8" i="41"/>
  <c r="NJ3" i="1"/>
  <c r="AR24" i="3"/>
  <c r="B26" i="3"/>
  <c r="C26" i="3"/>
  <c r="D26" i="3"/>
  <c r="A27" i="3" s="1"/>
  <c r="NK9" i="1"/>
  <c r="NK1" i="1" s="1" a="1"/>
  <c r="NK1" i="1" s="1"/>
  <c r="NK1" i="41" s="1"/>
  <c r="NU25" i="41" l="1"/>
  <c r="NU3" i="41"/>
  <c r="NV9" i="41"/>
  <c r="NV8" i="41"/>
  <c r="NU2" i="41"/>
  <c r="NK3" i="1"/>
  <c r="B27" i="3"/>
  <c r="C27" i="3"/>
  <c r="D27" i="3"/>
  <c r="A28" i="3" s="1"/>
  <c r="AR25" i="3"/>
  <c r="NL9" i="1"/>
  <c r="NL1" i="1" s="1" a="1"/>
  <c r="NL1" i="1" s="1"/>
  <c r="NL1" i="41" s="1"/>
  <c r="NW8" i="41" l="1"/>
  <c r="NV2" i="41"/>
  <c r="NW9" i="41"/>
  <c r="NV25" i="41"/>
  <c r="NV3" i="41"/>
  <c r="NL3" i="1"/>
  <c r="AR26" i="3"/>
  <c r="B28" i="3"/>
  <c r="C28" i="3"/>
  <c r="D28" i="3"/>
  <c r="A29" i="3" s="1"/>
  <c r="NM9" i="1"/>
  <c r="NM1" i="1" s="1" a="1"/>
  <c r="NM1" i="1" s="1"/>
  <c r="NM1" i="41" s="1"/>
  <c r="NX9" i="41" l="1"/>
  <c r="NW25" i="41"/>
  <c r="NW3" i="41"/>
  <c r="NW2" i="41"/>
  <c r="NX8" i="41"/>
  <c r="NM3" i="1"/>
  <c r="C29" i="3"/>
  <c r="B29" i="3"/>
  <c r="D29" i="3"/>
  <c r="A30" i="3" s="1"/>
  <c r="AR27" i="3"/>
  <c r="NN9" i="1"/>
  <c r="NN1" i="1" s="1" a="1"/>
  <c r="NN1" i="1" s="1"/>
  <c r="NN1" i="41" s="1"/>
  <c r="NX2" i="41" l="1"/>
  <c r="NY8" i="41"/>
  <c r="NY9" i="41"/>
  <c r="NX3" i="41"/>
  <c r="NX25" i="41"/>
  <c r="NN3" i="1"/>
  <c r="C30" i="3"/>
  <c r="B30" i="3"/>
  <c r="D30" i="3"/>
  <c r="A31" i="3" s="1"/>
  <c r="AR28" i="3"/>
  <c r="NO9" i="1"/>
  <c r="NO1" i="1" s="1" a="1"/>
  <c r="NO1" i="1" s="1"/>
  <c r="NO1" i="41" s="1"/>
  <c r="NZ9" i="41" l="1"/>
  <c r="NY25" i="41"/>
  <c r="NY3" i="41"/>
  <c r="NZ8" i="41"/>
  <c r="NY2" i="41"/>
  <c r="NO3" i="1"/>
  <c r="C31" i="3"/>
  <c r="B31" i="3"/>
  <c r="D31" i="3"/>
  <c r="A32" i="3" s="1"/>
  <c r="AR29" i="3"/>
  <c r="NP9" i="1"/>
  <c r="NP1" i="1" s="1" a="1"/>
  <c r="NP1" i="1" s="1"/>
  <c r="NP1" i="41" s="1"/>
  <c r="OA8" i="41" l="1"/>
  <c r="NZ2" i="41"/>
  <c r="NZ25" i="41"/>
  <c r="NZ3" i="41"/>
  <c r="OA9" i="41"/>
  <c r="NP3" i="1"/>
  <c r="C32" i="3"/>
  <c r="D32" i="3"/>
  <c r="A33" i="3" s="1"/>
  <c r="B32" i="3"/>
  <c r="AR30" i="3"/>
  <c r="NQ9" i="1"/>
  <c r="NQ1" i="1" s="1" a="1"/>
  <c r="NQ1" i="1" s="1"/>
  <c r="NQ1" i="41" s="1"/>
  <c r="OA25" i="41" l="1"/>
  <c r="OA3" i="41"/>
  <c r="OB9" i="41"/>
  <c r="OA2" i="41"/>
  <c r="OB8" i="41"/>
  <c r="NQ3" i="1"/>
  <c r="AR31" i="3"/>
  <c r="C33" i="3"/>
  <c r="D33" i="3"/>
  <c r="A34" i="3" s="1"/>
  <c r="B33" i="3"/>
  <c r="NR9" i="1"/>
  <c r="NR1" i="1" s="1" a="1"/>
  <c r="NR1" i="1" s="1"/>
  <c r="NR1" i="41" s="1"/>
  <c r="OB3" i="41" l="1"/>
  <c r="OB25" i="41"/>
  <c r="OC9" i="41"/>
  <c r="OB2" i="41"/>
  <c r="OC8" i="41"/>
  <c r="NR3" i="1"/>
  <c r="AR32" i="3"/>
  <c r="C34" i="3"/>
  <c r="D34" i="3"/>
  <c r="A35" i="3" s="1"/>
  <c r="B34" i="3"/>
  <c r="NS9" i="1"/>
  <c r="NS1" i="1" s="1" a="1"/>
  <c r="NS1" i="1" s="1"/>
  <c r="NS1" i="41" s="1"/>
  <c r="OC3" i="41" l="1"/>
  <c r="OC25" i="41"/>
  <c r="OD9" i="41"/>
  <c r="OD8" i="41"/>
  <c r="OC2" i="41"/>
  <c r="NS3" i="1"/>
  <c r="AR33" i="3"/>
  <c r="C35" i="3"/>
  <c r="D35" i="3"/>
  <c r="A36" i="3" s="1"/>
  <c r="B35" i="3"/>
  <c r="NT9" i="1"/>
  <c r="NT1" i="1" s="1" a="1"/>
  <c r="NT1" i="1" s="1"/>
  <c r="NT1" i="41" s="1"/>
  <c r="OE8" i="41" l="1"/>
  <c r="OD2" i="41"/>
  <c r="OD3" i="41"/>
  <c r="OE9" i="41"/>
  <c r="OD25" i="41"/>
  <c r="NT3" i="1"/>
  <c r="C36" i="3"/>
  <c r="B36" i="3"/>
  <c r="D36" i="3"/>
  <c r="A37" i="3" s="1"/>
  <c r="AR34" i="3"/>
  <c r="NU9" i="1"/>
  <c r="NU1" i="1" s="1" a="1"/>
  <c r="NU1" i="1" s="1"/>
  <c r="NU1" i="41" s="1"/>
  <c r="OE25" i="41" l="1"/>
  <c r="OE3" i="41"/>
  <c r="OF9" i="41"/>
  <c r="OE2" i="41"/>
  <c r="OF8" i="41"/>
  <c r="NU3" i="1"/>
  <c r="C37" i="3"/>
  <c r="B37" i="3"/>
  <c r="D37" i="3"/>
  <c r="A38" i="3" s="1"/>
  <c r="AR35" i="3"/>
  <c r="NV9" i="1"/>
  <c r="NV1" i="1" s="1" a="1"/>
  <c r="NV1" i="1" s="1"/>
  <c r="NV1" i="41" s="1"/>
  <c r="OF25" i="41" l="1"/>
  <c r="OG9" i="41"/>
  <c r="OF3" i="41"/>
  <c r="OG8" i="41"/>
  <c r="OF2" i="41"/>
  <c r="NV3" i="1"/>
  <c r="C38" i="3"/>
  <c r="B38" i="3"/>
  <c r="D38" i="3"/>
  <c r="A39" i="3" s="1"/>
  <c r="AR36" i="3"/>
  <c r="NW9" i="1"/>
  <c r="NW1" i="1" s="1" a="1"/>
  <c r="NW1" i="1" s="1"/>
  <c r="NW1" i="41" s="1"/>
  <c r="OH8" i="41" l="1"/>
  <c r="OG2" i="41"/>
  <c r="OH9" i="41"/>
  <c r="OG3" i="41"/>
  <c r="OG25" i="41"/>
  <c r="NW3" i="1"/>
  <c r="C39" i="3"/>
  <c r="B39" i="3"/>
  <c r="D39" i="3"/>
  <c r="A40" i="3" s="1"/>
  <c r="AR37" i="3"/>
  <c r="NX9" i="1"/>
  <c r="NX1" i="1" s="1" a="1"/>
  <c r="NX1" i="1" s="1"/>
  <c r="NX1" i="41" s="1"/>
  <c r="OH25" i="41" l="1"/>
  <c r="OH3" i="41"/>
  <c r="OI9" i="41"/>
  <c r="OI8" i="41"/>
  <c r="OH2" i="41"/>
  <c r="NX3" i="1"/>
  <c r="C40" i="3"/>
  <c r="B40" i="3"/>
  <c r="D40" i="3"/>
  <c r="A41" i="3" s="1"/>
  <c r="AR38" i="3"/>
  <c r="NY9" i="1"/>
  <c r="NY1" i="1" s="1" a="1"/>
  <c r="NY1" i="1" s="1"/>
  <c r="NY1" i="41" s="1"/>
  <c r="OI2" i="41" l="1"/>
  <c r="OJ8" i="41"/>
  <c r="OJ2" i="41" s="1"/>
  <c r="OI25" i="41"/>
  <c r="OI3" i="41"/>
  <c r="OJ9" i="41"/>
  <c r="NY3" i="1"/>
  <c r="C41" i="3"/>
  <c r="B41" i="3"/>
  <c r="D41" i="3"/>
  <c r="A42" i="3" s="1"/>
  <c r="AR39" i="3"/>
  <c r="NZ9" i="1"/>
  <c r="NZ1" i="1" s="1" a="1"/>
  <c r="NZ1" i="1" s="1"/>
  <c r="NZ1" i="41" s="1"/>
  <c r="OJ25" i="41" l="1"/>
  <c r="OJ3" i="41"/>
  <c r="NZ3" i="1"/>
  <c r="C42" i="3"/>
  <c r="B42" i="3"/>
  <c r="D42" i="3"/>
  <c r="A43" i="3" s="1"/>
  <c r="AR40" i="3"/>
  <c r="OA9" i="1"/>
  <c r="OA1" i="1" s="1" a="1"/>
  <c r="OA1" i="1" s="1"/>
  <c r="OA1" i="41" s="1"/>
  <c r="OA3" i="1" l="1"/>
  <c r="C43" i="3"/>
  <c r="B43" i="3"/>
  <c r="D43" i="3"/>
  <c r="A44" i="3" s="1"/>
  <c r="AR41" i="3"/>
  <c r="OB9" i="1"/>
  <c r="OB1" i="1" s="1" a="1"/>
  <c r="OB1" i="1" s="1"/>
  <c r="OB1" i="41" s="1"/>
  <c r="OB3" i="1" l="1"/>
  <c r="C44" i="3"/>
  <c r="B44" i="3"/>
  <c r="D44" i="3"/>
  <c r="A45" i="3" s="1"/>
  <c r="AR42" i="3"/>
  <c r="OC9" i="1"/>
  <c r="OC1" i="1" s="1" a="1"/>
  <c r="OC1" i="1" s="1"/>
  <c r="OC1" i="41" s="1"/>
  <c r="OC3" i="1" l="1"/>
  <c r="C45" i="3"/>
  <c r="B45" i="3"/>
  <c r="D45" i="3"/>
  <c r="A46" i="3" s="1"/>
  <c r="AR43" i="3"/>
  <c r="OD9" i="1"/>
  <c r="OD1" i="1" s="1" a="1"/>
  <c r="OD1" i="1" s="1"/>
  <c r="OD1" i="41" s="1"/>
  <c r="OD3" i="1" l="1"/>
  <c r="D46" i="3"/>
  <c r="A47" i="3" s="1"/>
  <c r="B46" i="3"/>
  <c r="C46" i="3"/>
  <c r="AR44" i="3"/>
  <c r="OE9" i="1"/>
  <c r="OE1" i="1" s="1" a="1"/>
  <c r="OE1" i="1" s="1"/>
  <c r="OE1" i="41" s="1"/>
  <c r="OE3" i="1" l="1"/>
  <c r="C47" i="3"/>
  <c r="B47" i="3"/>
  <c r="D47" i="3"/>
  <c r="A48" i="3" s="1"/>
  <c r="AR45" i="3"/>
  <c r="OF9" i="1"/>
  <c r="OF1" i="1" s="1" a="1"/>
  <c r="OF1" i="1" s="1"/>
  <c r="OF1" i="41" s="1"/>
  <c r="OF3" i="1" l="1"/>
  <c r="C48" i="3"/>
  <c r="B48" i="3"/>
  <c r="D48" i="3"/>
  <c r="A49" i="3" s="1"/>
  <c r="AR46" i="3"/>
  <c r="OG9" i="1"/>
  <c r="OG1" i="1" s="1" a="1"/>
  <c r="OG1" i="1" s="1"/>
  <c r="OG1" i="41" s="1"/>
  <c r="OG3" i="1" l="1"/>
  <c r="C49" i="3"/>
  <c r="B49" i="3"/>
  <c r="D49" i="3"/>
  <c r="A50" i="3" s="1"/>
  <c r="AR47" i="3"/>
  <c r="OH9" i="1"/>
  <c r="OH1" i="1" s="1" a="1"/>
  <c r="OH1" i="1" s="1"/>
  <c r="OH1" i="41" s="1"/>
  <c r="OH3" i="1" l="1"/>
  <c r="C50" i="3"/>
  <c r="B50" i="3"/>
  <c r="D50" i="3"/>
  <c r="A51" i="3" s="1"/>
  <c r="AR48" i="3"/>
  <c r="OI9" i="1"/>
  <c r="OI1" i="1" s="1" a="1"/>
  <c r="OI1" i="1" s="1"/>
  <c r="OI1" i="41" s="1"/>
  <c r="OI3" i="1" l="1"/>
  <c r="C51" i="3"/>
  <c r="B51" i="3"/>
  <c r="D51" i="3"/>
  <c r="A52" i="3" s="1"/>
  <c r="AR49" i="3"/>
  <c r="OJ9" i="1"/>
  <c r="OJ1" i="1" s="1" a="1"/>
  <c r="OJ1" i="1" s="1"/>
  <c r="OJ1" i="41" s="1"/>
  <c r="OJ3" i="1" l="1"/>
  <c r="C52" i="3"/>
  <c r="B52" i="3"/>
  <c r="D52" i="3"/>
  <c r="A53" i="3" s="1"/>
  <c r="AR50" i="3"/>
  <c r="C53" i="3" l="1"/>
  <c r="B53" i="3"/>
  <c r="D53" i="3"/>
  <c r="A54" i="3" s="1"/>
  <c r="AR51" i="3"/>
  <c r="C54" i="3" l="1"/>
  <c r="B54" i="3"/>
  <c r="D54" i="3"/>
  <c r="A55" i="3" s="1"/>
  <c r="AR52" i="3"/>
  <c r="C55" i="3" l="1"/>
  <c r="B55" i="3"/>
  <c r="D55" i="3"/>
  <c r="A56" i="3" s="1"/>
  <c r="AR53" i="3"/>
  <c r="C56" i="3" l="1"/>
  <c r="B56" i="3"/>
  <c r="D56" i="3"/>
  <c r="A57" i="3" s="1"/>
  <c r="AR54" i="3"/>
  <c r="C57" i="3" l="1"/>
  <c r="B57" i="3"/>
  <c r="D57" i="3"/>
  <c r="A58" i="3" s="1"/>
  <c r="AR55" i="3"/>
  <c r="C58" i="3" l="1"/>
  <c r="B58" i="3"/>
  <c r="D58" i="3"/>
  <c r="A59" i="3" s="1"/>
  <c r="AR56" i="3"/>
  <c r="C59" i="3" l="1"/>
  <c r="B59" i="3"/>
  <c r="D59" i="3"/>
  <c r="A60" i="3" s="1"/>
  <c r="AR57" i="3"/>
  <c r="C60" i="3" l="1"/>
  <c r="B60" i="3"/>
  <c r="D60" i="3"/>
  <c r="A61" i="3" s="1"/>
  <c r="AR58" i="3"/>
  <c r="C61" i="3" l="1"/>
  <c r="B61" i="3"/>
  <c r="D61" i="3"/>
  <c r="A62" i="3" s="1"/>
  <c r="AR59" i="3"/>
  <c r="C62" i="3" l="1"/>
  <c r="B62" i="3"/>
  <c r="D62" i="3"/>
  <c r="A63" i="3" s="1"/>
  <c r="AR60" i="3"/>
  <c r="C63" i="3" l="1"/>
  <c r="B63" i="3"/>
  <c r="D63" i="3"/>
  <c r="A64" i="3" s="1"/>
  <c r="AR61" i="3"/>
  <c r="C64" i="3" l="1"/>
  <c r="B64" i="3"/>
  <c r="D64" i="3"/>
  <c r="A65" i="3" s="1"/>
  <c r="AR62" i="3"/>
  <c r="C65" i="3" l="1"/>
  <c r="B65" i="3"/>
  <c r="D65" i="3"/>
  <c r="A66" i="3" s="1"/>
  <c r="AR63" i="3"/>
  <c r="C66" i="3" l="1"/>
  <c r="B66" i="3"/>
  <c r="D66" i="3"/>
  <c r="A67" i="3" s="1"/>
  <c r="AR64" i="3"/>
  <c r="C67" i="3" l="1"/>
  <c r="B67" i="3"/>
  <c r="D67" i="3"/>
  <c r="A68" i="3" s="1"/>
  <c r="AR65" i="3"/>
  <c r="C68" i="3" l="1"/>
  <c r="B68" i="3"/>
  <c r="D68" i="3"/>
  <c r="A69" i="3" s="1"/>
  <c r="AR66" i="3"/>
  <c r="C69" i="3" l="1"/>
  <c r="B69" i="3"/>
  <c r="D69" i="3"/>
  <c r="A70" i="3" s="1"/>
  <c r="AR67" i="3"/>
  <c r="C70" i="3" l="1"/>
  <c r="B70" i="3"/>
  <c r="D70" i="3"/>
  <c r="A71" i="3" s="1"/>
  <c r="AR68" i="3"/>
  <c r="C71" i="3" l="1"/>
  <c r="B71" i="3"/>
  <c r="D71" i="3"/>
  <c r="A72" i="3" s="1"/>
  <c r="AR69" i="3"/>
  <c r="B72" i="3" l="1"/>
  <c r="D72" i="3"/>
  <c r="A73" i="3" s="1"/>
  <c r="C72" i="3"/>
  <c r="AR70" i="3"/>
  <c r="AR71" i="3" l="1"/>
  <c r="B73" i="3"/>
  <c r="D73" i="3"/>
  <c r="A74" i="3" s="1"/>
  <c r="C73" i="3"/>
  <c r="B74" i="3" l="1"/>
  <c r="AR72" i="3"/>
  <c r="AR73" i="3" l="1"/>
  <c r="C2" i="3" l="1"/>
  <c r="B177" i="40"/>
  <c r="I176" i="40" l="1"/>
  <c r="L176" i="40"/>
  <c r="J176" i="40"/>
  <c r="K176" i="40"/>
  <c r="H176" i="40"/>
  <c r="C85" i="39"/>
  <c r="B176" i="40"/>
  <c r="B175" i="40" l="1"/>
  <c r="D21" i="41"/>
  <c r="Q22" i="41" s="1"/>
  <c r="D11" i="41"/>
  <c r="D16" i="41"/>
  <c r="Q17" i="41" s="1"/>
  <c r="P12" i="41" l="1"/>
  <c r="D10" i="41"/>
  <c r="D15" i="41"/>
  <c r="D20" i="41"/>
  <c r="F11" i="41" l="1"/>
  <c r="R12" i="41" s="1"/>
  <c r="F16" i="41"/>
  <c r="S17" i="41" s="1"/>
  <c r="F21" i="41"/>
  <c r="S22" i="41" s="1"/>
  <c r="G16" i="41" l="1"/>
  <c r="T17" i="41" s="1"/>
  <c r="G11" i="41"/>
  <c r="S12" i="41" s="1"/>
  <c r="G21" i="41"/>
  <c r="T22" i="41" s="1"/>
  <c r="F15" i="41"/>
  <c r="F10" i="41"/>
  <c r="F20" i="41"/>
  <c r="H21" i="41" l="1"/>
  <c r="U22" i="41" s="1"/>
  <c r="H11" i="41"/>
  <c r="T12" i="41" s="1"/>
  <c r="H16" i="41"/>
  <c r="U17" i="41" s="1"/>
  <c r="G20" i="41"/>
  <c r="G15" i="41"/>
  <c r="G10" i="41"/>
  <c r="H10" i="41" l="1"/>
  <c r="I11" i="41"/>
  <c r="U12" i="41" s="1"/>
  <c r="I21" i="41"/>
  <c r="V22" i="41" s="1"/>
  <c r="I16" i="41"/>
  <c r="V17" i="41" s="1"/>
  <c r="H15" i="41"/>
  <c r="H20" i="41"/>
  <c r="J11" i="41" l="1"/>
  <c r="V12" i="41" s="1"/>
  <c r="J16" i="41"/>
  <c r="W17" i="41" s="1"/>
  <c r="J21" i="41"/>
  <c r="W22" i="41" s="1"/>
  <c r="I10" i="41"/>
  <c r="I20" i="41"/>
  <c r="I15" i="41"/>
  <c r="L21" i="41" l="1"/>
  <c r="L20" i="41" s="1"/>
  <c r="L16" i="41"/>
  <c r="Y17" i="41" s="1"/>
  <c r="L11" i="41"/>
  <c r="X12" i="41" s="1"/>
  <c r="J20" i="41"/>
  <c r="J10" i="41"/>
  <c r="K16" i="41"/>
  <c r="X17" i="41" s="1"/>
  <c r="K21" i="41"/>
  <c r="K20" i="41" s="1"/>
  <c r="K11" i="41"/>
  <c r="W12" i="41" s="1"/>
  <c r="J15" i="41"/>
  <c r="K10" i="41" l="1"/>
  <c r="L10" i="41"/>
  <c r="M21" i="41"/>
  <c r="M20" i="41" s="1"/>
  <c r="M11" i="41"/>
  <c r="Y12" i="41" s="1"/>
  <c r="M16" i="41"/>
  <c r="Z17" i="41" s="1"/>
  <c r="K15" i="41"/>
  <c r="L15" i="41"/>
  <c r="N11" i="41" l="1"/>
  <c r="Z12" i="41" s="1"/>
  <c r="N16" i="41"/>
  <c r="AA17" i="41" s="1"/>
  <c r="N21" i="41"/>
  <c r="N20" i="41" s="1"/>
  <c r="M15" i="41"/>
  <c r="M10" i="41"/>
  <c r="O16" i="41" l="1"/>
  <c r="AB17" i="41" s="1"/>
  <c r="O21" i="41"/>
  <c r="O20" i="41" s="1"/>
  <c r="O11" i="41"/>
  <c r="AA12" i="41" s="1"/>
  <c r="N15" i="41"/>
  <c r="N10" i="41"/>
  <c r="P21" i="41" l="1"/>
  <c r="P20" i="41" s="1"/>
  <c r="P11" i="41"/>
  <c r="AB12" i="41" s="1"/>
  <c r="P16" i="41"/>
  <c r="AC17" i="41" s="1"/>
  <c r="O10" i="41"/>
  <c r="O15" i="41"/>
  <c r="P15" i="41" l="1"/>
  <c r="P10" i="41"/>
  <c r="Q11" i="41"/>
  <c r="AC12" i="41" s="1"/>
  <c r="Q16" i="41"/>
  <c r="AD17" i="41" s="1"/>
  <c r="Q21" i="41"/>
  <c r="Q20" i="41" s="1"/>
  <c r="R11" i="41" l="1"/>
  <c r="AD12" i="41" s="1"/>
  <c r="R16" i="41"/>
  <c r="R15" i="41" s="1"/>
  <c r="R21" i="41"/>
  <c r="R20" i="41" s="1"/>
  <c r="Q15" i="41"/>
  <c r="Q10" i="41"/>
  <c r="R10" i="41" l="1"/>
  <c r="S16" i="41"/>
  <c r="S15" i="41" s="1"/>
  <c r="S11" i="41"/>
  <c r="AE12" i="41" s="1"/>
  <c r="S21" i="41"/>
  <c r="S20" i="41" s="1"/>
  <c r="S10" i="41" l="1"/>
  <c r="T21" i="41"/>
  <c r="T20" i="41" s="1"/>
  <c r="T16" i="41"/>
  <c r="T15" i="41" s="1"/>
  <c r="T11" i="41"/>
  <c r="AF12" i="41" s="1"/>
  <c r="T10" i="41" l="1"/>
  <c r="U11" i="41"/>
  <c r="AG12" i="41" s="1"/>
  <c r="U21" i="41"/>
  <c r="U20" i="41" s="1"/>
  <c r="U16" i="41"/>
  <c r="U15" i="41" s="1"/>
  <c r="V11" i="41" l="1"/>
  <c r="AH12" i="41" s="1"/>
  <c r="V16" i="41"/>
  <c r="V15" i="41" s="1"/>
  <c r="V21" i="41"/>
  <c r="V20" i="41" s="1"/>
  <c r="U10" i="41"/>
  <c r="W16" i="41" l="1"/>
  <c r="W15" i="41" s="1"/>
  <c r="W21" i="41"/>
  <c r="W20" i="41" s="1"/>
  <c r="W11" i="41"/>
  <c r="AI12" i="41" s="1"/>
  <c r="V10" i="41"/>
  <c r="X21" i="41" l="1"/>
  <c r="X20" i="41" s="1"/>
  <c r="X11" i="41"/>
  <c r="AJ12" i="41" s="1"/>
  <c r="X16" i="41"/>
  <c r="X15" i="41" s="1"/>
  <c r="W10" i="41"/>
  <c r="X10" i="41" l="1"/>
  <c r="Y21" i="41"/>
  <c r="Y20" i="41" s="1"/>
  <c r="Y11" i="41"/>
  <c r="AK12" i="41" s="1"/>
  <c r="Y16" i="41"/>
  <c r="Y15" i="41" s="1"/>
  <c r="Z11" i="41" l="1"/>
  <c r="AL12" i="41" s="1"/>
  <c r="Z16" i="41"/>
  <c r="Z15" i="41" s="1"/>
  <c r="Z21" i="41"/>
  <c r="Z20" i="41" s="1"/>
  <c r="Y10" i="41"/>
  <c r="Z10" i="41" l="1"/>
  <c r="AA16" i="41"/>
  <c r="AA15" i="41" s="1"/>
  <c r="AA21" i="41"/>
  <c r="AA20" i="41" s="1"/>
  <c r="AA11" i="41"/>
  <c r="AM12" i="41" s="1"/>
  <c r="AA10" i="41" l="1"/>
  <c r="AB21" i="41"/>
  <c r="AB20" i="41" s="1"/>
  <c r="AB16" i="41"/>
  <c r="AB15" i="41" s="1"/>
  <c r="AB11" i="41"/>
  <c r="AN12" i="41" s="1"/>
  <c r="AC11" i="41" l="1"/>
  <c r="AO12" i="41" s="1"/>
  <c r="AC16" i="41"/>
  <c r="AC15" i="41" s="1"/>
  <c r="AC21" i="41"/>
  <c r="AC20" i="41" s="1"/>
  <c r="AB10" i="41"/>
  <c r="AC10" i="41" l="1"/>
  <c r="AD11" i="41"/>
  <c r="AP12" i="41" s="1"/>
  <c r="AD16" i="41"/>
  <c r="AD15" i="41" s="1"/>
  <c r="AD21" i="41"/>
  <c r="AD20" i="41" s="1"/>
  <c r="AD10" i="41" l="1"/>
  <c r="AE16" i="41"/>
  <c r="AE15" i="41" s="1"/>
  <c r="AE11" i="41"/>
  <c r="AQ12" i="41" s="1"/>
  <c r="AE21" i="41"/>
  <c r="AE20" i="41" s="1"/>
  <c r="AE10" i="41" l="1"/>
  <c r="AF21" i="41"/>
  <c r="AF20" i="41" s="1"/>
  <c r="AF11" i="41"/>
  <c r="AR12" i="41" s="1"/>
  <c r="AF16" i="41"/>
  <c r="AF15" i="41" s="1"/>
  <c r="AG11" i="41" l="1"/>
  <c r="AS12" i="41" s="1"/>
  <c r="AG21" i="41"/>
  <c r="AG20" i="41" s="1"/>
  <c r="AG16" i="41"/>
  <c r="AG15" i="41" s="1"/>
  <c r="AF10" i="41"/>
  <c r="AG10" i="41" l="1"/>
  <c r="AH11" i="41"/>
  <c r="AT12" i="41" s="1"/>
  <c r="AH16" i="41"/>
  <c r="AH15" i="41" s="1"/>
  <c r="AH21" i="41"/>
  <c r="AH20" i="41" s="1"/>
  <c r="AI16" i="41" l="1"/>
  <c r="AI15" i="41" s="1"/>
  <c r="AI21" i="41"/>
  <c r="AI20" i="41" s="1"/>
  <c r="AI11" i="41"/>
  <c r="AU12" i="41" s="1"/>
  <c r="AH10" i="41"/>
  <c r="AI10" i="41" l="1"/>
  <c r="AJ21" i="41"/>
  <c r="AJ20" i="41" s="1"/>
  <c r="AJ16" i="41"/>
  <c r="AJ15" i="41" s="1"/>
  <c r="AJ11" i="41"/>
  <c r="AV12" i="41" s="1"/>
  <c r="AJ10" i="41" l="1"/>
  <c r="AK21" i="41"/>
  <c r="AK20" i="41" s="1"/>
  <c r="AK11" i="41"/>
  <c r="AW12" i="41" s="1"/>
  <c r="AK16" i="41"/>
  <c r="AK15" i="41" s="1"/>
  <c r="AL11" i="41" l="1"/>
  <c r="AX12" i="41" s="1"/>
  <c r="AL16" i="41"/>
  <c r="AL15" i="41" s="1"/>
  <c r="AL21" i="41"/>
  <c r="AL20" i="41" s="1"/>
  <c r="AK10" i="41"/>
  <c r="AL10" i="41" l="1"/>
  <c r="AM16" i="41"/>
  <c r="AM15" i="41" s="1"/>
  <c r="AM21" i="41"/>
  <c r="AM20" i="41" s="1"/>
  <c r="AM11" i="41"/>
  <c r="AY12" i="41" s="1"/>
  <c r="AM10" i="41" l="1"/>
  <c r="AN21" i="41"/>
  <c r="AN20" i="41" s="1"/>
  <c r="AN11" i="41"/>
  <c r="AZ12" i="41" s="1"/>
  <c r="AN16" i="41"/>
  <c r="AN15" i="41" s="1"/>
  <c r="AO11" i="41" l="1"/>
  <c r="BA12" i="41" s="1"/>
  <c r="AO16" i="41"/>
  <c r="AO15" i="41" s="1"/>
  <c r="AO21" i="41"/>
  <c r="AO20" i="41" s="1"/>
  <c r="AN10" i="41"/>
  <c r="AP11" i="41" l="1"/>
  <c r="BB12" i="41" s="1"/>
  <c r="AP16" i="41"/>
  <c r="AP15" i="41" s="1"/>
  <c r="AP21" i="41"/>
  <c r="AP20" i="41" s="1"/>
  <c r="AO10" i="41"/>
  <c r="AP10" i="41" l="1"/>
  <c r="AQ16" i="41"/>
  <c r="AQ15" i="41" s="1"/>
  <c r="AQ11" i="41"/>
  <c r="BC12" i="41" s="1"/>
  <c r="AQ21" i="41"/>
  <c r="AQ20" i="41" s="1"/>
  <c r="AQ10" i="41" l="1"/>
  <c r="AR21" i="41"/>
  <c r="AR20" i="41" s="1"/>
  <c r="AR16" i="41"/>
  <c r="AR15" i="41" s="1"/>
  <c r="AR11" i="41"/>
  <c r="BD12" i="41" s="1"/>
  <c r="AS11" i="41" l="1"/>
  <c r="BE12" i="41" s="1"/>
  <c r="AS21" i="41"/>
  <c r="AS20" i="41" s="1"/>
  <c r="AS16" i="41"/>
  <c r="AS15" i="41" s="1"/>
  <c r="AR10" i="41"/>
  <c r="AS10" i="41" l="1"/>
  <c r="AT11" i="41"/>
  <c r="BF12" i="41" s="1"/>
  <c r="AT16" i="41"/>
  <c r="AT15" i="41" s="1"/>
  <c r="AT21" i="41"/>
  <c r="AT20" i="41" s="1"/>
  <c r="AU16" i="41" l="1"/>
  <c r="AU15" i="41" s="1"/>
  <c r="AU21" i="41"/>
  <c r="AU20" i="41" s="1"/>
  <c r="AU11" i="41"/>
  <c r="BG12" i="41" s="1"/>
  <c r="AT10" i="41"/>
  <c r="AU10" i="41" l="1"/>
  <c r="AV21" i="41"/>
  <c r="AV20" i="41" s="1"/>
  <c r="AV11" i="41"/>
  <c r="BH12" i="41" s="1"/>
  <c r="AV16" i="41"/>
  <c r="AV15" i="41" s="1"/>
  <c r="AV10" i="41" l="1"/>
  <c r="AW21" i="41"/>
  <c r="AW20" i="41" s="1"/>
  <c r="AW11" i="41"/>
  <c r="BI12" i="41" s="1"/>
  <c r="AW16" i="41"/>
  <c r="AW15" i="41" s="1"/>
  <c r="AX11" i="41" l="1"/>
  <c r="BJ12" i="41" s="1"/>
  <c r="AX16" i="41"/>
  <c r="AX15" i="41" s="1"/>
  <c r="AX21" i="41"/>
  <c r="AX20" i="41" s="1"/>
  <c r="AW10" i="41"/>
  <c r="AX10" i="41" l="1"/>
  <c r="AY16" i="41"/>
  <c r="AY15" i="41" s="1"/>
  <c r="AY21" i="41"/>
  <c r="AY20" i="41" s="1"/>
  <c r="AY11" i="41"/>
  <c r="BK12" i="41" s="1"/>
  <c r="AZ21" i="41" l="1"/>
  <c r="AZ20" i="41" s="1"/>
  <c r="AZ16" i="41"/>
  <c r="AZ15" i="41" s="1"/>
  <c r="AZ11" i="41"/>
  <c r="BL12" i="41" s="1"/>
  <c r="AY10" i="41"/>
  <c r="BA11" i="41" l="1"/>
  <c r="BM12" i="41" s="1"/>
  <c r="BA16" i="41"/>
  <c r="BA15" i="41" s="1"/>
  <c r="BA21" i="41"/>
  <c r="BA20" i="41" s="1"/>
  <c r="AZ10" i="41"/>
  <c r="BA10" i="41" l="1"/>
  <c r="BB11" i="41"/>
  <c r="BN12" i="41" s="1"/>
  <c r="BB16" i="41"/>
  <c r="BB15" i="41" s="1"/>
  <c r="BB21" i="41"/>
  <c r="BB20" i="41" s="1"/>
  <c r="BB10" i="41" l="1"/>
  <c r="BC16" i="41"/>
  <c r="BC15" i="41" s="1"/>
  <c r="BC21" i="41"/>
  <c r="BC20" i="41" s="1"/>
  <c r="BC11" i="41"/>
  <c r="BO12" i="41" s="1"/>
  <c r="BD21" i="41" l="1"/>
  <c r="BD20" i="41" s="1"/>
  <c r="BD11" i="41"/>
  <c r="BP12" i="41" s="1"/>
  <c r="BD16" i="41"/>
  <c r="BD15" i="41" s="1"/>
  <c r="BC10" i="41"/>
  <c r="BE21" i="41" l="1"/>
  <c r="BE20" i="41" s="1"/>
  <c r="BE11" i="41"/>
  <c r="BQ12" i="41" s="1"/>
  <c r="BE16" i="41"/>
  <c r="BE15" i="41" s="1"/>
  <c r="BD10" i="41"/>
  <c r="BE10" i="41" l="1"/>
  <c r="BF11" i="41"/>
  <c r="BR12" i="41" s="1"/>
  <c r="BF16" i="41"/>
  <c r="BF15" i="41" s="1"/>
  <c r="BF21" i="41"/>
  <c r="BF20" i="41" s="1"/>
  <c r="BG16" i="41" l="1"/>
  <c r="BG15" i="41" s="1"/>
  <c r="BG21" i="41"/>
  <c r="BG20" i="41" s="1"/>
  <c r="BG11" i="41"/>
  <c r="BS12" i="41" s="1"/>
  <c r="BF10" i="41"/>
  <c r="BG10" i="41" l="1"/>
  <c r="BH21" i="41"/>
  <c r="BH20" i="41" s="1"/>
  <c r="BH16" i="41"/>
  <c r="BH15" i="41" s="1"/>
  <c r="BH11" i="41"/>
  <c r="BT12" i="41" s="1"/>
  <c r="BH10" i="41" l="1"/>
  <c r="BI11" i="41"/>
  <c r="BU12" i="41" s="1"/>
  <c r="BI21" i="41"/>
  <c r="BI20" i="41" s="1"/>
  <c r="BI16" i="41"/>
  <c r="BI15" i="41" s="1"/>
  <c r="BJ11" i="41" l="1"/>
  <c r="BV12" i="41" s="1"/>
  <c r="BJ16" i="41"/>
  <c r="BJ15" i="41" s="1"/>
  <c r="BJ21" i="41"/>
  <c r="BJ20" i="41" s="1"/>
  <c r="BI10" i="41"/>
  <c r="BK16" i="41" l="1"/>
  <c r="BK15" i="41" s="1"/>
  <c r="BK11" i="41"/>
  <c r="BW12" i="41" s="1"/>
  <c r="BK21" i="41"/>
  <c r="BK20" i="41" s="1"/>
  <c r="BJ10" i="41"/>
  <c r="BK10" i="41" l="1"/>
  <c r="BL21" i="41"/>
  <c r="BL20" i="41" s="1"/>
  <c r="BL16" i="41"/>
  <c r="BL15" i="41" s="1"/>
  <c r="BL11" i="41"/>
  <c r="BX12" i="41" s="1"/>
  <c r="G27" i="40"/>
  <c r="F21" i="40"/>
  <c r="F24" i="40"/>
  <c r="F25" i="40"/>
  <c r="F23" i="40"/>
  <c r="G23" i="40"/>
  <c r="G22" i="40"/>
  <c r="G24" i="40"/>
  <c r="G25" i="40"/>
  <c r="F22" i="40"/>
  <c r="G21" i="40"/>
  <c r="F26" i="40"/>
  <c r="F27" i="40"/>
  <c r="G26" i="40"/>
  <c r="G19" i="40" l="1"/>
  <c r="F19" i="40"/>
  <c r="BM11" i="41"/>
  <c r="BY12" i="41" s="1"/>
  <c r="BM16" i="41"/>
  <c r="BM15" i="41" s="1"/>
  <c r="BM21" i="41"/>
  <c r="BM20" i="41" s="1"/>
  <c r="BL10" i="41"/>
  <c r="E27" i="40"/>
  <c r="E23" i="40"/>
  <c r="E26" i="40"/>
  <c r="E24" i="40"/>
  <c r="E21" i="40"/>
  <c r="E25" i="40"/>
  <c r="E22" i="40"/>
  <c r="G20" i="40" l="1"/>
  <c r="G28" i="40" s="1"/>
  <c r="F73" i="39"/>
  <c r="G73" i="39"/>
  <c r="I73" i="39"/>
  <c r="K73" i="39"/>
  <c r="J73" i="39"/>
  <c r="L73" i="39"/>
  <c r="M73" i="39"/>
  <c r="E19" i="40"/>
  <c r="H73" i="39" s="1"/>
  <c r="F20" i="40"/>
  <c r="F28" i="40" s="1"/>
  <c r="BN11" i="41"/>
  <c r="BZ12" i="41" s="1"/>
  <c r="BN16" i="41"/>
  <c r="BN15" i="41" s="1"/>
  <c r="BN21" i="41"/>
  <c r="BN20" i="41" s="1"/>
  <c r="BM10" i="41"/>
  <c r="E20" i="40" l="1"/>
  <c r="E28" i="40" s="1"/>
  <c r="BN10" i="41"/>
  <c r="BO16" i="41"/>
  <c r="BO15" i="41" s="1"/>
  <c r="BO21" i="41"/>
  <c r="BO20" i="41" s="1"/>
  <c r="BO11" i="41"/>
  <c r="CA12" i="41" s="1"/>
  <c r="BO10" i="41" l="1"/>
  <c r="BP21" i="41"/>
  <c r="BP20" i="41" s="1"/>
  <c r="BP11" i="41"/>
  <c r="CB12" i="41" s="1"/>
  <c r="BP16" i="41"/>
  <c r="BP15" i="41" s="1"/>
  <c r="E73" i="39" l="1"/>
  <c r="BQ21" i="41"/>
  <c r="BQ20" i="41" s="1"/>
  <c r="BQ11" i="41"/>
  <c r="CC12" i="41" s="1"/>
  <c r="BQ16" i="41"/>
  <c r="BQ15" i="41" s="1"/>
  <c r="BP10" i="41"/>
  <c r="BQ10" i="41" l="1"/>
  <c r="BR11" i="41"/>
  <c r="CD12" i="41" s="1"/>
  <c r="BR16" i="41"/>
  <c r="BR15" i="41" s="1"/>
  <c r="BR21" i="41"/>
  <c r="BR20" i="41" s="1"/>
  <c r="BR10" i="41" l="1"/>
  <c r="BS16" i="41"/>
  <c r="BS15" i="41" s="1"/>
  <c r="BS21" i="41"/>
  <c r="BS20" i="41" s="1"/>
  <c r="BS11" i="41"/>
  <c r="CE12" i="41" s="1"/>
  <c r="BS10" i="41" l="1"/>
  <c r="BT21" i="41"/>
  <c r="BT20" i="41" s="1"/>
  <c r="BT16" i="41"/>
  <c r="BT15" i="41" s="1"/>
  <c r="BT11" i="41"/>
  <c r="CF12" i="41" s="1"/>
  <c r="BU11" i="41" l="1"/>
  <c r="CG12" i="41" s="1"/>
  <c r="BU21" i="41"/>
  <c r="BU20" i="41" s="1"/>
  <c r="BU16" i="41"/>
  <c r="BU15" i="41" s="1"/>
  <c r="BT10" i="41"/>
  <c r="BU10" i="41" l="1"/>
  <c r="BV11" i="41"/>
  <c r="CH12" i="41" s="1"/>
  <c r="BV16" i="41"/>
  <c r="BV15" i="41" s="1"/>
  <c r="BV21" i="41"/>
  <c r="BV20" i="41" s="1"/>
  <c r="BW16" i="41" l="1"/>
  <c r="BW15" i="41" s="1"/>
  <c r="BW11" i="41"/>
  <c r="CI12" i="41" s="1"/>
  <c r="BW21" i="41"/>
  <c r="BW20" i="41" s="1"/>
  <c r="BV10" i="41"/>
  <c r="BW10" i="41" l="1"/>
  <c r="BX21" i="41"/>
  <c r="BX20" i="41" s="1"/>
  <c r="BX11" i="41"/>
  <c r="CJ12" i="41" s="1"/>
  <c r="BX16" i="41"/>
  <c r="BX15" i="41" s="1"/>
  <c r="BY11" i="41" l="1"/>
  <c r="CK12" i="41" s="1"/>
  <c r="BY16" i="41"/>
  <c r="BY15" i="41" s="1"/>
  <c r="BY21" i="41"/>
  <c r="BY20" i="41" s="1"/>
  <c r="BX10" i="41"/>
  <c r="BZ11" i="41" l="1"/>
  <c r="CL12" i="41" s="1"/>
  <c r="BZ16" i="41"/>
  <c r="BZ15" i="41" s="1"/>
  <c r="BZ21" i="41"/>
  <c r="BZ20" i="41" s="1"/>
  <c r="BY10" i="41"/>
  <c r="CA16" i="41" l="1"/>
  <c r="CA15" i="41" s="1"/>
  <c r="CA21" i="41"/>
  <c r="CA20" i="41" s="1"/>
  <c r="CA11" i="41"/>
  <c r="CM12" i="41" s="1"/>
  <c r="BZ10" i="41"/>
  <c r="CB21" i="41" l="1"/>
  <c r="CB20" i="41" s="1"/>
  <c r="CB16" i="41"/>
  <c r="CB15" i="41" s="1"/>
  <c r="CB11" i="41"/>
  <c r="CN12" i="41" s="1"/>
  <c r="CA10" i="41"/>
  <c r="CB10" i="41" l="1"/>
  <c r="CC11" i="41"/>
  <c r="CO12" i="41" s="1"/>
  <c r="CC21" i="41"/>
  <c r="CC20" i="41" s="1"/>
  <c r="CC16" i="41"/>
  <c r="CC15" i="41" s="1"/>
  <c r="CC10" i="41" l="1"/>
  <c r="CD11" i="41"/>
  <c r="CP12" i="41" s="1"/>
  <c r="CD16" i="41"/>
  <c r="CD15" i="41" s="1"/>
  <c r="CD21" i="41"/>
  <c r="CD20" i="41" s="1"/>
  <c r="CE16" i="41" l="1"/>
  <c r="CE15" i="41" s="1"/>
  <c r="CE21" i="41"/>
  <c r="CE20" i="41" s="1"/>
  <c r="CE11" i="41"/>
  <c r="CQ12" i="41" s="1"/>
  <c r="CD10" i="41"/>
  <c r="CE10" i="41" l="1"/>
  <c r="CF21" i="41"/>
  <c r="CF20" i="41" s="1"/>
  <c r="CF11" i="41"/>
  <c r="CR12" i="41" s="1"/>
  <c r="CF16" i="41"/>
  <c r="CF15" i="41" s="1"/>
  <c r="CG21" i="41" l="1"/>
  <c r="CG20" i="41" s="1"/>
  <c r="CG11" i="41"/>
  <c r="CS12" i="41" s="1"/>
  <c r="CG16" i="41"/>
  <c r="CG15" i="41" s="1"/>
  <c r="CF10" i="41"/>
  <c r="CH11" i="41" l="1"/>
  <c r="CT12" i="41" s="1"/>
  <c r="CH16" i="41"/>
  <c r="CH15" i="41" s="1"/>
  <c r="CH21" i="41"/>
  <c r="CH20" i="41" s="1"/>
  <c r="CG10" i="41"/>
  <c r="CI16" i="41" l="1"/>
  <c r="CI15" i="41" s="1"/>
  <c r="CI11" i="41"/>
  <c r="CU12" i="41" s="1"/>
  <c r="CI21" i="41"/>
  <c r="CI20" i="41" s="1"/>
  <c r="CH10" i="41"/>
  <c r="CI10" i="41" l="1"/>
  <c r="CJ21" i="41"/>
  <c r="CJ20" i="41" s="1"/>
  <c r="CJ16" i="41"/>
  <c r="CJ15" i="41" s="1"/>
  <c r="CJ11" i="41"/>
  <c r="CV12" i="41" s="1"/>
  <c r="CK11" i="41" l="1"/>
  <c r="CW12" i="41" s="1"/>
  <c r="CK16" i="41"/>
  <c r="CK15" i="41" s="1"/>
  <c r="CK21" i="41"/>
  <c r="CK20" i="41" s="1"/>
  <c r="CJ10" i="41"/>
  <c r="CL11" i="41" l="1"/>
  <c r="CX12" i="41" s="1"/>
  <c r="CL16" i="41"/>
  <c r="CL15" i="41" s="1"/>
  <c r="CL21" i="41"/>
  <c r="CL20" i="41" s="1"/>
  <c r="CK10" i="41"/>
  <c r="CM16" i="41" l="1"/>
  <c r="CM15" i="41" s="1"/>
  <c r="CM21" i="41"/>
  <c r="CM20" i="41" s="1"/>
  <c r="CM11" i="41"/>
  <c r="CY12" i="41" s="1"/>
  <c r="CL10" i="41"/>
  <c r="CN21" i="41" l="1"/>
  <c r="CN20" i="41" s="1"/>
  <c r="CN16" i="41"/>
  <c r="CN15" i="41" s="1"/>
  <c r="CN11" i="41"/>
  <c r="CZ12" i="41" s="1"/>
  <c r="CM10" i="41"/>
  <c r="CN10" i="41" l="1"/>
  <c r="CO11" i="41"/>
  <c r="DA12" i="41" s="1"/>
  <c r="CO21" i="41"/>
  <c r="CO20" i="41" s="1"/>
  <c r="CO16" i="41"/>
  <c r="CO15" i="41" s="1"/>
  <c r="CP11" i="41" l="1"/>
  <c r="DB12" i="41" s="1"/>
  <c r="CP16" i="41"/>
  <c r="CP15" i="41" s="1"/>
  <c r="CP21" i="41"/>
  <c r="CP20" i="41" s="1"/>
  <c r="CO10" i="41"/>
  <c r="CQ16" i="41" l="1"/>
  <c r="CQ15" i="41" s="1"/>
  <c r="CQ21" i="41"/>
  <c r="CQ20" i="41" s="1"/>
  <c r="CQ11" i="41"/>
  <c r="DC12" i="41" s="1"/>
  <c r="CP10" i="41"/>
  <c r="CR21" i="41" l="1"/>
  <c r="CR20" i="41" s="1"/>
  <c r="CR11" i="41"/>
  <c r="DD12" i="41" s="1"/>
  <c r="CR16" i="41"/>
  <c r="CR15" i="41" s="1"/>
  <c r="CQ10" i="41"/>
  <c r="G39" i="40"/>
  <c r="G40" i="40"/>
  <c r="G37" i="40"/>
  <c r="F37" i="40"/>
  <c r="E36" i="40"/>
  <c r="F34" i="40"/>
  <c r="F36" i="40"/>
  <c r="F39" i="40"/>
  <c r="F38" i="40"/>
  <c r="E38" i="40"/>
  <c r="E35" i="40"/>
  <c r="F35" i="40"/>
  <c r="F40" i="40"/>
  <c r="G34" i="40"/>
  <c r="E34" i="40"/>
  <c r="E39" i="40"/>
  <c r="G38" i="40"/>
  <c r="G36" i="40"/>
  <c r="G35" i="40"/>
  <c r="E37" i="40"/>
  <c r="E40" i="40"/>
  <c r="G32" i="40" l="1"/>
  <c r="G33" i="40" s="1"/>
  <c r="G41" i="40" s="1"/>
  <c r="F32" i="40"/>
  <c r="F33" i="40" s="1"/>
  <c r="F41" i="40" s="1"/>
  <c r="F74" i="39"/>
  <c r="G74" i="39"/>
  <c r="L74" i="39"/>
  <c r="J74" i="39"/>
  <c r="K74" i="39"/>
  <c r="I74" i="39"/>
  <c r="M74" i="39"/>
  <c r="E32" i="40"/>
  <c r="H74" i="39" s="1"/>
  <c r="CR10" i="41"/>
  <c r="CS21" i="41"/>
  <c r="CS20" i="41" s="1"/>
  <c r="CS11" i="41"/>
  <c r="DE12" i="41" s="1"/>
  <c r="CS16" i="41"/>
  <c r="CS15" i="41" s="1"/>
  <c r="E33" i="40" l="1"/>
  <c r="E41" i="40" s="1"/>
  <c r="CT11" i="41"/>
  <c r="DF12" i="41" s="1"/>
  <c r="CT16" i="41"/>
  <c r="CT15" i="41" s="1"/>
  <c r="CT21" i="41"/>
  <c r="CT20" i="41" s="1"/>
  <c r="CS10" i="41"/>
  <c r="CT10" i="41" l="1"/>
  <c r="CU16" i="41"/>
  <c r="CU15" i="41" s="1"/>
  <c r="CU11" i="41"/>
  <c r="DG12" i="41" s="1"/>
  <c r="CU21" i="41"/>
  <c r="CU20" i="41" s="1"/>
  <c r="E74" i="39" l="1"/>
  <c r="CV21" i="41"/>
  <c r="CV20" i="41" s="1"/>
  <c r="CV16" i="41"/>
  <c r="CV15" i="41" s="1"/>
  <c r="CV11" i="41"/>
  <c r="DH12" i="41" s="1"/>
  <c r="CU10" i="41"/>
  <c r="CW11" i="41" l="1"/>
  <c r="DI12" i="41" s="1"/>
  <c r="CW16" i="41"/>
  <c r="CW15" i="41" s="1"/>
  <c r="CW21" i="41"/>
  <c r="CW20" i="41" s="1"/>
  <c r="CV10" i="41"/>
  <c r="CX11" i="41" l="1"/>
  <c r="DJ12" i="41" s="1"/>
  <c r="CX16" i="41"/>
  <c r="CX15" i="41" s="1"/>
  <c r="CX21" i="41"/>
  <c r="CX20" i="41" s="1"/>
  <c r="CW10" i="41"/>
  <c r="CY16" i="41" l="1"/>
  <c r="CY15" i="41" s="1"/>
  <c r="CY21" i="41"/>
  <c r="CY20" i="41" s="1"/>
  <c r="CY11" i="41"/>
  <c r="DK12" i="41" s="1"/>
  <c r="CX10" i="41"/>
  <c r="CZ21" i="41" l="1"/>
  <c r="CZ20" i="41" s="1"/>
  <c r="CZ16" i="41"/>
  <c r="CZ15" i="41" s="1"/>
  <c r="CZ11" i="41"/>
  <c r="DL12" i="41" s="1"/>
  <c r="CY10" i="41"/>
  <c r="CZ10" i="41" l="1"/>
  <c r="DA11" i="41"/>
  <c r="DM12" i="41" s="1"/>
  <c r="DA21" i="41"/>
  <c r="DA20" i="41" s="1"/>
  <c r="DA16" i="41"/>
  <c r="DA15" i="41" s="1"/>
  <c r="DA10" i="41" l="1"/>
  <c r="DB11" i="41"/>
  <c r="DN12" i="41" s="1"/>
  <c r="DB16" i="41"/>
  <c r="DB15" i="41" s="1"/>
  <c r="DB21" i="41"/>
  <c r="DB20" i="41" s="1"/>
  <c r="DC16" i="41" l="1"/>
  <c r="DC15" i="41" s="1"/>
  <c r="DC21" i="41"/>
  <c r="DC20" i="41" s="1"/>
  <c r="DC11" i="41"/>
  <c r="DO12" i="41" s="1"/>
  <c r="DB10" i="41"/>
  <c r="DD21" i="41" l="1"/>
  <c r="DD20" i="41" s="1"/>
  <c r="DD16" i="41"/>
  <c r="DD15" i="41" s="1"/>
  <c r="DD11" i="41"/>
  <c r="DP12" i="41" s="1"/>
  <c r="DC10" i="41"/>
  <c r="DE21" i="41" l="1"/>
  <c r="DE20" i="41" s="1"/>
  <c r="DE11" i="41"/>
  <c r="DQ12" i="41" s="1"/>
  <c r="DE16" i="41"/>
  <c r="DE15" i="41" s="1"/>
  <c r="DD10" i="41"/>
  <c r="DF11" i="41" l="1"/>
  <c r="DR12" i="41" s="1"/>
  <c r="DF16" i="41"/>
  <c r="DF15" i="41" s="1"/>
  <c r="DF21" i="41"/>
  <c r="DF20" i="41" s="1"/>
  <c r="DE10" i="41"/>
  <c r="DG16" i="41" l="1"/>
  <c r="DG15" i="41" s="1"/>
  <c r="DG11" i="41"/>
  <c r="DS12" i="41" s="1"/>
  <c r="DG21" i="41"/>
  <c r="DG20" i="41" s="1"/>
  <c r="DF10" i="41"/>
  <c r="DH21" i="41" l="1"/>
  <c r="DH20" i="41" s="1"/>
  <c r="DH11" i="41"/>
  <c r="DT12" i="41" s="1"/>
  <c r="DH16" i="41"/>
  <c r="DH15" i="41" s="1"/>
  <c r="DG10" i="41"/>
  <c r="DI11" i="41" l="1"/>
  <c r="DU12" i="41" s="1"/>
  <c r="DI16" i="41"/>
  <c r="DI15" i="41" s="1"/>
  <c r="DI21" i="41"/>
  <c r="DI20" i="41" s="1"/>
  <c r="DH10" i="41"/>
  <c r="DI10" i="41" l="1"/>
  <c r="DJ11" i="41"/>
  <c r="DV12" i="41" s="1"/>
  <c r="DJ16" i="41"/>
  <c r="DJ15" i="41" s="1"/>
  <c r="DJ21" i="41"/>
  <c r="DJ20" i="41" s="1"/>
  <c r="DK16" i="41" l="1"/>
  <c r="DK15" i="41" s="1"/>
  <c r="DK21" i="41"/>
  <c r="DK20" i="41" s="1"/>
  <c r="DK11" i="41"/>
  <c r="DW12" i="41" s="1"/>
  <c r="DJ10" i="41"/>
  <c r="DK10" i="41" l="1"/>
  <c r="DL21" i="41"/>
  <c r="DL20" i="41" s="1"/>
  <c r="DL16" i="41"/>
  <c r="DL15" i="41" s="1"/>
  <c r="DL11" i="41"/>
  <c r="DX12" i="41" s="1"/>
  <c r="DL10" i="41" l="1"/>
  <c r="DM11" i="41"/>
  <c r="DY12" i="41" s="1"/>
  <c r="DM21" i="41"/>
  <c r="DM20" i="41" s="1"/>
  <c r="DM16" i="41"/>
  <c r="DM15" i="41" s="1"/>
  <c r="DM10" i="41" l="1"/>
  <c r="DN11" i="41"/>
  <c r="DZ12" i="41" s="1"/>
  <c r="DN16" i="41"/>
  <c r="DN15" i="41" s="1"/>
  <c r="DN21" i="41"/>
  <c r="DN20" i="41" s="1"/>
  <c r="DN10" i="41" l="1"/>
  <c r="DO16" i="41"/>
  <c r="DO15" i="41" s="1"/>
  <c r="DO21" i="41"/>
  <c r="DO20" i="41" s="1"/>
  <c r="DO11" i="41"/>
  <c r="EA12" i="41" s="1"/>
  <c r="DO10" i="41" l="1"/>
  <c r="DP21" i="41"/>
  <c r="DP20" i="41" s="1"/>
  <c r="DP16" i="41"/>
  <c r="DP15" i="41" s="1"/>
  <c r="DP11" i="41"/>
  <c r="EB12" i="41" s="1"/>
  <c r="DP10" i="41" l="1"/>
  <c r="DQ21" i="41"/>
  <c r="DQ20" i="41" s="1"/>
  <c r="DQ11" i="41"/>
  <c r="EC12" i="41" s="1"/>
  <c r="DQ16" i="41"/>
  <c r="DQ15" i="41" s="1"/>
  <c r="DR11" i="41" l="1"/>
  <c r="ED12" i="41" s="1"/>
  <c r="DR16" i="41"/>
  <c r="DR15" i="41" s="1"/>
  <c r="DR21" i="41"/>
  <c r="DR20" i="41" s="1"/>
  <c r="DQ10" i="41"/>
  <c r="DS16" i="41" l="1"/>
  <c r="DS15" i="41" s="1"/>
  <c r="DS11" i="41"/>
  <c r="EE12" i="41" s="1"/>
  <c r="DS21" i="41"/>
  <c r="DS20" i="41" s="1"/>
  <c r="DR10" i="41"/>
  <c r="DT21" i="41" l="1"/>
  <c r="DT20" i="41" s="1"/>
  <c r="DT11" i="41"/>
  <c r="EF12" i="41" s="1"/>
  <c r="DT16" i="41"/>
  <c r="DT15" i="41" s="1"/>
  <c r="DS10" i="41"/>
  <c r="DU11" i="41" l="1"/>
  <c r="EG12" i="41" s="1"/>
  <c r="DU16" i="41"/>
  <c r="DU15" i="41" s="1"/>
  <c r="DU21" i="41"/>
  <c r="DU20" i="41" s="1"/>
  <c r="DT10" i="41"/>
  <c r="G50" i="40"/>
  <c r="G53" i="40"/>
  <c r="G52" i="40"/>
  <c r="G47" i="40"/>
  <c r="G51" i="40"/>
  <c r="G49" i="40"/>
  <c r="F52" i="40"/>
  <c r="F48" i="40"/>
  <c r="F50" i="40"/>
  <c r="F53" i="40"/>
  <c r="F47" i="40"/>
  <c r="G48" i="40"/>
  <c r="F51" i="40"/>
  <c r="F49" i="40"/>
  <c r="G45" i="40" l="1"/>
  <c r="F45" i="40"/>
  <c r="DU10" i="41"/>
  <c r="DV11" i="41"/>
  <c r="EH12" i="41" s="1"/>
  <c r="DV16" i="41"/>
  <c r="DV15" i="41" s="1"/>
  <c r="DV21" i="41"/>
  <c r="DV20" i="41" s="1"/>
  <c r="E52" i="40"/>
  <c r="E49" i="40"/>
  <c r="E53" i="40"/>
  <c r="E47" i="40"/>
  <c r="E50" i="40"/>
  <c r="E51" i="40"/>
  <c r="E48" i="40"/>
  <c r="G46" i="40" l="1"/>
  <c r="G54" i="40" s="1"/>
  <c r="M75" i="39"/>
  <c r="L75" i="39"/>
  <c r="K75" i="39"/>
  <c r="J75" i="39"/>
  <c r="I75" i="39"/>
  <c r="F75" i="39"/>
  <c r="G75" i="39"/>
  <c r="E45" i="40"/>
  <c r="H75" i="39" s="1"/>
  <c r="F46" i="40"/>
  <c r="F54" i="40" s="1"/>
  <c r="DV10" i="41"/>
  <c r="DW16" i="41"/>
  <c r="DW15" i="41" s="1"/>
  <c r="DW21" i="41"/>
  <c r="DW20" i="41" s="1"/>
  <c r="DW11" i="41"/>
  <c r="EI12" i="41" s="1"/>
  <c r="E46" i="40" l="1"/>
  <c r="E54" i="40" s="1"/>
  <c r="DW10" i="41"/>
  <c r="DX21" i="41"/>
  <c r="DX20" i="41" s="1"/>
  <c r="DX16" i="41"/>
  <c r="DX15" i="41" s="1"/>
  <c r="DX11" i="41"/>
  <c r="EJ12" i="41" s="1"/>
  <c r="E75" i="39" l="1"/>
  <c r="DX10" i="41"/>
  <c r="DY11" i="41"/>
  <c r="EK12" i="41" s="1"/>
  <c r="DY21" i="41"/>
  <c r="DY20" i="41" s="1"/>
  <c r="DY16" i="41"/>
  <c r="DY15" i="41" s="1"/>
  <c r="DZ11" i="41" l="1"/>
  <c r="EL12" i="41" s="1"/>
  <c r="DZ16" i="41"/>
  <c r="DZ15" i="41" s="1"/>
  <c r="DZ21" i="41"/>
  <c r="DZ20" i="41" s="1"/>
  <c r="DY10" i="41"/>
  <c r="DZ10" i="41" l="1"/>
  <c r="EA16" i="41"/>
  <c r="EA15" i="41" s="1"/>
  <c r="EA21" i="41"/>
  <c r="EA20" i="41" s="1"/>
  <c r="EA11" i="41"/>
  <c r="EM12" i="41" s="1"/>
  <c r="EA10" i="41" l="1"/>
  <c r="EB21" i="41"/>
  <c r="EB20" i="41" s="1"/>
  <c r="EB16" i="41"/>
  <c r="EB15" i="41" s="1"/>
  <c r="EB11" i="41"/>
  <c r="EN12" i="41" s="1"/>
  <c r="EB10" i="41" l="1"/>
  <c r="EC21" i="41"/>
  <c r="EC20" i="41" s="1"/>
  <c r="EC11" i="41"/>
  <c r="EO12" i="41" s="1"/>
  <c r="EC16" i="41"/>
  <c r="EC15" i="41" s="1"/>
  <c r="ED11" i="41" l="1"/>
  <c r="EP12" i="41" s="1"/>
  <c r="ED16" i="41"/>
  <c r="ED15" i="41" s="1"/>
  <c r="ED21" i="41"/>
  <c r="ED20" i="41" s="1"/>
  <c r="EC10" i="41"/>
  <c r="ED10" i="41" l="1"/>
  <c r="EE16" i="41"/>
  <c r="EE15" i="41" s="1"/>
  <c r="EE11" i="41"/>
  <c r="EQ12" i="41" s="1"/>
  <c r="EE21" i="41"/>
  <c r="EE20" i="41" s="1"/>
  <c r="EE10" i="41" l="1"/>
  <c r="EF21" i="41"/>
  <c r="EF20" i="41" s="1"/>
  <c r="EF11" i="41"/>
  <c r="ER12" i="41" s="1"/>
  <c r="EF16" i="41"/>
  <c r="EF15" i="41" s="1"/>
  <c r="EG11" i="41" l="1"/>
  <c r="ES12" i="41" s="1"/>
  <c r="EG16" i="41"/>
  <c r="EG15" i="41" s="1"/>
  <c r="EG21" i="41"/>
  <c r="EG20" i="41" s="1"/>
  <c r="EF10" i="41"/>
  <c r="EG10" i="41" l="1"/>
  <c r="EH11" i="41"/>
  <c r="ET12" i="41" s="1"/>
  <c r="EH16" i="41"/>
  <c r="EH15" i="41" s="1"/>
  <c r="EH21" i="41"/>
  <c r="EH20" i="41" s="1"/>
  <c r="EI16" i="41" l="1"/>
  <c r="EI15" i="41" s="1"/>
  <c r="EI21" i="41"/>
  <c r="EI20" i="41" s="1"/>
  <c r="EI11" i="41"/>
  <c r="EU12" i="41" s="1"/>
  <c r="EH10" i="41"/>
  <c r="EI10" i="41" l="1"/>
  <c r="EJ21" i="41"/>
  <c r="EJ20" i="41" s="1"/>
  <c r="EJ16" i="41"/>
  <c r="EJ15" i="41" s="1"/>
  <c r="EJ11" i="41"/>
  <c r="EV12" i="41" s="1"/>
  <c r="EJ10" i="41" l="1"/>
  <c r="EK11" i="41"/>
  <c r="EW12" i="41" s="1"/>
  <c r="EK21" i="41"/>
  <c r="EK20" i="41" s="1"/>
  <c r="EK16" i="41"/>
  <c r="EK15" i="41" s="1"/>
  <c r="EK10" i="41" l="1"/>
  <c r="EL11" i="41"/>
  <c r="EX12" i="41" s="1"/>
  <c r="EL16" i="41"/>
  <c r="EL15" i="41" s="1"/>
  <c r="EL21" i="41"/>
  <c r="EL20" i="41" s="1"/>
  <c r="EM16" i="41" l="1"/>
  <c r="EM15" i="41" s="1"/>
  <c r="EM21" i="41"/>
  <c r="EM20" i="41" s="1"/>
  <c r="EM11" i="41"/>
  <c r="EY12" i="41" s="1"/>
  <c r="EL10" i="41"/>
  <c r="EM10" i="41" l="1"/>
  <c r="EN21" i="41"/>
  <c r="EN20" i="41" s="1"/>
  <c r="EN16" i="41"/>
  <c r="EN15" i="41" s="1"/>
  <c r="EN11" i="41"/>
  <c r="EZ12" i="41" s="1"/>
  <c r="EN10" i="41" l="1"/>
  <c r="EO11" i="41"/>
  <c r="FA12" i="41" s="1"/>
  <c r="EO16" i="41"/>
  <c r="EO15" i="41" s="1"/>
  <c r="EO21" i="41"/>
  <c r="EO20" i="41" s="1"/>
  <c r="EP11" i="41" l="1"/>
  <c r="FB12" i="41" s="1"/>
  <c r="EP16" i="41"/>
  <c r="EP15" i="41" s="1"/>
  <c r="EP21" i="41"/>
  <c r="EP20" i="41" s="1"/>
  <c r="EO10" i="41"/>
  <c r="EP10" i="41" l="1"/>
  <c r="EQ16" i="41"/>
  <c r="EQ15" i="41" s="1"/>
  <c r="EQ21" i="41"/>
  <c r="EQ20" i="41" s="1"/>
  <c r="EQ11" i="41"/>
  <c r="FC12" i="41" s="1"/>
  <c r="ER21" i="41" l="1"/>
  <c r="ER20" i="41" s="1"/>
  <c r="ER16" i="41"/>
  <c r="ER15" i="41" s="1"/>
  <c r="ER11" i="41"/>
  <c r="FD12" i="41" s="1"/>
  <c r="EQ10" i="41"/>
  <c r="ER10" i="41" l="1"/>
  <c r="ES21" i="41"/>
  <c r="ES20" i="41" s="1"/>
  <c r="ES11" i="41"/>
  <c r="FE12" i="41" s="1"/>
  <c r="ES16" i="41"/>
  <c r="ES15" i="41" s="1"/>
  <c r="ET11" i="41" l="1"/>
  <c r="FF12" i="41" s="1"/>
  <c r="ET16" i="41"/>
  <c r="ET15" i="41" s="1"/>
  <c r="ET21" i="41"/>
  <c r="ET20" i="41" s="1"/>
  <c r="ES10" i="41"/>
  <c r="ET10" i="41" l="1"/>
  <c r="EU16" i="41"/>
  <c r="EU15" i="41" s="1"/>
  <c r="EU11" i="41"/>
  <c r="FG12" i="41" s="1"/>
  <c r="EU21" i="41"/>
  <c r="EU20" i="41" s="1"/>
  <c r="EV21" i="41" l="1"/>
  <c r="EV20" i="41" s="1"/>
  <c r="EV11" i="41"/>
  <c r="FH12" i="41" s="1"/>
  <c r="EV16" i="41"/>
  <c r="EV15" i="41" s="1"/>
  <c r="EU10" i="41"/>
  <c r="EV10" i="41" l="1"/>
  <c r="EW11" i="41"/>
  <c r="FI12" i="41" s="1"/>
  <c r="EW21" i="41"/>
  <c r="EW20" i="41" s="1"/>
  <c r="EW16" i="41"/>
  <c r="EW15" i="41" s="1"/>
  <c r="EW10" i="41" l="1"/>
  <c r="EX11" i="41"/>
  <c r="FJ12" i="41" s="1"/>
  <c r="EX16" i="41"/>
  <c r="EX15" i="41" s="1"/>
  <c r="EX21" i="41"/>
  <c r="EX20" i="41" s="1"/>
  <c r="EY16" i="41" l="1"/>
  <c r="EY15" i="41" s="1"/>
  <c r="EY21" i="41"/>
  <c r="EY20" i="41" s="1"/>
  <c r="EY11" i="41"/>
  <c r="FK12" i="41" s="1"/>
  <c r="EX10" i="41"/>
  <c r="EY10" i="41" l="1"/>
  <c r="EZ21" i="41"/>
  <c r="EZ20" i="41" s="1"/>
  <c r="EZ16" i="41"/>
  <c r="EZ15" i="41" s="1"/>
  <c r="EZ11" i="41"/>
  <c r="FL12" i="41" s="1"/>
  <c r="G65" i="40"/>
  <c r="G66" i="40"/>
  <c r="G62" i="40"/>
  <c r="G64" i="40"/>
  <c r="F62" i="40"/>
  <c r="G60" i="40"/>
  <c r="G63" i="40"/>
  <c r="F66" i="40"/>
  <c r="F60" i="40"/>
  <c r="F61" i="40"/>
  <c r="F63" i="40"/>
  <c r="F64" i="40"/>
  <c r="F65" i="40"/>
  <c r="G61" i="40"/>
  <c r="G58" i="40" l="1"/>
  <c r="F58" i="40"/>
  <c r="FA11" i="41"/>
  <c r="FM12" i="41" s="1"/>
  <c r="FA16" i="41"/>
  <c r="FA15" i="41" s="1"/>
  <c r="FA21" i="41"/>
  <c r="FA20" i="41" s="1"/>
  <c r="EZ10" i="41"/>
  <c r="E63" i="40"/>
  <c r="E60" i="40"/>
  <c r="E61" i="40"/>
  <c r="E64" i="40"/>
  <c r="E66" i="40"/>
  <c r="E62" i="40"/>
  <c r="E65" i="40"/>
  <c r="G59" i="40" l="1"/>
  <c r="G67" i="40" s="1"/>
  <c r="F76" i="39"/>
  <c r="G76" i="39"/>
  <c r="K76" i="39"/>
  <c r="I76" i="39"/>
  <c r="L76" i="39"/>
  <c r="J76" i="39"/>
  <c r="M76" i="39"/>
  <c r="E58" i="40"/>
  <c r="H76" i="39" s="1"/>
  <c r="F59" i="40"/>
  <c r="F67" i="40" s="1"/>
  <c r="FB11" i="41"/>
  <c r="FN12" i="41" s="1"/>
  <c r="FB16" i="41"/>
  <c r="FB15" i="41" s="1"/>
  <c r="FB21" i="41"/>
  <c r="FB20" i="41" s="1"/>
  <c r="FA10" i="41"/>
  <c r="E59" i="40" l="1"/>
  <c r="E67" i="40" s="1"/>
  <c r="FB10" i="41"/>
  <c r="FC16" i="41"/>
  <c r="FC15" i="41" s="1"/>
  <c r="FC21" i="41"/>
  <c r="FC20" i="41" s="1"/>
  <c r="FC11" i="41"/>
  <c r="FO12" i="41" s="1"/>
  <c r="E76" i="39"/>
  <c r="FC10" i="41" l="1"/>
  <c r="FD21" i="41"/>
  <c r="FD20" i="41" s="1"/>
  <c r="FD16" i="41"/>
  <c r="FD15" i="41" s="1"/>
  <c r="FD11" i="41"/>
  <c r="FP12" i="41" s="1"/>
  <c r="FE21" i="41" l="1"/>
  <c r="FE20" i="41" s="1"/>
  <c r="FE11" i="41"/>
  <c r="FQ12" i="41" s="1"/>
  <c r="FE16" i="41"/>
  <c r="FE15" i="41" s="1"/>
  <c r="FD10" i="41"/>
  <c r="FF11" i="41" l="1"/>
  <c r="FR12" i="41" s="1"/>
  <c r="FF16" i="41"/>
  <c r="FF15" i="41" s="1"/>
  <c r="FF21" i="41"/>
  <c r="FF20" i="41" s="1"/>
  <c r="FE10" i="41"/>
  <c r="FF10" i="41" l="1"/>
  <c r="FG16" i="41"/>
  <c r="FG15" i="41" s="1"/>
  <c r="FG11" i="41"/>
  <c r="FS12" i="41" s="1"/>
  <c r="FG21" i="41"/>
  <c r="FG20" i="41" s="1"/>
  <c r="FG10" i="41" l="1"/>
  <c r="FH21" i="41"/>
  <c r="FH20" i="41" s="1"/>
  <c r="FH11" i="41"/>
  <c r="FT12" i="41" s="1"/>
  <c r="FH16" i="41"/>
  <c r="FH15" i="41" s="1"/>
  <c r="FH10" i="41" l="1"/>
  <c r="FI11" i="41"/>
  <c r="FU12" i="41" s="1"/>
  <c r="FI21" i="41"/>
  <c r="FI20" i="41" s="1"/>
  <c r="FI16" i="41"/>
  <c r="FI15" i="41" s="1"/>
  <c r="FI10" i="41" l="1"/>
  <c r="FJ11" i="41"/>
  <c r="FV12" i="41" s="1"/>
  <c r="FJ16" i="41"/>
  <c r="FJ15" i="41" s="1"/>
  <c r="FJ21" i="41"/>
  <c r="FJ20" i="41" s="1"/>
  <c r="FJ10" i="41" l="1"/>
  <c r="FK16" i="41"/>
  <c r="FK15" i="41" s="1"/>
  <c r="FK21" i="41"/>
  <c r="FK20" i="41" s="1"/>
  <c r="FK11" i="41"/>
  <c r="FW12" i="41" s="1"/>
  <c r="FK10" i="41" l="1"/>
  <c r="FL21" i="41"/>
  <c r="FL20" i="41" s="1"/>
  <c r="FL16" i="41"/>
  <c r="FL15" i="41" s="1"/>
  <c r="FL11" i="41"/>
  <c r="FX12" i="41" s="1"/>
  <c r="FM11" i="41" l="1"/>
  <c r="FY12" i="41" s="1"/>
  <c r="FM16" i="41"/>
  <c r="FM15" i="41" s="1"/>
  <c r="FM21" i="41"/>
  <c r="FM20" i="41" s="1"/>
  <c r="FL10" i="41"/>
  <c r="FM10" i="41" l="1"/>
  <c r="FN11" i="41"/>
  <c r="FZ12" i="41" s="1"/>
  <c r="FN16" i="41"/>
  <c r="FN15" i="41" s="1"/>
  <c r="FN21" i="41"/>
  <c r="FN20" i="41" s="1"/>
  <c r="FO16" i="41" l="1"/>
  <c r="FO15" i="41" s="1"/>
  <c r="FO21" i="41"/>
  <c r="FO20" i="41" s="1"/>
  <c r="FO11" i="41"/>
  <c r="GA12" i="41" s="1"/>
  <c r="FN10" i="41"/>
  <c r="FP21" i="41" l="1"/>
  <c r="FP20" i="41" s="1"/>
  <c r="FP16" i="41"/>
  <c r="FP15" i="41" s="1"/>
  <c r="FP11" i="41"/>
  <c r="GB12" i="41" s="1"/>
  <c r="FO10" i="41"/>
  <c r="FQ11" i="41" l="1"/>
  <c r="GC12" i="41" s="1"/>
  <c r="FQ21" i="41"/>
  <c r="FQ20" i="41" s="1"/>
  <c r="FQ16" i="41"/>
  <c r="FQ15" i="41" s="1"/>
  <c r="FP10" i="41"/>
  <c r="FR11" i="41" l="1"/>
  <c r="GD12" i="41" s="1"/>
  <c r="FR16" i="41"/>
  <c r="FR15" i="41" s="1"/>
  <c r="FR21" i="41"/>
  <c r="FR20" i="41" s="1"/>
  <c r="FQ10" i="41"/>
  <c r="FS16" i="41" l="1"/>
  <c r="FS15" i="41" s="1"/>
  <c r="FS11" i="41"/>
  <c r="GE12" i="41" s="1"/>
  <c r="FS21" i="41"/>
  <c r="FS20" i="41" s="1"/>
  <c r="FR10" i="41"/>
  <c r="FS10" i="41" l="1"/>
  <c r="FT21" i="41"/>
  <c r="FT20" i="41" s="1"/>
  <c r="FT11" i="41"/>
  <c r="GF12" i="41" s="1"/>
  <c r="FT16" i="41"/>
  <c r="FT15" i="41" s="1"/>
  <c r="FT10" i="41" l="1"/>
  <c r="FU21" i="41"/>
  <c r="FU20" i="41" s="1"/>
  <c r="FU11" i="41"/>
  <c r="GG12" i="41" s="1"/>
  <c r="FU16" i="41"/>
  <c r="FU15" i="41" s="1"/>
  <c r="FU10" i="41" l="1"/>
  <c r="FV11" i="41"/>
  <c r="GH12" i="41" s="1"/>
  <c r="FV16" i="41"/>
  <c r="FV15" i="41" s="1"/>
  <c r="FV21" i="41"/>
  <c r="FV20" i="41" s="1"/>
  <c r="FW16" i="41" l="1"/>
  <c r="FW15" i="41" s="1"/>
  <c r="FW21" i="41"/>
  <c r="FW20" i="41" s="1"/>
  <c r="FW11" i="41"/>
  <c r="GI12" i="41" s="1"/>
  <c r="FV10" i="41"/>
  <c r="FW10" i="41" l="1"/>
  <c r="FX21" i="41"/>
  <c r="FX20" i="41" s="1"/>
  <c r="FX16" i="41"/>
  <c r="FX15" i="41" s="1"/>
  <c r="FX11" i="41"/>
  <c r="GJ12" i="41" s="1"/>
  <c r="FX10" i="41" l="1"/>
  <c r="FY11" i="41"/>
  <c r="GK12" i="41" s="1"/>
  <c r="FY21" i="41"/>
  <c r="FY20" i="41" s="1"/>
  <c r="FY16" i="41"/>
  <c r="FY15" i="41" s="1"/>
  <c r="FY10" i="41" l="1"/>
  <c r="FZ11" i="41"/>
  <c r="GL12" i="41" s="1"/>
  <c r="FZ16" i="41"/>
  <c r="FZ15" i="41" s="1"/>
  <c r="FZ21" i="41"/>
  <c r="FZ20" i="41" s="1"/>
  <c r="FZ10" i="41" l="1"/>
  <c r="GA16" i="41"/>
  <c r="GA15" i="41" s="1"/>
  <c r="GA21" i="41"/>
  <c r="GA20" i="41" s="1"/>
  <c r="GA11" i="41"/>
  <c r="GM12" i="41" s="1"/>
  <c r="GA10" i="41" l="1"/>
  <c r="GB21" i="41"/>
  <c r="GB20" i="41" s="1"/>
  <c r="GB16" i="41"/>
  <c r="GB15" i="41" s="1"/>
  <c r="GB11" i="41"/>
  <c r="GN12" i="41" s="1"/>
  <c r="GC11" i="41" l="1"/>
  <c r="GO12" i="41" s="1"/>
  <c r="GC16" i="41"/>
  <c r="GC15" i="41" s="1"/>
  <c r="GC21" i="41"/>
  <c r="GC20" i="41" s="1"/>
  <c r="GB10" i="41"/>
  <c r="GD11" i="41" l="1"/>
  <c r="GP12" i="41" s="1"/>
  <c r="GD16" i="41"/>
  <c r="GD15" i="41" s="1"/>
  <c r="GD21" i="41"/>
  <c r="GD20" i="41" s="1"/>
  <c r="GC10" i="41"/>
  <c r="GE16" i="41" l="1"/>
  <c r="GE15" i="41" s="1"/>
  <c r="GE11" i="41"/>
  <c r="GQ12" i="41" s="1"/>
  <c r="GE21" i="41"/>
  <c r="GE20" i="41" s="1"/>
  <c r="GD10" i="41"/>
  <c r="G78" i="40"/>
  <c r="G76" i="40"/>
  <c r="F76" i="40"/>
  <c r="F77" i="40"/>
  <c r="F74" i="40"/>
  <c r="G74" i="40"/>
  <c r="G77" i="40"/>
  <c r="F78" i="40"/>
  <c r="F73" i="40"/>
  <c r="G79" i="40"/>
  <c r="G73" i="40"/>
  <c r="G75" i="40"/>
  <c r="F79" i="40"/>
  <c r="F75" i="40"/>
  <c r="G71" i="40" l="1"/>
  <c r="F71" i="40"/>
  <c r="GF21" i="41"/>
  <c r="GF20" i="41" s="1"/>
  <c r="GF16" i="41"/>
  <c r="GF15" i="41" s="1"/>
  <c r="GF11" i="41"/>
  <c r="GR12" i="41" s="1"/>
  <c r="GE10" i="41"/>
  <c r="E79" i="40"/>
  <c r="E77" i="40"/>
  <c r="E73" i="40"/>
  <c r="E75" i="40"/>
  <c r="E76" i="40"/>
  <c r="E78" i="40"/>
  <c r="E74" i="40"/>
  <c r="G72" i="40" l="1"/>
  <c r="G80" i="40" s="1"/>
  <c r="F77" i="39"/>
  <c r="F87" i="39" s="1"/>
  <c r="G77" i="39"/>
  <c r="G87" i="39" s="1"/>
  <c r="J77" i="39"/>
  <c r="L77" i="39"/>
  <c r="M77" i="39"/>
  <c r="K77" i="39"/>
  <c r="I77" i="39"/>
  <c r="E71" i="40"/>
  <c r="H77" i="39" s="1"/>
  <c r="H87" i="39" s="1"/>
  <c r="F72" i="40"/>
  <c r="F80" i="40" s="1"/>
  <c r="GF10" i="41"/>
  <c r="GG21" i="41"/>
  <c r="GG20" i="41" s="1"/>
  <c r="GG11" i="41"/>
  <c r="GS12" i="41" s="1"/>
  <c r="GG16" i="41"/>
  <c r="GG15" i="41" s="1"/>
  <c r="E72" i="40" l="1"/>
  <c r="E80" i="40" s="1"/>
  <c r="GG10" i="41"/>
  <c r="GH11" i="41"/>
  <c r="GT12" i="41" s="1"/>
  <c r="GH16" i="41"/>
  <c r="GH15" i="41" s="1"/>
  <c r="GH21" i="41"/>
  <c r="GH20" i="41" s="1"/>
  <c r="E77" i="39" l="1"/>
  <c r="E87" i="39" s="1"/>
  <c r="GH10" i="41"/>
  <c r="GI16" i="41"/>
  <c r="GI15" i="41" s="1"/>
  <c r="GI21" i="41"/>
  <c r="GI20" i="41" s="1"/>
  <c r="GI11" i="41"/>
  <c r="GU12" i="41" s="1"/>
  <c r="GJ21" i="41" l="1"/>
  <c r="GJ20" i="41" s="1"/>
  <c r="GJ11" i="41"/>
  <c r="GV12" i="41" s="1"/>
  <c r="GJ16" i="41"/>
  <c r="GJ15" i="41" s="1"/>
  <c r="GI10" i="41"/>
  <c r="GK11" i="41" l="1"/>
  <c r="GW12" i="41" s="1"/>
  <c r="GK21" i="41"/>
  <c r="GK20" i="41" s="1"/>
  <c r="GK16" i="41"/>
  <c r="GK15" i="41" s="1"/>
  <c r="GJ10" i="41"/>
  <c r="GK10" i="41" l="1"/>
  <c r="GL11" i="41"/>
  <c r="GX12" i="41" s="1"/>
  <c r="GL16" i="41"/>
  <c r="GL15" i="41" s="1"/>
  <c r="GL21" i="41"/>
  <c r="GL20" i="41" s="1"/>
  <c r="GM16" i="41" l="1"/>
  <c r="GM15" i="41" s="1"/>
  <c r="GM21" i="41"/>
  <c r="GM20" i="41" s="1"/>
  <c r="GM11" i="41"/>
  <c r="GY12" i="41" s="1"/>
  <c r="GL10" i="41"/>
  <c r="GN21" i="41" l="1"/>
  <c r="GN20" i="41" s="1"/>
  <c r="GN16" i="41"/>
  <c r="GN15" i="41" s="1"/>
  <c r="GN11" i="41"/>
  <c r="GZ12" i="41" s="1"/>
  <c r="GM10" i="41"/>
  <c r="GN10" i="41" l="1"/>
  <c r="GO11" i="41"/>
  <c r="HA12" i="41" s="1"/>
  <c r="GO16" i="41"/>
  <c r="GO15" i="41" s="1"/>
  <c r="GO21" i="41"/>
  <c r="GO20" i="41" s="1"/>
  <c r="GO10" i="41" l="1"/>
  <c r="GP11" i="41"/>
  <c r="HB12" i="41" s="1"/>
  <c r="GP16" i="41"/>
  <c r="GP15" i="41" s="1"/>
  <c r="GP21" i="41"/>
  <c r="GP20" i="41" s="1"/>
  <c r="GQ16" i="41" l="1"/>
  <c r="GQ15" i="41" s="1"/>
  <c r="GQ11" i="41"/>
  <c r="HC12" i="41" s="1"/>
  <c r="GQ21" i="41"/>
  <c r="GQ20" i="41" s="1"/>
  <c r="GP10" i="41"/>
  <c r="GQ10" i="41" l="1"/>
  <c r="GR21" i="41"/>
  <c r="GR20" i="41" s="1"/>
  <c r="GR16" i="41"/>
  <c r="GR15" i="41" s="1"/>
  <c r="GR11" i="41"/>
  <c r="HD12" i="41" s="1"/>
  <c r="GS11" i="41" l="1"/>
  <c r="HE12" i="41" s="1"/>
  <c r="GS21" i="41"/>
  <c r="GS20" i="41" s="1"/>
  <c r="GS16" i="41"/>
  <c r="GS15" i="41" s="1"/>
  <c r="GR10" i="41"/>
  <c r="GT11" i="41" l="1"/>
  <c r="HF12" i="41" s="1"/>
  <c r="GT16" i="41"/>
  <c r="GT15" i="41" s="1"/>
  <c r="GT21" i="41"/>
  <c r="GT20" i="41" s="1"/>
  <c r="GS10" i="41"/>
  <c r="GU16" i="41" l="1"/>
  <c r="GU15" i="41" s="1"/>
  <c r="GU21" i="41"/>
  <c r="GU20" i="41" s="1"/>
  <c r="GU11" i="41"/>
  <c r="HG12" i="41" s="1"/>
  <c r="GT10" i="41"/>
  <c r="GU10" i="41" l="1"/>
  <c r="GV21" i="41"/>
  <c r="GV20" i="41" s="1"/>
  <c r="GV11" i="41"/>
  <c r="HH12" i="41" s="1"/>
  <c r="GV16" i="41"/>
  <c r="GV15" i="41" s="1"/>
  <c r="GV10" i="41" l="1"/>
  <c r="GW21" i="41"/>
  <c r="GW20" i="41" s="1"/>
  <c r="GW11" i="41"/>
  <c r="HI12" i="41" s="1"/>
  <c r="GW16" i="41"/>
  <c r="GW15" i="41" s="1"/>
  <c r="GW10" i="41" l="1"/>
  <c r="GX11" i="41"/>
  <c r="HJ12" i="41" s="1"/>
  <c r="GX16" i="41"/>
  <c r="GX15" i="41" s="1"/>
  <c r="GX21" i="41"/>
  <c r="GX20" i="41" s="1"/>
  <c r="GX10" i="41" l="1"/>
  <c r="GY16" i="41"/>
  <c r="GY15" i="41" s="1"/>
  <c r="GY21" i="41"/>
  <c r="GY20" i="41" s="1"/>
  <c r="GY11" i="41"/>
  <c r="HK12" i="41" s="1"/>
  <c r="GY10" i="41" l="1"/>
  <c r="GZ21" i="41"/>
  <c r="GZ20" i="41" s="1"/>
  <c r="GZ16" i="41"/>
  <c r="GZ15" i="41" s="1"/>
  <c r="GZ11" i="41"/>
  <c r="HL12" i="41" s="1"/>
  <c r="HA11" i="41" l="1"/>
  <c r="HM12" i="41" s="1"/>
  <c r="HA16" i="41"/>
  <c r="HA15" i="41" s="1"/>
  <c r="HA21" i="41"/>
  <c r="HA20" i="41" s="1"/>
  <c r="GZ10" i="41"/>
  <c r="HA10" i="41" l="1"/>
  <c r="HB11" i="41"/>
  <c r="HN12" i="41" s="1"/>
  <c r="HB16" i="41"/>
  <c r="HB15" i="41" s="1"/>
  <c r="HB21" i="41"/>
  <c r="HB20" i="41" s="1"/>
  <c r="HB10" i="41" l="1"/>
  <c r="HC16" i="41" l="1"/>
  <c r="HC15" i="41" s="1"/>
  <c r="HC11" i="41"/>
  <c r="HO12" i="41" s="1"/>
  <c r="HC21" i="41"/>
  <c r="HC20" i="41" s="1"/>
  <c r="HC10" i="41" l="1"/>
  <c r="HD21" i="41"/>
  <c r="HD20" i="41" s="1"/>
  <c r="HD11" i="41"/>
  <c r="HP12" i="41" s="1"/>
  <c r="HD16" i="41"/>
  <c r="HD15" i="41" s="1"/>
  <c r="HD10" i="41" l="1"/>
  <c r="HE11" i="41"/>
  <c r="HQ12" i="41" s="1"/>
  <c r="HE21" i="41"/>
  <c r="HE20" i="41" s="1"/>
  <c r="HE16" i="41"/>
  <c r="HE15" i="41" s="1"/>
  <c r="HF11" i="41" l="1"/>
  <c r="HR12" i="41" s="1"/>
  <c r="HF16" i="41"/>
  <c r="HF15" i="41" s="1"/>
  <c r="HF21" i="41"/>
  <c r="HF20" i="41" s="1"/>
  <c r="HE10" i="41"/>
  <c r="HG16" i="41" l="1"/>
  <c r="HG15" i="41" s="1"/>
  <c r="HG21" i="41"/>
  <c r="HG20" i="41" s="1"/>
  <c r="HG11" i="41"/>
  <c r="HS12" i="41" s="1"/>
  <c r="HF10" i="41"/>
  <c r="G89" i="40"/>
  <c r="F91" i="40"/>
  <c r="F88" i="40"/>
  <c r="F89" i="40"/>
  <c r="F90" i="40"/>
  <c r="F87" i="40"/>
  <c r="F86" i="40"/>
  <c r="G92" i="40"/>
  <c r="G88" i="40"/>
  <c r="G86" i="40"/>
  <c r="G91" i="40"/>
  <c r="G87" i="40"/>
  <c r="G90" i="40"/>
  <c r="F92" i="40"/>
  <c r="G84" i="40" l="1"/>
  <c r="F84" i="40"/>
  <c r="HG10" i="41"/>
  <c r="HH21" i="41"/>
  <c r="HH20" i="41" s="1"/>
  <c r="HH16" i="41"/>
  <c r="HH15" i="41" s="1"/>
  <c r="HH11" i="41"/>
  <c r="HT12" i="41" s="1"/>
  <c r="E88" i="40"/>
  <c r="E90" i="40"/>
  <c r="E91" i="40"/>
  <c r="E92" i="40"/>
  <c r="E89" i="40"/>
  <c r="E87" i="40"/>
  <c r="E86" i="40"/>
  <c r="G85" i="40" l="1"/>
  <c r="G93" i="40" s="1"/>
  <c r="F78" i="39"/>
  <c r="G78" i="39"/>
  <c r="I78" i="39"/>
  <c r="L78" i="39"/>
  <c r="K78" i="39"/>
  <c r="J78" i="39"/>
  <c r="M78" i="39"/>
  <c r="E84" i="40"/>
  <c r="H78" i="39" s="1"/>
  <c r="F85" i="40"/>
  <c r="F93" i="40" s="1"/>
  <c r="HI11" i="41"/>
  <c r="HU12" i="41" s="1"/>
  <c r="HI21" i="41"/>
  <c r="HI20" i="41" s="1"/>
  <c r="HI16" i="41"/>
  <c r="HI15" i="41" s="1"/>
  <c r="HH10" i="41"/>
  <c r="E85" i="40" l="1"/>
  <c r="E93" i="40" s="1"/>
  <c r="HJ11" i="41"/>
  <c r="HV12" i="41" s="1"/>
  <c r="HJ16" i="41"/>
  <c r="HJ15" i="41" s="1"/>
  <c r="HJ21" i="41"/>
  <c r="HJ20" i="41" s="1"/>
  <c r="HI10" i="41"/>
  <c r="E78" i="39" l="1"/>
  <c r="HJ10" i="41"/>
  <c r="HK16" i="41"/>
  <c r="HK15" i="41" s="1"/>
  <c r="HK21" i="41"/>
  <c r="HK20" i="41" s="1"/>
  <c r="HK11" i="41"/>
  <c r="HW12" i="41" s="1"/>
  <c r="HL21" i="41" l="1"/>
  <c r="HL20" i="41" s="1"/>
  <c r="HL16" i="41"/>
  <c r="HL15" i="41" s="1"/>
  <c r="HL11" i="41"/>
  <c r="HX12" i="41" s="1"/>
  <c r="HK10" i="41"/>
  <c r="HM21" i="41" l="1"/>
  <c r="HM20" i="41" s="1"/>
  <c r="HM11" i="41"/>
  <c r="HY12" i="41" s="1"/>
  <c r="HM16" i="41"/>
  <c r="HM15" i="41" s="1"/>
  <c r="HL10" i="41"/>
  <c r="HM10" i="41" l="1"/>
  <c r="HN11" i="41"/>
  <c r="HZ12" i="41" s="1"/>
  <c r="HN16" i="41"/>
  <c r="HN15" i="41" s="1"/>
  <c r="HN21" i="41"/>
  <c r="HN20" i="41" s="1"/>
  <c r="HO16" i="41" l="1"/>
  <c r="HO15" i="41" s="1"/>
  <c r="HO11" i="41"/>
  <c r="IA12" i="41" s="1"/>
  <c r="HO21" i="41"/>
  <c r="HO20" i="41" s="1"/>
  <c r="HN10" i="41"/>
  <c r="HP21" i="41" l="1"/>
  <c r="HP20" i="41" s="1"/>
  <c r="HP11" i="41"/>
  <c r="IB12" i="41" s="1"/>
  <c r="HP16" i="41"/>
  <c r="HP15" i="41" s="1"/>
  <c r="HO10" i="41"/>
  <c r="HQ11" i="41" l="1"/>
  <c r="IC12" i="41" s="1"/>
  <c r="HQ16" i="41"/>
  <c r="HQ15" i="41" s="1"/>
  <c r="HQ21" i="41"/>
  <c r="HQ20" i="41" s="1"/>
  <c r="HP10" i="41"/>
  <c r="HQ10" i="41" l="1"/>
  <c r="HR11" i="41"/>
  <c r="ID12" i="41" s="1"/>
  <c r="HR16" i="41"/>
  <c r="HR15" i="41" s="1"/>
  <c r="HR21" i="41"/>
  <c r="HR20" i="41" s="1"/>
  <c r="HS16" i="41" l="1"/>
  <c r="HS15" i="41" s="1"/>
  <c r="HS21" i="41"/>
  <c r="HS20" i="41" s="1"/>
  <c r="HS11" i="41"/>
  <c r="IE12" i="41" s="1"/>
  <c r="HR10" i="41"/>
  <c r="HT21" i="41" l="1"/>
  <c r="HT20" i="41" s="1"/>
  <c r="HT16" i="41"/>
  <c r="HT15" i="41" s="1"/>
  <c r="HT11" i="41"/>
  <c r="IF12" i="41" s="1"/>
  <c r="HS10" i="41"/>
  <c r="HT10" i="41" l="1"/>
  <c r="HU11" i="41"/>
  <c r="IG12" i="41" s="1"/>
  <c r="HU21" i="41"/>
  <c r="HU20" i="41" s="1"/>
  <c r="HU16" i="41"/>
  <c r="HU15" i="41" s="1"/>
  <c r="HU10" i="41" l="1"/>
  <c r="HV11" i="41"/>
  <c r="IH12" i="41" s="1"/>
  <c r="HV16" i="41"/>
  <c r="HV15" i="41" s="1"/>
  <c r="HV21" i="41"/>
  <c r="HV20" i="41" s="1"/>
  <c r="HW16" i="41" l="1"/>
  <c r="HW15" i="41" s="1"/>
  <c r="HW21" i="41"/>
  <c r="HW20" i="41" s="1"/>
  <c r="HW11" i="41"/>
  <c r="II12" i="41" s="1"/>
  <c r="HV10" i="41"/>
  <c r="HW10" i="41" l="1"/>
  <c r="HX21" i="41"/>
  <c r="HX20" i="41" s="1"/>
  <c r="HX16" i="41"/>
  <c r="HX15" i="41" s="1"/>
  <c r="HX11" i="41"/>
  <c r="IJ12" i="41" s="1"/>
  <c r="HY11" i="41" l="1"/>
  <c r="IK12" i="41" s="1"/>
  <c r="HY16" i="41"/>
  <c r="HY15" i="41" s="1"/>
  <c r="HY21" i="41"/>
  <c r="HY20" i="41" s="1"/>
  <c r="HX10" i="41"/>
  <c r="HZ11" i="41" l="1"/>
  <c r="IL12" i="41" s="1"/>
  <c r="HZ16" i="41"/>
  <c r="HZ15" i="41" s="1"/>
  <c r="HZ21" i="41"/>
  <c r="HZ20" i="41" s="1"/>
  <c r="HY10" i="41"/>
  <c r="HZ10" i="41" l="1"/>
  <c r="IA16" i="41"/>
  <c r="IA15" i="41" s="1"/>
  <c r="IA21" i="41"/>
  <c r="IA20" i="41" s="1"/>
  <c r="IA11" i="41"/>
  <c r="IM12" i="41" s="1"/>
  <c r="IB21" i="41" l="1"/>
  <c r="IB20" i="41" s="1"/>
  <c r="IB16" i="41"/>
  <c r="IB15" i="41" s="1"/>
  <c r="IB11" i="41"/>
  <c r="IN12" i="41" s="1"/>
  <c r="IA10" i="41"/>
  <c r="IC21" i="41" l="1"/>
  <c r="IC20" i="41" s="1"/>
  <c r="IC11" i="41"/>
  <c r="IO12" i="41" s="1"/>
  <c r="IC16" i="41"/>
  <c r="IC15" i="41" s="1"/>
  <c r="IB10" i="41"/>
  <c r="IC10" i="41" l="1"/>
  <c r="ID11" i="41"/>
  <c r="IP12" i="41" s="1"/>
  <c r="ID16" i="41"/>
  <c r="ID15" i="41" s="1"/>
  <c r="ID21" i="41"/>
  <c r="ID20" i="41" s="1"/>
  <c r="IE16" i="41" l="1"/>
  <c r="IE15" i="41" s="1"/>
  <c r="IE21" i="41"/>
  <c r="IE20" i="41" s="1"/>
  <c r="IE11" i="41"/>
  <c r="IQ12" i="41" s="1"/>
  <c r="ID10" i="41"/>
  <c r="IF21" i="41" l="1"/>
  <c r="IF20" i="41" s="1"/>
  <c r="IF11" i="41"/>
  <c r="IR12" i="41" s="1"/>
  <c r="IF16" i="41"/>
  <c r="IF15" i="41" s="1"/>
  <c r="IE10" i="41"/>
  <c r="IG11" i="41" l="1"/>
  <c r="IS12" i="41" s="1"/>
  <c r="IG21" i="41"/>
  <c r="IG20" i="41" s="1"/>
  <c r="IG16" i="41"/>
  <c r="IG15" i="41" s="1"/>
  <c r="IF10" i="41"/>
  <c r="IH11" i="41" l="1"/>
  <c r="IT12" i="41" s="1"/>
  <c r="IH16" i="41"/>
  <c r="IH15" i="41" s="1"/>
  <c r="IH21" i="41"/>
  <c r="IH20" i="41" s="1"/>
  <c r="IG10" i="41"/>
  <c r="II16" i="41"/>
  <c r="II15" i="41" s="1"/>
  <c r="II11" i="41"/>
  <c r="IU12" i="41" s="1"/>
  <c r="II21" i="41"/>
  <c r="II20" i="41" s="1"/>
  <c r="II10" i="41" l="1"/>
  <c r="IH10" i="41"/>
  <c r="IJ21" i="41"/>
  <c r="IJ20" i="41" s="1"/>
  <c r="IJ16" i="41"/>
  <c r="IJ15" i="41" s="1"/>
  <c r="IJ11" i="41"/>
  <c r="IV12" i="41" s="1"/>
  <c r="IK11" i="41" l="1"/>
  <c r="IW12" i="41" s="1"/>
  <c r="IK16" i="41"/>
  <c r="IK15" i="41" s="1"/>
  <c r="IK21" i="41"/>
  <c r="IK20" i="41" s="1"/>
  <c r="IJ10" i="41"/>
  <c r="IL11" i="41" l="1"/>
  <c r="IX12" i="41" s="1"/>
  <c r="IL16" i="41"/>
  <c r="IL15" i="41" s="1"/>
  <c r="IL21" i="41"/>
  <c r="IL20" i="41" s="1"/>
  <c r="IK10" i="41"/>
  <c r="G100" i="40"/>
  <c r="G104" i="40"/>
  <c r="G105" i="40"/>
  <c r="F100" i="40"/>
  <c r="G101" i="40"/>
  <c r="G103" i="40"/>
  <c r="F105" i="40"/>
  <c r="F104" i="40"/>
  <c r="F101" i="40"/>
  <c r="G99" i="40"/>
  <c r="F99" i="40"/>
  <c r="F102" i="40"/>
  <c r="F103" i="40"/>
  <c r="G102" i="40"/>
  <c r="G97" i="40" l="1"/>
  <c r="F97" i="40"/>
  <c r="IM16" i="41"/>
  <c r="IM15" i="41" s="1"/>
  <c r="IM21" i="41"/>
  <c r="IM20" i="41" s="1"/>
  <c r="IM11" i="41"/>
  <c r="IY12" i="41" s="1"/>
  <c r="IL10" i="41"/>
  <c r="E100" i="40"/>
  <c r="E103" i="40"/>
  <c r="E104" i="40"/>
  <c r="E105" i="40"/>
  <c r="E101" i="40"/>
  <c r="E102" i="40"/>
  <c r="E99" i="40"/>
  <c r="G98" i="40" l="1"/>
  <c r="G106" i="40" s="1"/>
  <c r="F79" i="39"/>
  <c r="G79" i="39"/>
  <c r="I79" i="39"/>
  <c r="K79" i="39"/>
  <c r="J79" i="39"/>
  <c r="L79" i="39"/>
  <c r="M79" i="39"/>
  <c r="E97" i="40"/>
  <c r="H79" i="39" s="1"/>
  <c r="F98" i="40"/>
  <c r="F106" i="40" s="1"/>
  <c r="IN21" i="41"/>
  <c r="IN20" i="41" s="1"/>
  <c r="IN11" i="41"/>
  <c r="IZ12" i="41" s="1"/>
  <c r="IN16" i="41"/>
  <c r="IN15" i="41" s="1"/>
  <c r="IM10" i="41"/>
  <c r="E98" i="40" l="1"/>
  <c r="E106" i="40" s="1"/>
  <c r="IO21" i="41"/>
  <c r="IO20" i="41" s="1"/>
  <c r="IO11" i="41"/>
  <c r="JA12" i="41" s="1"/>
  <c r="IO16" i="41"/>
  <c r="IO15" i="41" s="1"/>
  <c r="IN10" i="41"/>
  <c r="E79" i="39" l="1"/>
  <c r="IO10" i="41"/>
  <c r="IP11" i="41"/>
  <c r="JB12" i="41" s="1"/>
  <c r="IP16" i="41"/>
  <c r="IP15" i="41" s="1"/>
  <c r="IP21" i="41"/>
  <c r="IP20" i="41" s="1"/>
  <c r="IQ16" i="41" l="1"/>
  <c r="IQ15" i="41" s="1"/>
  <c r="IQ21" i="41"/>
  <c r="IQ20" i="41" s="1"/>
  <c r="IQ11" i="41"/>
  <c r="JC12" i="41" s="1"/>
  <c r="IP10" i="41"/>
  <c r="IR21" i="41" l="1"/>
  <c r="IR20" i="41" s="1"/>
  <c r="IR11" i="41"/>
  <c r="JD12" i="41" s="1"/>
  <c r="IR16" i="41"/>
  <c r="IR15" i="41" s="1"/>
  <c r="IQ10" i="41"/>
  <c r="IS11" i="41" l="1"/>
  <c r="JE12" i="41" s="1"/>
  <c r="IS21" i="41"/>
  <c r="IS20" i="41" s="1"/>
  <c r="IS16" i="41"/>
  <c r="IS15" i="41" s="1"/>
  <c r="IR10" i="41"/>
  <c r="IT11" i="41" l="1"/>
  <c r="JF12" i="41" s="1"/>
  <c r="IT16" i="41"/>
  <c r="IT15" i="41" s="1"/>
  <c r="IT21" i="41"/>
  <c r="IT20" i="41" s="1"/>
  <c r="IS10" i="41"/>
  <c r="IU16" i="41" l="1"/>
  <c r="IU15" i="41" s="1"/>
  <c r="IU21" i="41"/>
  <c r="IU20" i="41" s="1"/>
  <c r="IU11" i="41"/>
  <c r="JG12" i="41" s="1"/>
  <c r="IT10" i="41"/>
  <c r="IU10" i="41" l="1"/>
  <c r="IV21" i="41"/>
  <c r="IV20" i="41" s="1"/>
  <c r="IV16" i="41"/>
  <c r="IV15" i="41" s="1"/>
  <c r="IV11" i="41"/>
  <c r="JH12" i="41" s="1"/>
  <c r="IV10" i="41" l="1"/>
  <c r="IW11" i="41"/>
  <c r="JI12" i="41" s="1"/>
  <c r="IW16" i="41"/>
  <c r="IW15" i="41" s="1"/>
  <c r="IW21" i="41"/>
  <c r="IW20" i="41" s="1"/>
  <c r="IX11" i="41" l="1"/>
  <c r="JJ12" i="41" s="1"/>
  <c r="IX16" i="41"/>
  <c r="IX15" i="41" s="1"/>
  <c r="IX21" i="41"/>
  <c r="IX20" i="41" s="1"/>
  <c r="IW10" i="41"/>
  <c r="IY16" i="41" l="1"/>
  <c r="IY15" i="41" s="1"/>
  <c r="IY11" i="41"/>
  <c r="JK12" i="41" s="1"/>
  <c r="IY21" i="41"/>
  <c r="IY20" i="41" s="1"/>
  <c r="IX10" i="41"/>
  <c r="IY10" i="41" l="1"/>
  <c r="IZ21" i="41"/>
  <c r="IZ20" i="41" s="1"/>
  <c r="IZ16" i="41"/>
  <c r="IZ15" i="41" s="1"/>
  <c r="IZ11" i="41"/>
  <c r="JL12" i="41" s="1"/>
  <c r="JA21" i="41" l="1"/>
  <c r="JA20" i="41" s="1"/>
  <c r="JA11" i="41"/>
  <c r="JM12" i="41" s="1"/>
  <c r="JA16" i="41"/>
  <c r="JA15" i="41" s="1"/>
  <c r="IZ10" i="41"/>
  <c r="JA10" i="41" l="1"/>
  <c r="JB11" i="41"/>
  <c r="JN12" i="41" s="1"/>
  <c r="JB16" i="41"/>
  <c r="JB15" i="41" s="1"/>
  <c r="JB21" i="41"/>
  <c r="JB20" i="41" s="1"/>
  <c r="JB10" i="41" l="1"/>
  <c r="JC16" i="41"/>
  <c r="JC15" i="41" s="1"/>
  <c r="JC21" i="41"/>
  <c r="JC20" i="41" s="1"/>
  <c r="JC11" i="41"/>
  <c r="JO12" i="41" s="1"/>
  <c r="JC10" i="41" l="1"/>
  <c r="JD21" i="41"/>
  <c r="JD20" i="41" s="1"/>
  <c r="JD11" i="41"/>
  <c r="JP12" i="41" s="1"/>
  <c r="JD16" i="41"/>
  <c r="JD15" i="41" s="1"/>
  <c r="JE11" i="41" l="1"/>
  <c r="JQ12" i="41" s="1"/>
  <c r="JE21" i="41"/>
  <c r="JE20" i="41" s="1"/>
  <c r="JE16" i="41"/>
  <c r="JE15" i="41" s="1"/>
  <c r="JD10" i="41"/>
  <c r="JE10" i="41" l="1"/>
  <c r="JF11" i="41"/>
  <c r="JR12" i="41" s="1"/>
  <c r="JF16" i="41"/>
  <c r="JF15" i="41" s="1"/>
  <c r="JF21" i="41"/>
  <c r="JF20" i="41" s="1"/>
  <c r="JG16" i="41" l="1"/>
  <c r="JG15" i="41" s="1"/>
  <c r="JG21" i="41"/>
  <c r="JG20" i="41" s="1"/>
  <c r="JG11" i="41"/>
  <c r="JS12" i="41" s="1"/>
  <c r="JF10" i="41"/>
  <c r="JG10" i="41" l="1"/>
  <c r="JH21" i="41"/>
  <c r="JH20" i="41" s="1"/>
  <c r="JH16" i="41"/>
  <c r="JH15" i="41" s="1"/>
  <c r="JH11" i="41"/>
  <c r="JT12" i="41" s="1"/>
  <c r="JI11" i="41" l="1"/>
  <c r="JU12" i="41" s="1"/>
  <c r="JI16" i="41"/>
  <c r="JI15" i="41" s="1"/>
  <c r="JI21" i="41"/>
  <c r="JI20" i="41" s="1"/>
  <c r="JH10" i="41"/>
  <c r="JJ11" i="41" l="1"/>
  <c r="JV12" i="41" s="1"/>
  <c r="JJ16" i="41"/>
  <c r="JJ15" i="41" s="1"/>
  <c r="JJ21" i="41"/>
  <c r="JJ20" i="41" s="1"/>
  <c r="JI10" i="41"/>
  <c r="JK16" i="41" l="1"/>
  <c r="JK15" i="41" s="1"/>
  <c r="JK11" i="41"/>
  <c r="JW12" i="41" s="1"/>
  <c r="JK21" i="41"/>
  <c r="JK20" i="41" s="1"/>
  <c r="JJ10" i="41"/>
  <c r="JK10" i="41" l="1"/>
  <c r="JL21" i="41"/>
  <c r="JL20" i="41" s="1"/>
  <c r="JL16" i="41"/>
  <c r="JL15" i="41" s="1"/>
  <c r="JL11" i="41"/>
  <c r="JX12" i="41" s="1"/>
  <c r="JM11" i="41" l="1"/>
  <c r="JY12" i="41" s="1"/>
  <c r="JM21" i="41"/>
  <c r="JM20" i="41" s="1"/>
  <c r="JM16" i="41"/>
  <c r="JM15" i="41" s="1"/>
  <c r="JL10" i="41"/>
  <c r="JN11" i="41" l="1"/>
  <c r="JZ12" i="41" s="1"/>
  <c r="JN16" i="41"/>
  <c r="JN15" i="41" s="1"/>
  <c r="JN21" i="41"/>
  <c r="JN20" i="41" s="1"/>
  <c r="JM10" i="41"/>
  <c r="JN10" i="41" l="1"/>
  <c r="JO16" i="41"/>
  <c r="JO15" i="41" s="1"/>
  <c r="JO21" i="41"/>
  <c r="JO20" i="41" s="1"/>
  <c r="JO11" i="41"/>
  <c r="KA12" i="41" s="1"/>
  <c r="JP21" i="41" l="1"/>
  <c r="JP20" i="41" s="1"/>
  <c r="JP11" i="41"/>
  <c r="KB12" i="41" s="1"/>
  <c r="JP16" i="41"/>
  <c r="JP15" i="41" s="1"/>
  <c r="JO10" i="41"/>
  <c r="G113" i="40"/>
  <c r="G115" i="40"/>
  <c r="G118" i="40"/>
  <c r="F117" i="40"/>
  <c r="F115" i="40"/>
  <c r="G114" i="40"/>
  <c r="G116" i="40"/>
  <c r="F112" i="40"/>
  <c r="F114" i="40"/>
  <c r="F118" i="40"/>
  <c r="G117" i="40"/>
  <c r="F113" i="40"/>
  <c r="G112" i="40"/>
  <c r="F116" i="40"/>
  <c r="G110" i="40" l="1"/>
  <c r="F110" i="40"/>
  <c r="JP10" i="41"/>
  <c r="JQ21" i="41"/>
  <c r="JQ20" i="41" s="1"/>
  <c r="JQ11" i="41"/>
  <c r="KC12" i="41" s="1"/>
  <c r="JQ16" i="41"/>
  <c r="JQ15" i="41" s="1"/>
  <c r="E115" i="40"/>
  <c r="E114" i="40"/>
  <c r="E112" i="40"/>
  <c r="E116" i="40"/>
  <c r="E117" i="40"/>
  <c r="E113" i="40"/>
  <c r="E118" i="40"/>
  <c r="G111" i="40" l="1"/>
  <c r="G119" i="40" s="1"/>
  <c r="F80" i="39"/>
  <c r="G80" i="39"/>
  <c r="J80" i="39"/>
  <c r="L80" i="39"/>
  <c r="K80" i="39"/>
  <c r="I80" i="39"/>
  <c r="M80" i="39"/>
  <c r="E110" i="40"/>
  <c r="H80" i="39" s="1"/>
  <c r="F111" i="40"/>
  <c r="F119" i="40" s="1"/>
  <c r="JR11" i="41"/>
  <c r="KD12" i="41" s="1"/>
  <c r="JR16" i="41"/>
  <c r="JR15" i="41" s="1"/>
  <c r="JR21" i="41"/>
  <c r="JR20" i="41" s="1"/>
  <c r="JQ10" i="41"/>
  <c r="M88" i="39" l="1"/>
  <c r="L88" i="39"/>
  <c r="K88" i="39"/>
  <c r="J88" i="39"/>
  <c r="I88" i="39"/>
  <c r="H88" i="39"/>
  <c r="G88" i="39"/>
  <c r="F88" i="39"/>
  <c r="E111" i="40"/>
  <c r="E119" i="40" s="1"/>
  <c r="JS16" i="41"/>
  <c r="JS15" i="41" s="1"/>
  <c r="JS21" i="41"/>
  <c r="JS20" i="41" s="1"/>
  <c r="JS11" i="41"/>
  <c r="KE12" i="41" s="1"/>
  <c r="JR10" i="41"/>
  <c r="E80" i="39" l="1"/>
  <c r="JT21" i="41"/>
  <c r="JT20" i="41" s="1"/>
  <c r="JT16" i="41"/>
  <c r="JT15" i="41" s="1"/>
  <c r="JT11" i="41"/>
  <c r="KF12" i="41" s="1"/>
  <c r="JS10" i="41"/>
  <c r="E88" i="39" l="1"/>
  <c r="JT10" i="41"/>
  <c r="JU11" i="41"/>
  <c r="KG12" i="41" s="1"/>
  <c r="JU21" i="41"/>
  <c r="JU20" i="41" s="1"/>
  <c r="JU16" i="41"/>
  <c r="JU15" i="41" s="1"/>
  <c r="JU10" i="41" l="1"/>
  <c r="JV11" i="41"/>
  <c r="KH12" i="41" s="1"/>
  <c r="JV16" i="41"/>
  <c r="JV15" i="41" s="1"/>
  <c r="JV21" i="41"/>
  <c r="JV20" i="41" s="1"/>
  <c r="JW16" i="41" l="1"/>
  <c r="JW15" i="41" s="1"/>
  <c r="JW11" i="41"/>
  <c r="KI12" i="41" s="1"/>
  <c r="JW21" i="41"/>
  <c r="JW20" i="41" s="1"/>
  <c r="JV10" i="41"/>
  <c r="JX21" i="41" l="1"/>
  <c r="JX20" i="41" s="1"/>
  <c r="JX11" i="41"/>
  <c r="KJ12" i="41" s="1"/>
  <c r="JX16" i="41"/>
  <c r="JX15" i="41" s="1"/>
  <c r="JW10" i="41"/>
  <c r="JX10" i="41" l="1"/>
  <c r="JY11" i="41"/>
  <c r="KK12" i="41" s="1"/>
  <c r="JY16" i="41"/>
  <c r="JY15" i="41" s="1"/>
  <c r="JY21" i="41"/>
  <c r="JY20" i="41" s="1"/>
  <c r="JZ11" i="41" l="1"/>
  <c r="KL12" i="41" s="1"/>
  <c r="JZ16" i="41"/>
  <c r="JZ15" i="41" s="1"/>
  <c r="JZ21" i="41"/>
  <c r="JZ20" i="41" s="1"/>
  <c r="JY10" i="41"/>
  <c r="KA16" i="41" l="1"/>
  <c r="KA15" i="41" s="1"/>
  <c r="KA21" i="41"/>
  <c r="KA20" i="41" s="1"/>
  <c r="KA11" i="41"/>
  <c r="KM12" i="41" s="1"/>
  <c r="JZ10" i="41"/>
  <c r="KA10" i="41" l="1"/>
  <c r="KB21" i="41"/>
  <c r="KB20" i="41" s="1"/>
  <c r="KB16" i="41"/>
  <c r="KB15" i="41" s="1"/>
  <c r="KB11" i="41"/>
  <c r="KN12" i="41" s="1"/>
  <c r="KC21" i="41" l="1"/>
  <c r="KC20" i="41" s="1"/>
  <c r="KC11" i="41"/>
  <c r="KO12" i="41" s="1"/>
  <c r="KC16" i="41"/>
  <c r="KC15" i="41" s="1"/>
  <c r="KB10" i="41"/>
  <c r="KD11" i="41" l="1"/>
  <c r="KP12" i="41" s="1"/>
  <c r="KD16" i="41"/>
  <c r="KD15" i="41" s="1"/>
  <c r="KD21" i="41"/>
  <c r="KD20" i="41" s="1"/>
  <c r="KC10" i="41"/>
  <c r="KD10" i="41" l="1"/>
  <c r="KE16" i="41"/>
  <c r="KE15" i="41" s="1"/>
  <c r="KE21" i="41"/>
  <c r="KE20" i="41" s="1"/>
  <c r="KE11" i="41"/>
  <c r="KQ12" i="41" s="1"/>
  <c r="KF21" i="41" l="1"/>
  <c r="KF20" i="41" s="1"/>
  <c r="KF16" i="41"/>
  <c r="KF15" i="41" s="1"/>
  <c r="KF11" i="41"/>
  <c r="KR12" i="41" s="1"/>
  <c r="KE10" i="41"/>
  <c r="KF10" i="41" l="1"/>
  <c r="KG11" i="41"/>
  <c r="KS12" i="41" s="1"/>
  <c r="KG21" i="41"/>
  <c r="KG20" i="41" s="1"/>
  <c r="KG16" i="41"/>
  <c r="KG15" i="41" s="1"/>
  <c r="KG10" i="41" l="1"/>
  <c r="KH11" i="41"/>
  <c r="KT12" i="41" s="1"/>
  <c r="KH16" i="41"/>
  <c r="KH15" i="41" s="1"/>
  <c r="KH21" i="41"/>
  <c r="KH20" i="41" s="1"/>
  <c r="KH10" i="41" l="1"/>
  <c r="KI16" i="41"/>
  <c r="KI15" i="41" s="1"/>
  <c r="KI11" i="41"/>
  <c r="KU12" i="41" s="1"/>
  <c r="KI21" i="41"/>
  <c r="KI20" i="41" s="1"/>
  <c r="KI10" i="41" l="1"/>
  <c r="KJ21" i="41"/>
  <c r="KJ20" i="41" s="1"/>
  <c r="KJ11" i="41"/>
  <c r="KV12" i="41" s="1"/>
  <c r="KJ16" i="41"/>
  <c r="KJ15" i="41" s="1"/>
  <c r="KK11" i="41" l="1"/>
  <c r="KW12" i="41" s="1"/>
  <c r="KK16" i="41"/>
  <c r="KK15" i="41" s="1"/>
  <c r="KK21" i="41"/>
  <c r="KK20" i="41" s="1"/>
  <c r="KJ10" i="41"/>
  <c r="KK10" i="41" l="1"/>
  <c r="KL11" i="41"/>
  <c r="KX12" i="41" s="1"/>
  <c r="KL16" i="41"/>
  <c r="KL15" i="41" s="1"/>
  <c r="KL21" i="41"/>
  <c r="KL20" i="41" s="1"/>
  <c r="KM16" i="41" l="1"/>
  <c r="KM15" i="41" s="1"/>
  <c r="KM21" i="41"/>
  <c r="KM20" i="41" s="1"/>
  <c r="KM11" i="41"/>
  <c r="KY12" i="41" s="1"/>
  <c r="KL10" i="41"/>
  <c r="KM10" i="41" l="1"/>
  <c r="KN21" i="41"/>
  <c r="KN20" i="41" s="1"/>
  <c r="KN16" i="41"/>
  <c r="KN15" i="41" s="1"/>
  <c r="KN11" i="41"/>
  <c r="KZ12" i="41" s="1"/>
  <c r="KO21" i="41" l="1"/>
  <c r="KO20" i="41" s="1"/>
  <c r="KO11" i="41"/>
  <c r="LA12" i="41" s="1"/>
  <c r="KO16" i="41"/>
  <c r="KO15" i="41" s="1"/>
  <c r="KN10" i="41"/>
  <c r="KP11" i="41" l="1"/>
  <c r="LB12" i="41" s="1"/>
  <c r="KP16" i="41"/>
  <c r="KP15" i="41" s="1"/>
  <c r="KP21" i="41"/>
  <c r="KP20" i="41" s="1"/>
  <c r="KO10" i="41"/>
  <c r="KQ16" i="41" l="1"/>
  <c r="KQ15" i="41" s="1"/>
  <c r="KQ21" i="41"/>
  <c r="KQ20" i="41" s="1"/>
  <c r="KQ11" i="41"/>
  <c r="LC12" i="41" s="1"/>
  <c r="KP10" i="41"/>
  <c r="KR21" i="41" l="1"/>
  <c r="KR20" i="41" s="1"/>
  <c r="KR16" i="41"/>
  <c r="KR15" i="41" s="1"/>
  <c r="KR11" i="41"/>
  <c r="LD12" i="41" s="1"/>
  <c r="KQ10" i="41"/>
  <c r="KS11" i="41" l="1"/>
  <c r="LE12" i="41" s="1"/>
  <c r="KS21" i="41"/>
  <c r="KS20" i="41" s="1"/>
  <c r="KS16" i="41"/>
  <c r="KS15" i="41" s="1"/>
  <c r="KR10" i="41"/>
  <c r="KS10" i="41" l="1"/>
  <c r="KT11" i="41"/>
  <c r="LF12" i="41" s="1"/>
  <c r="KT16" i="41"/>
  <c r="KT15" i="41" s="1"/>
  <c r="KT21" i="41"/>
  <c r="KT20" i="41" s="1"/>
  <c r="KU16" i="41" l="1"/>
  <c r="KU15" i="41" s="1"/>
  <c r="KU21" i="41"/>
  <c r="KU20" i="41" s="1"/>
  <c r="KU11" i="41"/>
  <c r="LG12" i="41" s="1"/>
  <c r="KT10" i="41"/>
  <c r="G129" i="40"/>
  <c r="G131" i="40"/>
  <c r="F127" i="40"/>
  <c r="F130" i="40"/>
  <c r="F128" i="40"/>
  <c r="F131" i="40"/>
  <c r="G128" i="40"/>
  <c r="G127" i="40"/>
  <c r="F129" i="40"/>
  <c r="G126" i="40"/>
  <c r="G130" i="40"/>
  <c r="G125" i="40"/>
  <c r="F125" i="40"/>
  <c r="F126" i="40"/>
  <c r="G123" i="40" l="1"/>
  <c r="G124" i="40" s="1"/>
  <c r="F123" i="40"/>
  <c r="F124" i="40" s="1"/>
  <c r="KU10" i="41"/>
  <c r="KV21" i="41"/>
  <c r="KV20" i="41" s="1"/>
  <c r="KV16" i="41"/>
  <c r="KV15" i="41" s="1"/>
  <c r="KV11" i="41"/>
  <c r="LH12" i="41" s="1"/>
  <c r="E129" i="40"/>
  <c r="E128" i="40"/>
  <c r="E126" i="40"/>
  <c r="E130" i="40"/>
  <c r="E125" i="40"/>
  <c r="E131" i="40"/>
  <c r="E127" i="40"/>
  <c r="F81" i="39" l="1"/>
  <c r="G81" i="39"/>
  <c r="L81" i="39"/>
  <c r="J81" i="39"/>
  <c r="K81" i="39"/>
  <c r="I81" i="39"/>
  <c r="M81" i="39"/>
  <c r="E123" i="40"/>
  <c r="KV10" i="41"/>
  <c r="KW11" i="41"/>
  <c r="LI12" i="41" s="1"/>
  <c r="KW16" i="41"/>
  <c r="KW15" i="41" s="1"/>
  <c r="KW21" i="41"/>
  <c r="KW20" i="41" s="1"/>
  <c r="E124" i="40" l="1"/>
  <c r="H81" i="39"/>
  <c r="KX11" i="41"/>
  <c r="LJ12" i="41" s="1"/>
  <c r="KX16" i="41"/>
  <c r="KX15" i="41" s="1"/>
  <c r="KX21" i="41"/>
  <c r="KX20" i="41" s="1"/>
  <c r="KW10" i="41"/>
  <c r="E81" i="39" l="1"/>
  <c r="KY16" i="41"/>
  <c r="KY15" i="41" s="1"/>
  <c r="KY21" i="41"/>
  <c r="KY20" i="41" s="1"/>
  <c r="KY11" i="41"/>
  <c r="LK12" i="41" s="1"/>
  <c r="KX10" i="41"/>
  <c r="KZ21" i="41" l="1"/>
  <c r="KZ20" i="41" s="1"/>
  <c r="KZ11" i="41"/>
  <c r="LL12" i="41" s="1"/>
  <c r="KZ16" i="41"/>
  <c r="KZ15" i="41" s="1"/>
  <c r="KY10" i="41"/>
  <c r="LA21" i="41" l="1"/>
  <c r="LA20" i="41" s="1"/>
  <c r="LA11" i="41"/>
  <c r="LM12" i="41" s="1"/>
  <c r="LA16" i="41"/>
  <c r="LA15" i="41" s="1"/>
  <c r="KZ10" i="41"/>
  <c r="LA10" i="41" l="1"/>
  <c r="LB11" i="41"/>
  <c r="LN12" i="41" s="1"/>
  <c r="LB16" i="41"/>
  <c r="LB15" i="41" s="1"/>
  <c r="LB21" i="41"/>
  <c r="LB20" i="41" s="1"/>
  <c r="LC16" i="41" l="1"/>
  <c r="LC15" i="41" s="1"/>
  <c r="LC11" i="41"/>
  <c r="LO12" i="41" s="1"/>
  <c r="LC21" i="41"/>
  <c r="LC20" i="41" s="1"/>
  <c r="LB10" i="41"/>
  <c r="LD21" i="41" l="1"/>
  <c r="LD20" i="41" s="1"/>
  <c r="LD16" i="41"/>
  <c r="LD15" i="41" s="1"/>
  <c r="LD11" i="41"/>
  <c r="LP12" i="41" s="1"/>
  <c r="LC10" i="41"/>
  <c r="LD10" i="41" l="1"/>
  <c r="LE11" i="41"/>
  <c r="LQ12" i="41" s="1"/>
  <c r="LE21" i="41"/>
  <c r="LE20" i="41" s="1"/>
  <c r="LE16" i="41"/>
  <c r="LE15" i="41" s="1"/>
  <c r="LF11" i="41" l="1"/>
  <c r="LR12" i="41" s="1"/>
  <c r="LF16" i="41"/>
  <c r="LF15" i="41" s="1"/>
  <c r="LF21" i="41"/>
  <c r="LF20" i="41" s="1"/>
  <c r="LE10" i="41"/>
  <c r="LG16" i="41" l="1"/>
  <c r="LG15" i="41" s="1"/>
  <c r="LG21" i="41"/>
  <c r="LG20" i="41" s="1"/>
  <c r="LG11" i="41"/>
  <c r="LS12" i="41" s="1"/>
  <c r="LF10" i="41"/>
  <c r="LG10" i="41" l="1"/>
  <c r="LH21" i="41"/>
  <c r="LH20" i="41" s="1"/>
  <c r="LH11" i="41"/>
  <c r="LT12" i="41" s="1"/>
  <c r="LH16" i="41"/>
  <c r="LH15" i="41" s="1"/>
  <c r="LH10" i="41" l="1"/>
  <c r="LI11" i="41"/>
  <c r="LU12" i="41" s="1"/>
  <c r="LI16" i="41"/>
  <c r="LI15" i="41" s="1"/>
  <c r="LI21" i="41"/>
  <c r="LI20" i="41" s="1"/>
  <c r="LJ11" i="41" l="1"/>
  <c r="LV12" i="41" s="1"/>
  <c r="LJ16" i="41"/>
  <c r="LJ15" i="41" s="1"/>
  <c r="LJ21" i="41"/>
  <c r="LJ20" i="41" s="1"/>
  <c r="LI10" i="41"/>
  <c r="LK16" i="41" l="1"/>
  <c r="LK15" i="41" s="1"/>
  <c r="LK21" i="41"/>
  <c r="LK20" i="41" s="1"/>
  <c r="LK11" i="41"/>
  <c r="LW12" i="41" s="1"/>
  <c r="LJ10" i="41"/>
  <c r="LK10" i="41" l="1"/>
  <c r="LL21" i="41"/>
  <c r="LL20" i="41" s="1"/>
  <c r="LL16" i="41"/>
  <c r="LL15" i="41" s="1"/>
  <c r="LL11" i="41"/>
  <c r="LX12" i="41" s="1"/>
  <c r="LL10" i="41" l="1"/>
  <c r="LM11" i="41"/>
  <c r="LY12" i="41" s="1"/>
  <c r="LM21" i="41"/>
  <c r="LM20" i="41" s="1"/>
  <c r="LM16" i="41"/>
  <c r="LM15" i="41" s="1"/>
  <c r="LM10" i="41" l="1"/>
  <c r="LN11" i="41"/>
  <c r="LZ12" i="41" s="1"/>
  <c r="LN16" i="41"/>
  <c r="LN15" i="41" s="1"/>
  <c r="LN21" i="41"/>
  <c r="LN20" i="41" s="1"/>
  <c r="LN10" i="41" l="1"/>
  <c r="LO16" i="41"/>
  <c r="LO15" i="41" s="1"/>
  <c r="LO11" i="41"/>
  <c r="MA12" i="41" s="1"/>
  <c r="LO21" i="41"/>
  <c r="LO20" i="41" s="1"/>
  <c r="LO10" i="41" l="1"/>
  <c r="LP21" i="41"/>
  <c r="LP20" i="41" s="1"/>
  <c r="LP16" i="41"/>
  <c r="LP15" i="41" s="1"/>
  <c r="LP11" i="41"/>
  <c r="MB12" i="41" s="1"/>
  <c r="LQ11" i="41" l="1"/>
  <c r="MC12" i="41" s="1"/>
  <c r="LQ16" i="41"/>
  <c r="LQ15" i="41" s="1"/>
  <c r="LQ21" i="41"/>
  <c r="LQ20" i="41" s="1"/>
  <c r="LP10" i="41"/>
  <c r="LQ10" i="41" l="1"/>
  <c r="LR11" i="41"/>
  <c r="MD12" i="41" s="1"/>
  <c r="LR16" i="41"/>
  <c r="LR15" i="41" s="1"/>
  <c r="LR21" i="41"/>
  <c r="LR20" i="41" s="1"/>
  <c r="LS16" i="41" l="1"/>
  <c r="LS15" i="41" s="1"/>
  <c r="LS21" i="41"/>
  <c r="LS20" i="41" s="1"/>
  <c r="LS11" i="41"/>
  <c r="ME12" i="41" s="1"/>
  <c r="LR10" i="41"/>
  <c r="LT21" i="41" l="1"/>
  <c r="LT20" i="41" s="1"/>
  <c r="LT16" i="41"/>
  <c r="LT15" i="41" s="1"/>
  <c r="LT11" i="41"/>
  <c r="MF12" i="41" s="1"/>
  <c r="LS10" i="41"/>
  <c r="LT10" i="41" l="1"/>
  <c r="LU21" i="41"/>
  <c r="LU20" i="41" s="1"/>
  <c r="LU11" i="41"/>
  <c r="MG12" i="41" s="1"/>
  <c r="LU16" i="41"/>
  <c r="LU15" i="41" s="1"/>
  <c r="LU10" i="41" l="1"/>
  <c r="LV11" i="41"/>
  <c r="MH12" i="41" s="1"/>
  <c r="LV16" i="41"/>
  <c r="LV15" i="41" s="1"/>
  <c r="LV21" i="41"/>
  <c r="LV20" i="41" s="1"/>
  <c r="LV10" i="41" l="1"/>
  <c r="LW16" i="41"/>
  <c r="LW15" i="41" s="1"/>
  <c r="LW21" i="41"/>
  <c r="LW20" i="41" s="1"/>
  <c r="LW11" i="41"/>
  <c r="MI12" i="41" s="1"/>
  <c r="LX21" i="41" l="1"/>
  <c r="LX20" i="41" s="1"/>
  <c r="LX11" i="41"/>
  <c r="MJ12" i="41" s="1"/>
  <c r="LX16" i="41"/>
  <c r="LX15" i="41" s="1"/>
  <c r="LW10" i="41"/>
  <c r="LX10" i="41" l="1"/>
  <c r="LY11" i="41"/>
  <c r="MK12" i="41" s="1"/>
  <c r="LY21" i="41"/>
  <c r="LY20" i="41" s="1"/>
  <c r="LY16" i="41"/>
  <c r="LY15" i="41" s="1"/>
  <c r="G141" i="40"/>
  <c r="G139" i="40"/>
  <c r="G143" i="40"/>
  <c r="F140" i="40"/>
  <c r="F143" i="40"/>
  <c r="F141" i="40"/>
  <c r="F138" i="40"/>
  <c r="F144" i="40"/>
  <c r="F139" i="40"/>
  <c r="F142" i="40"/>
  <c r="G142" i="40"/>
  <c r="G138" i="40"/>
  <c r="G144" i="40"/>
  <c r="G140" i="40"/>
  <c r="G136" i="40" l="1"/>
  <c r="F136" i="40"/>
  <c r="LZ11" i="41"/>
  <c r="ML12" i="41" s="1"/>
  <c r="LZ16" i="41"/>
  <c r="LZ15" i="41" s="1"/>
  <c r="LZ21" i="41"/>
  <c r="LZ20" i="41" s="1"/>
  <c r="LY10" i="41"/>
  <c r="E138" i="40"/>
  <c r="E142" i="40"/>
  <c r="E140" i="40"/>
  <c r="E139" i="40"/>
  <c r="E143" i="40"/>
  <c r="E141" i="40"/>
  <c r="E144" i="40"/>
  <c r="G137" i="40" l="1"/>
  <c r="G145" i="40" s="1"/>
  <c r="F82" i="39"/>
  <c r="G82" i="39"/>
  <c r="M82" i="39"/>
  <c r="J82" i="39"/>
  <c r="I82" i="39"/>
  <c r="L82" i="39"/>
  <c r="K82" i="39"/>
  <c r="E136" i="40"/>
  <c r="H82" i="39" s="1"/>
  <c r="F137" i="40"/>
  <c r="F145" i="40" s="1"/>
  <c r="MA16" i="41"/>
  <c r="MA15" i="41" s="1"/>
  <c r="MA11" i="41"/>
  <c r="MM12" i="41" s="1"/>
  <c r="MA21" i="41"/>
  <c r="MA20" i="41" s="1"/>
  <c r="LZ10" i="41"/>
  <c r="E137" i="40" l="1"/>
  <c r="E145" i="40" s="1"/>
  <c r="MB21" i="41"/>
  <c r="MB20" i="41" s="1"/>
  <c r="MB16" i="41"/>
  <c r="MB15" i="41" s="1"/>
  <c r="MB11" i="41"/>
  <c r="MN12" i="41" s="1"/>
  <c r="MA10" i="41"/>
  <c r="E82" i="39" l="1"/>
  <c r="MB10" i="41"/>
  <c r="MC11" i="41"/>
  <c r="MO12" i="41" s="1"/>
  <c r="MC16" i="41"/>
  <c r="MC15" i="41" s="1"/>
  <c r="MC21" i="41"/>
  <c r="MC20" i="41" s="1"/>
  <c r="MC10" i="41" l="1"/>
  <c r="MD11" i="41"/>
  <c r="MP12" i="41" s="1"/>
  <c r="MD16" i="41"/>
  <c r="MD15" i="41" s="1"/>
  <c r="MD21" i="41"/>
  <c r="MD20" i="41" s="1"/>
  <c r="MD10" i="41" l="1"/>
  <c r="ME16" i="41"/>
  <c r="ME15" i="41" s="1"/>
  <c r="ME21" i="41"/>
  <c r="ME20" i="41" s="1"/>
  <c r="ME11" i="41"/>
  <c r="MQ12" i="41" s="1"/>
  <c r="MF21" i="41" l="1"/>
  <c r="MF20" i="41" s="1"/>
  <c r="MF16" i="41"/>
  <c r="MF15" i="41" s="1"/>
  <c r="MF11" i="41"/>
  <c r="MR12" i="41" s="1"/>
  <c r="ME10" i="41"/>
  <c r="MF10" i="41" l="1"/>
  <c r="MG21" i="41"/>
  <c r="MG20" i="41" s="1"/>
  <c r="MG11" i="41"/>
  <c r="MS12" i="41" s="1"/>
  <c r="MG16" i="41"/>
  <c r="MG15" i="41" s="1"/>
  <c r="MH11" i="41" l="1"/>
  <c r="MT12" i="41" s="1"/>
  <c r="MH16" i="41"/>
  <c r="MH15" i="41" s="1"/>
  <c r="MH21" i="41"/>
  <c r="MH20" i="41" s="1"/>
  <c r="MG10" i="41"/>
  <c r="MH10" i="41" l="1"/>
  <c r="MI16" i="41"/>
  <c r="MI15" i="41" s="1"/>
  <c r="MI21" i="41"/>
  <c r="MI20" i="41" s="1"/>
  <c r="MI11" i="41"/>
  <c r="MU12" i="41" s="1"/>
  <c r="MJ21" i="41" l="1"/>
  <c r="MJ20" i="41" s="1"/>
  <c r="MJ16" i="41"/>
  <c r="MJ15" i="41" s="1"/>
  <c r="MJ11" i="41"/>
  <c r="MV12" i="41" s="1"/>
  <c r="MI10" i="41"/>
  <c r="MJ10" i="41" l="1"/>
  <c r="MK11" i="41"/>
  <c r="MW12" i="41" s="1"/>
  <c r="MK21" i="41"/>
  <c r="MK20" i="41" s="1"/>
  <c r="MK16" i="41"/>
  <c r="MK15" i="41" s="1"/>
  <c r="MK10" i="41" l="1"/>
  <c r="ML11" i="41"/>
  <c r="MX12" i="41" s="1"/>
  <c r="ML16" i="41"/>
  <c r="ML15" i="41" s="1"/>
  <c r="ML21" i="41"/>
  <c r="ML20" i="41" s="1"/>
  <c r="ML10" i="41" l="1"/>
  <c r="MM16" i="41"/>
  <c r="MM15" i="41" s="1"/>
  <c r="MM11" i="41"/>
  <c r="MY12" i="41" s="1"/>
  <c r="MM21" i="41"/>
  <c r="MM20" i="41" s="1"/>
  <c r="MN21" i="41" l="1"/>
  <c r="MN20" i="41" s="1"/>
  <c r="MN16" i="41"/>
  <c r="MN15" i="41" s="1"/>
  <c r="MN11" i="41"/>
  <c r="MZ12" i="41" s="1"/>
  <c r="MM10" i="41"/>
  <c r="MO11" i="41" l="1"/>
  <c r="NA12" i="41" s="1"/>
  <c r="MO16" i="41"/>
  <c r="MO15" i="41" s="1"/>
  <c r="MO21" i="41"/>
  <c r="MO20" i="41" s="1"/>
  <c r="MN10" i="41"/>
  <c r="MO10" i="41" l="1"/>
  <c r="MP11" i="41"/>
  <c r="NB12" i="41" s="1"/>
  <c r="MP16" i="41"/>
  <c r="MP15" i="41" s="1"/>
  <c r="MP21" i="41"/>
  <c r="MP20" i="41" s="1"/>
  <c r="MQ16" i="41" l="1"/>
  <c r="MQ15" i="41" s="1"/>
  <c r="MQ21" i="41"/>
  <c r="MQ20" i="41" s="1"/>
  <c r="MQ11" i="41"/>
  <c r="NC12" i="41" s="1"/>
  <c r="MP10" i="41"/>
  <c r="MR21" i="41" l="1"/>
  <c r="MR20" i="41" s="1"/>
  <c r="MR16" i="41"/>
  <c r="MR15" i="41" s="1"/>
  <c r="MR11" i="41"/>
  <c r="ND12" i="41" s="1"/>
  <c r="MQ10" i="41"/>
  <c r="MR10" i="41" l="1"/>
  <c r="MS11" i="41"/>
  <c r="NE12" i="41" s="1"/>
  <c r="MS21" i="41"/>
  <c r="MS20" i="41" s="1"/>
  <c r="MS16" i="41"/>
  <c r="MS15" i="41" s="1"/>
  <c r="MS10" i="41" l="1"/>
  <c r="MT11" i="41"/>
  <c r="NF12" i="41" s="1"/>
  <c r="MT16" i="41"/>
  <c r="MT15" i="41" s="1"/>
  <c r="MT21" i="41"/>
  <c r="MT20" i="41" s="1"/>
  <c r="MT10" i="41" l="1"/>
  <c r="MU16" i="41"/>
  <c r="MU15" i="41" s="1"/>
  <c r="MU21" i="41"/>
  <c r="MU20" i="41" s="1"/>
  <c r="MU11" i="41"/>
  <c r="NG12" i="41" s="1"/>
  <c r="MU10" i="41" l="1"/>
  <c r="MV21" i="41"/>
  <c r="MV20" i="41" s="1"/>
  <c r="MV11" i="41"/>
  <c r="NH12" i="41" s="1"/>
  <c r="MV16" i="41"/>
  <c r="MV15" i="41" s="1"/>
  <c r="MW21" i="41" l="1"/>
  <c r="MW20" i="41" s="1"/>
  <c r="MW11" i="41"/>
  <c r="NI12" i="41" s="1"/>
  <c r="MW16" i="41"/>
  <c r="MW15" i="41" s="1"/>
  <c r="MV10" i="41"/>
  <c r="MX11" i="41" l="1"/>
  <c r="NJ12" i="41" s="1"/>
  <c r="MX16" i="41"/>
  <c r="MX15" i="41" s="1"/>
  <c r="MX21" i="41"/>
  <c r="MX20" i="41" s="1"/>
  <c r="MW10" i="41"/>
  <c r="MX10" i="41" l="1"/>
  <c r="MY16" i="41"/>
  <c r="MY15" i="41" s="1"/>
  <c r="MY11" i="41"/>
  <c r="NK12" i="41" s="1"/>
  <c r="MY21" i="41"/>
  <c r="MY20" i="41" s="1"/>
  <c r="MZ21" i="41" l="1"/>
  <c r="MZ20" i="41" s="1"/>
  <c r="MZ16" i="41"/>
  <c r="MZ15" i="41" s="1"/>
  <c r="MZ11" i="41"/>
  <c r="NL12" i="41" s="1"/>
  <c r="MY10" i="41"/>
  <c r="NA11" i="41" l="1"/>
  <c r="NM12" i="41" s="1"/>
  <c r="NA16" i="41"/>
  <c r="NA15" i="41" s="1"/>
  <c r="NA21" i="41"/>
  <c r="NA20" i="41" s="1"/>
  <c r="MZ10" i="41"/>
  <c r="NB11" i="41" l="1"/>
  <c r="NN12" i="41" s="1"/>
  <c r="NB16" i="41"/>
  <c r="NB15" i="41" s="1"/>
  <c r="NB21" i="41"/>
  <c r="NB20" i="41" s="1"/>
  <c r="NA10" i="41"/>
  <c r="NC16" i="41" l="1"/>
  <c r="NC15" i="41" s="1"/>
  <c r="NC21" i="41"/>
  <c r="NC20" i="41" s="1"/>
  <c r="NC11" i="41"/>
  <c r="NO12" i="41" s="1"/>
  <c r="NB10" i="41"/>
  <c r="NC10" i="41" l="1"/>
  <c r="ND21" i="41"/>
  <c r="ND20" i="41" s="1"/>
  <c r="ND16" i="41"/>
  <c r="ND15" i="41" s="1"/>
  <c r="ND11" i="41"/>
  <c r="NP12" i="41" s="1"/>
  <c r="G156" i="40"/>
  <c r="F154" i="40"/>
  <c r="F151" i="40"/>
  <c r="F153" i="40"/>
  <c r="F156" i="40"/>
  <c r="F155" i="40"/>
  <c r="F152" i="40"/>
  <c r="F157" i="40"/>
  <c r="G153" i="40"/>
  <c r="G154" i="40"/>
  <c r="G151" i="40"/>
  <c r="G155" i="40"/>
  <c r="G157" i="40"/>
  <c r="G152" i="40"/>
  <c r="G149" i="40" l="1"/>
  <c r="F149" i="40"/>
  <c r="ND10" i="41"/>
  <c r="E152" i="40"/>
  <c r="E156" i="40"/>
  <c r="E151" i="40"/>
  <c r="E155" i="40"/>
  <c r="E153" i="40"/>
  <c r="E154" i="40"/>
  <c r="E157" i="40"/>
  <c r="G150" i="40" l="1"/>
  <c r="G158" i="40" s="1"/>
  <c r="F83" i="39"/>
  <c r="G83" i="39"/>
  <c r="M83" i="39"/>
  <c r="I83" i="39"/>
  <c r="J83" i="39"/>
  <c r="L83" i="39"/>
  <c r="K83" i="39"/>
  <c r="E149" i="40"/>
  <c r="H83" i="39" s="1"/>
  <c r="F150" i="40"/>
  <c r="F158" i="40" s="1"/>
  <c r="M89" i="39" l="1"/>
  <c r="M91" i="39"/>
  <c r="L89" i="39"/>
  <c r="L91" i="39"/>
  <c r="K89" i="39"/>
  <c r="K91" i="39"/>
  <c r="J89" i="39"/>
  <c r="J91" i="39"/>
  <c r="I89" i="39"/>
  <c r="I91" i="39"/>
  <c r="H89" i="39"/>
  <c r="H91" i="39"/>
  <c r="G89" i="39"/>
  <c r="G91" i="39"/>
  <c r="F89" i="39"/>
  <c r="F91" i="39"/>
  <c r="E150" i="40"/>
  <c r="E158" i="40" s="1"/>
  <c r="NF11" i="41"/>
  <c r="NR12" i="41" s="1"/>
  <c r="NF16" i="41"/>
  <c r="NF15" i="41" s="1"/>
  <c r="NF21" i="41"/>
  <c r="NF20" i="41" s="1"/>
  <c r="NE11" i="41"/>
  <c r="NQ12" i="41" s="1"/>
  <c r="NE21" i="41"/>
  <c r="NE20" i="41" s="1"/>
  <c r="NE16" i="41"/>
  <c r="NE15" i="41" s="1"/>
  <c r="NE10" i="41" l="1"/>
  <c r="NF10" i="41"/>
  <c r="NG16" i="41"/>
  <c r="NG15" i="41" s="1"/>
  <c r="NG21" i="41"/>
  <c r="NG20" i="41" s="1"/>
  <c r="NG11" i="41"/>
  <c r="NS12" i="41" s="1"/>
  <c r="NG10" i="41" l="1"/>
  <c r="NH21" i="41"/>
  <c r="NH20" i="41" s="1"/>
  <c r="NH16" i="41"/>
  <c r="NH15" i="41" s="1"/>
  <c r="NH11" i="41"/>
  <c r="NT12" i="41" s="1"/>
  <c r="NH10" i="41" l="1"/>
  <c r="NI11" i="41"/>
  <c r="NU12" i="41" s="1"/>
  <c r="NI16" i="41"/>
  <c r="NI15" i="41" s="1"/>
  <c r="NI21" i="41"/>
  <c r="NI20" i="41" s="1"/>
  <c r="NI10" i="41" l="1"/>
  <c r="NJ11" i="41"/>
  <c r="NV12" i="41" s="1"/>
  <c r="NJ16" i="41"/>
  <c r="NJ15" i="41" s="1"/>
  <c r="NJ21" i="41"/>
  <c r="NJ20" i="41" s="1"/>
  <c r="NK16" i="41" l="1"/>
  <c r="NK15" i="41" s="1"/>
  <c r="NK11" i="41"/>
  <c r="NW12" i="41" s="1"/>
  <c r="NK21" i="41"/>
  <c r="NK20" i="41" s="1"/>
  <c r="NJ10" i="41"/>
  <c r="E83" i="39" l="1"/>
  <c r="C84" i="39"/>
  <c r="NL21" i="41"/>
  <c r="NL20" i="41" s="1"/>
  <c r="NL16" i="41"/>
  <c r="NL15" i="41" s="1"/>
  <c r="NL11" i="41"/>
  <c r="NX12" i="41" s="1"/>
  <c r="NK10" i="41"/>
  <c r="E89" i="39" l="1"/>
  <c r="E91" i="39"/>
  <c r="NL10" i="41"/>
  <c r="NM11" i="41"/>
  <c r="NY12" i="41" s="1"/>
  <c r="NM21" i="41"/>
  <c r="NM20" i="41" s="1"/>
  <c r="NM16" i="41"/>
  <c r="NM15" i="41" s="1"/>
  <c r="NM10" i="41" l="1"/>
  <c r="NN11" i="41"/>
  <c r="NZ12" i="41" s="1"/>
  <c r="NN16" i="41"/>
  <c r="NN15" i="41" s="1"/>
  <c r="NN21" i="41"/>
  <c r="NN20" i="41" s="1"/>
  <c r="NN10" i="41" l="1"/>
  <c r="NO16" i="41"/>
  <c r="NO15" i="41" s="1"/>
  <c r="NO21" i="41"/>
  <c r="NO20" i="41" s="1"/>
  <c r="NO11" i="41"/>
  <c r="OA12" i="41" s="1"/>
  <c r="NP21" i="41" l="1"/>
  <c r="NP20" i="41" s="1"/>
  <c r="NP16" i="41"/>
  <c r="NP15" i="41" s="1"/>
  <c r="NP11" i="41"/>
  <c r="OB12" i="41" s="1"/>
  <c r="NO10" i="41"/>
  <c r="NP10" i="41" l="1"/>
  <c r="NQ11" i="41"/>
  <c r="OC12" i="41" s="1"/>
  <c r="NQ16" i="41"/>
  <c r="NQ15" i="41" s="1"/>
  <c r="NQ21" i="41"/>
  <c r="NQ20" i="41" s="1"/>
  <c r="NR11" i="41" l="1"/>
  <c r="OD12" i="41" s="1"/>
  <c r="NR16" i="41"/>
  <c r="NR15" i="41" s="1"/>
  <c r="NR21" i="41"/>
  <c r="NR20" i="41" s="1"/>
  <c r="NQ10" i="41"/>
  <c r="NR10" i="41" l="1"/>
  <c r="NS16" i="41"/>
  <c r="NS15" i="41" s="1"/>
  <c r="NS21" i="41"/>
  <c r="NS20" i="41" s="1"/>
  <c r="NS11" i="41"/>
  <c r="OE12" i="41" s="1"/>
  <c r="NT21" i="41" l="1"/>
  <c r="NT20" i="41" s="1"/>
  <c r="NT16" i="41"/>
  <c r="NT15" i="41" s="1"/>
  <c r="NT11" i="41"/>
  <c r="OF12" i="41" s="1"/>
  <c r="NS10" i="41"/>
  <c r="NU11" i="41" l="1"/>
  <c r="OG12" i="41" s="1"/>
  <c r="NU21" i="41"/>
  <c r="NU20" i="41" s="1"/>
  <c r="NU16" i="41"/>
  <c r="NU15" i="41" s="1"/>
  <c r="NT10" i="41"/>
  <c r="NV11" i="41" l="1"/>
  <c r="OH12" i="41" s="1"/>
  <c r="NV16" i="41"/>
  <c r="NV15" i="41" s="1"/>
  <c r="NV21" i="41"/>
  <c r="NV20" i="41" s="1"/>
  <c r="NU10" i="41"/>
  <c r="NV10" i="41" l="1"/>
  <c r="NW16" i="41"/>
  <c r="NW15" i="41" s="1"/>
  <c r="NW11" i="41"/>
  <c r="OI12" i="41" s="1"/>
  <c r="NW21" i="41"/>
  <c r="NW20" i="41" s="1"/>
  <c r="NW10" i="41" l="1"/>
  <c r="NX21" i="41"/>
  <c r="NX20" i="41" s="1"/>
  <c r="NX16" i="41"/>
  <c r="NX15" i="41" s="1"/>
  <c r="NX11" i="41"/>
  <c r="OJ12" i="41" s="1"/>
  <c r="NX10" i="41" l="1"/>
  <c r="NY21" i="41"/>
  <c r="NY20" i="41" s="1"/>
  <c r="NY11" i="41"/>
  <c r="NY10" i="41" s="1"/>
  <c r="NY16" i="41"/>
  <c r="NY15" i="41" s="1"/>
  <c r="NZ11" i="41" l="1"/>
  <c r="NZ10" i="41" s="1"/>
  <c r="NZ16" i="41"/>
  <c r="NZ15" i="41" s="1"/>
  <c r="NZ21" i="41"/>
  <c r="NZ20" i="41" s="1"/>
  <c r="OA16" i="41" l="1"/>
  <c r="OA15" i="41" s="1"/>
  <c r="OA21" i="41"/>
  <c r="OA20" i="41" s="1"/>
  <c r="OA11" i="41"/>
  <c r="OA10" i="41" s="1"/>
  <c r="OB21" i="41" l="1"/>
  <c r="OB20" i="41" s="1"/>
  <c r="OB16" i="41"/>
  <c r="OB15" i="41" s="1"/>
  <c r="OB11" i="41"/>
  <c r="OB10" i="41" s="1"/>
  <c r="OC11" i="41" l="1"/>
  <c r="OC10" i="41" s="1"/>
  <c r="OC16" i="41"/>
  <c r="OC15" i="41" s="1"/>
  <c r="OC21" i="41"/>
  <c r="OC20" i="41" s="1"/>
  <c r="OD11" i="41" l="1"/>
  <c r="OD10" i="41" s="1"/>
  <c r="OD16" i="41"/>
  <c r="OD15" i="41" s="1"/>
  <c r="OD21" i="41"/>
  <c r="OD20" i="41" s="1"/>
  <c r="OE16" i="41" l="1"/>
  <c r="OE15" i="41" s="1"/>
  <c r="OE21" i="41"/>
  <c r="OE20" i="41" s="1"/>
  <c r="OE11" i="41"/>
  <c r="OE10" i="41" s="1"/>
  <c r="OF21" i="41" l="1"/>
  <c r="OF20" i="41" s="1"/>
  <c r="OF11" i="41"/>
  <c r="OF10" i="41" s="1"/>
  <c r="OF16" i="41"/>
  <c r="OF15" i="41" s="1"/>
  <c r="OG11" i="41" l="1"/>
  <c r="OG10" i="41" s="1"/>
  <c r="OG16" i="41"/>
  <c r="OG15" i="41" s="1"/>
  <c r="OG21" i="41"/>
  <c r="OG20" i="41" s="1"/>
  <c r="OH11" i="41" l="1"/>
  <c r="OH10" i="41" s="1"/>
  <c r="OH16" i="41"/>
  <c r="OH15" i="41" s="1"/>
  <c r="OH21" i="41"/>
  <c r="OH20" i="41" s="1"/>
  <c r="OI16" i="41" l="1"/>
  <c r="OI15" i="41" s="1"/>
  <c r="OI11" i="41"/>
  <c r="OI10" i="41" s="1"/>
  <c r="OI21" i="41"/>
  <c r="OI20" i="41" s="1"/>
  <c r="OJ21" i="41" l="1"/>
  <c r="OJ20" i="41" s="1"/>
  <c r="OJ16" i="41"/>
  <c r="OJ15" i="41" s="1"/>
  <c r="OJ11" i="41"/>
  <c r="OJ10" i="41" s="1"/>
  <c r="E11" i="41" l="1"/>
  <c r="Q12" i="41" s="1"/>
  <c r="E16" i="41"/>
  <c r="E15" i="41" s="1"/>
  <c r="E21" i="41"/>
  <c r="E20" i="41" s="1"/>
  <c r="E10" i="41" l="1"/>
  <c r="R22" i="41"/>
  <c r="R17" i="41"/>
  <c r="I87" i="39" l="1"/>
  <c r="J87" i="39"/>
  <c r="M87" i="39"/>
  <c r="K87" i="39"/>
  <c r="L87" i="39"/>
  <c r="G167" i="40"/>
  <c r="E180" i="40"/>
  <c r="G165" i="40"/>
  <c r="F179" i="40"/>
  <c r="F14" i="40"/>
  <c r="G164" i="40"/>
  <c r="F182" i="40"/>
  <c r="G179" i="40"/>
  <c r="G14" i="40"/>
  <c r="E177" i="40"/>
  <c r="E10" i="40"/>
  <c r="F165" i="40"/>
  <c r="E165" i="40"/>
  <c r="E170" i="40"/>
  <c r="E11" i="40"/>
  <c r="E168" i="40"/>
  <c r="G178" i="40"/>
  <c r="G13" i="40"/>
  <c r="E183" i="40"/>
  <c r="G10" i="40"/>
  <c r="E179" i="40"/>
  <c r="F13" i="40"/>
  <c r="G168" i="40"/>
  <c r="F183" i="40"/>
  <c r="G177" i="40"/>
  <c r="G9" i="40"/>
  <c r="E184" i="40"/>
  <c r="E8" i="40"/>
  <c r="F8" i="40"/>
  <c r="F166" i="40"/>
  <c r="E167" i="40"/>
  <c r="E13" i="40"/>
  <c r="E12" i="40"/>
  <c r="G184" i="40"/>
  <c r="F181" i="40"/>
  <c r="G181" i="40"/>
  <c r="G11" i="40"/>
  <c r="E178" i="40"/>
  <c r="G180" i="40"/>
  <c r="G8" i="40"/>
  <c r="E182" i="40"/>
  <c r="G170" i="40"/>
  <c r="F177" i="40"/>
  <c r="F170" i="40"/>
  <c r="E169" i="40"/>
  <c r="E14" i="40"/>
  <c r="F9" i="40"/>
  <c r="F164" i="40"/>
  <c r="E164" i="40"/>
  <c r="F168" i="40"/>
  <c r="G169" i="40"/>
  <c r="F180" i="40"/>
  <c r="G182" i="40"/>
  <c r="F184" i="40"/>
  <c r="F167" i="40"/>
  <c r="G183" i="40"/>
  <c r="G12" i="40"/>
  <c r="E181" i="40"/>
  <c r="G166" i="40"/>
  <c r="F178" i="40"/>
  <c r="F11" i="40"/>
  <c r="F169" i="40"/>
  <c r="E166" i="40"/>
  <c r="E9" i="40"/>
  <c r="F10" i="40"/>
  <c r="F12" i="40"/>
  <c r="G72" i="39" l="1"/>
  <c r="E162" i="40"/>
  <c r="E163" i="40" s="1"/>
  <c r="F72" i="39"/>
  <c r="F86" i="39" s="1"/>
  <c r="H38" i="39" s="1"/>
  <c r="L84" i="39"/>
  <c r="K14" i="39" s="1"/>
  <c r="L72" i="39"/>
  <c r="Q14" i="39" s="1"/>
  <c r="F162" i="40"/>
  <c r="F163" i="40" s="1"/>
  <c r="J84" i="39"/>
  <c r="K12" i="39" s="1"/>
  <c r="J72" i="39"/>
  <c r="J90" i="39" s="1"/>
  <c r="N41" i="39" s="1"/>
  <c r="M72" i="39"/>
  <c r="M86" i="39" s="1"/>
  <c r="H44" i="39" s="1"/>
  <c r="M84" i="39"/>
  <c r="K15" i="39" s="1"/>
  <c r="F6" i="40"/>
  <c r="F7" i="40" s="1"/>
  <c r="E6" i="40"/>
  <c r="H72" i="39" s="1"/>
  <c r="Q10" i="39" s="1"/>
  <c r="I84" i="39"/>
  <c r="K11" i="39" s="1"/>
  <c r="I72" i="39"/>
  <c r="I86" i="39" s="1"/>
  <c r="H40" i="39" s="1"/>
  <c r="K84" i="39"/>
  <c r="K13" i="39" s="1"/>
  <c r="K72" i="39"/>
  <c r="K86" i="39" s="1"/>
  <c r="H42" i="39" s="1"/>
  <c r="G85" i="39"/>
  <c r="E8" i="39" s="1"/>
  <c r="I85" i="39"/>
  <c r="E11" i="39" s="1"/>
  <c r="E175" i="40"/>
  <c r="H85" i="39" s="1"/>
  <c r="F175" i="40"/>
  <c r="F176" i="40" s="1"/>
  <c r="G175" i="40"/>
  <c r="G176" i="40" s="1"/>
  <c r="F85" i="39"/>
  <c r="E9" i="39" s="1"/>
  <c r="G6" i="40"/>
  <c r="G7" i="40" s="1"/>
  <c r="G15" i="40" s="1"/>
  <c r="G162" i="40"/>
  <c r="G163" i="40" s="1"/>
  <c r="G171" i="40" s="1"/>
  <c r="J85" i="39"/>
  <c r="E12" i="39" s="1"/>
  <c r="K85" i="39"/>
  <c r="E13" i="39" s="1"/>
  <c r="M85" i="39"/>
  <c r="E15" i="39" s="1"/>
  <c r="L85" i="39"/>
  <c r="E14" i="39" s="1"/>
  <c r="M90" i="39"/>
  <c r="N44" i="39" s="1"/>
  <c r="I90" i="39"/>
  <c r="N40" i="39" s="1"/>
  <c r="G90" i="39"/>
  <c r="N37" i="39" s="1"/>
  <c r="G86" i="39"/>
  <c r="H37" i="39" s="1"/>
  <c r="Q15" i="39"/>
  <c r="Q8" i="39"/>
  <c r="G84" i="39"/>
  <c r="K8" i="39" s="1"/>
  <c r="Q11" i="39" l="1"/>
  <c r="Q9" i="39"/>
  <c r="E176" i="40"/>
  <c r="F90" i="39"/>
  <c r="N38" i="39" s="1"/>
  <c r="F84" i="39"/>
  <c r="K9" i="39" s="1"/>
  <c r="E72" i="39"/>
  <c r="Q7" i="39" s="1"/>
  <c r="H86" i="39"/>
  <c r="H39" i="39" s="1"/>
  <c r="J86" i="39"/>
  <c r="H41" i="39" s="1"/>
  <c r="Q12" i="39"/>
  <c r="L90" i="39"/>
  <c r="N43" i="39" s="1"/>
  <c r="L86" i="39"/>
  <c r="H43" i="39" s="1"/>
  <c r="Q13" i="39"/>
  <c r="K90" i="39"/>
  <c r="N42" i="39" s="1"/>
  <c r="H84" i="39"/>
  <c r="K10" i="39" s="1"/>
  <c r="H90" i="39"/>
  <c r="N39" i="39" s="1"/>
  <c r="E7" i="40"/>
  <c r="F132" i="40" s="1"/>
  <c r="E10" i="39"/>
  <c r="E85" i="39"/>
  <c r="E7" i="39" s="1"/>
  <c r="E86" i="39" l="1"/>
  <c r="H36" i="39" s="1"/>
  <c r="E90" i="39"/>
  <c r="N36" i="39" s="1"/>
  <c r="E132" i="40"/>
  <c r="E84" i="39"/>
  <c r="K7" i="39"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JOUQUAND Olivier ADJ</author>
  </authors>
  <commentList>
    <comment ref="A1" authorId="0" shapeId="0" xr:uid="{00000000-0006-0000-0100-000001000000}">
      <text>
        <r>
          <rPr>
            <sz val="9"/>
            <color indexed="81"/>
            <rFont val="Tahoma"/>
            <family val="2"/>
          </rPr>
          <t>Vous pouvez afficher les données individuelles en fonction de la période choisie : semaine, mensuelle, trimestrielle, semestrielle ou année complète.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JOUQUAND Olivier ADJ</author>
    <author>Olivier</author>
  </authors>
  <commentList>
    <comment ref="K9" authorId="0" shapeId="0" xr:uid="{00000000-0006-0000-0400-000001000000}">
      <text>
        <r>
          <rPr>
            <b/>
            <sz val="9"/>
            <color indexed="81"/>
            <rFont val="Tahoma"/>
            <family val="2"/>
          </rPr>
          <t>LouReeD :</t>
        </r>
        <r>
          <rPr>
            <sz val="9"/>
            <color indexed="81"/>
            <rFont val="Tahoma"/>
            <family val="2"/>
          </rPr>
          <t xml:space="preserve">
Ici vous pouvez mettre la mise en forme que vous voulez, seule la taille de la police n'est pas prise en compte et l'épaisseur des bordures.</t>
        </r>
      </text>
    </comment>
    <comment ref="K10" authorId="0" shapeId="0" xr:uid="{00000000-0006-0000-0400-000002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1" authorId="0" shapeId="0" xr:uid="{00000000-0006-0000-0400-000003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2" authorId="0" shapeId="0" xr:uid="{00000000-0006-0000-0400-000004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3" authorId="0" shapeId="0" xr:uid="{00000000-0006-0000-0400-000005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4" authorId="0" shapeId="0" xr:uid="{00000000-0006-0000-0400-000006000000}">
      <text>
        <r>
          <rPr>
            <b/>
            <sz val="9"/>
            <color indexed="81"/>
            <rFont val="Tahoma"/>
            <family val="2"/>
          </rPr>
          <t>LouReeD:</t>
        </r>
        <r>
          <rPr>
            <sz val="9"/>
            <color indexed="81"/>
            <rFont val="Tahoma"/>
            <family val="2"/>
          </rPr>
          <t xml:space="preserve">
Ici seules les couleurs unies sont gérées par l'application</t>
        </r>
      </text>
    </comment>
    <comment ref="K15" authorId="0" shapeId="0" xr:uid="{00000000-0006-0000-0400-000007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6" authorId="0" shapeId="0" xr:uid="{00000000-0006-0000-0400-000008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8" authorId="1" shapeId="0" xr:uid="{00000000-0006-0000-0400-000009000000}">
      <text>
        <r>
          <rPr>
            <b/>
            <sz val="9"/>
            <color indexed="81"/>
            <rFont val="Tahoma"/>
            <family val="2"/>
          </rPr>
          <t>LouReeD :</t>
        </r>
        <r>
          <rPr>
            <sz val="9"/>
            <color indexed="81"/>
            <rFont val="Tahoma"/>
            <family val="2"/>
          </rPr>
          <t xml:space="preserve">
Ici vous pouvez changer le nom de la feuille Planning, ainsi que la couleur de l'onglet couleur unie uniquement.
Attention pour changer le nom des feuilles il faut passer par ici...</t>
        </r>
      </text>
    </comment>
    <comment ref="K19" authorId="1" shapeId="0" xr:uid="{00000000-0006-0000-0400-00000A000000}">
      <text>
        <r>
          <rPr>
            <b/>
            <sz val="9"/>
            <color indexed="81"/>
            <rFont val="Tahoma"/>
            <family val="2"/>
          </rPr>
          <t>LouReeD :</t>
        </r>
        <r>
          <rPr>
            <sz val="9"/>
            <color indexed="81"/>
            <rFont val="Tahoma"/>
            <family val="2"/>
          </rPr>
          <t xml:space="preserve">
Ici vous pouvez changer le nom de la feuille Récap Individuel, ainsi que la couleur de l'onglet couleur unie uniquement.
Attention pour changer le nom des feuilles il faut passer par ici...</t>
        </r>
      </text>
    </comment>
    <comment ref="K20" authorId="1" shapeId="0" xr:uid="{00000000-0006-0000-0400-00000B000000}">
      <text>
        <r>
          <rPr>
            <b/>
            <sz val="9"/>
            <color indexed="81"/>
            <rFont val="Tahoma"/>
            <family val="2"/>
          </rPr>
          <t>LouReeD :</t>
        </r>
        <r>
          <rPr>
            <sz val="9"/>
            <color indexed="81"/>
            <rFont val="Tahoma"/>
            <family val="2"/>
          </rPr>
          <t xml:space="preserve">
Ici vous pouvez changer le nom de la feuille Récap Global Horaire Activité, ainsi que la couleur de l'onglet couleur unie uniquement.
Attention pour changer le nom des feuilles il faut passer par ici...</t>
        </r>
      </text>
    </comment>
    <comment ref="K21" authorId="1" shapeId="0" xr:uid="{00000000-0006-0000-0400-00000C000000}">
      <text>
        <r>
          <rPr>
            <b/>
            <sz val="9"/>
            <color indexed="81"/>
            <rFont val="Tahoma"/>
            <family val="2"/>
          </rPr>
          <t>LouReeD :</t>
        </r>
        <r>
          <rPr>
            <sz val="9"/>
            <color indexed="81"/>
            <rFont val="Tahoma"/>
            <family val="2"/>
          </rPr>
          <t xml:space="preserve">
Ici vous pouvez changer le nom de la feuille BD, ainsi que la couleur de l'onglet couleur unie uniquement.
Attention pour changer le nom des feuilles il faut passer par ici...</t>
        </r>
      </text>
    </comment>
    <comment ref="K22" authorId="1" shapeId="0" xr:uid="{00000000-0006-0000-0400-00000D000000}">
      <text>
        <r>
          <rPr>
            <b/>
            <sz val="9"/>
            <color indexed="81"/>
            <rFont val="Tahoma"/>
            <family val="2"/>
          </rPr>
          <t>LouReeD :</t>
        </r>
        <r>
          <rPr>
            <sz val="9"/>
            <color indexed="81"/>
            <rFont val="Tahoma"/>
            <family val="2"/>
          </rPr>
          <t xml:space="preserve">
Ici vous pouvez changer le nom de la feuille Système, ainsi que la couleur de l'onglet couleur unie uniquement.
Attention pour changer le nom des feuilles il faut passer par ici...</t>
        </r>
      </text>
    </comment>
    <comment ref="J23" authorId="0" shapeId="0" xr:uid="{00000000-0006-0000-0400-00000E000000}">
      <text>
        <r>
          <rPr>
            <b/>
            <sz val="9"/>
            <color indexed="81"/>
            <rFont val="Tahoma"/>
            <family val="2"/>
          </rPr>
          <t>LouReeD:</t>
        </r>
        <r>
          <rPr>
            <sz val="9"/>
            <color indexed="81"/>
            <rFont val="Tahoma"/>
            <family val="2"/>
          </rPr>
          <t xml:space="preserve">
Ici vous pouvez cocher afin que le scroll de la feuille "Planning" soit égal au nombre de ligne d'un personnel. Comme cela avec un scroll vertical vers le haut ou le bas, grâce à la molette de la souris, fait monter ou descendre un personnel complet sans le couper.</t>
        </r>
      </text>
    </comment>
    <comment ref="H40" authorId="0" shapeId="0" xr:uid="{00000000-0006-0000-0400-00000F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Jouquand Olivier ADJ</author>
  </authors>
  <commentList>
    <comment ref="C1" authorId="0" shapeId="0" xr:uid="{00000000-0006-0000-0500-000001000000}">
      <text>
        <r>
          <rPr>
            <b/>
            <sz val="9"/>
            <color indexed="81"/>
            <rFont val="Tahoma"/>
            <family val="2"/>
          </rPr>
          <t>LouReeD :</t>
        </r>
        <r>
          <rPr>
            <sz val="9"/>
            <color indexed="81"/>
            <rFont val="Tahoma"/>
            <family val="2"/>
          </rPr>
          <t xml:space="preserve">
NON = pas d'activité possible ni le matin ni l'après midi
OUI = activité possible soit le matin soit l'après midi soit les deux
OUIAM = activité possible uniquement le matin
OUIPM = activité possible uniquement l'après midi</t>
        </r>
      </text>
    </comment>
  </commentList>
</comments>
</file>

<file path=xl/sharedStrings.xml><?xml version="1.0" encoding="utf-8"?>
<sst xmlns="http://schemas.openxmlformats.org/spreadsheetml/2006/main" count="1591" uniqueCount="574">
  <si>
    <t>Personnels</t>
  </si>
  <si>
    <t>Code</t>
  </si>
  <si>
    <t>Opération en mémoire</t>
  </si>
  <si>
    <t>Reste droits ouvert année précédente</t>
  </si>
  <si>
    <t>Année print</t>
  </si>
  <si>
    <t>NB_personnel</t>
  </si>
  <si>
    <t>RTT</t>
  </si>
  <si>
    <t>Garde Enfant Malade</t>
  </si>
  <si>
    <t>GEM</t>
  </si>
  <si>
    <t>Stage</t>
  </si>
  <si>
    <t>Suivi des Congés Payés</t>
  </si>
  <si>
    <t>Heures non répertoriées</t>
  </si>
  <si>
    <t>Scroll</t>
  </si>
  <si>
    <t>CP</t>
  </si>
  <si>
    <t>HHO</t>
  </si>
  <si>
    <t>N° de la semaine</t>
  </si>
  <si>
    <t>Chômé ?</t>
  </si>
  <si>
    <t>Janvier</t>
  </si>
  <si>
    <t>Choix de la période</t>
  </si>
  <si>
    <t>Début</t>
  </si>
  <si>
    <t>Fin</t>
  </si>
  <si>
    <t>Année entière</t>
  </si>
  <si>
    <t>Février</t>
  </si>
  <si>
    <t>Mars</t>
  </si>
  <si>
    <t>Avril</t>
  </si>
  <si>
    <t>Mai</t>
  </si>
  <si>
    <t>Juin</t>
  </si>
  <si>
    <t>Juillet</t>
  </si>
  <si>
    <t>Août</t>
  </si>
  <si>
    <t>Septembre</t>
  </si>
  <si>
    <t>Octobre</t>
  </si>
  <si>
    <t>Novembre</t>
  </si>
  <si>
    <t>Décembre</t>
  </si>
  <si>
    <t>Premier trimestre</t>
  </si>
  <si>
    <t>Deuxième trimestre</t>
  </si>
  <si>
    <t>Troisième trimestre</t>
  </si>
  <si>
    <t>Quatrième trimestre</t>
  </si>
  <si>
    <t>Premier semestre</t>
  </si>
  <si>
    <t>Deuxième semestre</t>
  </si>
  <si>
    <t>Nombre max de personnel</t>
  </si>
  <si>
    <t>Heure</t>
  </si>
  <si>
    <t>Agenda 1</t>
  </si>
  <si>
    <t>Agenda 3</t>
  </si>
  <si>
    <t>Agenda 4</t>
  </si>
  <si>
    <t>Evidemment vous pouvez aller plus loin mais il n'y a que 365 jours dans une année ! =&gt;</t>
  </si>
  <si>
    <t>Dernière ligne du tableau planning</t>
  </si>
  <si>
    <t>Total Heures</t>
  </si>
  <si>
    <t>Effacement</t>
  </si>
  <si>
    <t>Effacement Agenda</t>
  </si>
  <si>
    <t>Découpage
de la journée</t>
  </si>
  <si>
    <t>Indiquez l'année du suivi</t>
  </si>
  <si>
    <t>Indiquez le nom de votre service</t>
  </si>
  <si>
    <t>Indiquez le texte de la  ligne : position journalière</t>
  </si>
  <si>
    <t>Indiquez le texte de la  ligne : avant journée</t>
  </si>
  <si>
    <t>Indiquez le texte de la ligne : après journée</t>
  </si>
  <si>
    <t>Nombre de ligne par personnel</t>
  </si>
  <si>
    <t>Colonne de référence planning</t>
  </si>
  <si>
    <t>Ligne de référence planning</t>
  </si>
  <si>
    <t>Agenda 2</t>
  </si>
  <si>
    <t>Gestion des jours chômés</t>
  </si>
  <si>
    <t>Absences</t>
  </si>
  <si>
    <t>MAT</t>
  </si>
  <si>
    <t>Couleur des jours chômés du Planning</t>
  </si>
  <si>
    <t>Couleur du jour actuel du Planning</t>
  </si>
  <si>
    <t>Couleur des jours chômés de l'Agenda</t>
  </si>
  <si>
    <t>Couleur du jour actuel de l'Agenda</t>
  </si>
  <si>
    <t>Personnel 01</t>
  </si>
  <si>
    <t>Personnel 02</t>
  </si>
  <si>
    <t>Catégorie 1.1</t>
  </si>
  <si>
    <t>Catégorie 1.2</t>
  </si>
  <si>
    <t>Catégorie 1.3</t>
  </si>
  <si>
    <t>Catégorie 1.4</t>
  </si>
  <si>
    <t>Catégorie 1.5</t>
  </si>
  <si>
    <t>Catégorie 1.6</t>
  </si>
  <si>
    <t>Catégorie 1.7</t>
  </si>
  <si>
    <t>Catégorie 1.8</t>
  </si>
  <si>
    <t>Catégorie 1.9</t>
  </si>
  <si>
    <t>Catégorie 1.10</t>
  </si>
  <si>
    <t>Catégorie 1.11</t>
  </si>
  <si>
    <t>Catégorie 1.12</t>
  </si>
  <si>
    <t>Catégorie 1.13</t>
  </si>
  <si>
    <t>Catégorie 1.14</t>
  </si>
  <si>
    <t>Catégorie 1.15</t>
  </si>
  <si>
    <t>C1.1</t>
  </si>
  <si>
    <t>C1.2</t>
  </si>
  <si>
    <t>C1.3</t>
  </si>
  <si>
    <t>C1.4</t>
  </si>
  <si>
    <t>C1.5</t>
  </si>
  <si>
    <t>C1.6</t>
  </si>
  <si>
    <t>C1.7</t>
  </si>
  <si>
    <t>C1.8</t>
  </si>
  <si>
    <t>C1.9</t>
  </si>
  <si>
    <t>C1.10</t>
  </si>
  <si>
    <t>C1.11</t>
  </si>
  <si>
    <t>C1.12</t>
  </si>
  <si>
    <t>C1.13</t>
  </si>
  <si>
    <t>C1.14</t>
  </si>
  <si>
    <t>C1.15</t>
  </si>
  <si>
    <t>Catégorie 2.1</t>
  </si>
  <si>
    <t>Catégorie 2.2</t>
  </si>
  <si>
    <t>Catégorie 2.3</t>
  </si>
  <si>
    <t>Catégorie 2.4</t>
  </si>
  <si>
    <t>Catégorie 2.5</t>
  </si>
  <si>
    <t>C2.1</t>
  </si>
  <si>
    <t>C2.2</t>
  </si>
  <si>
    <t>C2.3</t>
  </si>
  <si>
    <t>C2.4</t>
  </si>
  <si>
    <t>C2.5</t>
  </si>
  <si>
    <t>Catégorie 3.1</t>
  </si>
  <si>
    <t>Catégorie 3.2</t>
  </si>
  <si>
    <t>Catégorie 3.3</t>
  </si>
  <si>
    <t>Catégorie 3.4</t>
  </si>
  <si>
    <t>Catégorie 3.5</t>
  </si>
  <si>
    <t>Catégorie 3.6</t>
  </si>
  <si>
    <t>C3.1</t>
  </si>
  <si>
    <t>C3.2</t>
  </si>
  <si>
    <t>C3.3</t>
  </si>
  <si>
    <t>C3.4</t>
  </si>
  <si>
    <t>C3.5</t>
  </si>
  <si>
    <t>C3.6</t>
  </si>
  <si>
    <t>Catégorie 4.1</t>
  </si>
  <si>
    <t>Catégorie 4.2</t>
  </si>
  <si>
    <t>Catégorie 4.3</t>
  </si>
  <si>
    <t>Catégorie 4.4</t>
  </si>
  <si>
    <t>C4.1</t>
  </si>
  <si>
    <t>C4.2</t>
  </si>
  <si>
    <t>C4.3</t>
  </si>
  <si>
    <t>C4.4</t>
  </si>
  <si>
    <t>Rubrique 5</t>
  </si>
  <si>
    <t>Catégorie 5.1</t>
  </si>
  <si>
    <t>Catégorie 5.2</t>
  </si>
  <si>
    <t>Catégorie 5.3</t>
  </si>
  <si>
    <t>Catégorie 5.4</t>
  </si>
  <si>
    <t>C5.1</t>
  </si>
  <si>
    <t>C5.2</t>
  </si>
  <si>
    <t>C5.3</t>
  </si>
  <si>
    <t>C5.4</t>
  </si>
  <si>
    <t>Rubrique 6</t>
  </si>
  <si>
    <t>Catégorie 6.1</t>
  </si>
  <si>
    <t>Catégorie 6.2</t>
  </si>
  <si>
    <t>Catégorie 6.3</t>
  </si>
  <si>
    <t>Catégorie 6.4</t>
  </si>
  <si>
    <t>C6.1</t>
  </si>
  <si>
    <t>C6.2</t>
  </si>
  <si>
    <t>C6.3</t>
  </si>
  <si>
    <t>C6.4</t>
  </si>
  <si>
    <t>Rubrique 7</t>
  </si>
  <si>
    <t>Catégorie 7.1</t>
  </si>
  <si>
    <t>Catégorie 7.2</t>
  </si>
  <si>
    <t>Catégorie 7.3</t>
  </si>
  <si>
    <t>Catégorie 7.4</t>
  </si>
  <si>
    <t>Catégorie 7.5</t>
  </si>
  <si>
    <t>C7.1</t>
  </si>
  <si>
    <t>C7.2</t>
  </si>
  <si>
    <t>C7.3</t>
  </si>
  <si>
    <t>C7.4</t>
  </si>
  <si>
    <t>C7.5</t>
  </si>
  <si>
    <t>Rubrique 8</t>
  </si>
  <si>
    <t>Catégorie 8.1</t>
  </si>
  <si>
    <t>C8.1</t>
  </si>
  <si>
    <t>Couleur des totaux mensuels et annuels des feuilles Récap</t>
  </si>
  <si>
    <t>RTTM</t>
  </si>
  <si>
    <t>RTTA</t>
  </si>
  <si>
    <t>CPM</t>
  </si>
  <si>
    <t>CPA</t>
  </si>
  <si>
    <t>X</t>
  </si>
  <si>
    <t>test</t>
  </si>
  <si>
    <t>Couleur des heures non répertoriées du Planning et mise en forme</t>
  </si>
  <si>
    <t>Numéro de semaine du jour actuel fonction de l'année de suivi</t>
  </si>
  <si>
    <t>Colonne Fin du tableau Planning</t>
  </si>
  <si>
    <t>Nom de la feuille "Récap Global Activité Horaire"</t>
  </si>
  <si>
    <t>Récap Individuel</t>
  </si>
  <si>
    <t>Récap Global Horaire Activité</t>
  </si>
  <si>
    <t>Nom de la feuille "Système"</t>
  </si>
  <si>
    <t>La feuille "A lire" peut être supprimée...</t>
  </si>
  <si>
    <t>Système</t>
  </si>
  <si>
    <t>Planning</t>
  </si>
  <si>
    <t>BD</t>
  </si>
  <si>
    <t>Nombre de ligne d'activité du matin</t>
  </si>
  <si>
    <t>NON</t>
  </si>
  <si>
    <t>OUIPM</t>
  </si>
  <si>
    <t>OUIAM</t>
  </si>
  <si>
    <t>HOMA</t>
  </si>
  <si>
    <t>HOMI</t>
  </si>
  <si>
    <t>Indiquez le texte de la  ligne : période d'activité journée du matin</t>
  </si>
  <si>
    <t>Indiquez le texte de la  ligne : période d'activité journée de l'après midi</t>
  </si>
  <si>
    <t>Découpage des trimestres</t>
  </si>
  <si>
    <t>Début premier trimestre</t>
  </si>
  <si>
    <t>Fin premier trimestre</t>
  </si>
  <si>
    <t>Début deuxième trimestre</t>
  </si>
  <si>
    <t>Fin deuxième trimestre</t>
  </si>
  <si>
    <t>Début troisième trimestre</t>
  </si>
  <si>
    <t>Fin troisième trimestre</t>
  </si>
  <si>
    <t>Début quatrième trimestre</t>
  </si>
  <si>
    <t>Fin quatrième trimestre</t>
  </si>
  <si>
    <t>Début premier semestre</t>
  </si>
  <si>
    <t>Fin premier semestre</t>
  </si>
  <si>
    <t>Début deuxième semestre</t>
  </si>
  <si>
    <t>Fin deuxième semestre</t>
  </si>
  <si>
    <t>Indiquez le premier mois du planning</t>
  </si>
  <si>
    <t>Numéro du premier mois du Planning</t>
  </si>
  <si>
    <t>Calcul du premier lundi du premier mois du planning pour l'agenda</t>
  </si>
  <si>
    <t>Lundi de pâques</t>
  </si>
  <si>
    <t>Fête du travail</t>
  </si>
  <si>
    <t>Victoire 1945</t>
  </si>
  <si>
    <t>Jeudi de l'ascension</t>
  </si>
  <si>
    <t>Lundi de Pentecôte</t>
  </si>
  <si>
    <t>Fête nationale</t>
  </si>
  <si>
    <t>L'Assomption</t>
  </si>
  <si>
    <t>La Toussaint</t>
  </si>
  <si>
    <t>Noël</t>
  </si>
  <si>
    <t>D</t>
  </si>
  <si>
    <t>Mois</t>
  </si>
  <si>
    <t>Caller le jour actuel des feuilles Agenda à chaque sélection</t>
  </si>
  <si>
    <t>Gérer le nombre de ligne du scroll vertical automatiquement</t>
  </si>
  <si>
    <t>Automatique
(3 mois)</t>
  </si>
  <si>
    <t>Manuel</t>
  </si>
  <si>
    <t>Trimestres</t>
  </si>
  <si>
    <t>Liste de choix du mois</t>
  </si>
  <si>
    <t>Calcul des coordonnées des positions journalières pour le remplissage des feuilles récap annuel individuel</t>
  </si>
  <si>
    <t>Couleur des cellules vides de capacité de l'application en personnel</t>
  </si>
  <si>
    <t>Nombre de ligne maximal imprimable</t>
  </si>
  <si>
    <t>Valeur du scroll molette souris d'Excel et autre à l'ouverture du fichier</t>
  </si>
  <si>
    <t>Recherche compatibilité code position avec l'activité</t>
  </si>
  <si>
    <t>Personnel</t>
  </si>
  <si>
    <t>Report</t>
  </si>
  <si>
    <t>Ouvert</t>
  </si>
  <si>
    <t>pas d'heure : ce sont des périodes mais une possibilité d'activité ou non</t>
  </si>
  <si>
    <t/>
  </si>
  <si>
    <t>Sem Max</t>
  </si>
  <si>
    <t>Filtres pour la feuille de récap individuel</t>
  </si>
  <si>
    <t>N° sem</t>
  </si>
  <si>
    <t>Couleur des mois paires (Février, Avril, Juin, Août, Octobre, Décembre))</t>
  </si>
  <si>
    <t>Couleur des mois impaires (Janvier, Mars, Mai, Juillet, Septembre, Novembre)</t>
  </si>
  <si>
    <t>Nombre de ligne au dessus de ce premier créneau</t>
  </si>
  <si>
    <t>Pas des créneaux horaire en multiple de 30 minutes</t>
  </si>
  <si>
    <t>Durée de la coupure méridienne multiple de 30 minutes</t>
  </si>
  <si>
    <t>Ligne de présence du personnel</t>
  </si>
  <si>
    <t>Ligne des heures supplémentaires du matin</t>
  </si>
  <si>
    <t>Ligne des heures supplémentaires du soir</t>
  </si>
  <si>
    <t>Y a t il activité ?</t>
  </si>
  <si>
    <t>Nom</t>
  </si>
  <si>
    <t>Définition des variables pour la recopie des feuilles Agenda - Valeurs automatiques !</t>
  </si>
  <si>
    <t>Première utilisation</t>
  </si>
  <si>
    <t>Nom et couleur de la feuille "Planning"</t>
  </si>
  <si>
    <t>Nom et couleur de la feuille "Récap Individuel"</t>
  </si>
  <si>
    <t>Nom et couleur de la feuille "BD"</t>
  </si>
  <si>
    <t>N° de ligne du premier créneau horaire de l'Agenda</t>
  </si>
  <si>
    <t>Positions</t>
  </si>
  <si>
    <t>HeuresSup du Matin</t>
  </si>
  <si>
    <t>Heures Sup du Soir</t>
  </si>
  <si>
    <t>Total heures Rubrique 5</t>
  </si>
  <si>
    <t>Total heures Rubrique 6</t>
  </si>
  <si>
    <t>Total heures Rubrique 7</t>
  </si>
  <si>
    <t>Total heures Rubrique 8</t>
  </si>
  <si>
    <t>Liste des Catégories toutes rubriques comprise</t>
  </si>
  <si>
    <t>Code Associé</t>
  </si>
  <si>
    <t>Année du jour férié</t>
  </si>
  <si>
    <t>Dates</t>
  </si>
  <si>
    <t>Jour Fériés</t>
  </si>
  <si>
    <t>Code associé</t>
  </si>
  <si>
    <t>Liste des positions du personnel absent après midi</t>
  </si>
  <si>
    <t>Liste des positions du personnel absent avant midi</t>
  </si>
  <si>
    <t>12h00 / 00h00</t>
  </si>
  <si>
    <t>00h00 / 12h00</t>
  </si>
  <si>
    <t>STAGE</t>
  </si>
  <si>
    <t>C1.16</t>
  </si>
  <si>
    <t>C1.17</t>
  </si>
  <si>
    <t>C1.18</t>
  </si>
  <si>
    <t>C1.19</t>
  </si>
  <si>
    <t>Catégorie 1.16</t>
  </si>
  <si>
    <t>Catégorie 1.17</t>
  </si>
  <si>
    <t>Catégorie 1.18</t>
  </si>
  <si>
    <t>Catégorie 1.19</t>
  </si>
  <si>
    <t>Catégorie 2.6</t>
  </si>
  <si>
    <t>C2.6</t>
  </si>
  <si>
    <t>Catégorie 2.7</t>
  </si>
  <si>
    <t>C2.7</t>
  </si>
  <si>
    <t>Catégorie 2.8</t>
  </si>
  <si>
    <t>C2.8</t>
  </si>
  <si>
    <t>Catégorie 2.9</t>
  </si>
  <si>
    <t>C2.9</t>
  </si>
  <si>
    <t>Catégorie 2.10</t>
  </si>
  <si>
    <t>C2.10</t>
  </si>
  <si>
    <t>EXERCICE</t>
  </si>
  <si>
    <t>Catégorie 2.11</t>
  </si>
  <si>
    <t>C2.11</t>
  </si>
  <si>
    <t>Catégorie 2.12</t>
  </si>
  <si>
    <t>C2.12</t>
  </si>
  <si>
    <t>Catégorie 2.13</t>
  </si>
  <si>
    <t>C2.13</t>
  </si>
  <si>
    <t>Catégorie 2.14</t>
  </si>
  <si>
    <t>C2.14</t>
  </si>
  <si>
    <t>Catégorie 2.15</t>
  </si>
  <si>
    <t>C2.15</t>
  </si>
  <si>
    <t>Catégorie 2.16</t>
  </si>
  <si>
    <t>C2.16</t>
  </si>
  <si>
    <t>Catégorie 2.17</t>
  </si>
  <si>
    <t>C2.17</t>
  </si>
  <si>
    <t>Catégorie 2.18</t>
  </si>
  <si>
    <t>C2.18</t>
  </si>
  <si>
    <t>Catégorie 2.19</t>
  </si>
  <si>
    <t>C2.19</t>
  </si>
  <si>
    <t>OPINT</t>
  </si>
  <si>
    <t>Catégorie 3.7</t>
  </si>
  <si>
    <t>C3.7</t>
  </si>
  <si>
    <t>Catégorie 3.8</t>
  </si>
  <si>
    <t>C3.8</t>
  </si>
  <si>
    <t>Catégorie 3.9</t>
  </si>
  <si>
    <t>C3.9</t>
  </si>
  <si>
    <t>Catégorie 3.10</t>
  </si>
  <si>
    <t>C3.10</t>
  </si>
  <si>
    <t>Catégorie 3.11</t>
  </si>
  <si>
    <t>C3.11</t>
  </si>
  <si>
    <t>Catégorie 3.12</t>
  </si>
  <si>
    <t>C3.12</t>
  </si>
  <si>
    <t>Catégorie 3.13</t>
  </si>
  <si>
    <t>C3.13</t>
  </si>
  <si>
    <t>Catégorie 3.14</t>
  </si>
  <si>
    <t>C3.14</t>
  </si>
  <si>
    <t>Catégorie 3.15</t>
  </si>
  <si>
    <t>C3.15</t>
  </si>
  <si>
    <t>Catégorie 3.16</t>
  </si>
  <si>
    <t>C3.16</t>
  </si>
  <si>
    <t>Catégorie 3.17</t>
  </si>
  <si>
    <t>C3.17</t>
  </si>
  <si>
    <t>Catégorie 3.18</t>
  </si>
  <si>
    <t>C3.18</t>
  </si>
  <si>
    <t>Catégorie 3.19</t>
  </si>
  <si>
    <t>C3.19</t>
  </si>
  <si>
    <t>OPEX</t>
  </si>
  <si>
    <t>Catégorie 4.5</t>
  </si>
  <si>
    <t>C4.5</t>
  </si>
  <si>
    <t>Catégorie 4.6</t>
  </si>
  <si>
    <t>C4.6</t>
  </si>
  <si>
    <t>Catégorie 4.7</t>
  </si>
  <si>
    <t>C4.7</t>
  </si>
  <si>
    <t>Catégorie 4.8</t>
  </si>
  <si>
    <t>C4.8</t>
  </si>
  <si>
    <t>Catégorie 4.9</t>
  </si>
  <si>
    <t>C4.9</t>
  </si>
  <si>
    <t>Catégorie 4.10</t>
  </si>
  <si>
    <t>C4.10</t>
  </si>
  <si>
    <t>Catégorie 4.11</t>
  </si>
  <si>
    <t>C4.11</t>
  </si>
  <si>
    <t>Catégorie 4.12</t>
  </si>
  <si>
    <t>C4.12</t>
  </si>
  <si>
    <t>Catégorie 4.13</t>
  </si>
  <si>
    <t>C4.13</t>
  </si>
  <si>
    <t>Catégorie 4.14</t>
  </si>
  <si>
    <t>C4.14</t>
  </si>
  <si>
    <t>Catégorie 4.15</t>
  </si>
  <si>
    <t>C4.15</t>
  </si>
  <si>
    <t>Catégorie 4.16</t>
  </si>
  <si>
    <t>C4.16</t>
  </si>
  <si>
    <t>Catégorie 4.17</t>
  </si>
  <si>
    <t>C4.17</t>
  </si>
  <si>
    <t>Catégorie 4.18</t>
  </si>
  <si>
    <t>C4.18</t>
  </si>
  <si>
    <t>Catégorie 4.19</t>
  </si>
  <si>
    <t>C4.19</t>
  </si>
  <si>
    <t>Catégorie 5.5</t>
  </si>
  <si>
    <t>C5.5</t>
  </si>
  <si>
    <t>Catégorie 5.6</t>
  </si>
  <si>
    <t>C5.6</t>
  </si>
  <si>
    <t>Catégorie 5.7</t>
  </si>
  <si>
    <t>C5.7</t>
  </si>
  <si>
    <t>Catégorie 5.8</t>
  </si>
  <si>
    <t>C5.8</t>
  </si>
  <si>
    <t>Catégorie 5.9</t>
  </si>
  <si>
    <t>C5.9</t>
  </si>
  <si>
    <t>Catégorie 5.10</t>
  </si>
  <si>
    <t>C5.10</t>
  </si>
  <si>
    <t>Catégorie 5.11</t>
  </si>
  <si>
    <t>C5.11</t>
  </si>
  <si>
    <t>Catégorie 5.12</t>
  </si>
  <si>
    <t>C5.12</t>
  </si>
  <si>
    <t>Catégorie 5.13</t>
  </si>
  <si>
    <t>C5.13</t>
  </si>
  <si>
    <t>Catégorie 5.14</t>
  </si>
  <si>
    <t>C5.14</t>
  </si>
  <si>
    <t>Catégorie 5.15</t>
  </si>
  <si>
    <t>C5.15</t>
  </si>
  <si>
    <t>Catégorie 5.16</t>
  </si>
  <si>
    <t>C5.16</t>
  </si>
  <si>
    <t>Catégorie 5.17</t>
  </si>
  <si>
    <t>C5.17</t>
  </si>
  <si>
    <t>Catégorie 5.18</t>
  </si>
  <si>
    <t>C5.18</t>
  </si>
  <si>
    <t>Catégorie 5.19</t>
  </si>
  <si>
    <t>C5.19</t>
  </si>
  <si>
    <t>Catégorie 6.5</t>
  </si>
  <si>
    <t>C6.5</t>
  </si>
  <si>
    <t>Catégorie 6.6</t>
  </si>
  <si>
    <t>C6.6</t>
  </si>
  <si>
    <t>Catégorie 6.7</t>
  </si>
  <si>
    <t>C6.7</t>
  </si>
  <si>
    <t>Catégorie 6.8</t>
  </si>
  <si>
    <t>C6.8</t>
  </si>
  <si>
    <t>Catégorie 6.9</t>
  </si>
  <si>
    <t>C6.9</t>
  </si>
  <si>
    <t>Catégorie 6.10</t>
  </si>
  <si>
    <t>C6.10</t>
  </si>
  <si>
    <t>Catégorie 6.11</t>
  </si>
  <si>
    <t>C6.11</t>
  </si>
  <si>
    <t>Catégorie 6.12</t>
  </si>
  <si>
    <t>C6.12</t>
  </si>
  <si>
    <t>Catégorie 6.13</t>
  </si>
  <si>
    <t>C6.13</t>
  </si>
  <si>
    <t>Catégorie 6.14</t>
  </si>
  <si>
    <t>C6.14</t>
  </si>
  <si>
    <t>Catégorie 6.15</t>
  </si>
  <si>
    <t>C6.15</t>
  </si>
  <si>
    <t>Catégorie 6.16</t>
  </si>
  <si>
    <t>C6.16</t>
  </si>
  <si>
    <t>Catégorie 6.17</t>
  </si>
  <si>
    <t>C6.17</t>
  </si>
  <si>
    <t>Catégorie 6.18</t>
  </si>
  <si>
    <t>C6.18</t>
  </si>
  <si>
    <t>Catégorie 6.19</t>
  </si>
  <si>
    <t>C6.19</t>
  </si>
  <si>
    <t>Catégorie 7.6</t>
  </si>
  <si>
    <t>C7.6</t>
  </si>
  <si>
    <t>Catégorie 7.7</t>
  </si>
  <si>
    <t>C7.7</t>
  </si>
  <si>
    <t>Catégorie 7.8</t>
  </si>
  <si>
    <t>C7.8</t>
  </si>
  <si>
    <t>Catégorie 7.9</t>
  </si>
  <si>
    <t>C7.9</t>
  </si>
  <si>
    <t>Catégorie 7.10</t>
  </si>
  <si>
    <t>C7.10</t>
  </si>
  <si>
    <t>Catégorie 7.11</t>
  </si>
  <si>
    <t>C7.11</t>
  </si>
  <si>
    <t>Catégorie 7.12</t>
  </si>
  <si>
    <t>C7.12</t>
  </si>
  <si>
    <t>Catégorie 7.13</t>
  </si>
  <si>
    <t>C7.13</t>
  </si>
  <si>
    <t>Catégorie 7.14</t>
  </si>
  <si>
    <t>C7.14</t>
  </si>
  <si>
    <t>Catégorie 7.15</t>
  </si>
  <si>
    <t>C7.15</t>
  </si>
  <si>
    <t>Catégorie 7.16</t>
  </si>
  <si>
    <t>C7.16</t>
  </si>
  <si>
    <t>Catégorie 7.17</t>
  </si>
  <si>
    <t>C7.17</t>
  </si>
  <si>
    <t>Catégorie 7.18</t>
  </si>
  <si>
    <t>C7.18</t>
  </si>
  <si>
    <t>Catégorie 7.19</t>
  </si>
  <si>
    <t>C7.19</t>
  </si>
  <si>
    <t>Catégorie 8.2</t>
  </si>
  <si>
    <t>C8.2</t>
  </si>
  <si>
    <t>Catégorie 8.3</t>
  </si>
  <si>
    <t>C8.3</t>
  </si>
  <si>
    <t>Catégorie 8.4</t>
  </si>
  <si>
    <t>C8.4</t>
  </si>
  <si>
    <t>Catégorie 8.5</t>
  </si>
  <si>
    <t>C8.5</t>
  </si>
  <si>
    <t>Catégorie 8.6</t>
  </si>
  <si>
    <t>C8.6</t>
  </si>
  <si>
    <t>Catégorie 8.7</t>
  </si>
  <si>
    <t>C8.7</t>
  </si>
  <si>
    <t>Catégorie 8.8</t>
  </si>
  <si>
    <t>C8.8</t>
  </si>
  <si>
    <t>Catégorie 8.9</t>
  </si>
  <si>
    <t>C8.9</t>
  </si>
  <si>
    <t>Catégorie 8.10</t>
  </si>
  <si>
    <t>C8.10</t>
  </si>
  <si>
    <t>Catégorie 8.11</t>
  </si>
  <si>
    <t>C8.11</t>
  </si>
  <si>
    <t>Catégorie 8.12</t>
  </si>
  <si>
    <t>C8.12</t>
  </si>
  <si>
    <t>Catégorie 8.13</t>
  </si>
  <si>
    <t>C8.13</t>
  </si>
  <si>
    <t>Catégorie 8.14</t>
  </si>
  <si>
    <t>C8.14</t>
  </si>
  <si>
    <t>Catégorie 8.15</t>
  </si>
  <si>
    <t>C8.15</t>
  </si>
  <si>
    <t>Catégorie 8.16</t>
  </si>
  <si>
    <t>C8.16</t>
  </si>
  <si>
    <t>Catégorie 8.17</t>
  </si>
  <si>
    <t>C8.17</t>
  </si>
  <si>
    <t>Catégorie 8.18</t>
  </si>
  <si>
    <t>C8.18</t>
  </si>
  <si>
    <t>Catégorie 8.19</t>
  </si>
  <si>
    <t>C8.19</t>
  </si>
  <si>
    <t>PLD</t>
  </si>
  <si>
    <t>Demi PLD Matin</t>
  </si>
  <si>
    <t>Demi PLD Après Midi</t>
  </si>
  <si>
    <t>PLD à Valider</t>
  </si>
  <si>
    <t>RQP Matin</t>
  </si>
  <si>
    <t>RQP Midi</t>
  </si>
  <si>
    <t>PATC</t>
  </si>
  <si>
    <t>Maternité</t>
  </si>
  <si>
    <t>Paternité</t>
  </si>
  <si>
    <t>PAT</t>
  </si>
  <si>
    <t>Hôpital</t>
  </si>
  <si>
    <t>HOP</t>
  </si>
  <si>
    <t>INF</t>
  </si>
  <si>
    <t>Infirmerie</t>
  </si>
  <si>
    <t>Astreinte</t>
  </si>
  <si>
    <t>AST</t>
  </si>
  <si>
    <t>AOÛT 2018</t>
  </si>
  <si>
    <t>SEPTEMBRE 2018</t>
  </si>
  <si>
    <t>OCTOBRE 2018</t>
  </si>
  <si>
    <t>NOVEMBRE 2018</t>
  </si>
  <si>
    <t>DÉCEMBRE 2018</t>
  </si>
  <si>
    <t>JANVIER 2019</t>
  </si>
  <si>
    <t>FÉVRIER 2019</t>
  </si>
  <si>
    <t>MARS 2019</t>
  </si>
  <si>
    <t>AVRIL 2019</t>
  </si>
  <si>
    <t>MAI 2019</t>
  </si>
  <si>
    <t>JUIN 2019</t>
  </si>
  <si>
    <t>JUILLET 2019</t>
  </si>
  <si>
    <t>Total heures STAGE</t>
  </si>
  <si>
    <t>Total heures EXERCICE</t>
  </si>
  <si>
    <t>Total heures OPINT</t>
  </si>
  <si>
    <t>Total heures OPEX</t>
  </si>
  <si>
    <t>FORMATION</t>
  </si>
  <si>
    <t>MISSION</t>
  </si>
  <si>
    <t>SERVICE</t>
  </si>
  <si>
    <t>CEREMONIE</t>
  </si>
  <si>
    <t>PLDV</t>
  </si>
  <si>
    <t>We + Jf écoulés</t>
  </si>
  <si>
    <t>We + Jf réels</t>
  </si>
  <si>
    <t>FAIT / PAS FAIT</t>
  </si>
  <si>
    <t>Année</t>
  </si>
  <si>
    <t>NUMERO</t>
  </si>
  <si>
    <t>NOM</t>
  </si>
  <si>
    <t>Nombre de jours</t>
  </si>
  <si>
    <t>Nombre dejours ouvrés</t>
  </si>
  <si>
    <t>Présent</t>
  </si>
  <si>
    <t>Nombre de WE et JF</t>
  </si>
  <si>
    <t>Opex</t>
  </si>
  <si>
    <t>Opint</t>
  </si>
  <si>
    <t>Exercice</t>
  </si>
  <si>
    <t>We + JF</t>
  </si>
  <si>
    <t>Pld + Rqp</t>
  </si>
  <si>
    <t>Médicale</t>
  </si>
  <si>
    <t>Aujourdui</t>
  </si>
  <si>
    <t>TOTAL</t>
  </si>
  <si>
    <t>Aujourdhui</t>
  </si>
  <si>
    <t>jours écoulés</t>
  </si>
  <si>
    <t>Nombre de jours ouvrés</t>
  </si>
  <si>
    <t>WE+ JF ECOULES</t>
  </si>
  <si>
    <t>Zoom sur :</t>
  </si>
  <si>
    <t>Récapitulatif annuel en cours</t>
  </si>
  <si>
    <t>Prévision annuelle</t>
  </si>
  <si>
    <t>Mois de :</t>
  </si>
  <si>
    <t>en cours</t>
  </si>
  <si>
    <t>Présence</t>
  </si>
  <si>
    <t>We + Jf</t>
  </si>
  <si>
    <t>Repos</t>
  </si>
  <si>
    <t>Absence</t>
  </si>
  <si>
    <t>Tableau</t>
  </si>
  <si>
    <t>Réf mois</t>
  </si>
  <si>
    <t>Jours mois</t>
  </si>
  <si>
    <t>stage</t>
  </si>
  <si>
    <t>8 -&gt; 7</t>
  </si>
  <si>
    <t>J année</t>
  </si>
  <si>
    <t>En cours</t>
  </si>
  <si>
    <t>1 -&gt; 3</t>
  </si>
  <si>
    <t>4 -&gt; 6</t>
  </si>
  <si>
    <t>7 -&gt; 9</t>
  </si>
  <si>
    <t>10 -&gt; 12</t>
  </si>
  <si>
    <t>1 -&gt; 6</t>
  </si>
  <si>
    <t>7 -&gt; 12</t>
  </si>
  <si>
    <t>Premier Trimestre</t>
  </si>
  <si>
    <t>Deuxième Trimestre</t>
  </si>
  <si>
    <t>Troisième Trimestre</t>
  </si>
  <si>
    <t>Quatrième Trimestre</t>
  </si>
  <si>
    <t>Premier Semestre</t>
  </si>
  <si>
    <t>Deuxième Semestre</t>
  </si>
  <si>
    <t>Personnel 03</t>
  </si>
  <si>
    <t>TEST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</si>
</sst>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mmmm\ yyyy"/>
    <numFmt numFmtId="165" formatCode="ddd"/>
    <numFmt numFmtId="166" formatCode="dd"/>
    <numFmt numFmtId="168" formatCode="00"/>
  </numFmts>
  <fonts count="43"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9"/>
      <name val="Arial"/>
      <family val="2"/>
    </font>
    <font>
      <b/>
      <sz val="14"/>
      <name val="Arial"/>
      <family val="2"/>
    </font>
    <font>
      <u/>
      <sz val="10"/>
      <color indexed="12"/>
      <name val="Arial"/>
      <family val="2"/>
    </font>
    <font>
      <b/>
      <sz val="10"/>
      <name val="Arial"/>
      <family val="2"/>
    </font>
    <font>
      <b/>
      <sz val="8"/>
      <name val="Arial"/>
      <family val="2"/>
    </font>
    <font>
      <sz val="10"/>
      <name val="Arial"/>
      <family val="2"/>
    </font>
    <font>
      <sz val="8"/>
      <name val="Arial"/>
      <family val="2"/>
    </font>
    <font>
      <b/>
      <sz val="18"/>
      <name val="Arial"/>
      <family val="2"/>
    </font>
    <font>
      <sz val="10"/>
      <color theme="0" tint="-0.249977111117893"/>
      <name val="Arial"/>
      <family val="2"/>
    </font>
    <font>
      <b/>
      <sz val="12"/>
      <name val="Arial"/>
      <family val="2"/>
    </font>
    <font>
      <sz val="12"/>
      <name val="Arial"/>
      <family val="2"/>
    </font>
    <font>
      <b/>
      <sz val="9"/>
      <name val="Calibri"/>
      <family val="2"/>
      <scheme val="minor"/>
    </font>
    <font>
      <b/>
      <sz val="10"/>
      <name val="Calibri"/>
      <family val="2"/>
      <scheme val="minor"/>
    </font>
    <font>
      <sz val="10"/>
      <name val="Calibri"/>
      <family val="2"/>
      <scheme val="minor"/>
    </font>
    <font>
      <sz val="22"/>
      <name val="Arial"/>
      <family val="2"/>
    </font>
    <font>
      <sz val="16"/>
      <name val="Arial"/>
      <family val="2"/>
    </font>
    <font>
      <sz val="10"/>
      <name val="Arial"/>
      <family val="2"/>
    </font>
    <font>
      <sz val="10"/>
      <color theme="1"/>
      <name val="Calibri"/>
      <family val="2"/>
      <scheme val="minor"/>
    </font>
    <font>
      <b/>
      <sz val="11"/>
      <color theme="1"/>
      <name val="Calibri"/>
      <family val="2"/>
      <scheme val="minor"/>
    </font>
    <font>
      <b/>
      <sz val="8"/>
      <name val="Arial Narrow"/>
      <family val="2"/>
    </font>
    <font>
      <b/>
      <sz val="11"/>
      <name val="Calibri"/>
      <family val="2"/>
      <scheme val="minor"/>
    </font>
    <font>
      <sz val="8"/>
      <color rgb="FF000000"/>
      <name val="Tahoma"/>
      <family val="2"/>
    </font>
    <font>
      <sz val="10"/>
      <color theme="0"/>
      <name val="Calibri"/>
      <family val="2"/>
      <scheme val="minor"/>
    </font>
    <font>
      <sz val="9"/>
      <color indexed="81"/>
      <name val="Tahoma"/>
      <family val="2"/>
    </font>
    <font>
      <b/>
      <sz val="9"/>
      <color indexed="81"/>
      <name val="Tahoma"/>
      <family val="2"/>
    </font>
    <font>
      <sz val="11"/>
      <name val="Calibri"/>
      <family val="2"/>
      <scheme val="minor"/>
    </font>
    <font>
      <sz val="10"/>
      <color theme="0"/>
      <name val="Arial"/>
      <family val="2"/>
    </font>
    <font>
      <sz val="14"/>
      <name val="Calibri"/>
      <family val="2"/>
      <scheme val="minor"/>
    </font>
    <font>
      <b/>
      <sz val="22"/>
      <name val="Calibri"/>
      <family val="2"/>
      <scheme val="minor"/>
    </font>
    <font>
      <b/>
      <sz val="10"/>
      <color theme="1"/>
      <name val="Calibri"/>
      <family val="2"/>
      <scheme val="minor"/>
    </font>
    <font>
      <b/>
      <sz val="10"/>
      <color theme="0"/>
      <name val="Calibri"/>
      <family val="2"/>
      <scheme val="minor"/>
    </font>
    <font>
      <b/>
      <sz val="16"/>
      <name val="Arial"/>
      <family val="2"/>
    </font>
    <font>
      <sz val="9"/>
      <color rgb="FF444444"/>
      <name val="Arial"/>
      <family val="2"/>
    </font>
    <font>
      <b/>
      <sz val="15"/>
      <name val="Calibri"/>
      <family val="2"/>
    </font>
  </fonts>
  <fills count="58">
    <fill>
      <patternFill patternType="none"/>
    </fill>
    <fill>
      <patternFill patternType="gray125"/>
    </fill>
    <fill>
      <patternFill patternType="solid">
        <fgColor rgb="FFFF0000"/>
        <bgColor indexed="64"/>
      </patternFill>
    </fill>
    <fill>
      <patternFill patternType="solid">
        <fgColor rgb="FFFFFF00"/>
        <bgColor indexed="64"/>
      </patternFill>
    </fill>
    <fill>
      <patternFill patternType="solid">
        <fgColor theme="8" tint="0.79998168889431442"/>
        <bgColor indexed="64"/>
      </patternFill>
    </fill>
    <fill>
      <patternFill patternType="solid">
        <fgColor theme="7" tint="0.59999389629810485"/>
        <bgColor indexed="64"/>
      </patternFill>
    </fill>
    <fill>
      <patternFill patternType="solid">
        <fgColor theme="5" tint="0.399975585192419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0" tint="-0.249977111117893"/>
        <bgColor indexed="64"/>
      </patternFill>
    </fill>
    <fill>
      <patternFill patternType="solid">
        <fgColor theme="9" tint="0.79998168889431442"/>
        <bgColor indexed="64"/>
      </patternFill>
    </fill>
    <fill>
      <patternFill patternType="solid">
        <fgColor theme="9" tint="-0.249977111117893"/>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1"/>
        <bgColor indexed="64"/>
      </patternFill>
    </fill>
    <fill>
      <patternFill patternType="solid">
        <fgColor rgb="FF00B0F0"/>
        <bgColor indexed="64"/>
      </patternFill>
    </fill>
    <fill>
      <patternFill patternType="solid">
        <fgColor rgb="FF99FFCC"/>
        <bgColor indexed="64"/>
      </patternFill>
    </fill>
    <fill>
      <patternFill patternType="solid">
        <fgColor rgb="FF92D050"/>
        <bgColor indexed="64"/>
      </patternFill>
    </fill>
    <fill>
      <patternFill patternType="solid">
        <fgColor rgb="FFFFFF00"/>
        <bgColor auto="1"/>
      </patternFill>
    </fill>
    <fill>
      <patternFill patternType="solid">
        <fgColor rgb="FFC2D69A"/>
        <bgColor indexed="64"/>
      </patternFill>
    </fill>
    <fill>
      <patternFill patternType="solid">
        <fgColor rgb="FFFFC000"/>
        <bgColor indexed="64"/>
      </patternFill>
    </fill>
    <fill>
      <patternFill patternType="solid">
        <fgColor rgb="FFFF99CC"/>
        <bgColor indexed="64"/>
      </patternFill>
    </fill>
    <fill>
      <patternFill patternType="solid">
        <fgColor theme="3" tint="0.59999389629810485"/>
        <bgColor indexed="64"/>
      </patternFill>
    </fill>
    <fill>
      <patternFill patternType="solid">
        <fgColor theme="7" tint="0.79998168889431442"/>
        <bgColor indexed="64"/>
      </patternFill>
    </fill>
    <fill>
      <patternFill patternType="solid">
        <fgColor theme="0" tint="-0.499984740745262"/>
        <bgColor indexed="64"/>
      </patternFill>
    </fill>
    <fill>
      <patternFill patternType="solid">
        <fgColor theme="3" tint="0.39997558519241921"/>
        <bgColor indexed="64"/>
      </patternFill>
    </fill>
    <fill>
      <patternFill patternType="solid">
        <fgColor rgb="FF00CC00"/>
        <bgColor indexed="64"/>
      </patternFill>
    </fill>
    <fill>
      <patternFill patternType="solid">
        <fgColor rgb="FF00FF00"/>
        <bgColor indexed="64"/>
      </patternFill>
    </fill>
    <fill>
      <gradientFill degree="225">
        <stop position="0">
          <color theme="0"/>
        </stop>
        <stop position="1">
          <color rgb="FF00FF00"/>
        </stop>
      </gradientFill>
    </fill>
    <fill>
      <gradientFill degree="45">
        <stop position="0">
          <color theme="0"/>
        </stop>
        <stop position="1">
          <color rgb="FF00FF00"/>
        </stop>
      </gradientFill>
    </fill>
    <fill>
      <gradientFill degree="45">
        <stop position="0">
          <color rgb="FF339933"/>
        </stop>
        <stop position="1">
          <color theme="0"/>
        </stop>
      </gradientFill>
    </fill>
    <fill>
      <gradientFill degree="45">
        <stop position="0">
          <color theme="0"/>
        </stop>
        <stop position="1">
          <color rgb="FF00B050"/>
        </stop>
      </gradientFill>
    </fill>
    <fill>
      <patternFill patternType="solid">
        <fgColor theme="2" tint="-0.499984740745262"/>
        <bgColor indexed="64"/>
      </patternFill>
    </fill>
    <fill>
      <patternFill patternType="solid">
        <fgColor theme="2" tint="-0.249977111117893"/>
        <bgColor indexed="64"/>
      </patternFill>
    </fill>
    <fill>
      <patternFill patternType="solid">
        <fgColor rgb="FF0070C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theme="5" tint="-0.249977111117893"/>
        <bgColor indexed="64"/>
      </patternFill>
    </fill>
    <fill>
      <patternFill patternType="solid">
        <fgColor theme="6" tint="0.39997558519241921"/>
        <bgColor indexed="64"/>
      </patternFill>
    </fill>
    <fill>
      <patternFill patternType="solid">
        <fgColor theme="6" tint="-0.249977111117893"/>
        <bgColor indexed="64"/>
      </patternFill>
    </fill>
    <fill>
      <gradientFill>
        <stop position="0">
          <color theme="0" tint="-0.34900967436750391"/>
        </stop>
        <stop position="1">
          <color theme="0"/>
        </stop>
      </gradientFill>
    </fill>
    <fill>
      <patternFill patternType="solid">
        <fgColor rgb="FF92D050"/>
        <bgColor auto="1"/>
      </patternFill>
    </fill>
    <fill>
      <patternFill patternType="solid">
        <fgColor rgb="FFFF00FF"/>
        <bgColor auto="1"/>
      </patternFill>
    </fill>
    <fill>
      <patternFill patternType="solid">
        <fgColor theme="4" tint="0.79998168889431442"/>
        <bgColor indexed="64"/>
      </patternFill>
    </fill>
    <fill>
      <patternFill patternType="solid">
        <fgColor rgb="FF339933"/>
        <bgColor indexed="64"/>
      </patternFill>
    </fill>
    <fill>
      <patternFill patternType="solid">
        <fgColor rgb="FF948A54"/>
        <bgColor indexed="64"/>
      </patternFill>
    </fill>
    <fill>
      <patternFill patternType="solid">
        <fgColor rgb="FFC4BD97"/>
        <bgColor indexed="64"/>
      </patternFill>
    </fill>
    <fill>
      <patternFill patternType="solid">
        <fgColor theme="7" tint="0.39997558519241921"/>
        <bgColor indexed="64"/>
      </patternFill>
    </fill>
    <fill>
      <patternFill patternType="solid">
        <fgColor rgb="FFB1A0C7"/>
        <bgColor indexed="64"/>
      </patternFill>
    </fill>
    <fill>
      <patternFill patternType="solid">
        <fgColor rgb="FF538DD5"/>
        <bgColor indexed="64"/>
      </patternFill>
    </fill>
    <fill>
      <patternFill patternType="solid">
        <fgColor rgb="FF8DB4E2"/>
        <bgColor indexed="64"/>
      </patternFill>
    </fill>
    <fill>
      <patternFill patternType="solid">
        <fgColor rgb="FFE4DFEC"/>
        <bgColor indexed="64"/>
      </patternFill>
    </fill>
    <fill>
      <patternFill patternType="solid">
        <fgColor rgb="FFE26B0A"/>
        <bgColor indexed="64"/>
      </patternFill>
    </fill>
    <fill>
      <patternFill patternType="solid">
        <fgColor rgb="FFA6A6A6"/>
        <bgColor indexed="64"/>
      </patternFill>
    </fill>
    <fill>
      <patternFill patternType="solid">
        <fgColor indexed="52"/>
        <bgColor indexed="64"/>
      </patternFill>
    </fill>
    <fill>
      <patternFill patternType="solid">
        <fgColor rgb="FF66FFCC"/>
        <bgColor indexed="64"/>
      </patternFill>
    </fill>
    <fill>
      <patternFill patternType="solid">
        <fgColor theme="2" tint="-0.749992370372631"/>
        <bgColor indexed="64"/>
      </patternFill>
    </fill>
    <fill>
      <patternFill patternType="solid">
        <fgColor rgb="FFFF9933"/>
        <bgColor indexed="64"/>
      </patternFill>
    </fill>
  </fills>
  <borders count="73">
    <border>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style="thin">
        <color indexed="64"/>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diagonalUp="1">
      <left style="thin">
        <color indexed="64"/>
      </left>
      <right style="thin">
        <color indexed="64"/>
      </right>
      <top style="thin">
        <color indexed="64"/>
      </top>
      <bottom style="thin">
        <color indexed="64"/>
      </bottom>
      <diagonal style="thin">
        <color indexed="64"/>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right style="medium">
        <color indexed="64"/>
      </right>
      <top style="thin">
        <color indexed="64"/>
      </top>
      <bottom style="thin">
        <color indexed="64"/>
      </bottom>
      <diagonal/>
    </border>
    <border>
      <left/>
      <right style="medium">
        <color indexed="64"/>
      </right>
      <top/>
      <bottom/>
      <diagonal/>
    </border>
    <border>
      <left style="medium">
        <color indexed="64"/>
      </left>
      <right style="thin">
        <color indexed="64"/>
      </right>
      <top style="thin">
        <color indexed="64"/>
      </top>
      <bottom style="medium">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top/>
      <bottom/>
      <diagonal/>
    </border>
    <border>
      <left style="medium">
        <color indexed="64"/>
      </left>
      <right/>
      <top/>
      <bottom style="thin">
        <color indexed="64"/>
      </bottom>
      <diagonal/>
    </border>
    <border>
      <left/>
      <right style="medium">
        <color indexed="64"/>
      </right>
      <top/>
      <bottom style="thin">
        <color indexed="64"/>
      </bottom>
      <diagonal/>
    </border>
    <border>
      <left/>
      <right style="medium">
        <color indexed="64"/>
      </right>
      <top/>
      <bottom style="medium">
        <color indexed="64"/>
      </bottom>
      <diagonal/>
    </border>
    <border>
      <left style="medium">
        <color indexed="64"/>
      </left>
      <right/>
      <top/>
      <bottom style="medium">
        <color indexed="64"/>
      </bottom>
      <diagonal/>
    </border>
    <border>
      <left style="thin">
        <color indexed="64"/>
      </left>
      <right style="medium">
        <color indexed="64"/>
      </right>
      <top style="thin">
        <color indexed="64"/>
      </top>
      <bottom/>
      <diagonal/>
    </border>
    <border>
      <left style="thick">
        <color auto="1"/>
      </left>
      <right style="thick">
        <color auto="1"/>
      </right>
      <top style="thick">
        <color auto="1"/>
      </top>
      <bottom/>
      <diagonal/>
    </border>
    <border>
      <left style="thick">
        <color auto="1"/>
      </left>
      <right style="thick">
        <color auto="1"/>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ck">
        <color auto="1"/>
      </left>
      <right style="thick">
        <color auto="1"/>
      </right>
      <top/>
      <bottom style="thick">
        <color auto="1"/>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right/>
      <top/>
      <bottom style="medium">
        <color indexed="64"/>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diagonal/>
    </border>
    <border>
      <left/>
      <right style="medium">
        <color indexed="64"/>
      </right>
      <top style="thin">
        <color indexed="64"/>
      </top>
      <bottom style="medium">
        <color indexed="64"/>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9">
    <xf numFmtId="0" fontId="0" fillId="0" borderId="0"/>
    <xf numFmtId="0" fontId="11" fillId="0" borderId="0" applyNumberFormat="0" applyFill="0" applyBorder="0" applyAlignment="0" applyProtection="0">
      <alignment vertical="top"/>
      <protection locked="0"/>
    </xf>
    <xf numFmtId="0" fontId="14" fillId="0" borderId="0"/>
    <xf numFmtId="0" fontId="8" fillId="0" borderId="0"/>
    <xf numFmtId="0" fontId="25" fillId="0" borderId="0"/>
    <xf numFmtId="0" fontId="14" fillId="0" borderId="0"/>
    <xf numFmtId="0" fontId="5" fillId="0" borderId="0"/>
    <xf numFmtId="0" fontId="2" fillId="0" borderId="0"/>
    <xf numFmtId="0" fontId="2" fillId="0" borderId="0"/>
  </cellStyleXfs>
  <cellXfs count="443">
    <xf numFmtId="0" fontId="0" fillId="0" borderId="0" xfId="0"/>
    <xf numFmtId="0" fontId="0" fillId="0" borderId="0" xfId="0" applyAlignment="1">
      <alignment horizontal="center"/>
    </xf>
    <xf numFmtId="0" fontId="0" fillId="0" borderId="0" xfId="0" applyAlignment="1">
      <alignment horizontal="center" vertical="center"/>
    </xf>
    <xf numFmtId="166" fontId="9" fillId="0" borderId="1" xfId="0" applyNumberFormat="1" applyFont="1" applyBorder="1" applyAlignment="1">
      <alignment horizontal="center" vertical="center"/>
    </xf>
    <xf numFmtId="0" fontId="12" fillId="0" borderId="4" xfId="0" applyFont="1" applyBorder="1" applyAlignment="1">
      <alignment vertical="center"/>
    </xf>
    <xf numFmtId="0" fontId="12" fillId="0" borderId="0" xfId="0" applyFont="1" applyAlignment="1">
      <alignment horizontal="center" vertical="center"/>
    </xf>
    <xf numFmtId="0" fontId="17" fillId="0" borderId="0" xfId="0" applyFont="1" applyAlignment="1">
      <alignment horizontal="center" vertical="center"/>
    </xf>
    <xf numFmtId="0" fontId="0" fillId="0" borderId="4" xfId="0" applyBorder="1" applyAlignment="1">
      <alignment vertical="center"/>
    </xf>
    <xf numFmtId="1" fontId="12" fillId="0" borderId="4" xfId="0" applyNumberFormat="1" applyFont="1" applyBorder="1" applyAlignment="1">
      <alignment horizontal="center" vertical="center"/>
    </xf>
    <xf numFmtId="0" fontId="12" fillId="0" borderId="4" xfId="0" applyFont="1" applyBorder="1" applyAlignment="1">
      <alignment horizontal="center" vertical="center"/>
    </xf>
    <xf numFmtId="0" fontId="0" fillId="0" borderId="4" xfId="0" applyBorder="1" applyAlignment="1">
      <alignment horizontal="center" vertical="center"/>
    </xf>
    <xf numFmtId="0" fontId="17" fillId="0" borderId="4" xfId="0" applyFont="1" applyBorder="1" applyAlignment="1">
      <alignment horizontal="center" vertical="center"/>
    </xf>
    <xf numFmtId="165" fontId="9" fillId="0" borderId="2" xfId="0" applyNumberFormat="1" applyFont="1" applyBorder="1" applyAlignment="1">
      <alignment horizontal="center" vertical="center"/>
    </xf>
    <xf numFmtId="1" fontId="16" fillId="0" borderId="15" xfId="0" applyNumberFormat="1" applyFont="1" applyBorder="1" applyAlignment="1">
      <alignment horizontal="center" vertical="center"/>
    </xf>
    <xf numFmtId="0" fontId="16" fillId="0" borderId="15" xfId="0" applyFont="1" applyBorder="1" applyAlignment="1">
      <alignment horizontal="center" vertical="center"/>
    </xf>
    <xf numFmtId="0" fontId="12" fillId="4" borderId="0" xfId="0" applyFont="1" applyFill="1" applyAlignment="1">
      <alignment vertical="center"/>
    </xf>
    <xf numFmtId="0" fontId="12" fillId="4" borderId="0" xfId="0" applyFont="1" applyFill="1" applyAlignment="1">
      <alignment horizontal="center" vertical="center"/>
    </xf>
    <xf numFmtId="0" fontId="0" fillId="4" borderId="0" xfId="0" applyFill="1" applyAlignment="1">
      <alignment horizontal="center" vertical="center"/>
    </xf>
    <xf numFmtId="0" fontId="18" fillId="4" borderId="0" xfId="0" applyFont="1" applyFill="1" applyAlignment="1">
      <alignment vertical="center"/>
    </xf>
    <xf numFmtId="0" fontId="19" fillId="0" borderId="0" xfId="0" applyFont="1" applyAlignment="1">
      <alignment horizontal="center" vertical="center"/>
    </xf>
    <xf numFmtId="0" fontId="22" fillId="7" borderId="2" xfId="0" applyFont="1" applyFill="1" applyBorder="1" applyAlignment="1">
      <alignment horizontal="center" vertical="center"/>
    </xf>
    <xf numFmtId="0" fontId="22" fillId="0" borderId="0" xfId="0" applyFont="1" applyAlignment="1">
      <alignment horizontal="center" vertical="center"/>
    </xf>
    <xf numFmtId="14" fontId="22" fillId="7" borderId="2" xfId="0" applyNumberFormat="1" applyFont="1" applyFill="1" applyBorder="1" applyAlignment="1">
      <alignment horizontal="center" vertical="center"/>
    </xf>
    <xf numFmtId="0" fontId="22" fillId="0" borderId="2" xfId="0" applyFont="1" applyBorder="1" applyAlignment="1">
      <alignment horizontal="center" vertical="center"/>
    </xf>
    <xf numFmtId="0" fontId="22" fillId="2" borderId="2" xfId="0" applyFont="1" applyFill="1" applyBorder="1" applyAlignment="1">
      <alignment horizontal="center" vertical="center"/>
    </xf>
    <xf numFmtId="14" fontId="22" fillId="0" borderId="2" xfId="0" applyNumberFormat="1" applyFont="1" applyBorder="1" applyAlignment="1">
      <alignment horizontal="center" vertical="center"/>
    </xf>
    <xf numFmtId="0" fontId="22" fillId="4" borderId="2" xfId="0" applyFont="1" applyFill="1" applyBorder="1" applyAlignment="1">
      <alignment horizontal="center" vertical="center"/>
    </xf>
    <xf numFmtId="0" fontId="14" fillId="0" borderId="4" xfId="0" applyFont="1" applyBorder="1" applyAlignment="1">
      <alignment horizontal="center" vertical="center"/>
    </xf>
    <xf numFmtId="0" fontId="8" fillId="0" borderId="0" xfId="3"/>
    <xf numFmtId="0" fontId="8" fillId="0" borderId="0" xfId="3" applyAlignment="1">
      <alignment horizontal="center" vertical="center"/>
    </xf>
    <xf numFmtId="0" fontId="21" fillId="0" borderId="0" xfId="0" applyFont="1" applyAlignment="1">
      <alignment horizontal="center" vertical="center"/>
    </xf>
    <xf numFmtId="0" fontId="0" fillId="5" borderId="2" xfId="0" applyFill="1" applyBorder="1" applyAlignment="1" applyProtection="1">
      <alignment horizontal="center" vertical="center" textRotation="90" wrapText="1"/>
      <protection hidden="1"/>
    </xf>
    <xf numFmtId="0" fontId="8" fillId="13" borderId="2" xfId="3" applyFill="1" applyBorder="1" applyAlignment="1">
      <alignment horizontal="center" vertical="center"/>
    </xf>
    <xf numFmtId="0" fontId="22" fillId="0" borderId="11" xfId="0" applyFont="1" applyBorder="1" applyAlignment="1">
      <alignment vertical="center"/>
    </xf>
    <xf numFmtId="0" fontId="21" fillId="0" borderId="0" xfId="0" applyFont="1" applyAlignment="1">
      <alignment vertical="center"/>
    </xf>
    <xf numFmtId="0" fontId="0" fillId="0" borderId="2" xfId="0" applyBorder="1" applyAlignment="1">
      <alignment horizontal="center" vertical="center"/>
    </xf>
    <xf numFmtId="0" fontId="22" fillId="7" borderId="2" xfId="0" quotePrefix="1" applyFont="1" applyFill="1" applyBorder="1" applyAlignment="1">
      <alignment horizontal="center" vertical="center"/>
    </xf>
    <xf numFmtId="0" fontId="0" fillId="7" borderId="2" xfId="0" applyFill="1" applyBorder="1" applyAlignment="1">
      <alignment horizontal="center" vertical="center"/>
    </xf>
    <xf numFmtId="14" fontId="0" fillId="7" borderId="2" xfId="0" applyNumberFormat="1" applyFill="1" applyBorder="1" applyAlignment="1">
      <alignment horizontal="center" vertical="center"/>
    </xf>
    <xf numFmtId="0" fontId="26" fillId="0" borderId="0" xfId="3" applyFont="1" applyAlignment="1">
      <alignment horizontal="center" vertical="center"/>
    </xf>
    <xf numFmtId="0" fontId="26" fillId="0" borderId="0" xfId="3" applyFont="1"/>
    <xf numFmtId="165" fontId="9" fillId="0" borderId="5" xfId="0" applyNumberFormat="1" applyFont="1" applyBorder="1" applyAlignment="1">
      <alignment horizontal="center" vertical="center"/>
    </xf>
    <xf numFmtId="166" fontId="9" fillId="0" borderId="8" xfId="0" applyNumberFormat="1" applyFont="1" applyBorder="1" applyAlignment="1">
      <alignment horizontal="center" vertical="center"/>
    </xf>
    <xf numFmtId="0" fontId="13" fillId="0" borderId="2" xfId="0" applyFont="1" applyBorder="1" applyAlignment="1">
      <alignment horizontal="center" vertical="center" shrinkToFit="1"/>
    </xf>
    <xf numFmtId="0" fontId="20" fillId="0" borderId="2" xfId="0" applyFont="1" applyBorder="1" applyAlignment="1">
      <alignment horizontal="center" vertical="center"/>
    </xf>
    <xf numFmtId="0" fontId="18" fillId="4" borderId="7" xfId="1" applyFont="1" applyFill="1" applyBorder="1" applyAlignment="1" applyProtection="1">
      <alignment vertical="center" shrinkToFit="1"/>
    </xf>
    <xf numFmtId="0" fontId="21" fillId="4" borderId="2" xfId="0" applyFont="1" applyFill="1" applyBorder="1" applyAlignment="1">
      <alignment horizontal="center" vertical="center"/>
    </xf>
    <xf numFmtId="0" fontId="22" fillId="7" borderId="5" xfId="0" applyFont="1" applyFill="1" applyBorder="1" applyAlignment="1">
      <alignment horizontal="center" vertical="center"/>
    </xf>
    <xf numFmtId="0" fontId="22" fillId="0" borderId="13" xfId="0" applyFont="1" applyBorder="1" applyAlignment="1">
      <alignment horizontal="center" vertical="center"/>
    </xf>
    <xf numFmtId="0" fontId="28" fillId="0" borderId="2" xfId="2" applyFont="1" applyBorder="1" applyAlignment="1">
      <alignment horizontal="center" vertical="center" wrapText="1"/>
    </xf>
    <xf numFmtId="0" fontId="16" fillId="4" borderId="6" xfId="0" applyFont="1" applyFill="1" applyBorder="1" applyAlignment="1">
      <alignment vertical="center"/>
    </xf>
    <xf numFmtId="0" fontId="18" fillId="4" borderId="1" xfId="1" applyFont="1" applyFill="1" applyBorder="1" applyAlignment="1" applyProtection="1">
      <alignment vertical="center" shrinkToFit="1"/>
    </xf>
    <xf numFmtId="0" fontId="16" fillId="4" borderId="1" xfId="0" applyFont="1" applyFill="1" applyBorder="1" applyAlignment="1">
      <alignment horizontal="center" vertical="center"/>
    </xf>
    <xf numFmtId="0" fontId="18" fillId="4" borderId="6" xfId="1" applyFont="1" applyFill="1" applyBorder="1" applyAlignment="1" applyProtection="1">
      <alignment horizontal="center" vertical="center" shrinkToFit="1"/>
    </xf>
    <xf numFmtId="0" fontId="22" fillId="17" borderId="2" xfId="0" applyFont="1" applyFill="1" applyBorder="1" applyAlignment="1">
      <alignment horizontal="center" vertical="center"/>
    </xf>
    <xf numFmtId="0" fontId="21" fillId="4" borderId="2" xfId="2" applyFont="1" applyFill="1" applyBorder="1" applyAlignment="1">
      <alignment horizontal="center" vertical="center" wrapText="1"/>
    </xf>
    <xf numFmtId="0" fontId="28" fillId="7" borderId="2" xfId="2" applyFont="1" applyFill="1" applyBorder="1" applyAlignment="1">
      <alignment horizontal="center" vertical="center" wrapText="1"/>
    </xf>
    <xf numFmtId="0" fontId="22" fillId="7" borderId="2" xfId="0" applyFont="1" applyFill="1" applyBorder="1" applyAlignment="1">
      <alignment horizontal="left" vertical="center" indent="1"/>
    </xf>
    <xf numFmtId="16" fontId="22" fillId="7" borderId="2" xfId="0" applyNumberFormat="1" applyFont="1" applyFill="1" applyBorder="1" applyAlignment="1">
      <alignment horizontal="left" vertical="center" indent="1"/>
    </xf>
    <xf numFmtId="0" fontId="22" fillId="0" borderId="2" xfId="0" applyFont="1" applyBorder="1" applyAlignment="1">
      <alignment horizontal="left" vertical="center" indent="1"/>
    </xf>
    <xf numFmtId="0" fontId="7" fillId="0" borderId="2" xfId="3" applyFont="1" applyBorder="1" applyAlignment="1">
      <alignment horizontal="center" vertical="center"/>
    </xf>
    <xf numFmtId="0" fontId="27" fillId="21" borderId="2" xfId="3" applyFont="1" applyFill="1" applyBorder="1" applyAlignment="1">
      <alignment horizontal="center" vertical="center"/>
    </xf>
    <xf numFmtId="0" fontId="26" fillId="21" borderId="2" xfId="3" applyFont="1" applyFill="1" applyBorder="1" applyAlignment="1">
      <alignment horizontal="center" vertical="center"/>
    </xf>
    <xf numFmtId="0" fontId="7" fillId="13" borderId="2" xfId="3" applyFont="1" applyFill="1" applyBorder="1" applyAlignment="1">
      <alignment horizontal="center" vertical="center"/>
    </xf>
    <xf numFmtId="0" fontId="27" fillId="11" borderId="2" xfId="3" applyFont="1" applyFill="1" applyBorder="1" applyAlignment="1">
      <alignment horizontal="center" vertical="center"/>
    </xf>
    <xf numFmtId="0" fontId="26" fillId="11" borderId="2" xfId="3" applyFont="1" applyFill="1" applyBorder="1" applyAlignment="1">
      <alignment horizontal="center" vertical="center"/>
    </xf>
    <xf numFmtId="0" fontId="7" fillId="0" borderId="5" xfId="3" applyFont="1" applyBorder="1" applyAlignment="1">
      <alignment horizontal="center" vertical="center"/>
    </xf>
    <xf numFmtId="0" fontId="22" fillId="0" borderId="14" xfId="4" applyFont="1" applyBorder="1" applyAlignment="1">
      <alignment horizontal="center" vertical="center"/>
    </xf>
    <xf numFmtId="0" fontId="22" fillId="21" borderId="2" xfId="2" applyFont="1" applyFill="1" applyBorder="1" applyAlignment="1">
      <alignment horizontal="center" vertical="center"/>
    </xf>
    <xf numFmtId="0" fontId="21" fillId="21" borderId="2" xfId="2" applyFont="1" applyFill="1" applyBorder="1" applyAlignment="1">
      <alignment horizontal="center" vertical="center"/>
    </xf>
    <xf numFmtId="0" fontId="22" fillId="0" borderId="1" xfId="2" applyFont="1" applyBorder="1" applyAlignment="1">
      <alignment horizontal="center" vertical="center"/>
    </xf>
    <xf numFmtId="0" fontId="22" fillId="0" borderId="2" xfId="2" applyFont="1" applyBorder="1" applyAlignment="1">
      <alignment horizontal="center" vertical="center"/>
    </xf>
    <xf numFmtId="0" fontId="22" fillId="19" borderId="2" xfId="2" applyFont="1" applyFill="1" applyBorder="1" applyAlignment="1">
      <alignment horizontal="center" vertical="center"/>
    </xf>
    <xf numFmtId="0" fontId="22" fillId="22" borderId="2" xfId="2" applyFont="1" applyFill="1" applyBorder="1" applyAlignment="1">
      <alignment horizontal="center" vertical="center"/>
    </xf>
    <xf numFmtId="0" fontId="22" fillId="0" borderId="3" xfId="2" applyFont="1" applyBorder="1" applyAlignment="1">
      <alignment horizontal="center" vertical="center"/>
    </xf>
    <xf numFmtId="0" fontId="22" fillId="0" borderId="3" xfId="4" applyFont="1" applyBorder="1" applyAlignment="1">
      <alignment horizontal="center" vertical="center"/>
    </xf>
    <xf numFmtId="0" fontId="7" fillId="0" borderId="0" xfId="3" applyFont="1"/>
    <xf numFmtId="0" fontId="7" fillId="0" borderId="0" xfId="3" applyFont="1" applyAlignment="1">
      <alignment horizontal="center" vertical="center"/>
    </xf>
    <xf numFmtId="0" fontId="13" fillId="0" borderId="3" xfId="0" applyFont="1" applyBorder="1" applyAlignment="1">
      <alignment horizontal="center" vertical="center" shrinkToFit="1"/>
    </xf>
    <xf numFmtId="0" fontId="22" fillId="15" borderId="2" xfId="0" applyFont="1" applyFill="1" applyBorder="1" applyAlignment="1">
      <alignment horizontal="center" vertical="center"/>
    </xf>
    <xf numFmtId="0" fontId="21" fillId="28" borderId="16" xfId="0" applyFont="1" applyFill="1" applyBorder="1" applyAlignment="1">
      <alignment horizontal="left" vertical="top"/>
    </xf>
    <xf numFmtId="0" fontId="21" fillId="29" borderId="16" xfId="0" applyFont="1" applyFill="1" applyBorder="1" applyAlignment="1">
      <alignment horizontal="right"/>
    </xf>
    <xf numFmtId="0" fontId="21" fillId="30" borderId="16" xfId="0" applyFont="1" applyFill="1" applyBorder="1" applyAlignment="1">
      <alignment horizontal="left" vertical="top"/>
    </xf>
    <xf numFmtId="0" fontId="21" fillId="31" borderId="16" xfId="0" applyFont="1" applyFill="1" applyBorder="1" applyAlignment="1">
      <alignment horizontal="right"/>
    </xf>
    <xf numFmtId="0" fontId="27" fillId="20" borderId="2" xfId="3" applyFont="1" applyFill="1" applyBorder="1" applyAlignment="1">
      <alignment horizontal="center" vertical="center"/>
    </xf>
    <xf numFmtId="0" fontId="6" fillId="11" borderId="2" xfId="3" applyFont="1" applyFill="1" applyBorder="1" applyAlignment="1">
      <alignment horizontal="center" vertical="center"/>
    </xf>
    <xf numFmtId="0" fontId="22" fillId="32" borderId="2" xfId="2" applyFont="1" applyFill="1" applyBorder="1" applyAlignment="1">
      <alignment horizontal="center" vertical="center"/>
    </xf>
    <xf numFmtId="0" fontId="0" fillId="3" borderId="2" xfId="0" applyFill="1" applyBorder="1" applyAlignment="1">
      <alignment horizontal="center" vertical="center" wrapText="1"/>
    </xf>
    <xf numFmtId="0" fontId="14" fillId="3" borderId="2" xfId="0" applyFont="1" applyFill="1" applyBorder="1" applyAlignment="1" applyProtection="1">
      <alignment horizontal="center" vertical="center" textRotation="90" wrapText="1"/>
      <protection hidden="1"/>
    </xf>
    <xf numFmtId="0" fontId="14" fillId="0" borderId="2" xfId="0" applyFont="1" applyBorder="1" applyAlignment="1">
      <alignment horizontal="center" vertical="center" wrapText="1"/>
    </xf>
    <xf numFmtId="0" fontId="14" fillId="0" borderId="2" xfId="0" applyFont="1" applyBorder="1" applyAlignment="1">
      <alignment horizontal="center" vertical="center"/>
    </xf>
    <xf numFmtId="0" fontId="18" fillId="4" borderId="7" xfId="1" applyFont="1" applyFill="1" applyBorder="1" applyAlignment="1" applyProtection="1">
      <alignment vertical="top" shrinkToFit="1"/>
    </xf>
    <xf numFmtId="0" fontId="22" fillId="3" borderId="2" xfId="0" applyFont="1" applyFill="1" applyBorder="1" applyAlignment="1">
      <alignment horizontal="center" vertical="center"/>
    </xf>
    <xf numFmtId="0" fontId="22" fillId="34" borderId="2" xfId="0" applyFont="1" applyFill="1" applyBorder="1" applyAlignment="1">
      <alignment horizontal="center" vertical="center"/>
    </xf>
    <xf numFmtId="0" fontId="0" fillId="27" borderId="2" xfId="0" applyFill="1" applyBorder="1" applyAlignment="1">
      <alignment horizontal="center" vertical="center" textRotation="90"/>
    </xf>
    <xf numFmtId="0" fontId="0" fillId="26" borderId="2" xfId="0" applyFill="1" applyBorder="1" applyAlignment="1">
      <alignment horizontal="center" vertical="center" textRotation="90"/>
    </xf>
    <xf numFmtId="0" fontId="0" fillId="2" borderId="2" xfId="0" applyFill="1" applyBorder="1" applyAlignment="1">
      <alignment horizontal="center" vertical="center" textRotation="90"/>
    </xf>
    <xf numFmtId="0" fontId="0" fillId="21" borderId="2" xfId="0" applyFill="1" applyBorder="1" applyAlignment="1">
      <alignment horizontal="center" vertical="center" textRotation="90"/>
    </xf>
    <xf numFmtId="0" fontId="0" fillId="19" borderId="2" xfId="0" applyFill="1" applyBorder="1" applyAlignment="1">
      <alignment horizontal="center" vertical="center" textRotation="90"/>
    </xf>
    <xf numFmtId="0" fontId="29" fillId="0" borderId="2" xfId="3" applyFont="1" applyBorder="1" applyAlignment="1">
      <alignment horizontal="center" vertical="center"/>
    </xf>
    <xf numFmtId="0" fontId="29" fillId="24" borderId="2" xfId="3" applyFont="1" applyFill="1" applyBorder="1" applyAlignment="1">
      <alignment horizontal="center" vertical="center" wrapText="1"/>
    </xf>
    <xf numFmtId="0" fontId="4" fillId="0" borderId="2" xfId="3" applyFont="1" applyBorder="1" applyAlignment="1">
      <alignment horizontal="center"/>
    </xf>
    <xf numFmtId="0" fontId="3" fillId="0" borderId="2" xfId="3" applyFont="1" applyBorder="1" applyAlignment="1">
      <alignment horizontal="center"/>
    </xf>
    <xf numFmtId="0" fontId="0" fillId="0" borderId="5" xfId="0" applyBorder="1" applyAlignment="1">
      <alignment horizontal="center" vertical="center"/>
    </xf>
    <xf numFmtId="0" fontId="12" fillId="0" borderId="3" xfId="0" applyFont="1" applyBorder="1" applyAlignment="1">
      <alignment horizontal="center" vertical="center"/>
    </xf>
    <xf numFmtId="0" fontId="12" fillId="0" borderId="3" xfId="0" applyFont="1" applyBorder="1" applyAlignment="1">
      <alignment vertical="center"/>
    </xf>
    <xf numFmtId="0" fontId="12" fillId="4" borderId="0" xfId="0" applyFont="1" applyFill="1" applyAlignment="1">
      <alignment horizontal="centerContinuous" vertical="center"/>
    </xf>
    <xf numFmtId="0" fontId="16" fillId="14" borderId="3" xfId="0" applyFont="1" applyFill="1" applyBorder="1" applyAlignment="1">
      <alignment vertical="center"/>
    </xf>
    <xf numFmtId="0" fontId="16" fillId="14" borderId="4" xfId="0" applyFont="1" applyFill="1" applyBorder="1" applyAlignment="1">
      <alignment vertical="center"/>
    </xf>
    <xf numFmtId="0" fontId="16" fillId="14" borderId="8" xfId="0" applyFont="1" applyFill="1" applyBorder="1" applyAlignment="1">
      <alignment vertical="center"/>
    </xf>
    <xf numFmtId="0" fontId="12" fillId="18" borderId="2" xfId="0" applyFont="1" applyFill="1" applyBorder="1" applyAlignment="1">
      <alignment horizontal="center" vertical="center"/>
    </xf>
    <xf numFmtId="0" fontId="22" fillId="13" borderId="2" xfId="0" applyFont="1" applyFill="1" applyBorder="1" applyAlignment="1">
      <alignment horizontal="center" vertical="center"/>
    </xf>
    <xf numFmtId="0" fontId="34" fillId="0" borderId="0" xfId="0" applyFont="1" applyAlignment="1">
      <alignment horizontal="right" vertical="center"/>
    </xf>
    <xf numFmtId="0" fontId="21" fillId="4" borderId="2" xfId="0" applyFont="1" applyFill="1" applyBorder="1" applyAlignment="1">
      <alignment horizontal="center" vertical="center" wrapText="1"/>
    </xf>
    <xf numFmtId="0" fontId="14" fillId="7" borderId="2" xfId="0" applyFont="1" applyFill="1" applyBorder="1" applyAlignment="1">
      <alignment horizontal="center" vertical="center"/>
    </xf>
    <xf numFmtId="0" fontId="22" fillId="40" borderId="2" xfId="0" applyFont="1" applyFill="1" applyBorder="1" applyAlignment="1">
      <alignment horizontal="center" vertical="center"/>
    </xf>
    <xf numFmtId="0" fontId="22" fillId="41" borderId="2" xfId="0" applyFont="1" applyFill="1" applyBorder="1" applyAlignment="1">
      <alignment horizontal="center" vertical="center"/>
    </xf>
    <xf numFmtId="0" fontId="22" fillId="42" borderId="2" xfId="0" applyFont="1" applyFill="1" applyBorder="1" applyAlignment="1">
      <alignment horizontal="center" vertical="center"/>
    </xf>
    <xf numFmtId="0" fontId="21" fillId="35" borderId="2" xfId="0" applyFont="1" applyFill="1" applyBorder="1" applyAlignment="1">
      <alignment horizontal="right" vertical="center" indent="1"/>
    </xf>
    <xf numFmtId="0" fontId="21" fillId="36" borderId="2" xfId="0" applyFont="1" applyFill="1" applyBorder="1" applyAlignment="1">
      <alignment horizontal="right" vertical="center" indent="1"/>
    </xf>
    <xf numFmtId="0" fontId="21" fillId="6" borderId="2" xfId="0" applyFont="1" applyFill="1" applyBorder="1" applyAlignment="1">
      <alignment horizontal="right" vertical="center" indent="1"/>
    </xf>
    <xf numFmtId="0" fontId="21" fillId="37" borderId="2" xfId="0" applyFont="1" applyFill="1" applyBorder="1" applyAlignment="1">
      <alignment horizontal="right" vertical="center" indent="1"/>
    </xf>
    <xf numFmtId="0" fontId="21" fillId="38" borderId="2" xfId="0" applyFont="1" applyFill="1" applyBorder="1" applyAlignment="1">
      <alignment horizontal="right" vertical="center" indent="1"/>
    </xf>
    <xf numFmtId="0" fontId="21" fillId="39" borderId="2" xfId="0" applyFont="1" applyFill="1" applyBorder="1" applyAlignment="1">
      <alignment horizontal="right" vertical="center" indent="1"/>
    </xf>
    <xf numFmtId="0" fontId="26" fillId="20" borderId="2" xfId="3" applyFont="1" applyFill="1" applyBorder="1" applyAlignment="1">
      <alignment horizontal="center" vertical="center"/>
    </xf>
    <xf numFmtId="0" fontId="7" fillId="12" borderId="2" xfId="3" applyFont="1" applyFill="1" applyBorder="1" applyAlignment="1">
      <alignment horizontal="center" vertical="center"/>
    </xf>
    <xf numFmtId="0" fontId="27" fillId="32" borderId="2" xfId="3" applyFont="1" applyFill="1" applyBorder="1" applyAlignment="1">
      <alignment horizontal="center" vertical="center"/>
    </xf>
    <xf numFmtId="0" fontId="26" fillId="32" borderId="2" xfId="3" applyFont="1" applyFill="1" applyBorder="1" applyAlignment="1">
      <alignment horizontal="center" vertical="center"/>
    </xf>
    <xf numFmtId="0" fontId="27" fillId="19" borderId="2" xfId="3" applyFont="1" applyFill="1" applyBorder="1" applyAlignment="1">
      <alignment horizontal="center" vertical="center"/>
    </xf>
    <xf numFmtId="0" fontId="26" fillId="19" borderId="2" xfId="3" applyFont="1" applyFill="1" applyBorder="1" applyAlignment="1">
      <alignment horizontal="center" vertical="center"/>
    </xf>
    <xf numFmtId="0" fontId="27" fillId="22" borderId="2" xfId="3" applyFont="1" applyFill="1" applyBorder="1" applyAlignment="1">
      <alignment horizontal="center" vertical="center"/>
    </xf>
    <xf numFmtId="0" fontId="26" fillId="22" borderId="2" xfId="3" applyFont="1" applyFill="1" applyBorder="1" applyAlignment="1">
      <alignment horizontal="center" vertical="center"/>
    </xf>
    <xf numFmtId="0" fontId="7" fillId="0" borderId="3" xfId="3" applyFont="1" applyBorder="1" applyAlignment="1">
      <alignment horizontal="center" vertical="center"/>
    </xf>
    <xf numFmtId="0" fontId="8" fillId="12" borderId="2" xfId="3" applyFill="1" applyBorder="1" applyAlignment="1">
      <alignment vertical="center"/>
    </xf>
    <xf numFmtId="0" fontId="8" fillId="12" borderId="2" xfId="3" applyFill="1" applyBorder="1" applyAlignment="1">
      <alignment horizontal="center" vertical="center"/>
    </xf>
    <xf numFmtId="0" fontId="8" fillId="13" borderId="2" xfId="3" applyFill="1" applyBorder="1" applyAlignment="1">
      <alignment vertical="center"/>
    </xf>
    <xf numFmtId="0" fontId="29" fillId="17" borderId="3" xfId="3" applyFont="1" applyFill="1" applyBorder="1" applyAlignment="1">
      <alignment horizontal="center" vertical="center"/>
    </xf>
    <xf numFmtId="0" fontId="22" fillId="27" borderId="14" xfId="0" applyFont="1" applyFill="1" applyBorder="1" applyAlignment="1">
      <alignment horizontal="center" vertical="center"/>
    </xf>
    <xf numFmtId="0" fontId="22" fillId="27" borderId="3" xfId="0" applyFont="1" applyFill="1" applyBorder="1" applyAlignment="1">
      <alignment horizontal="center" vertical="center"/>
    </xf>
    <xf numFmtId="0" fontId="22" fillId="26" borderId="3" xfId="0" applyFont="1" applyFill="1" applyBorder="1" applyAlignment="1">
      <alignment horizontal="center" vertical="center"/>
    </xf>
    <xf numFmtId="0" fontId="27" fillId="25" borderId="5" xfId="3" applyFont="1" applyFill="1" applyBorder="1" applyAlignment="1">
      <alignment horizontal="center" vertical="center"/>
    </xf>
    <xf numFmtId="0" fontId="21" fillId="27" borderId="2" xfId="0" applyFont="1" applyFill="1" applyBorder="1" applyAlignment="1">
      <alignment horizontal="center" vertical="center"/>
    </xf>
    <xf numFmtId="0" fontId="21" fillId="4" borderId="6" xfId="0" applyFont="1" applyFill="1" applyBorder="1" applyAlignment="1">
      <alignment horizontal="center" vertical="center"/>
    </xf>
    <xf numFmtId="0" fontId="21" fillId="17" borderId="2" xfId="0" applyFont="1" applyFill="1" applyBorder="1" applyAlignment="1">
      <alignment horizontal="center" vertical="center"/>
    </xf>
    <xf numFmtId="0" fontId="21" fillId="43" borderId="2" xfId="0" applyFont="1" applyFill="1" applyBorder="1" applyAlignment="1">
      <alignment horizontal="center" vertical="center"/>
    </xf>
    <xf numFmtId="0" fontId="24" fillId="9" borderId="2" xfId="0" applyFont="1" applyFill="1" applyBorder="1" applyAlignment="1">
      <alignment horizontal="center" vertical="center" wrapText="1"/>
    </xf>
    <xf numFmtId="0" fontId="21" fillId="4" borderId="3" xfId="0" applyFont="1" applyFill="1" applyBorder="1" applyAlignment="1">
      <alignment horizontal="center" vertical="center" wrapText="1"/>
    </xf>
    <xf numFmtId="0" fontId="16" fillId="0" borderId="14" xfId="0" applyFont="1" applyBorder="1" applyAlignment="1">
      <alignment horizontal="center" vertical="center"/>
    </xf>
    <xf numFmtId="0" fontId="16" fillId="0" borderId="8" xfId="0" applyFont="1" applyBorder="1" applyAlignment="1">
      <alignment horizontal="center" vertical="center"/>
    </xf>
    <xf numFmtId="0" fontId="21" fillId="23" borderId="3" xfId="0" applyFont="1" applyFill="1" applyBorder="1" applyAlignment="1">
      <alignment horizontal="left" vertical="center" indent="5"/>
    </xf>
    <xf numFmtId="0" fontId="22" fillId="23" borderId="5" xfId="0" applyFont="1" applyFill="1" applyBorder="1" applyAlignment="1">
      <alignment horizontal="left" vertical="center" indent="5"/>
    </xf>
    <xf numFmtId="0" fontId="21" fillId="7" borderId="5" xfId="0" applyFont="1" applyFill="1" applyBorder="1" applyAlignment="1">
      <alignment horizontal="center" vertical="center"/>
    </xf>
    <xf numFmtId="0" fontId="22" fillId="7" borderId="0" xfId="0" applyFont="1" applyFill="1" applyAlignment="1">
      <alignment horizontal="center" vertical="center"/>
    </xf>
    <xf numFmtId="0" fontId="22" fillId="16" borderId="8" xfId="0" applyFont="1" applyFill="1" applyBorder="1" applyAlignment="1">
      <alignment horizontal="center" vertical="center"/>
    </xf>
    <xf numFmtId="0" fontId="21" fillId="4" borderId="12" xfId="0" applyFont="1" applyFill="1" applyBorder="1" applyAlignment="1">
      <alignment horizontal="center" vertical="center" wrapText="1"/>
    </xf>
    <xf numFmtId="0" fontId="22" fillId="16" borderId="12" xfId="0" applyFont="1" applyFill="1" applyBorder="1" applyAlignment="1">
      <alignment horizontal="center" vertical="center"/>
    </xf>
    <xf numFmtId="0" fontId="22" fillId="16" borderId="9" xfId="0" applyFont="1" applyFill="1" applyBorder="1" applyAlignment="1">
      <alignment horizontal="center" vertical="center"/>
    </xf>
    <xf numFmtId="0" fontId="21" fillId="4" borderId="7" xfId="0" applyFont="1" applyFill="1" applyBorder="1" applyAlignment="1">
      <alignment horizontal="center" vertical="center"/>
    </xf>
    <xf numFmtId="0" fontId="37" fillId="0" borderId="2" xfId="0" applyFont="1" applyBorder="1" applyAlignment="1">
      <alignment horizontal="center" vertical="center"/>
    </xf>
    <xf numFmtId="0" fontId="36" fillId="0" borderId="2" xfId="0" applyFont="1" applyBorder="1" applyAlignment="1">
      <alignment horizontal="center" vertical="center"/>
    </xf>
    <xf numFmtId="0" fontId="21" fillId="32" borderId="2" xfId="0" applyFont="1" applyFill="1" applyBorder="1" applyAlignment="1">
      <alignment horizontal="center" vertical="center"/>
    </xf>
    <xf numFmtId="0" fontId="22" fillId="33" borderId="2" xfId="0" applyFont="1" applyFill="1" applyBorder="1" applyAlignment="1">
      <alignment horizontal="center" vertical="center"/>
    </xf>
    <xf numFmtId="0" fontId="12" fillId="20" borderId="2" xfId="0" applyFont="1" applyFill="1" applyBorder="1" applyAlignment="1">
      <alignment horizontal="center" vertical="center" textRotation="90"/>
    </xf>
    <xf numFmtId="0" fontId="12" fillId="21" borderId="2" xfId="0" applyFont="1" applyFill="1" applyBorder="1" applyAlignment="1">
      <alignment horizontal="center" vertical="center" textRotation="90"/>
    </xf>
    <xf numFmtId="0" fontId="12" fillId="19" borderId="2" xfId="0" applyFont="1" applyFill="1" applyBorder="1" applyAlignment="1">
      <alignment horizontal="center" vertical="center" textRotation="90"/>
    </xf>
    <xf numFmtId="0" fontId="27" fillId="43" borderId="5" xfId="0" applyFont="1" applyFill="1" applyBorder="1" applyAlignment="1">
      <alignment horizontal="center" vertical="center"/>
    </xf>
    <xf numFmtId="0" fontId="27" fillId="43" borderId="2" xfId="0" applyFont="1" applyFill="1" applyBorder="1" applyAlignment="1">
      <alignment horizontal="center" vertical="center"/>
    </xf>
    <xf numFmtId="0" fontId="0" fillId="7" borderId="2" xfId="0" applyFill="1" applyBorder="1" applyAlignment="1">
      <alignment horizontal="center"/>
    </xf>
    <xf numFmtId="0" fontId="0" fillId="0" borderId="0" xfId="0" applyAlignment="1">
      <alignment vertical="center"/>
    </xf>
    <xf numFmtId="14" fontId="22" fillId="7" borderId="2" xfId="0" applyNumberFormat="1" applyFont="1" applyFill="1" applyBorder="1" applyAlignment="1">
      <alignment horizontal="left" vertical="center" indent="1"/>
    </xf>
    <xf numFmtId="0" fontId="26" fillId="25" borderId="6" xfId="3" applyFont="1" applyFill="1" applyBorder="1" applyAlignment="1">
      <alignment horizontal="center" vertical="center"/>
    </xf>
    <xf numFmtId="0" fontId="23" fillId="4" borderId="2" xfId="0" applyFont="1" applyFill="1" applyBorder="1" applyAlignment="1" applyProtection="1">
      <alignment horizontal="center" wrapText="1"/>
      <protection hidden="1"/>
    </xf>
    <xf numFmtId="164" fontId="10" fillId="45" borderId="4" xfId="0" applyNumberFormat="1" applyFont="1" applyFill="1" applyBorder="1" applyAlignment="1">
      <alignment horizontal="left" vertical="center"/>
    </xf>
    <xf numFmtId="164" fontId="10" fillId="46" borderId="4" xfId="0" applyNumberFormat="1" applyFont="1" applyFill="1" applyBorder="1" applyAlignment="1">
      <alignment horizontal="left" vertical="center"/>
    </xf>
    <xf numFmtId="165" fontId="10" fillId="45" borderId="4" xfId="0" applyNumberFormat="1" applyFont="1" applyFill="1" applyBorder="1" applyAlignment="1">
      <alignment horizontal="left" vertical="center"/>
    </xf>
    <xf numFmtId="165" fontId="10" fillId="46" borderId="4" xfId="0" applyNumberFormat="1" applyFont="1" applyFill="1" applyBorder="1" applyAlignment="1">
      <alignment horizontal="left" vertical="center"/>
    </xf>
    <xf numFmtId="0" fontId="0" fillId="0" borderId="1" xfId="0" applyBorder="1"/>
    <xf numFmtId="0" fontId="6" fillId="25" borderId="4" xfId="3" applyFont="1" applyFill="1" applyBorder="1" applyAlignment="1">
      <alignment horizontal="center" vertical="center"/>
    </xf>
    <xf numFmtId="0" fontId="38" fillId="25" borderId="2" xfId="3" applyFont="1" applyFill="1" applyBorder="1" applyAlignment="1">
      <alignment horizontal="center" vertical="center"/>
    </xf>
    <xf numFmtId="0" fontId="22" fillId="20" borderId="1" xfId="4" applyFont="1" applyFill="1" applyBorder="1" applyAlignment="1">
      <alignment horizontal="center" vertical="center"/>
    </xf>
    <xf numFmtId="0" fontId="21" fillId="20" borderId="1" xfId="4" applyFont="1" applyFill="1" applyBorder="1" applyAlignment="1">
      <alignment horizontal="center" vertical="center"/>
    </xf>
    <xf numFmtId="0" fontId="1" fillId="0" borderId="5" xfId="3" applyFont="1" applyBorder="1" applyAlignment="1">
      <alignment horizontal="center" vertical="center"/>
    </xf>
    <xf numFmtId="0" fontId="21" fillId="32" borderId="2" xfId="2" applyFont="1" applyFill="1" applyBorder="1" applyAlignment="1">
      <alignment horizontal="center" vertical="center"/>
    </xf>
    <xf numFmtId="0" fontId="21" fillId="19" borderId="2" xfId="2" applyFont="1" applyFill="1" applyBorder="1" applyAlignment="1">
      <alignment horizontal="center" vertical="center"/>
    </xf>
    <xf numFmtId="0" fontId="21" fillId="22" borderId="2" xfId="2" applyFont="1" applyFill="1" applyBorder="1" applyAlignment="1">
      <alignment horizontal="center" vertical="center"/>
    </xf>
    <xf numFmtId="0" fontId="22" fillId="47" borderId="3" xfId="0" applyFont="1" applyFill="1" applyBorder="1" applyAlignment="1">
      <alignment horizontal="center" vertical="center"/>
    </xf>
    <xf numFmtId="0" fontId="21" fillId="47" borderId="2" xfId="0" applyFont="1" applyFill="1" applyBorder="1" applyAlignment="1">
      <alignment horizontal="center" vertical="center"/>
    </xf>
    <xf numFmtId="0" fontId="31" fillId="2" borderId="3" xfId="0" applyFont="1" applyFill="1" applyBorder="1" applyAlignment="1">
      <alignment horizontal="center" vertical="center"/>
    </xf>
    <xf numFmtId="0" fontId="39" fillId="2" borderId="2" xfId="0" applyFont="1" applyFill="1" applyBorder="1" applyAlignment="1">
      <alignment horizontal="center" vertical="center"/>
    </xf>
    <xf numFmtId="0" fontId="1" fillId="0" borderId="2" xfId="3" applyFont="1" applyBorder="1" applyAlignment="1">
      <alignment horizontal="center"/>
    </xf>
    <xf numFmtId="0" fontId="0" fillId="0" borderId="2" xfId="0" applyBorder="1"/>
    <xf numFmtId="165" fontId="10" fillId="45" borderId="5" xfId="0" applyNumberFormat="1" applyFont="1" applyFill="1" applyBorder="1" applyAlignment="1">
      <alignment horizontal="left" vertical="center"/>
    </xf>
    <xf numFmtId="0" fontId="13" fillId="0" borderId="2" xfId="0" applyFont="1" applyBorder="1" applyAlignment="1">
      <alignment horizontal="center" vertical="center" wrapText="1"/>
    </xf>
    <xf numFmtId="0" fontId="0" fillId="48" borderId="2" xfId="0" applyFill="1" applyBorder="1" applyAlignment="1">
      <alignment horizontal="center" vertical="center" textRotation="90"/>
    </xf>
    <xf numFmtId="0" fontId="0" fillId="49" borderId="2" xfId="0" applyFill="1" applyBorder="1" applyAlignment="1">
      <alignment horizontal="center" vertical="center" textRotation="90"/>
    </xf>
    <xf numFmtId="0" fontId="12" fillId="49" borderId="2" xfId="0" applyFont="1" applyFill="1" applyBorder="1" applyAlignment="1">
      <alignment horizontal="center" vertical="center" textRotation="90"/>
    </xf>
    <xf numFmtId="0" fontId="0" fillId="20" borderId="2" xfId="0" applyFill="1" applyBorder="1" applyAlignment="1">
      <alignment horizontal="center" vertical="center" textRotation="90"/>
    </xf>
    <xf numFmtId="0" fontId="0" fillId="45" borderId="2" xfId="0" applyFill="1" applyBorder="1" applyAlignment="1">
      <alignment horizontal="center" vertical="center" textRotation="90"/>
    </xf>
    <xf numFmtId="0" fontId="12" fillId="45" borderId="2" xfId="0" applyFont="1" applyFill="1" applyBorder="1" applyAlignment="1">
      <alignment horizontal="center" vertical="center" textRotation="90"/>
    </xf>
    <xf numFmtId="0" fontId="0" fillId="50" borderId="2" xfId="0" applyFill="1" applyBorder="1" applyAlignment="1">
      <alignment horizontal="center" vertical="center" textRotation="90"/>
    </xf>
    <xf numFmtId="0" fontId="12" fillId="50" borderId="2" xfId="0" applyFont="1" applyFill="1" applyBorder="1" applyAlignment="1">
      <alignment horizontal="center" vertical="center" textRotation="90"/>
    </xf>
    <xf numFmtId="0" fontId="0" fillId="51" borderId="2" xfId="0" applyFill="1" applyBorder="1" applyAlignment="1">
      <alignment horizontal="center" vertical="center" textRotation="90"/>
    </xf>
    <xf numFmtId="0" fontId="12" fillId="51" borderId="2" xfId="0" applyFont="1" applyFill="1" applyBorder="1" applyAlignment="1">
      <alignment horizontal="center" vertical="center" textRotation="90"/>
    </xf>
    <xf numFmtId="0" fontId="0" fillId="52" borderId="2" xfId="0" applyFill="1" applyBorder="1" applyAlignment="1">
      <alignment horizontal="center" vertical="center" textRotation="90"/>
    </xf>
    <xf numFmtId="0" fontId="12" fillId="52" borderId="2" xfId="0" applyFont="1" applyFill="1" applyBorder="1" applyAlignment="1">
      <alignment horizontal="center" vertical="center" textRotation="90"/>
    </xf>
    <xf numFmtId="0" fontId="12" fillId="53" borderId="2" xfId="0" applyFont="1" applyFill="1" applyBorder="1" applyAlignment="1">
      <alignment horizontal="center" vertical="center"/>
    </xf>
    <xf numFmtId="0" fontId="14" fillId="0" borderId="0" xfId="0" applyFont="1"/>
    <xf numFmtId="0" fontId="27" fillId="7" borderId="2" xfId="3" applyFont="1" applyFill="1" applyBorder="1" applyAlignment="1">
      <alignment horizontal="center" vertical="center"/>
    </xf>
    <xf numFmtId="0" fontId="26" fillId="7" borderId="2" xfId="3" applyFont="1" applyFill="1" applyBorder="1" applyAlignment="1">
      <alignment horizontal="center" vertical="center"/>
    </xf>
    <xf numFmtId="0" fontId="6" fillId="7" borderId="2" xfId="3" applyFont="1" applyFill="1" applyBorder="1" applyAlignment="1">
      <alignment horizontal="center" vertical="center"/>
    </xf>
    <xf numFmtId="0" fontId="21" fillId="7" borderId="2" xfId="2" applyFont="1" applyFill="1" applyBorder="1" applyAlignment="1">
      <alignment horizontal="center" vertical="center"/>
    </xf>
    <xf numFmtId="0" fontId="22" fillId="17" borderId="10" xfId="0" applyFont="1" applyFill="1" applyBorder="1" applyAlignment="1">
      <alignment horizontal="center" vertical="center"/>
    </xf>
    <xf numFmtId="0" fontId="19" fillId="0" borderId="33" xfId="0" applyFont="1" applyBorder="1" applyAlignment="1">
      <alignment horizontal="center" vertical="center"/>
    </xf>
    <xf numFmtId="0" fontId="19" fillId="0" borderId="35" xfId="0" applyFont="1" applyBorder="1" applyAlignment="1">
      <alignment horizontal="center" vertical="center"/>
    </xf>
    <xf numFmtId="0" fontId="19" fillId="0" borderId="34" xfId="0" applyFont="1" applyBorder="1" applyAlignment="1">
      <alignment horizontal="center" vertical="center"/>
    </xf>
    <xf numFmtId="1" fontId="19" fillId="0" borderId="37" xfId="0" applyNumberFormat="1" applyFont="1" applyBorder="1" applyAlignment="1">
      <alignment horizontal="center" vertical="center"/>
    </xf>
    <xf numFmtId="1" fontId="19" fillId="0" borderId="38" xfId="0" applyNumberFormat="1" applyFont="1" applyBorder="1" applyAlignment="1">
      <alignment horizontal="center" vertical="center"/>
    </xf>
    <xf numFmtId="1" fontId="19" fillId="0" borderId="39" xfId="0" applyNumberFormat="1" applyFont="1" applyBorder="1" applyAlignment="1">
      <alignment horizontal="center" vertical="center"/>
    </xf>
    <xf numFmtId="1" fontId="19" fillId="0" borderId="45" xfId="0" applyNumberFormat="1" applyFont="1" applyBorder="1" applyAlignment="1">
      <alignment horizontal="center" vertical="center"/>
    </xf>
    <xf numFmtId="1" fontId="19" fillId="0" borderId="24" xfId="0" applyNumberFormat="1" applyFont="1" applyBorder="1" applyAlignment="1">
      <alignment horizontal="center" vertical="center"/>
    </xf>
    <xf numFmtId="1" fontId="19" fillId="0" borderId="26" xfId="0" applyNumberFormat="1" applyFont="1" applyBorder="1" applyAlignment="1">
      <alignment horizontal="center" vertical="center"/>
    </xf>
    <xf numFmtId="1" fontId="19" fillId="0" borderId="48" xfId="0" applyNumberFormat="1" applyFont="1" applyBorder="1" applyAlignment="1">
      <alignment horizontal="center" vertical="center"/>
    </xf>
    <xf numFmtId="1" fontId="19" fillId="0" borderId="7" xfId="0" applyNumberFormat="1" applyFont="1" applyBorder="1" applyAlignment="1">
      <alignment horizontal="center" vertical="center"/>
    </xf>
    <xf numFmtId="1" fontId="19" fillId="0" borderId="49" xfId="0" applyNumberFormat="1" applyFont="1" applyBorder="1" applyAlignment="1">
      <alignment horizontal="center" vertical="center"/>
    </xf>
    <xf numFmtId="165" fontId="19" fillId="0" borderId="37" xfId="0" applyNumberFormat="1" applyFont="1" applyBorder="1" applyAlignment="1">
      <alignment horizontal="center" vertical="center"/>
    </xf>
    <xf numFmtId="165" fontId="19" fillId="0" borderId="38" xfId="0" applyNumberFormat="1" applyFont="1" applyBorder="1" applyAlignment="1">
      <alignment horizontal="center" vertical="center"/>
    </xf>
    <xf numFmtId="165" fontId="19" fillId="0" borderId="39" xfId="0" applyNumberFormat="1" applyFont="1" applyBorder="1" applyAlignment="1">
      <alignment horizontal="center" vertical="center"/>
    </xf>
    <xf numFmtId="166" fontId="19" fillId="0" borderId="42" xfId="0" applyNumberFormat="1" applyFont="1" applyBorder="1" applyAlignment="1">
      <alignment horizontal="center" vertical="center"/>
    </xf>
    <xf numFmtId="166" fontId="19" fillId="0" borderId="6" xfId="0" applyNumberFormat="1" applyFont="1" applyBorder="1" applyAlignment="1">
      <alignment horizontal="center" vertical="center"/>
    </xf>
    <xf numFmtId="166" fontId="19" fillId="0" borderId="55" xfId="0" applyNumberFormat="1" applyFont="1" applyBorder="1" applyAlignment="1">
      <alignment horizontal="center" vertical="center"/>
    </xf>
    <xf numFmtId="1" fontId="19" fillId="0" borderId="58" xfId="0" applyNumberFormat="1" applyFont="1" applyBorder="1" applyAlignment="1">
      <alignment horizontal="center" vertical="center"/>
    </xf>
    <xf numFmtId="1" fontId="19" fillId="0" borderId="32" xfId="0" applyNumberFormat="1" applyFont="1" applyBorder="1" applyAlignment="1">
      <alignment horizontal="center" vertical="center"/>
    </xf>
    <xf numFmtId="1" fontId="19" fillId="0" borderId="59" xfId="0" applyNumberFormat="1" applyFont="1" applyBorder="1" applyAlignment="1">
      <alignment horizontal="center" vertical="center"/>
    </xf>
    <xf numFmtId="0" fontId="19" fillId="0" borderId="48" xfId="0" applyFont="1" applyBorder="1" applyAlignment="1">
      <alignment horizontal="center" vertical="center"/>
    </xf>
    <xf numFmtId="0" fontId="19" fillId="0" borderId="7" xfId="0" applyFont="1" applyBorder="1" applyAlignment="1">
      <alignment horizontal="center" vertical="center"/>
    </xf>
    <xf numFmtId="0" fontId="19" fillId="0" borderId="28" xfId="0" applyFont="1" applyBorder="1" applyAlignment="1">
      <alignment horizontal="center" vertical="center"/>
    </xf>
    <xf numFmtId="0" fontId="19" fillId="0" borderId="27" xfId="0" applyFont="1" applyBorder="1" applyAlignment="1">
      <alignment horizontal="center" vertical="center"/>
    </xf>
    <xf numFmtId="0" fontId="19" fillId="0" borderId="37" xfId="0" applyFont="1" applyBorder="1" applyAlignment="1">
      <alignment horizontal="center" vertical="center"/>
    </xf>
    <xf numFmtId="0" fontId="19" fillId="0" borderId="38" xfId="0" applyFont="1" applyBorder="1" applyAlignment="1">
      <alignment horizontal="center" vertical="center"/>
    </xf>
    <xf numFmtId="0" fontId="19" fillId="0" borderId="39" xfId="0" applyFont="1" applyBorder="1" applyAlignment="1">
      <alignment horizontal="center" vertical="center"/>
    </xf>
    <xf numFmtId="0" fontId="19" fillId="0" borderId="23" xfId="0" applyFont="1" applyBorder="1" applyAlignment="1">
      <alignment horizontal="center" vertical="center"/>
    </xf>
    <xf numFmtId="0" fontId="19" fillId="0" borderId="25" xfId="0" applyFont="1" applyBorder="1" applyAlignment="1">
      <alignment horizontal="center" vertical="center"/>
    </xf>
    <xf numFmtId="0" fontId="19" fillId="0" borderId="45" xfId="0" applyFont="1" applyBorder="1" applyAlignment="1">
      <alignment horizontal="center" vertical="center"/>
    </xf>
    <xf numFmtId="0" fontId="19" fillId="0" borderId="24" xfId="0" applyFont="1" applyBorder="1" applyAlignment="1">
      <alignment horizontal="center" vertical="center"/>
    </xf>
    <xf numFmtId="0" fontId="19" fillId="0" borderId="26" xfId="0" applyFont="1" applyBorder="1" applyAlignment="1">
      <alignment horizontal="center" vertical="center"/>
    </xf>
    <xf numFmtId="1" fontId="19" fillId="0" borderId="33" xfId="0" applyNumberFormat="1" applyFont="1" applyBorder="1" applyAlignment="1">
      <alignment horizontal="center" vertical="center"/>
    </xf>
    <xf numFmtId="1" fontId="19" fillId="0" borderId="35" xfId="0" applyNumberFormat="1" applyFont="1" applyBorder="1" applyAlignment="1">
      <alignment horizontal="center" vertical="center"/>
    </xf>
    <xf numFmtId="1" fontId="19" fillId="0" borderId="34" xfId="0" applyNumberFormat="1" applyFont="1" applyBorder="1" applyAlignment="1">
      <alignment horizontal="center" vertical="center"/>
    </xf>
    <xf numFmtId="0" fontId="19" fillId="0" borderId="61" xfId="0" applyFont="1" applyBorder="1" applyAlignment="1">
      <alignment horizontal="center" vertical="center"/>
    </xf>
    <xf numFmtId="0" fontId="19" fillId="0" borderId="31" xfId="0" applyFont="1" applyBorder="1" applyAlignment="1">
      <alignment horizontal="center" vertical="center"/>
    </xf>
    <xf numFmtId="0" fontId="19" fillId="0" borderId="62" xfId="0" applyFont="1" applyBorder="1" applyAlignment="1">
      <alignment horizontal="center" vertical="center"/>
    </xf>
    <xf numFmtId="0" fontId="18" fillId="0" borderId="0" xfId="0" applyFont="1" applyAlignment="1">
      <alignment vertical="center"/>
    </xf>
    <xf numFmtId="14" fontId="19" fillId="0" borderId="0" xfId="0" applyNumberFormat="1" applyFont="1"/>
    <xf numFmtId="0" fontId="40" fillId="0" borderId="0" xfId="0" applyFont="1" applyAlignment="1">
      <alignment horizontal="center" vertical="center"/>
    </xf>
    <xf numFmtId="0" fontId="14" fillId="0" borderId="0" xfId="0" applyFont="1" applyAlignment="1">
      <alignment textRotation="90"/>
    </xf>
    <xf numFmtId="0" fontId="0" fillId="0" borderId="0" xfId="0" applyAlignment="1">
      <alignment textRotation="90"/>
    </xf>
    <xf numFmtId="14" fontId="0" fillId="0" borderId="0" xfId="0" applyNumberFormat="1"/>
    <xf numFmtId="0" fontId="12" fillId="0" borderId="64" xfId="0" applyFont="1" applyBorder="1" applyAlignment="1">
      <alignment horizontal="center"/>
    </xf>
    <xf numFmtId="0" fontId="0" fillId="0" borderId="65" xfId="0" applyBorder="1" applyAlignment="1">
      <alignment horizontal="center" vertical="center"/>
    </xf>
    <xf numFmtId="0" fontId="0" fillId="0" borderId="31" xfId="0" applyBorder="1" applyAlignment="1">
      <alignment horizontal="center" vertical="center"/>
    </xf>
    <xf numFmtId="0" fontId="0" fillId="0" borderId="62" xfId="0" applyBorder="1" applyAlignment="1">
      <alignment horizontal="center" vertical="center"/>
    </xf>
    <xf numFmtId="0" fontId="14" fillId="0" borderId="29" xfId="0" quotePrefix="1" applyFont="1" applyBorder="1" applyAlignment="1">
      <alignment horizontal="center" vertical="center"/>
    </xf>
    <xf numFmtId="0" fontId="12" fillId="0" borderId="22" xfId="0" applyFont="1" applyBorder="1" applyAlignment="1">
      <alignment horizontal="center" vertical="center" textRotation="90"/>
    </xf>
    <xf numFmtId="0" fontId="0" fillId="0" borderId="61" xfId="0" applyBorder="1" applyAlignment="1">
      <alignment horizontal="center" vertical="center" textRotation="90"/>
    </xf>
    <xf numFmtId="0" fontId="0" fillId="0" borderId="31" xfId="0" applyBorder="1" applyAlignment="1">
      <alignment horizontal="center" vertical="center" textRotation="90"/>
    </xf>
    <xf numFmtId="0" fontId="0" fillId="0" borderId="62" xfId="0" applyBorder="1" applyAlignment="1">
      <alignment horizontal="center" vertical="center" textRotation="90"/>
    </xf>
    <xf numFmtId="0" fontId="12" fillId="0" borderId="40" xfId="0" applyFont="1" applyBorder="1" applyAlignment="1">
      <alignment horizontal="left" vertical="center"/>
    </xf>
    <xf numFmtId="0" fontId="0" fillId="0" borderId="43" xfId="0" applyBorder="1" applyAlignment="1">
      <alignment horizontal="center" vertical="center"/>
    </xf>
    <xf numFmtId="0" fontId="14" fillId="0" borderId="30" xfId="0" applyFont="1" applyBorder="1" applyAlignment="1">
      <alignment horizontal="center"/>
    </xf>
    <xf numFmtId="0" fontId="0" fillId="0" borderId="37" xfId="0" applyBorder="1" applyAlignment="1">
      <alignment horizontal="center"/>
    </xf>
    <xf numFmtId="0" fontId="0" fillId="0" borderId="38" xfId="0" applyBorder="1" applyAlignment="1">
      <alignment horizontal="center"/>
    </xf>
    <xf numFmtId="0" fontId="0" fillId="0" borderId="39" xfId="0" applyBorder="1" applyAlignment="1">
      <alignment horizontal="center"/>
    </xf>
    <xf numFmtId="0" fontId="14" fillId="0" borderId="43" xfId="0" applyFont="1" applyBorder="1" applyAlignment="1">
      <alignment horizontal="center"/>
    </xf>
    <xf numFmtId="0" fontId="14" fillId="0" borderId="20" xfId="0" applyFont="1" applyBorder="1" applyAlignment="1">
      <alignment horizontal="center"/>
    </xf>
    <xf numFmtId="0" fontId="0" fillId="0" borderId="41" xfId="0" applyBorder="1" applyAlignment="1">
      <alignment horizontal="center"/>
    </xf>
    <xf numFmtId="0" fontId="0" fillId="0" borderId="2" xfId="0" applyBorder="1" applyAlignment="1">
      <alignment horizontal="center"/>
    </xf>
    <xf numFmtId="0" fontId="0" fillId="0" borderId="21" xfId="0" applyBorder="1" applyAlignment="1">
      <alignment horizontal="center"/>
    </xf>
    <xf numFmtId="0" fontId="12" fillId="0" borderId="36" xfId="0" applyFont="1" applyBorder="1" applyAlignment="1">
      <alignment horizontal="left" vertical="center"/>
    </xf>
    <xf numFmtId="0" fontId="0" fillId="0" borderId="66" xfId="0" applyBorder="1" applyAlignment="1">
      <alignment horizontal="center"/>
    </xf>
    <xf numFmtId="14" fontId="0" fillId="0" borderId="67" xfId="0" applyNumberFormat="1" applyBorder="1"/>
    <xf numFmtId="0" fontId="41" fillId="0" borderId="0" xfId="0" applyFont="1"/>
    <xf numFmtId="0" fontId="14" fillId="0" borderId="22" xfId="0" applyFont="1" applyBorder="1" applyAlignment="1">
      <alignment horizontal="center"/>
    </xf>
    <xf numFmtId="0" fontId="0" fillId="0" borderId="45" xfId="0" applyBorder="1" applyAlignment="1">
      <alignment horizontal="center"/>
    </xf>
    <xf numFmtId="0" fontId="0" fillId="0" borderId="24" xfId="0" applyBorder="1" applyAlignment="1">
      <alignment horizontal="center"/>
    </xf>
    <xf numFmtId="0" fontId="0" fillId="0" borderId="26" xfId="0" applyBorder="1" applyAlignment="1">
      <alignment horizontal="center"/>
    </xf>
    <xf numFmtId="1" fontId="42" fillId="0" borderId="0" xfId="0" quotePrefix="1" applyNumberFormat="1" applyFont="1" applyAlignment="1">
      <alignment horizontal="left" vertical="center" wrapText="1" indent="1"/>
    </xf>
    <xf numFmtId="0" fontId="14" fillId="0" borderId="64" xfId="0" applyFont="1" applyBorder="1" applyAlignment="1">
      <alignment horizontal="center"/>
    </xf>
    <xf numFmtId="0" fontId="14" fillId="0" borderId="40" xfId="0" applyFont="1" applyBorder="1" applyAlignment="1">
      <alignment horizontal="center"/>
    </xf>
    <xf numFmtId="14" fontId="42" fillId="0" borderId="0" xfId="0" applyNumberFormat="1" applyFont="1" applyAlignment="1">
      <alignment horizontal="left" vertical="center" wrapText="1" indent="1"/>
    </xf>
    <xf numFmtId="14" fontId="42" fillId="0" borderId="0" xfId="0" quotePrefix="1" applyNumberFormat="1" applyFont="1" applyAlignment="1">
      <alignment horizontal="left" vertical="center" wrapText="1" indent="1"/>
    </xf>
    <xf numFmtId="0" fontId="14" fillId="0" borderId="36" xfId="0" applyFont="1" applyBorder="1" applyAlignment="1">
      <alignment horizontal="center"/>
    </xf>
    <xf numFmtId="0" fontId="0" fillId="0" borderId="0" xfId="0" quotePrefix="1"/>
    <xf numFmtId="0" fontId="0" fillId="0" borderId="23" xfId="0" applyBorder="1" applyAlignment="1">
      <alignment horizontal="center"/>
    </xf>
    <xf numFmtId="0" fontId="0" fillId="0" borderId="24" xfId="0" applyBorder="1"/>
    <xf numFmtId="0" fontId="0" fillId="0" borderId="26" xfId="0" applyBorder="1"/>
    <xf numFmtId="0" fontId="12" fillId="0" borderId="0" xfId="0" applyFont="1" applyAlignment="1">
      <alignment horizontal="left" vertical="center"/>
    </xf>
    <xf numFmtId="0" fontId="15" fillId="0" borderId="0" xfId="0" applyFont="1" applyAlignment="1">
      <alignment horizontal="right"/>
    </xf>
    <xf numFmtId="0" fontId="22" fillId="7" borderId="37" xfId="0" applyFont="1" applyFill="1" applyBorder="1" applyAlignment="1">
      <alignment horizontal="center" vertical="center"/>
    </xf>
    <xf numFmtId="0" fontId="22" fillId="7" borderId="38" xfId="0" applyFont="1" applyFill="1" applyBorder="1" applyAlignment="1">
      <alignment horizontal="center" vertical="center"/>
    </xf>
    <xf numFmtId="0" fontId="22" fillId="7" borderId="39" xfId="0" applyFont="1" applyFill="1" applyBorder="1" applyAlignment="1">
      <alignment horizontal="center" vertical="center"/>
    </xf>
    <xf numFmtId="0" fontId="22" fillId="7" borderId="41" xfId="0" applyFont="1" applyFill="1" applyBorder="1" applyAlignment="1">
      <alignment horizontal="center" vertical="center"/>
    </xf>
    <xf numFmtId="0" fontId="22" fillId="7" borderId="21" xfId="0" applyFont="1" applyFill="1" applyBorder="1" applyAlignment="1">
      <alignment horizontal="center" vertical="center"/>
    </xf>
    <xf numFmtId="0" fontId="22" fillId="7" borderId="21" xfId="0" quotePrefix="1" applyFont="1" applyFill="1" applyBorder="1" applyAlignment="1">
      <alignment horizontal="center" vertical="center"/>
    </xf>
    <xf numFmtId="0" fontId="22" fillId="7" borderId="45" xfId="0" applyFont="1" applyFill="1" applyBorder="1" applyAlignment="1">
      <alignment horizontal="center" vertical="center"/>
    </xf>
    <xf numFmtId="0" fontId="22" fillId="7" borderId="24" xfId="0" applyFont="1" applyFill="1" applyBorder="1" applyAlignment="1">
      <alignment horizontal="center" vertical="center"/>
    </xf>
    <xf numFmtId="0" fontId="22" fillId="7" borderId="26" xfId="0" quotePrefix="1" applyFont="1" applyFill="1" applyBorder="1" applyAlignment="1">
      <alignment horizontal="center" vertical="center"/>
    </xf>
    <xf numFmtId="0" fontId="0" fillId="0" borderId="68" xfId="0" applyBorder="1"/>
    <xf numFmtId="0" fontId="0" fillId="0" borderId="67" xfId="0" applyBorder="1"/>
    <xf numFmtId="0" fontId="0" fillId="0" borderId="67" xfId="0" applyBorder="1" applyAlignment="1">
      <alignment horizontal="center"/>
    </xf>
    <xf numFmtId="0" fontId="0" fillId="0" borderId="69" xfId="0" applyBorder="1"/>
    <xf numFmtId="0" fontId="0" fillId="0" borderId="50" xfId="0" applyBorder="1"/>
    <xf numFmtId="0" fontId="12" fillId="54" borderId="0" xfId="0" applyFont="1" applyFill="1"/>
    <xf numFmtId="0" fontId="14" fillId="0" borderId="0" xfId="0" applyFont="1" applyAlignment="1">
      <alignment horizontal="center"/>
    </xf>
    <xf numFmtId="0" fontId="0" fillId="0" borderId="44" xfId="0" applyBorder="1"/>
    <xf numFmtId="0" fontId="12" fillId="0" borderId="0" xfId="0" applyFont="1"/>
    <xf numFmtId="0" fontId="0" fillId="0" borderId="0" xfId="0" applyAlignment="1">
      <alignment horizontal="left"/>
    </xf>
    <xf numFmtId="0" fontId="35" fillId="0" borderId="0" xfId="0" applyFont="1" applyAlignment="1">
      <alignment horizontal="left"/>
    </xf>
    <xf numFmtId="0" fontId="12" fillId="0" borderId="0" xfId="0" applyFont="1" applyAlignment="1">
      <alignment horizontal="left"/>
    </xf>
    <xf numFmtId="0" fontId="35" fillId="0" borderId="0" xfId="0" applyFont="1" applyAlignment="1">
      <alignment horizontal="center"/>
    </xf>
    <xf numFmtId="0" fontId="14" fillId="0" borderId="44" xfId="0" applyFont="1" applyBorder="1" applyAlignment="1">
      <alignment horizontal="center"/>
    </xf>
    <xf numFmtId="0" fontId="14" fillId="0" borderId="37" xfId="0" applyFont="1" applyBorder="1"/>
    <xf numFmtId="0" fontId="12" fillId="0" borderId="39" xfId="0" applyFont="1" applyBorder="1" applyAlignment="1">
      <alignment horizontal="center"/>
    </xf>
    <xf numFmtId="0" fontId="14" fillId="0" borderId="50" xfId="0" applyFont="1" applyBorder="1" applyAlignment="1">
      <alignment horizontal="center"/>
    </xf>
    <xf numFmtId="0" fontId="12" fillId="0" borderId="44" xfId="0" applyFont="1" applyBorder="1" applyAlignment="1">
      <alignment horizontal="center"/>
    </xf>
    <xf numFmtId="0" fontId="14" fillId="0" borderId="41" xfId="0" applyFont="1" applyBorder="1"/>
    <xf numFmtId="0" fontId="12" fillId="0" borderId="21" xfId="0" applyFont="1" applyBorder="1" applyAlignment="1">
      <alignment horizontal="center"/>
    </xf>
    <xf numFmtId="0" fontId="12" fillId="0" borderId="50" xfId="0" applyFont="1" applyBorder="1" applyAlignment="1">
      <alignment horizontal="center"/>
    </xf>
    <xf numFmtId="0" fontId="14" fillId="0" borderId="42" xfId="0" applyFont="1" applyBorder="1"/>
    <xf numFmtId="0" fontId="12" fillId="0" borderId="55" xfId="0" applyFont="1" applyBorder="1" applyAlignment="1">
      <alignment horizontal="center"/>
    </xf>
    <xf numFmtId="0" fontId="14" fillId="0" borderId="45" xfId="0" applyFont="1" applyBorder="1"/>
    <xf numFmtId="0" fontId="12" fillId="0" borderId="26" xfId="0" applyFont="1" applyBorder="1" applyAlignment="1">
      <alignment horizontal="center"/>
    </xf>
    <xf numFmtId="0" fontId="0" fillId="0" borderId="54" xfId="0" applyBorder="1"/>
    <xf numFmtId="0" fontId="0" fillId="0" borderId="63" xfId="0" applyBorder="1"/>
    <xf numFmtId="0" fontId="0" fillId="0" borderId="53" xfId="0" applyBorder="1"/>
    <xf numFmtId="0" fontId="12" fillId="0" borderId="33" xfId="0" applyFont="1" applyBorder="1" applyAlignment="1">
      <alignment horizontal="center" vertical="center" textRotation="90"/>
    </xf>
    <xf numFmtId="0" fontId="12" fillId="0" borderId="35" xfId="0" applyFont="1" applyBorder="1" applyAlignment="1">
      <alignment horizontal="center" vertical="center" textRotation="90"/>
    </xf>
    <xf numFmtId="0" fontId="12" fillId="0" borderId="34" xfId="0" applyFont="1" applyBorder="1" applyAlignment="1">
      <alignment horizontal="center" vertical="center" textRotation="90"/>
    </xf>
    <xf numFmtId="0" fontId="12" fillId="55" borderId="70" xfId="0" applyFont="1" applyFill="1" applyBorder="1" applyAlignment="1">
      <alignment horizontal="center" vertical="center" textRotation="90"/>
    </xf>
    <xf numFmtId="0" fontId="12" fillId="44" borderId="35" xfId="0" applyFont="1" applyFill="1" applyBorder="1" applyAlignment="1">
      <alignment horizontal="center" vertical="center" textRotation="90"/>
    </xf>
    <xf numFmtId="0" fontId="12" fillId="13" borderId="35" xfId="0" applyFont="1" applyFill="1" applyBorder="1" applyAlignment="1">
      <alignment horizontal="center" vertical="center" textRotation="90"/>
    </xf>
    <xf numFmtId="0" fontId="12" fillId="2" borderId="35" xfId="0" applyFont="1" applyFill="1" applyBorder="1" applyAlignment="1">
      <alignment horizontal="center" vertical="center" textRotation="90"/>
    </xf>
    <xf numFmtId="0" fontId="12" fillId="25" borderId="35" xfId="0" applyFont="1" applyFill="1" applyBorder="1" applyAlignment="1">
      <alignment horizontal="center" vertical="center" textRotation="90"/>
    </xf>
    <xf numFmtId="0" fontId="12" fillId="32" borderId="35" xfId="0" applyFont="1" applyFill="1" applyBorder="1" applyAlignment="1">
      <alignment horizontal="center" vertical="center" textRotation="90"/>
    </xf>
    <xf numFmtId="0" fontId="12" fillId="20" borderId="35" xfId="0" applyFont="1" applyFill="1" applyBorder="1" applyAlignment="1">
      <alignment horizontal="center" vertical="center" textRotation="90"/>
    </xf>
    <xf numFmtId="0" fontId="12" fillId="7" borderId="35" xfId="0" applyFont="1" applyFill="1" applyBorder="1" applyAlignment="1">
      <alignment horizontal="center" vertical="center" textRotation="90"/>
    </xf>
    <xf numFmtId="0" fontId="12" fillId="47" borderId="34" xfId="0" applyFont="1" applyFill="1" applyBorder="1" applyAlignment="1">
      <alignment horizontal="center" vertical="center" textRotation="90"/>
    </xf>
    <xf numFmtId="0" fontId="0" fillId="0" borderId="71" xfId="0" applyBorder="1" applyAlignment="1">
      <alignment horizontal="center"/>
    </xf>
    <xf numFmtId="0" fontId="0" fillId="0" borderId="1" xfId="0" applyBorder="1" applyAlignment="1">
      <alignment horizontal="center"/>
    </xf>
    <xf numFmtId="0" fontId="15" fillId="0" borderId="72" xfId="0" applyFont="1" applyBorder="1" applyAlignment="1">
      <alignment horizontal="center"/>
    </xf>
    <xf numFmtId="0" fontId="0" fillId="0" borderId="8" xfId="0" applyBorder="1"/>
    <xf numFmtId="0" fontId="0" fillId="0" borderId="72" xfId="0" applyBorder="1"/>
    <xf numFmtId="0" fontId="15" fillId="0" borderId="21" xfId="0" applyFont="1" applyBorder="1" applyAlignment="1">
      <alignment horizontal="center"/>
    </xf>
    <xf numFmtId="0" fontId="0" fillId="0" borderId="5" xfId="0" applyBorder="1"/>
    <xf numFmtId="0" fontId="0" fillId="0" borderId="21" xfId="0" applyBorder="1"/>
    <xf numFmtId="168" fontId="0" fillId="0" borderId="0" xfId="0" applyNumberFormat="1"/>
    <xf numFmtId="0" fontId="14" fillId="0" borderId="41" xfId="0" applyFont="1" applyBorder="1" applyAlignment="1">
      <alignment horizontal="center"/>
    </xf>
    <xf numFmtId="0" fontId="14" fillId="0" borderId="21" xfId="0" applyFont="1" applyBorder="1" applyAlignment="1">
      <alignment horizontal="center"/>
    </xf>
    <xf numFmtId="0" fontId="14" fillId="0" borderId="45" xfId="0" applyFont="1" applyBorder="1" applyAlignment="1">
      <alignment horizontal="center"/>
    </xf>
    <xf numFmtId="0" fontId="0" fillId="32" borderId="0" xfId="0" applyFill="1"/>
    <xf numFmtId="0" fontId="0" fillId="56" borderId="0" xfId="0" applyFill="1"/>
    <xf numFmtId="0" fontId="14" fillId="0" borderId="42" xfId="0" applyFont="1" applyBorder="1" applyAlignment="1">
      <alignment horizontal="center"/>
    </xf>
    <xf numFmtId="0" fontId="0" fillId="0" borderId="6" xfId="0" applyBorder="1" applyAlignment="1">
      <alignment horizontal="center"/>
    </xf>
    <xf numFmtId="0" fontId="14" fillId="0" borderId="55" xfId="0" applyFont="1" applyBorder="1" applyAlignment="1">
      <alignment horizontal="center"/>
    </xf>
    <xf numFmtId="0" fontId="0" fillId="0" borderId="12" xfId="0" applyBorder="1"/>
    <xf numFmtId="0" fontId="0" fillId="0" borderId="6" xfId="0" applyBorder="1"/>
    <xf numFmtId="0" fontId="0" fillId="0" borderId="55" xfId="0" applyBorder="1"/>
    <xf numFmtId="0" fontId="0" fillId="0" borderId="38" xfId="0" applyBorder="1"/>
    <xf numFmtId="0" fontId="0" fillId="0" borderId="39" xfId="0" applyBorder="1"/>
    <xf numFmtId="0" fontId="14" fillId="0" borderId="39" xfId="0" applyFont="1" applyBorder="1"/>
    <xf numFmtId="0" fontId="14" fillId="0" borderId="21" xfId="0" applyFont="1" applyBorder="1"/>
    <xf numFmtId="0" fontId="14" fillId="0" borderId="26" xfId="0" applyFont="1" applyBorder="1"/>
    <xf numFmtId="0" fontId="0" fillId="0" borderId="37" xfId="0" applyBorder="1"/>
    <xf numFmtId="0" fontId="0" fillId="0" borderId="41" xfId="0" applyBorder="1"/>
    <xf numFmtId="0" fontId="0" fillId="0" borderId="45" xfId="0" applyBorder="1"/>
    <xf numFmtId="0" fontId="14" fillId="0" borderId="71" xfId="0" applyFont="1" applyBorder="1" applyAlignment="1">
      <alignment horizontal="center"/>
    </xf>
    <xf numFmtId="0" fontId="14" fillId="0" borderId="72" xfId="0" applyFont="1" applyBorder="1"/>
    <xf numFmtId="0" fontId="0" fillId="0" borderId="71" xfId="0" applyBorder="1"/>
    <xf numFmtId="0" fontId="12" fillId="4" borderId="20" xfId="1" applyFont="1" applyFill="1" applyBorder="1" applyAlignment="1" applyProtection="1">
      <alignment horizontal="center" vertical="center"/>
    </xf>
    <xf numFmtId="0" fontId="12" fillId="4" borderId="43" xfId="1" applyFont="1" applyFill="1" applyBorder="1" applyAlignment="1" applyProtection="1">
      <alignment horizontal="center" vertical="center"/>
    </xf>
    <xf numFmtId="0" fontId="16" fillId="4" borderId="44" xfId="0" applyFont="1" applyFill="1" applyBorder="1" applyAlignment="1">
      <alignment horizontal="center" vertical="center"/>
    </xf>
    <xf numFmtId="0" fontId="16" fillId="4" borderId="53" xfId="0" applyFont="1" applyFill="1" applyBorder="1" applyAlignment="1">
      <alignment horizontal="center" vertical="center"/>
    </xf>
    <xf numFmtId="0" fontId="12" fillId="4" borderId="30" xfId="1" applyFont="1" applyFill="1" applyBorder="1" applyAlignment="1" applyProtection="1">
      <alignment horizontal="center" vertical="center"/>
    </xf>
    <xf numFmtId="0" fontId="12" fillId="4" borderId="29" xfId="1" applyFont="1" applyFill="1" applyBorder="1" applyAlignment="1" applyProtection="1">
      <alignment horizontal="center" vertical="center"/>
    </xf>
    <xf numFmtId="0" fontId="12" fillId="4" borderId="46" xfId="1" applyFont="1" applyFill="1" applyBorder="1" applyAlignment="1" applyProtection="1">
      <alignment horizontal="center" vertical="center"/>
    </xf>
    <xf numFmtId="0" fontId="12" fillId="4" borderId="47" xfId="1" applyFont="1" applyFill="1" applyBorder="1" applyAlignment="1" applyProtection="1">
      <alignment horizontal="center" vertical="center"/>
    </xf>
    <xf numFmtId="0" fontId="12" fillId="4" borderId="50" xfId="1" applyFont="1" applyFill="1" applyBorder="1" applyAlignment="1" applyProtection="1">
      <alignment horizontal="center" vertical="center"/>
    </xf>
    <xf numFmtId="0" fontId="12" fillId="4" borderId="44" xfId="1" applyFont="1" applyFill="1" applyBorder="1" applyAlignment="1" applyProtection="1">
      <alignment horizontal="center" vertical="center"/>
    </xf>
    <xf numFmtId="0" fontId="12" fillId="4" borderId="51" xfId="1" applyFont="1" applyFill="1" applyBorder="1" applyAlignment="1" applyProtection="1">
      <alignment horizontal="center" vertical="center"/>
    </xf>
    <xf numFmtId="0" fontId="12" fillId="4" borderId="52" xfId="1" applyFont="1" applyFill="1" applyBorder="1" applyAlignment="1" applyProtection="1">
      <alignment horizontal="center" vertical="center"/>
    </xf>
    <xf numFmtId="0" fontId="18" fillId="4" borderId="46" xfId="0" applyFont="1" applyFill="1" applyBorder="1" applyAlignment="1">
      <alignment horizontal="center" vertical="center" wrapText="1"/>
    </xf>
    <xf numFmtId="0" fontId="18" fillId="4" borderId="47" xfId="0" applyFont="1" applyFill="1" applyBorder="1" applyAlignment="1">
      <alignment horizontal="center" vertical="center" wrapText="1"/>
    </xf>
    <xf numFmtId="0" fontId="18" fillId="4" borderId="54" xfId="0" applyFont="1" applyFill="1" applyBorder="1" applyAlignment="1">
      <alignment horizontal="center" vertical="center" wrapText="1"/>
    </xf>
    <xf numFmtId="0" fontId="18" fillId="4" borderId="53" xfId="0" applyFont="1" applyFill="1" applyBorder="1" applyAlignment="1">
      <alignment horizontal="center" vertical="center" wrapText="1"/>
    </xf>
    <xf numFmtId="0" fontId="18" fillId="0" borderId="56" xfId="0" applyFont="1" applyBorder="1" applyAlignment="1">
      <alignment horizontal="center" vertical="center"/>
    </xf>
    <xf numFmtId="0" fontId="18" fillId="0" borderId="57" xfId="0" applyFont="1" applyBorder="1" applyAlignment="1">
      <alignment horizontal="center" vertical="center"/>
    </xf>
    <xf numFmtId="0" fontId="18" fillId="0" borderId="60" xfId="0" applyFont="1" applyBorder="1" applyAlignment="1">
      <alignment horizontal="center" vertical="center"/>
    </xf>
    <xf numFmtId="0" fontId="18" fillId="4" borderId="17" xfId="0" applyFont="1" applyFill="1" applyBorder="1" applyAlignment="1">
      <alignment horizontal="center" vertical="center" wrapText="1"/>
    </xf>
    <xf numFmtId="0" fontId="18" fillId="4" borderId="18" xfId="0" applyFont="1" applyFill="1" applyBorder="1" applyAlignment="1">
      <alignment horizontal="center" vertical="center" wrapText="1"/>
    </xf>
    <xf numFmtId="0" fontId="18" fillId="0" borderId="18" xfId="0" applyFont="1" applyBorder="1" applyAlignment="1">
      <alignment horizontal="center" vertical="center"/>
    </xf>
    <xf numFmtId="0" fontId="18" fillId="0" borderId="19" xfId="0" applyFont="1" applyBorder="1" applyAlignment="1">
      <alignment horizontal="center" vertical="center"/>
    </xf>
    <xf numFmtId="0" fontId="12" fillId="54" borderId="0" xfId="0" applyFont="1" applyFill="1" applyAlignment="1">
      <alignment horizontal="left"/>
    </xf>
    <xf numFmtId="0" fontId="12" fillId="57" borderId="0" xfId="0" applyFont="1" applyFill="1" applyAlignment="1">
      <alignment horizontal="left"/>
    </xf>
    <xf numFmtId="0" fontId="18" fillId="0" borderId="6" xfId="0" applyFont="1" applyBorder="1" applyAlignment="1">
      <alignment horizontal="center" vertical="center" wrapText="1"/>
    </xf>
    <xf numFmtId="0" fontId="18" fillId="0" borderId="7" xfId="0" applyFont="1" applyBorder="1" applyAlignment="1">
      <alignment horizontal="center" vertical="center" wrapText="1"/>
    </xf>
    <xf numFmtId="0" fontId="13" fillId="0" borderId="4" xfId="0" applyFont="1" applyBorder="1" applyAlignment="1">
      <alignment horizontal="center" vertical="center"/>
    </xf>
    <xf numFmtId="0" fontId="13" fillId="0" borderId="5" xfId="0" applyFont="1" applyBorder="1" applyAlignment="1">
      <alignment horizontal="center" vertical="center"/>
    </xf>
    <xf numFmtId="0" fontId="16" fillId="14" borderId="3" xfId="0" applyFont="1" applyFill="1" applyBorder="1" applyAlignment="1">
      <alignment vertical="center"/>
    </xf>
    <xf numFmtId="0" fontId="16" fillId="14" borderId="4" xfId="0" applyFont="1" applyFill="1" applyBorder="1" applyAlignment="1">
      <alignment vertical="center"/>
    </xf>
    <xf numFmtId="0" fontId="16" fillId="14" borderId="11" xfId="0" applyFont="1" applyFill="1" applyBorder="1" applyAlignment="1">
      <alignment vertical="center"/>
    </xf>
    <xf numFmtId="0" fontId="16" fillId="14" borderId="12" xfId="0" applyFont="1" applyFill="1" applyBorder="1" applyAlignment="1">
      <alignment vertical="center"/>
    </xf>
    <xf numFmtId="0" fontId="12" fillId="4" borderId="3" xfId="1" applyFont="1" applyFill="1" applyBorder="1" applyAlignment="1" applyProtection="1">
      <alignment horizontal="center" vertical="center"/>
    </xf>
    <xf numFmtId="0" fontId="12" fillId="4" borderId="4" xfId="1" applyFont="1" applyFill="1" applyBorder="1" applyAlignment="1" applyProtection="1">
      <alignment horizontal="center" vertical="center"/>
    </xf>
    <xf numFmtId="0" fontId="18" fillId="4" borderId="10" xfId="0" applyFont="1" applyFill="1" applyBorder="1" applyAlignment="1">
      <alignment horizontal="center" vertical="center" wrapText="1"/>
    </xf>
    <xf numFmtId="0" fontId="18" fillId="4" borderId="12" xfId="0" applyFont="1" applyFill="1" applyBorder="1" applyAlignment="1">
      <alignment horizontal="center" vertical="center" wrapText="1"/>
    </xf>
    <xf numFmtId="0" fontId="18" fillId="4" borderId="14" xfId="0" applyFont="1" applyFill="1" applyBorder="1" applyAlignment="1">
      <alignment horizontal="center" vertical="center" wrapText="1"/>
    </xf>
    <xf numFmtId="0" fontId="18" fillId="4" borderId="8" xfId="0" applyFont="1" applyFill="1" applyBorder="1" applyAlignment="1">
      <alignment horizontal="center" vertical="center" wrapText="1"/>
    </xf>
    <xf numFmtId="0" fontId="12" fillId="4" borderId="5" xfId="1" applyFont="1" applyFill="1" applyBorder="1" applyAlignment="1" applyProtection="1">
      <alignment horizontal="center" vertical="center"/>
    </xf>
    <xf numFmtId="0" fontId="21" fillId="10" borderId="3" xfId="0" applyFont="1" applyFill="1" applyBorder="1" applyAlignment="1">
      <alignment horizontal="center" vertical="center"/>
    </xf>
    <xf numFmtId="0" fontId="21" fillId="10" borderId="5" xfId="0" applyFont="1" applyFill="1" applyBorder="1" applyAlignment="1">
      <alignment horizontal="center" vertical="center"/>
    </xf>
    <xf numFmtId="0" fontId="21" fillId="8" borderId="3" xfId="0" applyFont="1" applyFill="1" applyBorder="1" applyAlignment="1">
      <alignment horizontal="center" vertical="center"/>
    </xf>
    <xf numFmtId="0" fontId="21" fillId="8" borderId="5" xfId="0" applyFont="1" applyFill="1" applyBorder="1" applyAlignment="1">
      <alignment horizontal="center" vertical="center"/>
    </xf>
    <xf numFmtId="0" fontId="21" fillId="7" borderId="3" xfId="1" applyFont="1" applyFill="1" applyBorder="1" applyAlignment="1" applyProtection="1">
      <alignment horizontal="center" vertical="center"/>
    </xf>
    <xf numFmtId="0" fontId="21" fillId="7" borderId="5" xfId="1" applyFont="1" applyFill="1" applyBorder="1" applyAlignment="1" applyProtection="1">
      <alignment horizontal="center" vertical="center"/>
    </xf>
    <xf numFmtId="0" fontId="21" fillId="11" borderId="3" xfId="0" applyFont="1" applyFill="1" applyBorder="1" applyAlignment="1">
      <alignment horizontal="center" vertical="center"/>
    </xf>
    <xf numFmtId="0" fontId="21" fillId="11" borderId="5" xfId="0" applyFont="1" applyFill="1" applyBorder="1" applyAlignment="1">
      <alignment horizontal="center" vertical="center"/>
    </xf>
    <xf numFmtId="0" fontId="0" fillId="45" borderId="2" xfId="0" applyFill="1" applyBorder="1" applyAlignment="1">
      <alignment horizontal="center" vertical="center"/>
    </xf>
    <xf numFmtId="0" fontId="0" fillId="17" borderId="2" xfId="0" applyFill="1" applyBorder="1" applyAlignment="1">
      <alignment horizontal="center" vertical="center"/>
    </xf>
    <xf numFmtId="0" fontId="14" fillId="5" borderId="2" xfId="0" applyFont="1" applyFill="1" applyBorder="1" applyAlignment="1">
      <alignment horizontal="center" vertical="center" wrapText="1"/>
    </xf>
    <xf numFmtId="0" fontId="0" fillId="5" borderId="2" xfId="0" applyFill="1" applyBorder="1" applyAlignment="1">
      <alignment horizontal="center" vertical="center" wrapText="1"/>
    </xf>
    <xf numFmtId="0" fontId="0" fillId="49" borderId="2" xfId="0" applyFill="1" applyBorder="1" applyAlignment="1">
      <alignment horizontal="center" vertical="center"/>
    </xf>
    <xf numFmtId="0" fontId="0" fillId="20" borderId="2" xfId="0" applyFill="1" applyBorder="1" applyAlignment="1">
      <alignment horizontal="center" vertical="center"/>
    </xf>
    <xf numFmtId="0" fontId="0" fillId="21" borderId="2" xfId="0" applyFill="1" applyBorder="1" applyAlignment="1">
      <alignment horizontal="center" vertical="center"/>
    </xf>
    <xf numFmtId="0" fontId="0" fillId="19" borderId="2" xfId="0" applyFill="1" applyBorder="1" applyAlignment="1">
      <alignment horizontal="center" vertical="center"/>
    </xf>
    <xf numFmtId="0" fontId="0" fillId="50" borderId="2" xfId="0" applyFill="1" applyBorder="1" applyAlignment="1">
      <alignment horizontal="center" vertical="center"/>
    </xf>
    <xf numFmtId="0" fontId="0" fillId="51" borderId="2" xfId="0" applyFill="1" applyBorder="1" applyAlignment="1">
      <alignment horizontal="center" vertical="center"/>
    </xf>
    <xf numFmtId="0" fontId="0" fillId="52" borderId="2" xfId="0" applyFill="1" applyBorder="1" applyAlignment="1">
      <alignment horizontal="center" vertical="center"/>
    </xf>
    <xf numFmtId="0" fontId="12" fillId="53" borderId="2" xfId="0" applyFont="1" applyFill="1" applyBorder="1" applyAlignment="1">
      <alignment horizontal="center" vertical="center" textRotation="90"/>
    </xf>
    <xf numFmtId="0" fontId="21" fillId="4" borderId="3" xfId="0" applyFont="1" applyFill="1" applyBorder="1" applyAlignment="1">
      <alignment horizontal="center" vertical="center" wrapText="1"/>
    </xf>
    <xf numFmtId="0" fontId="21" fillId="4" borderId="5" xfId="0" applyFont="1" applyFill="1" applyBorder="1" applyAlignment="1">
      <alignment horizontal="center" vertical="center" wrapText="1"/>
    </xf>
    <xf numFmtId="0" fontId="21" fillId="4" borderId="2" xfId="0" applyFont="1" applyFill="1" applyBorder="1" applyAlignment="1">
      <alignment horizontal="center" vertical="center"/>
    </xf>
    <xf numFmtId="0" fontId="21" fillId="4" borderId="3" xfId="0" applyFont="1" applyFill="1" applyBorder="1" applyAlignment="1">
      <alignment horizontal="center" vertical="center"/>
    </xf>
    <xf numFmtId="0" fontId="21" fillId="4" borderId="4" xfId="0" applyFont="1" applyFill="1" applyBorder="1" applyAlignment="1">
      <alignment horizontal="center" vertical="center"/>
    </xf>
    <xf numFmtId="0" fontId="21" fillId="4" borderId="5" xfId="0" applyFont="1" applyFill="1" applyBorder="1" applyAlignment="1">
      <alignment horizontal="center" vertical="center"/>
    </xf>
  </cellXfs>
  <cellStyles count="9">
    <cellStyle name="Lien hypertexte" xfId="1" builtinId="8"/>
    <cellStyle name="Normal" xfId="0" builtinId="0"/>
    <cellStyle name="Normal 2" xfId="2" xr:uid="{00000000-0005-0000-0000-000002000000}"/>
    <cellStyle name="Normal 3" xfId="3" xr:uid="{00000000-0005-0000-0000-000003000000}"/>
    <cellStyle name="Normal 3 2" xfId="4" xr:uid="{00000000-0005-0000-0000-000004000000}"/>
    <cellStyle name="Normal 3 2 2" xfId="5" xr:uid="{00000000-0005-0000-0000-000005000000}"/>
    <cellStyle name="Normal 3 3" xfId="6" xr:uid="{00000000-0005-0000-0000-000006000000}"/>
    <cellStyle name="Normal 3 3 2" xfId="8" xr:uid="{00000000-0005-0000-0000-000007000000}"/>
    <cellStyle name="Normal 3 4" xfId="7" xr:uid="{00000000-0005-0000-0000-000008000000}"/>
  </cellStyles>
  <dxfs count="26">
    <dxf>
      <fill>
        <patternFill patternType="solid">
          <fgColor rgb="FF000000"/>
          <bgColor rgb="FF92D050"/>
        </patternFill>
      </fill>
    </dxf>
    <dxf>
      <fill>
        <patternFill patternType="solid">
          <fgColor rgb="FF000000"/>
          <bgColor rgb="FFFF00FF"/>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border>
        <left style="thin">
          <color auto="1"/>
        </left>
        <right style="thin">
          <color auto="1"/>
        </right>
        <top style="thin">
          <color auto="1"/>
        </top>
        <bottom style="thin">
          <color auto="1"/>
        </bottom>
        <vertical/>
        <horizontal/>
      </border>
    </dxf>
    <dxf>
      <fill>
        <patternFill>
          <bgColor theme="9" tint="0.39994506668294322"/>
        </patternFill>
      </fill>
      <border>
        <left style="thin">
          <color auto="1"/>
        </left>
        <right style="thin">
          <color auto="1"/>
        </right>
        <top style="thin">
          <color auto="1"/>
        </top>
        <bottom style="thin">
          <color auto="1"/>
        </bottom>
        <vertical/>
        <horizontal/>
      </border>
    </dxf>
    <dxf>
      <font>
        <b/>
        <i val="0"/>
        <color rgb="FFFFFF00"/>
      </font>
      <fill>
        <patternFill>
          <bgColor rgb="FFFF0000"/>
        </patternFill>
      </fill>
    </dxf>
    <dxf>
      <fill>
        <gradientFill>
          <stop position="0">
            <color rgb="FFA6A6A6" tint="-0.34900967436750391"/>
          </stop>
          <stop position="1">
            <color rgb="FFFFFFFF"/>
          </stop>
        </gradientFill>
      </fill>
    </dxf>
    <dxf>
      <font>
        <b/>
        <i val="0"/>
        <u val="none"/>
        <color rgb="FF000000"/>
      </font>
      <fill>
        <patternFill patternType="solid">
          <fgColor rgb="FF000000"/>
          <bgColor rgb="FFFFFF00"/>
        </patternFill>
      </fill>
    </dxf>
    <dxf>
      <fill>
        <patternFill patternType="solid">
          <fgColor rgb="FF000000"/>
          <bgColor rgb="FF92D050"/>
        </patternFill>
      </fill>
    </dxf>
    <dxf>
      <fill>
        <patternFill patternType="solid">
          <fgColor rgb="FF000000"/>
          <bgColor rgb="FF92D050"/>
        </patternFill>
      </fill>
    </dxf>
    <dxf>
      <fill>
        <patternFill patternType="solid">
          <fgColor rgb="FF000000"/>
          <bgColor rgb="FFFF00FF"/>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border>
        <right style="thin">
          <color auto="1"/>
        </right>
        <vertical/>
        <horizontal/>
      </border>
    </dxf>
    <dxf>
      <font>
        <color theme="0"/>
      </font>
    </dxf>
    <dxf>
      <font>
        <color theme="0"/>
      </font>
      <border>
        <left/>
        <right style="thin">
          <color auto="1"/>
        </right>
        <vertical/>
        <horizontal/>
      </border>
    </dxf>
    <dxf>
      <fill>
        <patternFill patternType="solid">
          <bgColor rgb="FF92D050"/>
        </patternFill>
      </fill>
    </dxf>
  </dxfs>
  <tableStyles count="0" defaultTableStyle="TableStyleMedium2" defaultPivotStyle="PivotStyleLight16"/>
  <colors>
    <mruColors>
      <color rgb="FFFF9933"/>
      <color rgb="FF339933"/>
      <color rgb="FF00FF00"/>
      <color rgb="FF99FFCC"/>
      <color rgb="FF66FF99"/>
      <color rgb="FF66FFCC"/>
      <color rgb="FFFF33CC"/>
      <color rgb="FFFF00FF"/>
      <color rgb="FFFFFFCC"/>
      <color rgb="FF00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ysClr val="windowText" lastClr="000000"/>
                </a:solidFill>
                <a:effectLst>
                  <a:outerShdw blurRad="50800" dist="38100" dir="5400000" algn="t" rotWithShape="0">
                    <a:prstClr val="black">
                      <a:alpha val="40000"/>
                    </a:prstClr>
                  </a:outerShdw>
                </a:effectLst>
                <a:latin typeface="+mn-lt"/>
                <a:ea typeface="+mn-ea"/>
                <a:cs typeface="+mn-cs"/>
              </a:defRPr>
            </a:pPr>
            <a:r>
              <a:rPr lang="fr-FR"/>
              <a:t>Absentéisme du mois</a:t>
            </a:r>
            <a:r>
              <a:rPr lang="fr-FR" baseline="0"/>
              <a:t> en cours</a:t>
            </a:r>
            <a:endParaRPr lang="fr-FR"/>
          </a:p>
        </c:rich>
      </c:tx>
      <c:overlay val="0"/>
      <c:spPr>
        <a:noFill/>
        <a:ln>
          <a:noFill/>
        </a:ln>
        <a:effectLst/>
      </c:spPr>
      <c:txPr>
        <a:bodyPr rot="0" spcFirstLastPara="1" vertOverflow="ellipsis" vert="horz" wrap="square" anchor="ctr" anchorCtr="1"/>
        <a:lstStyle/>
        <a:p>
          <a:pPr>
            <a:defRPr sz="1600" b="1" i="0" u="none" strike="noStrike" kern="1200" spc="100" baseline="0">
              <a:solidFill>
                <a:sysClr val="windowText" lastClr="000000"/>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ofPieChart>
        <c:ofPieType val="bar"/>
        <c:varyColors val="1"/>
        <c:ser>
          <c:idx val="2"/>
          <c:order val="0"/>
          <c:dPt>
            <c:idx val="0"/>
            <c:bubble3D val="0"/>
            <c:spPr>
              <a:solidFill>
                <a:schemeClr val="accent5"/>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1-A49D-4BBC-9929-99E2B560D0C2}"/>
              </c:ext>
            </c:extLst>
          </c:dPt>
          <c:dPt>
            <c:idx val="1"/>
            <c:bubble3D val="0"/>
            <c:spPr>
              <a:solidFill>
                <a:schemeClr val="bg1">
                  <a:lumMod val="6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3-A49D-4BBC-9929-99E2B560D0C2}"/>
              </c:ext>
            </c:extLst>
          </c:dPt>
          <c:dPt>
            <c:idx val="2"/>
            <c:bubble3D val="0"/>
            <c:spPr>
              <a:solidFill>
                <a:srgbClr val="339933"/>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5-A49D-4BBC-9929-99E2B560D0C2}"/>
              </c:ext>
            </c:extLst>
          </c:dPt>
          <c:dPt>
            <c:idx val="3"/>
            <c:bubble3D val="0"/>
            <c:spPr>
              <a:solidFill>
                <a:schemeClr val="accent2">
                  <a:lumMod val="7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7-A49D-4BBC-9929-99E2B560D0C2}"/>
              </c:ext>
            </c:extLst>
          </c:dPt>
          <c:dPt>
            <c:idx val="4"/>
            <c:bubble3D val="0"/>
            <c:spPr>
              <a:solidFill>
                <a:schemeClr val="tx2">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9-A49D-4BBC-9929-99E2B560D0C2}"/>
              </c:ext>
            </c:extLst>
          </c:dPt>
          <c:dPt>
            <c:idx val="5"/>
            <c:bubble3D val="0"/>
            <c:spPr>
              <a:solidFill>
                <a:schemeClr val="bg2">
                  <a:lumMod val="5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B-A49D-4BBC-9929-99E2B560D0C2}"/>
              </c:ext>
            </c:extLst>
          </c:dPt>
          <c:dPt>
            <c:idx val="6"/>
            <c:bubble3D val="0"/>
            <c:spPr>
              <a:solidFill>
                <a:srgbClr val="CC99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D-A49D-4BBC-9929-99E2B560D0C2}"/>
              </c:ext>
            </c:extLst>
          </c:dPt>
          <c:dPt>
            <c:idx val="7"/>
            <c:bubble3D val="0"/>
            <c:spPr>
              <a:solidFill>
                <a:schemeClr val="accent6"/>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F-A49D-4BBC-9929-99E2B560D0C2}"/>
              </c:ext>
            </c:extLst>
          </c:dPt>
          <c:dPt>
            <c:idx val="8"/>
            <c:bubble3D val="0"/>
            <c:spPr>
              <a:solidFill>
                <a:schemeClr val="accent4">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11-A49D-4BBC-9929-99E2B560D0C2}"/>
              </c:ext>
            </c:extLst>
          </c:dPt>
          <c:dPt>
            <c:idx val="9"/>
            <c:bubble3D val="0"/>
            <c:spPr>
              <a:solidFill>
                <a:schemeClr val="accent2"/>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13-A49D-4BBC-9929-99E2B560D0C2}"/>
              </c:ext>
            </c:extLst>
          </c:dPt>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ysClr val="windowText" lastClr="000000"/>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Statistique!$P$7:$P$15</c:f>
              <c:strCache>
                <c:ptCount val="9"/>
                <c:pt idx="0">
                  <c:v>Présence</c:v>
                </c:pt>
                <c:pt idx="1">
                  <c:v>We + Jf</c:v>
                </c:pt>
                <c:pt idx="2">
                  <c:v>Repos</c:v>
                </c:pt>
                <c:pt idx="3">
                  <c:v>Absence</c:v>
                </c:pt>
                <c:pt idx="4">
                  <c:v>Stage</c:v>
                </c:pt>
                <c:pt idx="5">
                  <c:v>Opex</c:v>
                </c:pt>
                <c:pt idx="6">
                  <c:v>Opint</c:v>
                </c:pt>
                <c:pt idx="7">
                  <c:v>Exercice</c:v>
                </c:pt>
                <c:pt idx="8">
                  <c:v>Médicale</c:v>
                </c:pt>
              </c:strCache>
            </c:strRef>
          </c:cat>
          <c:val>
            <c:numRef>
              <c:f>Statistique!$Q$7:$Q$15</c:f>
              <c:numCache>
                <c:formatCode>General</c:formatCode>
                <c:ptCount val="9"/>
                <c:pt idx="0">
                  <c:v>1</c:v>
                </c:pt>
                <c:pt idx="1">
                  <c:v>1</c:v>
                </c:pt>
                <c:pt idx="2">
                  <c:v>3</c:v>
                </c:pt>
                <c:pt idx="3">
                  <c:v>26</c:v>
                </c:pt>
                <c:pt idx="4">
                  <c:v>0</c:v>
                </c:pt>
                <c:pt idx="5">
                  <c:v>25</c:v>
                </c:pt>
                <c:pt idx="6">
                  <c:v>0</c:v>
                </c:pt>
                <c:pt idx="7">
                  <c:v>0</c:v>
                </c:pt>
                <c:pt idx="8">
                  <c:v>1</c:v>
                </c:pt>
              </c:numCache>
            </c:numRef>
          </c:val>
          <c:extLst>
            <c:ext xmlns:c16="http://schemas.microsoft.com/office/drawing/2014/chart" uri="{C3380CC4-5D6E-409C-BE32-E72D297353CC}">
              <c16:uniqueId val="{00000014-A49D-4BBC-9929-99E2B560D0C2}"/>
            </c:ext>
          </c:extLst>
        </c:ser>
        <c:dLbls>
          <c:dLblPos val="ctr"/>
          <c:showLegendKey val="0"/>
          <c:showVal val="1"/>
          <c:showCatName val="0"/>
          <c:showSerName val="0"/>
          <c:showPercent val="0"/>
          <c:showBubbleSize val="0"/>
          <c:showLeaderLines val="1"/>
        </c:dLbls>
        <c:gapWidth val="100"/>
        <c:splitType val="pos"/>
        <c:splitPos val="5"/>
        <c:secondPieSize val="75"/>
        <c:serLines>
          <c:spPr>
            <a:ln w="9525" cap="flat" cmpd="sng" algn="ctr">
              <a:solidFill>
                <a:schemeClr val="lt1">
                  <a:lumMod val="95000"/>
                  <a:alpha val="54000"/>
                </a:schemeClr>
              </a:solidFill>
              <a:round/>
            </a:ln>
            <a:effectLst/>
          </c:spPr>
        </c:serLines>
      </c:ofPieChart>
      <c:spPr>
        <a:noFill/>
        <a:ln>
          <a:noFill/>
        </a:ln>
        <a:effectLst/>
      </c:spPr>
    </c:plotArea>
    <c:legend>
      <c:legendPos val="b"/>
      <c:overlay val="0"/>
      <c:spPr>
        <a:noFill/>
        <a:ln>
          <a:noFill/>
        </a:ln>
        <a:effectLst/>
      </c:spPr>
      <c:txPr>
        <a:bodyPr rot="0" spcFirstLastPara="1" vertOverflow="ellipsis" vert="horz" wrap="square" anchor="ctr" anchorCtr="1"/>
        <a:lstStyle/>
        <a:p>
          <a:pPr rtl="0">
            <a:defRPr sz="900" b="1" i="0" u="none" strike="noStrike" kern="1200" baseline="0">
              <a:solidFill>
                <a:sysClr val="windowText" lastClr="000000"/>
              </a:solidFill>
              <a:latin typeface="+mn-lt"/>
              <a:ea typeface="+mn-ea"/>
              <a:cs typeface="+mn-cs"/>
            </a:defRPr>
          </a:pPr>
          <a:endParaRPr lang="fr-FR"/>
        </a:p>
      </c:txPr>
    </c:legend>
    <c:plotVisOnly val="1"/>
    <c:dispBlanksAs val="gap"/>
    <c:showDLblsOverMax val="0"/>
    <c:extLst/>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b="1">
          <a:solidFill>
            <a:sysClr val="windowText" lastClr="000000"/>
          </a:solidFill>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tx1"/>
                </a:solidFill>
                <a:effectLst>
                  <a:outerShdw blurRad="50800" dist="38100" dir="5400000" algn="t" rotWithShape="0">
                    <a:prstClr val="black">
                      <a:alpha val="40000"/>
                    </a:prstClr>
                  </a:outerShdw>
                </a:effectLst>
                <a:latin typeface="+mn-lt"/>
                <a:ea typeface="+mn-ea"/>
                <a:cs typeface="+mn-cs"/>
              </a:defRPr>
            </a:pPr>
            <a:r>
              <a:rPr lang="fr-FR"/>
              <a:t>Absentéisme annuel prévisible</a:t>
            </a:r>
          </a:p>
        </c:rich>
      </c:tx>
      <c:overlay val="0"/>
      <c:spPr>
        <a:noFill/>
        <a:ln>
          <a:noFill/>
        </a:ln>
        <a:effectLst/>
      </c:spPr>
      <c:txPr>
        <a:bodyPr rot="0" spcFirstLastPara="1" vertOverflow="ellipsis" vert="horz" wrap="square" anchor="ctr" anchorCtr="1"/>
        <a:lstStyle/>
        <a:p>
          <a:pPr>
            <a:defRPr sz="1600" b="1" i="0" u="none" strike="noStrike" kern="1200" spc="100" baseline="0">
              <a:solidFill>
                <a:schemeClr val="tx1"/>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ofPieChart>
        <c:ofPieType val="bar"/>
        <c:varyColors val="1"/>
        <c:ser>
          <c:idx val="0"/>
          <c:order val="0"/>
          <c:dPt>
            <c:idx val="0"/>
            <c:bubble3D val="0"/>
            <c:spPr>
              <a:solidFill>
                <a:schemeClr val="accent5"/>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1-83A4-4937-91E7-DF40F5A74E36}"/>
              </c:ext>
            </c:extLst>
          </c:dPt>
          <c:dPt>
            <c:idx val="1"/>
            <c:bubble3D val="0"/>
            <c:spPr>
              <a:solidFill>
                <a:schemeClr val="bg1">
                  <a:lumMod val="6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3-83A4-4937-91E7-DF40F5A74E36}"/>
              </c:ext>
            </c:extLst>
          </c:dPt>
          <c:dPt>
            <c:idx val="2"/>
            <c:bubble3D val="0"/>
            <c:spPr>
              <a:solidFill>
                <a:srgbClr val="339933"/>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5-83A4-4937-91E7-DF40F5A74E36}"/>
              </c:ext>
            </c:extLst>
          </c:dPt>
          <c:dPt>
            <c:idx val="3"/>
            <c:bubble3D val="0"/>
            <c:spPr>
              <a:solidFill>
                <a:schemeClr val="accent2">
                  <a:lumMod val="7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7-83A4-4937-91E7-DF40F5A74E36}"/>
              </c:ext>
            </c:extLst>
          </c:dPt>
          <c:dPt>
            <c:idx val="4"/>
            <c:bubble3D val="0"/>
            <c:spPr>
              <a:solidFill>
                <a:schemeClr val="tx2">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9-83A4-4937-91E7-DF40F5A74E36}"/>
              </c:ext>
            </c:extLst>
          </c:dPt>
          <c:dPt>
            <c:idx val="5"/>
            <c:bubble3D val="0"/>
            <c:spPr>
              <a:solidFill>
                <a:schemeClr val="bg2">
                  <a:lumMod val="5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B-83A4-4937-91E7-DF40F5A74E36}"/>
              </c:ext>
            </c:extLst>
          </c:dPt>
          <c:dPt>
            <c:idx val="6"/>
            <c:bubble3D val="0"/>
            <c:spPr>
              <a:solidFill>
                <a:srgbClr val="CC99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D-83A4-4937-91E7-DF40F5A74E36}"/>
              </c:ext>
            </c:extLst>
          </c:dPt>
          <c:dPt>
            <c:idx val="7"/>
            <c:bubble3D val="0"/>
            <c:spPr>
              <a:solidFill>
                <a:schemeClr val="accent6"/>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F-83A4-4937-91E7-DF40F5A74E36}"/>
              </c:ext>
            </c:extLst>
          </c:dPt>
          <c:dPt>
            <c:idx val="8"/>
            <c:bubble3D val="0"/>
            <c:spPr>
              <a:solidFill>
                <a:schemeClr val="accent4">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11-83A4-4937-91E7-DF40F5A74E36}"/>
              </c:ext>
            </c:extLst>
          </c:dPt>
          <c:dPt>
            <c:idx val="9"/>
            <c:bubble3D val="0"/>
            <c:spPr>
              <a:solidFill>
                <a:schemeClr val="accent2"/>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13-83A4-4937-91E7-DF40F5A74E36}"/>
              </c:ext>
            </c:extLst>
          </c:dPt>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tx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Statistique!$J$7:$J$15</c:f>
              <c:strCache>
                <c:ptCount val="9"/>
                <c:pt idx="0">
                  <c:v>Présence</c:v>
                </c:pt>
                <c:pt idx="1">
                  <c:v>We + Jf</c:v>
                </c:pt>
                <c:pt idx="2">
                  <c:v>Repos</c:v>
                </c:pt>
                <c:pt idx="3">
                  <c:v>Absence</c:v>
                </c:pt>
                <c:pt idx="4">
                  <c:v>Stage</c:v>
                </c:pt>
                <c:pt idx="5">
                  <c:v>Opex</c:v>
                </c:pt>
                <c:pt idx="6">
                  <c:v>Opint</c:v>
                </c:pt>
                <c:pt idx="7">
                  <c:v>Exercice</c:v>
                </c:pt>
                <c:pt idx="8">
                  <c:v>Médicale</c:v>
                </c:pt>
              </c:strCache>
            </c:strRef>
          </c:cat>
          <c:val>
            <c:numRef>
              <c:f>Statistique!$K$7:$K$15</c:f>
              <c:numCache>
                <c:formatCode>General</c:formatCode>
                <c:ptCount val="9"/>
                <c:pt idx="0">
                  <c:v>199</c:v>
                </c:pt>
                <c:pt idx="1">
                  <c:v>105</c:v>
                </c:pt>
                <c:pt idx="2">
                  <c:v>3</c:v>
                </c:pt>
                <c:pt idx="3">
                  <c:v>58</c:v>
                </c:pt>
                <c:pt idx="4">
                  <c:v>0</c:v>
                </c:pt>
                <c:pt idx="5">
                  <c:v>25</c:v>
                </c:pt>
                <c:pt idx="6">
                  <c:v>0</c:v>
                </c:pt>
                <c:pt idx="7">
                  <c:v>0</c:v>
                </c:pt>
                <c:pt idx="8">
                  <c:v>1</c:v>
                </c:pt>
              </c:numCache>
            </c:numRef>
          </c:val>
          <c:extLst>
            <c:ext xmlns:c16="http://schemas.microsoft.com/office/drawing/2014/chart" uri="{C3380CC4-5D6E-409C-BE32-E72D297353CC}">
              <c16:uniqueId val="{00000014-83A4-4937-91E7-DF40F5A74E36}"/>
            </c:ext>
          </c:extLst>
        </c:ser>
        <c:dLbls>
          <c:showLegendKey val="0"/>
          <c:showVal val="0"/>
          <c:showCatName val="0"/>
          <c:showSerName val="0"/>
          <c:showPercent val="0"/>
          <c:showBubbleSize val="0"/>
          <c:showLeaderLines val="1"/>
        </c:dLbls>
        <c:gapWidth val="100"/>
        <c:splitType val="pos"/>
        <c:splitPos val="5"/>
        <c:secondPieSize val="75"/>
        <c:serLines>
          <c:spPr>
            <a:ln w="9525" cap="flat" cmpd="sng" algn="ctr">
              <a:solidFill>
                <a:schemeClr val="lt1">
                  <a:lumMod val="95000"/>
                  <a:alpha val="54000"/>
                </a:schemeClr>
              </a:solidFill>
              <a:round/>
            </a:ln>
            <a:effectLst/>
          </c:spPr>
        </c:serLines>
      </c:ofPieChart>
      <c:spPr>
        <a:noFill/>
        <a:ln>
          <a:noFill/>
        </a:ln>
        <a:effectLst/>
      </c:spPr>
    </c:plotArea>
    <c:legend>
      <c:legendPos val="b"/>
      <c:overlay val="0"/>
      <c:spPr>
        <a:noFill/>
        <a:ln>
          <a:noFill/>
        </a:ln>
        <a:effectLst/>
      </c:spPr>
      <c:txPr>
        <a:bodyPr rot="0" spcFirstLastPara="1" vertOverflow="ellipsis" vert="horz" wrap="square" anchor="ctr" anchorCtr="1"/>
        <a:lstStyle/>
        <a:p>
          <a:pPr rtl="0">
            <a:defRPr sz="900" b="0" i="0" u="none" strike="noStrike" kern="1200" baseline="0">
              <a:solidFill>
                <a:schemeClr val="lt1">
                  <a:lumMod val="8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tx1"/>
                </a:solidFill>
                <a:effectLst>
                  <a:outerShdw blurRad="50800" dist="38100" dir="5400000" algn="t" rotWithShape="0">
                    <a:prstClr val="black">
                      <a:alpha val="40000"/>
                    </a:prstClr>
                  </a:outerShdw>
                </a:effectLst>
                <a:latin typeface="+mn-lt"/>
                <a:ea typeface="+mn-ea"/>
                <a:cs typeface="+mn-cs"/>
              </a:defRPr>
            </a:pPr>
            <a:r>
              <a:rPr lang="fr-FR"/>
              <a:t>Absentéisme annuel réel</a:t>
            </a:r>
          </a:p>
        </c:rich>
      </c:tx>
      <c:overlay val="0"/>
      <c:spPr>
        <a:noFill/>
        <a:ln>
          <a:noFill/>
        </a:ln>
        <a:effectLst/>
      </c:spPr>
      <c:txPr>
        <a:bodyPr rot="0" spcFirstLastPara="1" vertOverflow="ellipsis" vert="horz" wrap="square" anchor="ctr" anchorCtr="1"/>
        <a:lstStyle/>
        <a:p>
          <a:pPr>
            <a:defRPr sz="1600" b="1" i="0" u="none" strike="noStrike" kern="1200" spc="100" baseline="0">
              <a:solidFill>
                <a:schemeClr val="tx1"/>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ofPieChart>
        <c:ofPieType val="bar"/>
        <c:varyColors val="1"/>
        <c:ser>
          <c:idx val="0"/>
          <c:order val="0"/>
          <c:dPt>
            <c:idx val="0"/>
            <c:bubble3D val="0"/>
            <c:spPr>
              <a:solidFill>
                <a:schemeClr val="accent5"/>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1-A692-4E5A-A47B-8EBA3F5791D9}"/>
              </c:ext>
            </c:extLst>
          </c:dPt>
          <c:dPt>
            <c:idx val="1"/>
            <c:bubble3D val="0"/>
            <c:spPr>
              <a:solidFill>
                <a:schemeClr val="bg1">
                  <a:lumMod val="6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3-A692-4E5A-A47B-8EBA3F5791D9}"/>
              </c:ext>
            </c:extLst>
          </c:dPt>
          <c:dPt>
            <c:idx val="2"/>
            <c:bubble3D val="0"/>
            <c:spPr>
              <a:solidFill>
                <a:srgbClr val="339933"/>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5-A692-4E5A-A47B-8EBA3F5791D9}"/>
              </c:ext>
            </c:extLst>
          </c:dPt>
          <c:dPt>
            <c:idx val="3"/>
            <c:bubble3D val="0"/>
            <c:spPr>
              <a:solidFill>
                <a:schemeClr val="accent2">
                  <a:lumMod val="7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7-A692-4E5A-A47B-8EBA3F5791D9}"/>
              </c:ext>
            </c:extLst>
          </c:dPt>
          <c:dPt>
            <c:idx val="4"/>
            <c:bubble3D val="0"/>
            <c:spPr>
              <a:solidFill>
                <a:schemeClr val="tx2">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9-A692-4E5A-A47B-8EBA3F5791D9}"/>
              </c:ext>
            </c:extLst>
          </c:dPt>
          <c:dPt>
            <c:idx val="5"/>
            <c:bubble3D val="0"/>
            <c:spPr>
              <a:solidFill>
                <a:schemeClr val="bg2">
                  <a:lumMod val="5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B-A692-4E5A-A47B-8EBA3F5791D9}"/>
              </c:ext>
            </c:extLst>
          </c:dPt>
          <c:dPt>
            <c:idx val="6"/>
            <c:bubble3D val="0"/>
            <c:spPr>
              <a:solidFill>
                <a:srgbClr val="CC99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D-A692-4E5A-A47B-8EBA3F5791D9}"/>
              </c:ext>
            </c:extLst>
          </c:dPt>
          <c:dPt>
            <c:idx val="7"/>
            <c:bubble3D val="0"/>
            <c:spPr>
              <a:solidFill>
                <a:schemeClr val="accent6"/>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F-A692-4E5A-A47B-8EBA3F5791D9}"/>
              </c:ext>
            </c:extLst>
          </c:dPt>
          <c:dPt>
            <c:idx val="8"/>
            <c:bubble3D val="0"/>
            <c:spPr>
              <a:solidFill>
                <a:schemeClr val="accent4">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11-A692-4E5A-A47B-8EBA3F5791D9}"/>
              </c:ext>
            </c:extLst>
          </c:dPt>
          <c:dPt>
            <c:idx val="9"/>
            <c:bubble3D val="0"/>
            <c:spPr>
              <a:solidFill>
                <a:schemeClr val="accent2"/>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13-A692-4E5A-A47B-8EBA3F5791D9}"/>
              </c:ext>
            </c:extLst>
          </c:dPt>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tx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Statistique!$D$7:$D$15</c:f>
              <c:strCache>
                <c:ptCount val="9"/>
                <c:pt idx="0">
                  <c:v>Présence</c:v>
                </c:pt>
                <c:pt idx="1">
                  <c:v>We + Jf</c:v>
                </c:pt>
                <c:pt idx="2">
                  <c:v>Repos</c:v>
                </c:pt>
                <c:pt idx="3">
                  <c:v>Absence</c:v>
                </c:pt>
                <c:pt idx="4">
                  <c:v>Stage</c:v>
                </c:pt>
                <c:pt idx="5">
                  <c:v>Opex</c:v>
                </c:pt>
                <c:pt idx="6">
                  <c:v>Opint</c:v>
                </c:pt>
                <c:pt idx="7">
                  <c:v>Exercice</c:v>
                </c:pt>
                <c:pt idx="8">
                  <c:v>Médicale</c:v>
                </c:pt>
              </c:strCache>
            </c:strRef>
          </c:cat>
          <c:val>
            <c:numRef>
              <c:f>Statistique!$E$7:$E$15</c:f>
              <c:numCache>
                <c:formatCode>General</c:formatCode>
                <c:ptCount val="9"/>
                <c:pt idx="0">
                  <c:v>144</c:v>
                </c:pt>
                <c:pt idx="1">
                  <c:v>66</c:v>
                </c:pt>
                <c:pt idx="2">
                  <c:v>3</c:v>
                </c:pt>
                <c:pt idx="3">
                  <c:v>40</c:v>
                </c:pt>
                <c:pt idx="4">
                  <c:v>2</c:v>
                </c:pt>
                <c:pt idx="5">
                  <c:v>25</c:v>
                </c:pt>
                <c:pt idx="6">
                  <c:v>10</c:v>
                </c:pt>
                <c:pt idx="7">
                  <c:v>0</c:v>
                </c:pt>
                <c:pt idx="8">
                  <c:v>3</c:v>
                </c:pt>
              </c:numCache>
            </c:numRef>
          </c:val>
          <c:extLst>
            <c:ext xmlns:c16="http://schemas.microsoft.com/office/drawing/2014/chart" uri="{C3380CC4-5D6E-409C-BE32-E72D297353CC}">
              <c16:uniqueId val="{00000014-A692-4E5A-A47B-8EBA3F5791D9}"/>
            </c:ext>
          </c:extLst>
        </c:ser>
        <c:dLbls>
          <c:showLegendKey val="0"/>
          <c:showVal val="0"/>
          <c:showCatName val="0"/>
          <c:showSerName val="0"/>
          <c:showPercent val="0"/>
          <c:showBubbleSize val="0"/>
          <c:showLeaderLines val="1"/>
        </c:dLbls>
        <c:gapWidth val="100"/>
        <c:splitType val="pos"/>
        <c:splitPos val="5"/>
        <c:secondPieSize val="75"/>
        <c:serLines>
          <c:spPr>
            <a:ln w="9525" cap="flat" cmpd="sng" algn="ctr">
              <a:solidFill>
                <a:schemeClr val="lt1">
                  <a:lumMod val="95000"/>
                  <a:alpha val="54000"/>
                </a:schemeClr>
              </a:solidFill>
              <a:round/>
            </a:ln>
            <a:effectLst/>
          </c:spPr>
        </c:serLines>
      </c:ofPie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solidFill>
                  <a:schemeClr val="tx1"/>
                </a:solidFill>
              </a:rPr>
              <a:t>Absentéisme du trimestre en cours</a:t>
            </a:r>
          </a:p>
        </c:rich>
      </c:tx>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ofPieChart>
        <c:ofPieType val="bar"/>
        <c:varyColors val="1"/>
        <c:ser>
          <c:idx val="0"/>
          <c:order val="0"/>
          <c:dPt>
            <c:idx val="0"/>
            <c:bubble3D val="0"/>
            <c:spPr>
              <a:solidFill>
                <a:schemeClr val="accent5"/>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1-08BD-411D-AF4A-750A65A1BF41}"/>
              </c:ext>
            </c:extLst>
          </c:dPt>
          <c:dPt>
            <c:idx val="1"/>
            <c:bubble3D val="0"/>
            <c:spPr>
              <a:solidFill>
                <a:schemeClr val="bg1">
                  <a:lumMod val="6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2-08BD-411D-AF4A-750A65A1BF41}"/>
              </c:ext>
            </c:extLst>
          </c:dPt>
          <c:dPt>
            <c:idx val="2"/>
            <c:bubble3D val="0"/>
            <c:spPr>
              <a:solidFill>
                <a:srgbClr val="339933"/>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3-08BD-411D-AF4A-750A65A1BF41}"/>
              </c:ext>
            </c:extLst>
          </c:dPt>
          <c:dPt>
            <c:idx val="3"/>
            <c:bubble3D val="0"/>
            <c:spPr>
              <a:solidFill>
                <a:schemeClr val="accent2">
                  <a:lumMod val="7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4-08BD-411D-AF4A-750A65A1BF41}"/>
              </c:ext>
            </c:extLst>
          </c:dPt>
          <c:dPt>
            <c:idx val="4"/>
            <c:bubble3D val="0"/>
            <c:spPr>
              <a:solidFill>
                <a:schemeClr val="tx2">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6-08BD-411D-AF4A-750A65A1BF41}"/>
              </c:ext>
            </c:extLst>
          </c:dPt>
          <c:dPt>
            <c:idx val="5"/>
            <c:bubble3D val="0"/>
            <c:spPr>
              <a:solidFill>
                <a:schemeClr val="bg2">
                  <a:lumMod val="5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7-08BD-411D-AF4A-750A65A1BF41}"/>
              </c:ext>
            </c:extLst>
          </c:dPt>
          <c:dPt>
            <c:idx val="6"/>
            <c:bubble3D val="0"/>
            <c:spPr>
              <a:solidFill>
                <a:srgbClr val="FFC0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8-08BD-411D-AF4A-750A65A1BF41}"/>
              </c:ext>
            </c:extLst>
          </c:dPt>
          <c:dPt>
            <c:idx val="7"/>
            <c:bubble3D val="0"/>
            <c:spPr>
              <a:solidFill>
                <a:srgbClr val="FF9933"/>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9-08BD-411D-AF4A-750A65A1BF41}"/>
              </c:ext>
            </c:extLst>
          </c:dPt>
          <c:dPt>
            <c:idx val="8"/>
            <c:bubble3D val="0"/>
            <c:spPr>
              <a:solidFill>
                <a:schemeClr val="accent4">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A-08BD-411D-AF4A-750A65A1BF41}"/>
              </c:ext>
            </c:extLst>
          </c:dPt>
          <c:dPt>
            <c:idx val="9"/>
            <c:bubble3D val="0"/>
            <c:spPr>
              <a:solidFill>
                <a:schemeClr val="accent2"/>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5-08BD-411D-AF4A-750A65A1BF41}"/>
              </c:ext>
            </c:extLst>
          </c:dPt>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tx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Statistique!$G$36:$G$44</c:f>
              <c:strCache>
                <c:ptCount val="9"/>
                <c:pt idx="0">
                  <c:v>Présence</c:v>
                </c:pt>
                <c:pt idx="1">
                  <c:v>We + Jf</c:v>
                </c:pt>
                <c:pt idx="2">
                  <c:v>Repos</c:v>
                </c:pt>
                <c:pt idx="3">
                  <c:v>Absence</c:v>
                </c:pt>
                <c:pt idx="4">
                  <c:v>Stage</c:v>
                </c:pt>
                <c:pt idx="5">
                  <c:v>Opex</c:v>
                </c:pt>
                <c:pt idx="6">
                  <c:v>Opint</c:v>
                </c:pt>
                <c:pt idx="7">
                  <c:v>Exercice</c:v>
                </c:pt>
                <c:pt idx="8">
                  <c:v>Médicale</c:v>
                </c:pt>
              </c:strCache>
            </c:strRef>
          </c:cat>
          <c:val>
            <c:numRef>
              <c:f>Statistique!$H$36:$H$44</c:f>
              <c:numCache>
                <c:formatCode>General</c:formatCode>
                <c:ptCount val="9"/>
                <c:pt idx="0">
                  <c:v>30</c:v>
                </c:pt>
                <c:pt idx="1">
                  <c:v>19</c:v>
                </c:pt>
                <c:pt idx="2">
                  <c:v>3</c:v>
                </c:pt>
                <c:pt idx="3">
                  <c:v>40</c:v>
                </c:pt>
                <c:pt idx="4">
                  <c:v>2</c:v>
                </c:pt>
                <c:pt idx="5">
                  <c:v>25</c:v>
                </c:pt>
                <c:pt idx="6">
                  <c:v>10</c:v>
                </c:pt>
                <c:pt idx="7">
                  <c:v>0</c:v>
                </c:pt>
                <c:pt idx="8">
                  <c:v>3</c:v>
                </c:pt>
              </c:numCache>
            </c:numRef>
          </c:val>
          <c:extLst>
            <c:ext xmlns:c16="http://schemas.microsoft.com/office/drawing/2014/chart" uri="{C3380CC4-5D6E-409C-BE32-E72D297353CC}">
              <c16:uniqueId val="{00000000-08BD-411D-AF4A-750A65A1BF41}"/>
            </c:ext>
          </c:extLst>
        </c:ser>
        <c:dLbls>
          <c:showLegendKey val="0"/>
          <c:showVal val="0"/>
          <c:showCatName val="0"/>
          <c:showSerName val="0"/>
          <c:showPercent val="0"/>
          <c:showBubbleSize val="0"/>
          <c:showLeaderLines val="1"/>
        </c:dLbls>
        <c:gapWidth val="100"/>
        <c:splitType val="pos"/>
        <c:splitPos val="5"/>
        <c:secondPieSize val="75"/>
        <c:serLines>
          <c:spPr>
            <a:ln w="9525" cap="flat" cmpd="sng" algn="ctr">
              <a:solidFill>
                <a:schemeClr val="lt1">
                  <a:lumMod val="95000"/>
                  <a:alpha val="54000"/>
                </a:schemeClr>
              </a:solidFill>
              <a:round/>
            </a:ln>
            <a:effectLst/>
          </c:spPr>
        </c:serLines>
      </c:ofPie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tx1"/>
                </a:solidFill>
                <a:effectLst>
                  <a:outerShdw blurRad="50800" dist="38100" dir="5400000" algn="t" rotWithShape="0">
                    <a:prstClr val="black">
                      <a:alpha val="40000"/>
                    </a:prstClr>
                  </a:outerShdw>
                </a:effectLst>
                <a:latin typeface="+mn-lt"/>
                <a:ea typeface="+mn-ea"/>
                <a:cs typeface="+mn-cs"/>
              </a:defRPr>
            </a:pPr>
            <a:r>
              <a:rPr lang="fr-FR">
                <a:solidFill>
                  <a:schemeClr val="tx1"/>
                </a:solidFill>
              </a:rPr>
              <a:t>Absentéisme semestre en cours</a:t>
            </a:r>
          </a:p>
        </c:rich>
      </c:tx>
      <c:overlay val="0"/>
      <c:spPr>
        <a:noFill/>
        <a:ln>
          <a:noFill/>
        </a:ln>
        <a:effectLst/>
      </c:spPr>
      <c:txPr>
        <a:bodyPr rot="0" spcFirstLastPara="1" vertOverflow="ellipsis" vert="horz" wrap="square" anchor="ctr" anchorCtr="1"/>
        <a:lstStyle/>
        <a:p>
          <a:pPr>
            <a:defRPr sz="1600" b="1" i="0" u="none" strike="noStrike" kern="1200" spc="100" baseline="0">
              <a:solidFill>
                <a:schemeClr val="tx1"/>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ofPieChart>
        <c:ofPieType val="bar"/>
        <c:varyColors val="1"/>
        <c:ser>
          <c:idx val="0"/>
          <c:order val="0"/>
          <c:dPt>
            <c:idx val="0"/>
            <c:bubble3D val="0"/>
            <c:spPr>
              <a:solidFill>
                <a:schemeClr val="accent5"/>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1-E6BC-4662-9456-A268F43FF2F7}"/>
              </c:ext>
            </c:extLst>
          </c:dPt>
          <c:dPt>
            <c:idx val="1"/>
            <c:bubble3D val="0"/>
            <c:spPr>
              <a:solidFill>
                <a:schemeClr val="bg1">
                  <a:lumMod val="6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2-E6BC-4662-9456-A268F43FF2F7}"/>
              </c:ext>
            </c:extLst>
          </c:dPt>
          <c:dPt>
            <c:idx val="2"/>
            <c:bubble3D val="0"/>
            <c:spPr>
              <a:solidFill>
                <a:srgbClr val="339933"/>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3-E6BC-4662-9456-A268F43FF2F7}"/>
              </c:ext>
            </c:extLst>
          </c:dPt>
          <c:dPt>
            <c:idx val="3"/>
            <c:bubble3D val="0"/>
            <c:spPr>
              <a:solidFill>
                <a:schemeClr val="accent2">
                  <a:lumMod val="75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4-E6BC-4662-9456-A268F43FF2F7}"/>
              </c:ext>
            </c:extLst>
          </c:dPt>
          <c:dPt>
            <c:idx val="4"/>
            <c:bubble3D val="0"/>
            <c:spPr>
              <a:solidFill>
                <a:schemeClr val="tx2">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6-E6BC-4662-9456-A268F43FF2F7}"/>
              </c:ext>
            </c:extLst>
          </c:dPt>
          <c:dPt>
            <c:idx val="5"/>
            <c:bubble3D val="0"/>
            <c:spPr>
              <a:solidFill>
                <a:schemeClr val="bg2">
                  <a:lumMod val="5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5-E6BC-4662-9456-A268F43FF2F7}"/>
              </c:ext>
            </c:extLst>
          </c:dPt>
          <c:dPt>
            <c:idx val="6"/>
            <c:bubble3D val="0"/>
            <c:spPr>
              <a:solidFill>
                <a:srgbClr val="FFC0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7-E6BC-4662-9456-A268F43FF2F7}"/>
              </c:ext>
            </c:extLst>
          </c:dPt>
          <c:dPt>
            <c:idx val="7"/>
            <c:bubble3D val="0"/>
            <c:spPr>
              <a:solidFill>
                <a:srgbClr val="FF9933"/>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8-E6BC-4662-9456-A268F43FF2F7}"/>
              </c:ext>
            </c:extLst>
          </c:dPt>
          <c:dPt>
            <c:idx val="8"/>
            <c:bubble3D val="0"/>
            <c:spPr>
              <a:solidFill>
                <a:schemeClr val="accent4">
                  <a:lumMod val="60000"/>
                  <a:lumOff val="40000"/>
                </a:schemeClr>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9-E6BC-4662-9456-A268F43FF2F7}"/>
              </c:ext>
            </c:extLst>
          </c:dPt>
          <c:dPt>
            <c:idx val="9"/>
            <c:bubble3D val="0"/>
            <c:spPr>
              <a:gradFill rotWithShape="1">
                <a:gsLst>
                  <a:gs pos="0">
                    <a:schemeClr val="accent4">
                      <a:lumMod val="60000"/>
                      <a:shade val="51000"/>
                      <a:satMod val="130000"/>
                    </a:schemeClr>
                  </a:gs>
                  <a:gs pos="80000">
                    <a:schemeClr val="accent4">
                      <a:lumMod val="60000"/>
                      <a:shade val="93000"/>
                      <a:satMod val="130000"/>
                    </a:schemeClr>
                  </a:gs>
                  <a:gs pos="100000">
                    <a:schemeClr val="accent4">
                      <a:lumMod val="6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13-5770-41F0-9922-C5EE43F66BEA}"/>
              </c:ext>
            </c:extLst>
          </c:dPt>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tx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Statistique!$M$36:$M$44</c:f>
              <c:strCache>
                <c:ptCount val="9"/>
                <c:pt idx="0">
                  <c:v>Présence</c:v>
                </c:pt>
                <c:pt idx="1">
                  <c:v>We + Jf</c:v>
                </c:pt>
                <c:pt idx="2">
                  <c:v>Repos</c:v>
                </c:pt>
                <c:pt idx="3">
                  <c:v>Absence</c:v>
                </c:pt>
                <c:pt idx="4">
                  <c:v>Stage</c:v>
                </c:pt>
                <c:pt idx="5">
                  <c:v>Opex</c:v>
                </c:pt>
                <c:pt idx="6">
                  <c:v>Opint</c:v>
                </c:pt>
                <c:pt idx="7">
                  <c:v>Exercice</c:v>
                </c:pt>
                <c:pt idx="8">
                  <c:v>Médicale</c:v>
                </c:pt>
              </c:strCache>
            </c:strRef>
          </c:cat>
          <c:val>
            <c:numRef>
              <c:f>Statistique!$N$36:$N$44</c:f>
              <c:numCache>
                <c:formatCode>General</c:formatCode>
                <c:ptCount val="9"/>
                <c:pt idx="0">
                  <c:v>93</c:v>
                </c:pt>
                <c:pt idx="1">
                  <c:v>48</c:v>
                </c:pt>
                <c:pt idx="2">
                  <c:v>3</c:v>
                </c:pt>
                <c:pt idx="3">
                  <c:v>40</c:v>
                </c:pt>
                <c:pt idx="4">
                  <c:v>2</c:v>
                </c:pt>
                <c:pt idx="5">
                  <c:v>25</c:v>
                </c:pt>
                <c:pt idx="6">
                  <c:v>10</c:v>
                </c:pt>
                <c:pt idx="7">
                  <c:v>0</c:v>
                </c:pt>
                <c:pt idx="8">
                  <c:v>3</c:v>
                </c:pt>
              </c:numCache>
            </c:numRef>
          </c:val>
          <c:extLst>
            <c:ext xmlns:c16="http://schemas.microsoft.com/office/drawing/2014/chart" uri="{C3380CC4-5D6E-409C-BE32-E72D297353CC}">
              <c16:uniqueId val="{00000000-E6BC-4662-9456-A268F43FF2F7}"/>
            </c:ext>
          </c:extLst>
        </c:ser>
        <c:dLbls>
          <c:showLegendKey val="0"/>
          <c:showVal val="0"/>
          <c:showCatName val="0"/>
          <c:showSerName val="0"/>
          <c:showPercent val="0"/>
          <c:showBubbleSize val="0"/>
          <c:showLeaderLines val="1"/>
        </c:dLbls>
        <c:gapWidth val="100"/>
        <c:splitType val="pos"/>
        <c:splitPos val="5"/>
        <c:secondPieSize val="75"/>
        <c:serLines>
          <c:spPr>
            <a:ln w="9525" cap="flat" cmpd="sng" algn="ctr">
              <a:solidFill>
                <a:schemeClr val="lt1">
                  <a:lumMod val="95000"/>
                  <a:alpha val="54000"/>
                </a:schemeClr>
              </a:solidFill>
              <a:round/>
            </a:ln>
            <a:effectLst/>
          </c:spPr>
        </c:serLines>
      </c:ofPie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8">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338">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338">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4.xml><?xml version="1.0" encoding="utf-8"?>
<cs:chartStyle xmlns:cs="http://schemas.microsoft.com/office/drawing/2012/chartStyle" xmlns:a="http://schemas.openxmlformats.org/drawingml/2006/main" id="338">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5.xml><?xml version="1.0" encoding="utf-8"?>
<cs:chartStyle xmlns:cs="http://schemas.microsoft.com/office/drawing/2012/chartStyle" xmlns:a="http://schemas.openxmlformats.org/drawingml/2006/main" id="338">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trlProps/ctrlProp1.xml><?xml version="1.0" encoding="utf-8"?>
<formControlPr xmlns="http://schemas.microsoft.com/office/spreadsheetml/2009/9/main" objectType="CheckBox" fmlaLink="$H$2" lockText="1" noThreeD="1"/>
</file>

<file path=xl/ctrlProps/ctrlProp2.xml><?xml version="1.0" encoding="utf-8"?>
<formControlPr xmlns="http://schemas.microsoft.com/office/spreadsheetml/2009/9/main" objectType="CheckBox" fmlaLink="$H$3" lockText="1" noThreeD="1"/>
</file>

<file path=xl/ctrlProps/ctrlProp3.xml><?xml version="1.0" encoding="utf-8"?>
<formControlPr xmlns="http://schemas.microsoft.com/office/spreadsheetml/2009/9/main" objectType="CheckBox" fmlaLink="$H$4" lockText="1" noThreeD="1"/>
</file>

<file path=xl/ctrlProps/ctrlProp4.xml><?xml version="1.0" encoding="utf-8"?>
<formControlPr xmlns="http://schemas.microsoft.com/office/spreadsheetml/2009/9/main" objectType="CheckBox" fmlaLink="$H$5" lockText="1" noThreeD="1"/>
</file>

<file path=xl/ctrlProps/ctrlProp5.xml><?xml version="1.0" encoding="utf-8"?>
<formControlPr xmlns="http://schemas.microsoft.com/office/spreadsheetml/2009/9/main" objectType="CheckBox" fmlaLink="$H$6" lockText="1" noThreeD="1"/>
</file>

<file path=xl/ctrlProps/ctrlProp6.xml><?xml version="1.0" encoding="utf-8"?>
<formControlPr xmlns="http://schemas.microsoft.com/office/spreadsheetml/2009/9/main" objectType="CheckBox" checked="Checked" fmlaLink="$H$7" lockText="1" noThreeD="1"/>
</file>

<file path=xl/ctrlProps/ctrlProp7.xml><?xml version="1.0" encoding="utf-8"?>
<formControlPr xmlns="http://schemas.microsoft.com/office/spreadsheetml/2009/9/main" objectType="CheckBox" checked="Checked" fmlaLink="$H$8" lockText="1" noThreeD="1"/>
</file>

<file path=xl/ctrlProps/ctrlProp8.xml><?xml version="1.0" encoding="utf-8"?>
<formControlPr xmlns="http://schemas.microsoft.com/office/spreadsheetml/2009/9/main" objectType="CheckBox" checked="Checked" fmlaLink="$P$2" lockText="1" noThreeD="1"/>
</file>

<file path=xl/ctrlProps/ctrlProp9.xml><?xml version="1.0" encoding="utf-8"?>
<formControlPr xmlns="http://schemas.microsoft.com/office/spreadsheetml/2009/9/main" objectType="CheckBox" checked="Checked" fmlaLink="$P$3" lockText="1" noThreeD="1"/>
</file>

<file path=xl/ctrlProps/ctrlProp10.xml><?xml version="1.0" encoding="utf-8"?>
<formControlPr xmlns="http://schemas.microsoft.com/office/spreadsheetml/2009/9/main" objectType="CheckBox" checked="Checked" fmlaLink="$P$4" lockText="1" noThreeD="1"/>
</file>

<file path=xl/ctrlProps/ctrlProp11.xml><?xml version="1.0" encoding="utf-8"?>
<formControlPr xmlns="http://schemas.microsoft.com/office/spreadsheetml/2009/9/main" objectType="CheckBox" checked="Checked" fmlaLink="$P$5" lockText="1" noThreeD="1"/>
</file>

<file path=xl/ctrlProps/ctrlProp12.xml><?xml version="1.0" encoding="utf-8"?>
<formControlPr xmlns="http://schemas.microsoft.com/office/spreadsheetml/2009/9/main" objectType="CheckBox" checked="Checked" fmlaLink="$P$6" lockText="1" noThreeD="1"/>
</file>

<file path=xl/ctrlProps/ctrlProp13.xml><?xml version="1.0" encoding="utf-8"?>
<formControlPr xmlns="http://schemas.microsoft.com/office/spreadsheetml/2009/9/main" objectType="CheckBox" checked="Checked" fmlaLink="$P$7" lockText="1" noThreeD="1"/>
</file>

<file path=xl/ctrlProps/ctrlProp14.xml><?xml version="1.0" encoding="utf-8"?>
<formControlPr xmlns="http://schemas.microsoft.com/office/spreadsheetml/2009/9/main" objectType="CheckBox" checked="Checked" fmlaLink="$P$8" lockText="1" noThreeD="1"/>
</file>

<file path=xl/ctrlProps/ctrlProp15.xml><?xml version="1.0" encoding="utf-8"?>
<formControlPr xmlns="http://schemas.microsoft.com/office/spreadsheetml/2009/9/main" objectType="CheckBox" checked="Checked" fmlaLink="$P$9" lockText="1" noThreeD="1"/>
</file>

<file path=xl/ctrlProps/ctrlProp16.xml><?xml version="1.0" encoding="utf-8"?>
<formControlPr xmlns="http://schemas.microsoft.com/office/spreadsheetml/2009/9/main" objectType="CheckBox" checked="Checked" fmlaLink="$P$10" lockText="1" noThreeD="1"/>
</file>

<file path=xl/ctrlProps/ctrlProp17.xml><?xml version="1.0" encoding="utf-8"?>
<formControlPr xmlns="http://schemas.microsoft.com/office/spreadsheetml/2009/9/main" objectType="CheckBox" checked="Checked" fmlaLink="$P$11" lockText="1" noThreeD="1"/>
</file>

<file path=xl/ctrlProps/ctrlProp18.xml><?xml version="1.0" encoding="utf-8"?>
<formControlPr xmlns="http://schemas.microsoft.com/office/spreadsheetml/2009/9/main" objectType="CheckBox" checked="Checked" fmlaLink="$P$12" lockText="1" noThreeD="1"/>
</file>

<file path=xl/ctrlProps/ctrlProp19.xml><?xml version="1.0" encoding="utf-8"?>
<formControlPr xmlns="http://schemas.microsoft.com/office/spreadsheetml/2009/9/main" objectType="CheckBox" checked="Checked" fmlaLink="$P$13" lockText="1" noThreeD="1"/>
</file>

<file path=xl/ctrlProps/ctrlProp20.xml><?xml version="1.0" encoding="utf-8"?>
<formControlPr xmlns="http://schemas.microsoft.com/office/spreadsheetml/2009/9/main" objectType="CheckBox" checked="Checked" fmlaLink="$P$14" lockText="1" noThreeD="1"/>
</file>

<file path=xl/ctrlProps/ctrlProp21.xml><?xml version="1.0" encoding="utf-8"?>
<formControlPr xmlns="http://schemas.microsoft.com/office/spreadsheetml/2009/9/main" objectType="CheckBox" checked="Checked" fmlaLink="$P$15" lockText="1" noThreeD="1"/>
</file>

<file path=xl/ctrlProps/ctrlProp22.xml><?xml version="1.0" encoding="utf-8"?>
<formControlPr xmlns="http://schemas.microsoft.com/office/spreadsheetml/2009/9/main" objectType="CheckBox" fmlaLink="K17" lockText="1" noThreeD="1"/>
</file>

<file path=xl/ctrlProps/ctrlProp23.xml><?xml version="1.0" encoding="utf-8"?>
<formControlPr xmlns="http://schemas.microsoft.com/office/spreadsheetml/2009/9/main" objectType="CheckBox" fmlaLink="K23" lockText="1" noThreeD="1"/>
</file>

<file path=xl/ctrlProps/ctrlProp24.xml><?xml version="1.0" encoding="utf-8"?>
<formControlPr xmlns="http://schemas.microsoft.com/office/spreadsheetml/2009/9/main" objectType="CheckBox" checked="Checked" fmlaLink="$P$16" lockText="1" noThreeD="1"/>
</file>

<file path=xl/ctrlProps/ctrlProp25.xml><?xml version="1.0" encoding="utf-8"?>
<formControlPr xmlns="http://schemas.microsoft.com/office/spreadsheetml/2009/9/main" objectType="CheckBox" checked="Checked" fmlaLink="$P$17" lockText="1" noThreeD="1"/>
</file>

<file path=xl/ctrlProps/ctrlProp26.xml><?xml version="1.0" encoding="utf-8"?>
<formControlPr xmlns="http://schemas.microsoft.com/office/spreadsheetml/2009/9/main" objectType="CheckBox" checked="Checked" fmlaLink="$P$18" lockText="1" noThreeD="1"/>
</file>

<file path=xl/ctrlProps/ctrlProp27.xml><?xml version="1.0" encoding="utf-8"?>
<formControlPr xmlns="http://schemas.microsoft.com/office/spreadsheetml/2009/9/main" objectType="CheckBox" checked="Checked" fmlaLink="$P$19" lockText="1" noThreeD="1"/>
</file>

<file path=xl/ctrlProps/ctrlProp28.xml><?xml version="1.0" encoding="utf-8"?>
<formControlPr xmlns="http://schemas.microsoft.com/office/spreadsheetml/2009/9/main" objectType="CheckBox" checked="Checked" fmlaLink="$P$20" lockText="1" noThreeD="1"/>
</file>

<file path=xl/ctrlProps/ctrlProp29.xml><?xml version="1.0" encoding="utf-8"?>
<formControlPr xmlns="http://schemas.microsoft.com/office/spreadsheetml/2009/9/main" objectType="CheckBox" checked="Checked" fmlaLink="$P$21" lockText="1" noThreeD="1"/>
</file>

<file path=xl/ctrlProps/ctrlProp30.xml><?xml version="1.0" encoding="utf-8"?>
<formControlPr xmlns="http://schemas.microsoft.com/office/spreadsheetml/2009/9/main" objectType="CheckBox" checked="Checked" fmlaLink="$P$22" lockText="1" noThreeD="1"/>
</file>

<file path=xl/ctrlProps/ctrlProp31.xml><?xml version="1.0" encoding="utf-8"?>
<formControlPr xmlns="http://schemas.microsoft.com/office/spreadsheetml/2009/9/main" objectType="CheckBox" checked="Checked" fmlaLink="$P$23" lockText="1" noThreeD="1"/>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2" Type="http://schemas.openxmlformats.org/officeDocument/2006/relationships/hyperlink" Target="#Ref_global"/><Relationship Id="rId1" Type="http://schemas.openxmlformats.org/officeDocument/2006/relationships/hyperlink" Target="#ref_r&#233;cap_individuel"/></Relationships>
</file>

<file path=xl/drawings/_rels/drawing3.xml.rels><?xml version="1.0" encoding="UTF-8" standalone="yes"?>
<Relationships xmlns="http://schemas.openxmlformats.org/package/2006/relationships"><Relationship Id="rId2" Type="http://schemas.openxmlformats.org/officeDocument/2006/relationships/hyperlink" Target="#Ref_global"/><Relationship Id="rId1" Type="http://schemas.openxmlformats.org/officeDocument/2006/relationships/hyperlink" Target="#Personnels"/></Relationships>
</file>

<file path=xl/drawings/_rels/drawing4.xml.rels><?xml version="1.0" encoding="UTF-8" standalone="yes"?>
<Relationships xmlns="http://schemas.openxmlformats.org/package/2006/relationships"><Relationship Id="rId1" Type="http://schemas.openxmlformats.org/officeDocument/2006/relationships/hyperlink" Target="#Personnels"/></Relationships>
</file>

<file path=xl/drawings/_rels/vmlDrawing2.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13</xdr:col>
      <xdr:colOff>96072</xdr:colOff>
      <xdr:row>16</xdr:row>
      <xdr:rowOff>3856</xdr:rowOff>
    </xdr:from>
    <xdr:to>
      <xdr:col>18</xdr:col>
      <xdr:colOff>667572</xdr:colOff>
      <xdr:row>31</xdr:row>
      <xdr:rowOff>22906</xdr:rowOff>
    </xdr:to>
    <xdr:graphicFrame macro="">
      <xdr:nvGraphicFramePr>
        <xdr:cNvPr id="2" name="Graphique 1">
          <a:extLst>
            <a:ext uri="{FF2B5EF4-FFF2-40B4-BE49-F238E27FC236}">
              <a16:creationId xmlns:a16="http://schemas.microsoft.com/office/drawing/2014/main" id="{00000000-0008-0000-0200-00000200000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98985</xdr:colOff>
      <xdr:row>16</xdr:row>
      <xdr:rowOff>3106</xdr:rowOff>
    </xdr:from>
    <xdr:to>
      <xdr:col>12</xdr:col>
      <xdr:colOff>670185</xdr:colOff>
      <xdr:row>31</xdr:row>
      <xdr:rowOff>23656</xdr:rowOff>
    </xdr:to>
    <xdr:graphicFrame macro="">
      <xdr:nvGraphicFramePr>
        <xdr:cNvPr id="3" name="Graphique 2">
          <a:extLst>
            <a:ext uri="{FF2B5EF4-FFF2-40B4-BE49-F238E27FC236}">
              <a16:creationId xmlns:a16="http://schemas.microsoft.com/office/drawing/2014/main" id="{00000000-0008-0000-0200-00000300000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91532</xdr:colOff>
      <xdr:row>16</xdr:row>
      <xdr:rowOff>3106</xdr:rowOff>
    </xdr:from>
    <xdr:to>
      <xdr:col>6</xdr:col>
      <xdr:colOff>662732</xdr:colOff>
      <xdr:row>31</xdr:row>
      <xdr:rowOff>23656</xdr:rowOff>
    </xdr:to>
    <xdr:graphicFrame macro="">
      <xdr:nvGraphicFramePr>
        <xdr:cNvPr id="4" name="Graphique 3">
          <a:extLst>
            <a:ext uri="{FF2B5EF4-FFF2-40B4-BE49-F238E27FC236}">
              <a16:creationId xmlns:a16="http://schemas.microsoft.com/office/drawing/2014/main" id="{00000000-0008-0000-0200-00000400000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4</xdr:col>
      <xdr:colOff>104774</xdr:colOff>
      <xdr:row>45</xdr:row>
      <xdr:rowOff>19050</xdr:rowOff>
    </xdr:from>
    <xdr:to>
      <xdr:col>9</xdr:col>
      <xdr:colOff>675974</xdr:colOff>
      <xdr:row>62</xdr:row>
      <xdr:rowOff>49125</xdr:rowOff>
    </xdr:to>
    <xdr:graphicFrame macro="">
      <xdr:nvGraphicFramePr>
        <xdr:cNvPr id="6" name="Graphique 5">
          <a:extLst>
            <a:ext uri="{FF2B5EF4-FFF2-40B4-BE49-F238E27FC236}">
              <a16:creationId xmlns:a16="http://schemas.microsoft.com/office/drawing/2014/main" id="{00000000-0008-0000-0200-00000600000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109537</xdr:colOff>
      <xdr:row>45</xdr:row>
      <xdr:rowOff>19050</xdr:rowOff>
    </xdr:from>
    <xdr:to>
      <xdr:col>15</xdr:col>
      <xdr:colOff>681862</xdr:colOff>
      <xdr:row>62</xdr:row>
      <xdr:rowOff>49125</xdr:rowOff>
    </xdr:to>
    <xdr:graphicFrame macro="">
      <xdr:nvGraphicFramePr>
        <xdr:cNvPr id="7" name="Graphique 6">
          <a:extLst>
            <a:ext uri="{FF2B5EF4-FFF2-40B4-BE49-F238E27FC236}">
              <a16:creationId xmlns:a16="http://schemas.microsoft.com/office/drawing/2014/main" id="{00000000-0008-0000-0200-00000700000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0</xdr:col>
      <xdr:colOff>685</xdr:colOff>
      <xdr:row>1</xdr:row>
      <xdr:rowOff>4080</xdr:rowOff>
    </xdr:from>
    <xdr:to>
      <xdr:col>1</xdr:col>
      <xdr:colOff>1</xdr:colOff>
      <xdr:row>7</xdr:row>
      <xdr:rowOff>226246</xdr:rowOff>
    </xdr:to>
    <xdr:grpSp>
      <xdr:nvGrpSpPr>
        <xdr:cNvPr id="15" name="Groupe 14">
          <a:extLst>
            <a:ext uri="{FF2B5EF4-FFF2-40B4-BE49-F238E27FC236}">
              <a16:creationId xmlns:a16="http://schemas.microsoft.com/office/drawing/2014/main" id="{00000000-0008-0000-0300-00000F000000}"/>
            </a:ext>
          </a:extLst>
        </xdr:cNvPr>
        <xdr:cNvGrpSpPr/>
      </xdr:nvGrpSpPr>
      <xdr:grpSpPr>
        <a:xfrm>
          <a:off x="685" y="4080"/>
          <a:ext cx="1809066" cy="1650916"/>
          <a:chOff x="685" y="4080"/>
          <a:chExt cx="1809066" cy="1650916"/>
        </a:xfrm>
      </xdr:grpSpPr>
      <xdr:sp macro="[0]!Menu" textlink="">
        <xdr:nvSpPr>
          <xdr:cNvPr id="2" name="Plein_écran">
            <a:extLst>
              <a:ext uri="{FF2B5EF4-FFF2-40B4-BE49-F238E27FC236}">
                <a16:creationId xmlns:a16="http://schemas.microsoft.com/office/drawing/2014/main" id="{00000000-0008-0000-0300-000002000000}"/>
              </a:ext>
            </a:extLst>
          </xdr:cNvPr>
          <xdr:cNvSpPr/>
        </xdr:nvSpPr>
        <xdr:spPr>
          <a:xfrm>
            <a:off x="914469" y="4080"/>
            <a:ext cx="892826" cy="232797"/>
          </a:xfrm>
          <a:prstGeom prst="bevel">
            <a:avLst/>
          </a:prstGeom>
          <a:solidFill>
            <a:srgbClr val="00B0F0"/>
          </a:solid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1200">
                <a:solidFill>
                  <a:schemeClr val="bg1"/>
                </a:solidFill>
                <a:latin typeface="+mn-lt"/>
              </a:rPr>
              <a:t>Plein écran</a:t>
            </a:r>
          </a:p>
        </xdr:txBody>
      </xdr:sp>
      <xdr:sp macro="[0]!Activité" textlink="">
        <xdr:nvSpPr>
          <xdr:cNvPr id="4" name="Saisie_activité">
            <a:extLst>
              <a:ext uri="{FF2B5EF4-FFF2-40B4-BE49-F238E27FC236}">
                <a16:creationId xmlns:a16="http://schemas.microsoft.com/office/drawing/2014/main" id="{00000000-0008-0000-0300-000004000000}"/>
              </a:ext>
            </a:extLst>
          </xdr:cNvPr>
          <xdr:cNvSpPr/>
        </xdr:nvSpPr>
        <xdr:spPr>
          <a:xfrm>
            <a:off x="1051" y="473449"/>
            <a:ext cx="1805664" cy="241405"/>
          </a:xfrm>
          <a:prstGeom prst="bevel">
            <a:avLst/>
          </a:prstGeom>
          <a:solidFill>
            <a:srgbClr val="FFC00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chemeClr val="bg1"/>
                </a:solidFill>
                <a:effectLst/>
                <a:uLnTx/>
                <a:uFillTx/>
                <a:latin typeface="+mn-lt"/>
              </a:rPr>
              <a:t>Saisie activité</a:t>
            </a:r>
          </a:p>
        </xdr:txBody>
      </xdr:sp>
      <xdr:sp macro="[0]!Activité_Planning" textlink="">
        <xdr:nvSpPr>
          <xdr:cNvPr id="5" name="Affichage_Planning">
            <a:extLst>
              <a:ext uri="{FF2B5EF4-FFF2-40B4-BE49-F238E27FC236}">
                <a16:creationId xmlns:a16="http://schemas.microsoft.com/office/drawing/2014/main" id="{00000000-0008-0000-0300-000005000000}"/>
              </a:ext>
            </a:extLst>
          </xdr:cNvPr>
          <xdr:cNvSpPr/>
        </xdr:nvSpPr>
        <xdr:spPr>
          <a:xfrm>
            <a:off x="914469" y="238691"/>
            <a:ext cx="892826" cy="232797"/>
          </a:xfrm>
          <a:prstGeom prst="bevel">
            <a:avLst/>
          </a:prstGeom>
          <a:solidFill>
            <a:srgbClr val="7030A0">
              <a:alpha val="58000"/>
            </a:srgb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chemeClr val="bg1"/>
                </a:solidFill>
                <a:effectLst/>
                <a:uLnTx/>
                <a:uFillTx/>
                <a:latin typeface="+mn-lt"/>
              </a:rPr>
              <a:t>Vue Planning</a:t>
            </a:r>
          </a:p>
        </xdr:txBody>
      </xdr:sp>
      <xdr:sp macro="[0]!Ajout_personnel" textlink="">
        <xdr:nvSpPr>
          <xdr:cNvPr id="6" name="Ajout">
            <a:extLst>
              <a:ext uri="{FF2B5EF4-FFF2-40B4-BE49-F238E27FC236}">
                <a16:creationId xmlns:a16="http://schemas.microsoft.com/office/drawing/2014/main" id="{00000000-0008-0000-0300-000006000000}"/>
              </a:ext>
            </a:extLst>
          </xdr:cNvPr>
          <xdr:cNvSpPr/>
        </xdr:nvSpPr>
        <xdr:spPr>
          <a:xfrm>
            <a:off x="685" y="960904"/>
            <a:ext cx="905989" cy="224674"/>
          </a:xfrm>
          <a:prstGeom prst="bevel">
            <a:avLst/>
          </a:prstGeom>
          <a:solidFill>
            <a:srgbClr val="00FF0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Ajouter</a:t>
            </a:r>
          </a:p>
        </xdr:txBody>
      </xdr:sp>
      <xdr:sp macro="[0]!Supprimer" textlink="">
        <xdr:nvSpPr>
          <xdr:cNvPr id="7" name="Suppression">
            <a:extLst>
              <a:ext uri="{FF2B5EF4-FFF2-40B4-BE49-F238E27FC236}">
                <a16:creationId xmlns:a16="http://schemas.microsoft.com/office/drawing/2014/main" id="{00000000-0008-0000-0300-000007000000}"/>
              </a:ext>
            </a:extLst>
          </xdr:cNvPr>
          <xdr:cNvSpPr/>
        </xdr:nvSpPr>
        <xdr:spPr>
          <a:xfrm>
            <a:off x="911599" y="960904"/>
            <a:ext cx="895350" cy="224674"/>
          </a:xfrm>
          <a:prstGeom prst="bevel">
            <a:avLst/>
          </a:prstGeom>
          <a:solidFill>
            <a:srgbClr val="FF0000">
              <a:alpha val="78000"/>
            </a:srgb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Supprimer</a:t>
            </a:r>
          </a:p>
        </xdr:txBody>
      </xdr:sp>
      <xdr:sp macro="[0]!Monte" textlink="">
        <xdr:nvSpPr>
          <xdr:cNvPr id="8" name="Monter">
            <a:extLst>
              <a:ext uri="{FF2B5EF4-FFF2-40B4-BE49-F238E27FC236}">
                <a16:creationId xmlns:a16="http://schemas.microsoft.com/office/drawing/2014/main" id="{00000000-0008-0000-0300-000008000000}"/>
              </a:ext>
            </a:extLst>
          </xdr:cNvPr>
          <xdr:cNvSpPr/>
        </xdr:nvSpPr>
        <xdr:spPr>
          <a:xfrm>
            <a:off x="685" y="1187724"/>
            <a:ext cx="905989" cy="233827"/>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Monter</a:t>
            </a:r>
          </a:p>
        </xdr:txBody>
      </xdr:sp>
      <xdr:sp macro="[0]!Descends" textlink="">
        <xdr:nvSpPr>
          <xdr:cNvPr id="9" name="Descendre">
            <a:extLst>
              <a:ext uri="{FF2B5EF4-FFF2-40B4-BE49-F238E27FC236}">
                <a16:creationId xmlns:a16="http://schemas.microsoft.com/office/drawing/2014/main" id="{00000000-0008-0000-0300-000009000000}"/>
              </a:ext>
            </a:extLst>
          </xdr:cNvPr>
          <xdr:cNvSpPr/>
        </xdr:nvSpPr>
        <xdr:spPr>
          <a:xfrm>
            <a:off x="911600" y="1187824"/>
            <a:ext cx="895350" cy="234331"/>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Descendre</a:t>
            </a:r>
          </a:p>
        </xdr:txBody>
      </xdr:sp>
      <xdr:sp macro="[0]!gomme_express" textlink="">
        <xdr:nvSpPr>
          <xdr:cNvPr id="11" name="Gomme">
            <a:extLst>
              <a:ext uri="{FF2B5EF4-FFF2-40B4-BE49-F238E27FC236}">
                <a16:creationId xmlns:a16="http://schemas.microsoft.com/office/drawing/2014/main" id="{00000000-0008-0000-0300-00000B000000}"/>
              </a:ext>
            </a:extLst>
          </xdr:cNvPr>
          <xdr:cNvSpPr/>
        </xdr:nvSpPr>
        <xdr:spPr>
          <a:xfrm>
            <a:off x="1285" y="715241"/>
            <a:ext cx="1805664" cy="242843"/>
          </a:xfrm>
          <a:prstGeom prst="bevel">
            <a:avLst/>
          </a:prstGeom>
          <a:solidFill>
            <a:schemeClr val="accent2">
              <a:lumMod val="60000"/>
              <a:lumOff val="40000"/>
            </a:scheme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mn-lt"/>
              </a:rPr>
              <a:t>Correction</a:t>
            </a:r>
          </a:p>
        </xdr:txBody>
      </xdr:sp>
      <xdr:sp macro="[0]!aujourdhui" textlink="">
        <xdr:nvSpPr>
          <xdr:cNvPr id="12" name="Affiche_Aujourdhui">
            <a:extLst>
              <a:ext uri="{FF2B5EF4-FFF2-40B4-BE49-F238E27FC236}">
                <a16:creationId xmlns:a16="http://schemas.microsoft.com/office/drawing/2014/main" id="{00000000-0008-0000-0300-00000C000000}"/>
              </a:ext>
            </a:extLst>
          </xdr:cNvPr>
          <xdr:cNvSpPr/>
        </xdr:nvSpPr>
        <xdr:spPr>
          <a:xfrm>
            <a:off x="910161" y="1422572"/>
            <a:ext cx="899590" cy="231848"/>
          </a:xfrm>
          <a:prstGeom prst="bevel">
            <a:avLst/>
          </a:prstGeom>
          <a:solidFill>
            <a:srgbClr val="FF00FF"/>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Aujourd'hui</a:t>
            </a:r>
          </a:p>
        </xdr:txBody>
      </xdr:sp>
      <xdr:sp macro="[0]!Modifier" textlink="">
        <xdr:nvSpPr>
          <xdr:cNvPr id="14" name="Modifier">
            <a:extLst>
              <a:ext uri="{FF2B5EF4-FFF2-40B4-BE49-F238E27FC236}">
                <a16:creationId xmlns:a16="http://schemas.microsoft.com/office/drawing/2014/main" id="{00000000-0008-0000-0300-00000E000000}"/>
              </a:ext>
            </a:extLst>
          </xdr:cNvPr>
          <xdr:cNvSpPr/>
        </xdr:nvSpPr>
        <xdr:spPr>
          <a:xfrm>
            <a:off x="1959" y="1423148"/>
            <a:ext cx="905588" cy="231848"/>
          </a:xfrm>
          <a:prstGeom prst="bevel">
            <a:avLst/>
          </a:prstGeom>
          <a:solidFill>
            <a:schemeClr val="accent6">
              <a:lumMod val="60000"/>
              <a:lumOff val="40000"/>
            </a:scheme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Modifier</a:t>
            </a:r>
          </a:p>
        </xdr:txBody>
      </xdr:sp>
      <xdr:sp macro="" textlink="">
        <xdr:nvSpPr>
          <xdr:cNvPr id="18" name="Plein_écran">
            <a:hlinkClick xmlns:r="http://schemas.openxmlformats.org/officeDocument/2006/relationships" r:id="rId1"/>
            <a:extLst>
              <a:ext uri="{FF2B5EF4-FFF2-40B4-BE49-F238E27FC236}">
                <a16:creationId xmlns:a16="http://schemas.microsoft.com/office/drawing/2014/main" id="{00000000-0008-0000-0300-000012000000}"/>
              </a:ext>
            </a:extLst>
          </xdr:cNvPr>
          <xdr:cNvSpPr/>
        </xdr:nvSpPr>
        <xdr:spPr>
          <a:xfrm>
            <a:off x="4205" y="4763"/>
            <a:ext cx="909074" cy="232797"/>
          </a:xfrm>
          <a:prstGeom prst="bevel">
            <a:avLst/>
          </a:prstGeom>
          <a:solidFill>
            <a:schemeClr val="bg2">
              <a:lumMod val="50000"/>
            </a:scheme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Calibri"/>
              </a:rPr>
              <a:t>Récap Indiv.</a:t>
            </a:r>
          </a:p>
        </xdr:txBody>
      </xdr:sp>
      <xdr:sp macro="" textlink="">
        <xdr:nvSpPr>
          <xdr:cNvPr id="19" name="Affichage_Planning">
            <a:hlinkClick xmlns:r="http://schemas.openxmlformats.org/officeDocument/2006/relationships" r:id="rId2"/>
            <a:extLst>
              <a:ext uri="{FF2B5EF4-FFF2-40B4-BE49-F238E27FC236}">
                <a16:creationId xmlns:a16="http://schemas.microsoft.com/office/drawing/2014/main" id="{00000000-0008-0000-0300-000013000000}"/>
              </a:ext>
            </a:extLst>
          </xdr:cNvPr>
          <xdr:cNvSpPr/>
        </xdr:nvSpPr>
        <xdr:spPr>
          <a:xfrm>
            <a:off x="4205" y="239374"/>
            <a:ext cx="909074" cy="232797"/>
          </a:xfrm>
          <a:prstGeom prst="bevel">
            <a:avLst/>
          </a:prstGeom>
          <a:solidFill>
            <a:schemeClr val="bg2">
              <a:lumMod val="50000"/>
            </a:scheme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Récap Global</a:t>
            </a:r>
          </a:p>
        </xdr:txBody>
      </xdr:sp>
    </xdr:grp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133350</xdr:colOff>
      <xdr:row>1</xdr:row>
      <xdr:rowOff>838200</xdr:rowOff>
    </xdr:from>
    <xdr:to>
      <xdr:col>0</xdr:col>
      <xdr:colOff>1771650</xdr:colOff>
      <xdr:row>1</xdr:row>
      <xdr:rowOff>1295400</xdr:rowOff>
    </xdr:to>
    <xdr:sp macro="[0]!Init_tableau" textlink="">
      <xdr:nvSpPr>
        <xdr:cNvPr id="2" name="Rectangle 1">
          <a:extLst>
            <a:ext uri="{FF2B5EF4-FFF2-40B4-BE49-F238E27FC236}">
              <a16:creationId xmlns:a16="http://schemas.microsoft.com/office/drawing/2014/main" id="{00000000-0008-0000-0400-000002000000}"/>
            </a:ext>
          </a:extLst>
        </xdr:cNvPr>
        <xdr:cNvSpPr/>
      </xdr:nvSpPr>
      <xdr:spPr>
        <a:xfrm>
          <a:off x="133350" y="1485900"/>
          <a:ext cx="1638300" cy="457200"/>
        </a:xfrm>
        <a:prstGeom prst="rect">
          <a:avLst/>
        </a:prstGeom>
        <a:ln w="1270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t>INIT tableau après modif feuille BD</a:t>
          </a:r>
        </a:p>
      </xdr:txBody>
    </xdr:sp>
    <xdr:clientData fPrintsWithSheet="0"/>
  </xdr:twoCellAnchor>
  <xdr:twoCellAnchor>
    <xdr:from>
      <xdr:col>0</xdr:col>
      <xdr:colOff>133350</xdr:colOff>
      <xdr:row>1</xdr:row>
      <xdr:rowOff>1343024</xdr:rowOff>
    </xdr:from>
    <xdr:to>
      <xdr:col>0</xdr:col>
      <xdr:colOff>1771650</xdr:colOff>
      <xdr:row>1</xdr:row>
      <xdr:rowOff>1790699</xdr:rowOff>
    </xdr:to>
    <xdr:sp macro="[0]!Augmentation_capacité" textlink="">
      <xdr:nvSpPr>
        <xdr:cNvPr id="3" name="Rectangle 2">
          <a:extLst>
            <a:ext uri="{FF2B5EF4-FFF2-40B4-BE49-F238E27FC236}">
              <a16:creationId xmlns:a16="http://schemas.microsoft.com/office/drawing/2014/main" id="{00000000-0008-0000-0400-000003000000}"/>
            </a:ext>
          </a:extLst>
        </xdr:cNvPr>
        <xdr:cNvSpPr/>
      </xdr:nvSpPr>
      <xdr:spPr>
        <a:xfrm>
          <a:off x="133350" y="1990724"/>
          <a:ext cx="1638300" cy="447675"/>
        </a:xfrm>
        <a:prstGeom prst="rect">
          <a:avLst/>
        </a:prstGeom>
        <a:solidFill>
          <a:schemeClr val="accent2">
            <a:lumMod val="60000"/>
            <a:lumOff val="40000"/>
          </a:schemeClr>
        </a:solidFill>
        <a:ln w="1270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t>Augmentation de la capacité de l'application</a:t>
          </a:r>
        </a:p>
      </xdr:txBody>
    </xdr:sp>
    <xdr:clientData fPrintsWithSheet="0"/>
  </xdr:twoCellAnchor>
  <xdr:twoCellAnchor>
    <xdr:from>
      <xdr:col>0</xdr:col>
      <xdr:colOff>19050</xdr:colOff>
      <xdr:row>1</xdr:row>
      <xdr:rowOff>1847850</xdr:rowOff>
    </xdr:from>
    <xdr:to>
      <xdr:col>0</xdr:col>
      <xdr:colOff>1914524</xdr:colOff>
      <xdr:row>1</xdr:row>
      <xdr:rowOff>2108539</xdr:rowOff>
    </xdr:to>
    <xdr:sp macro="" textlink="">
      <xdr:nvSpPr>
        <xdr:cNvPr id="4" name="Plein_écran">
          <a:hlinkClick xmlns:r="http://schemas.openxmlformats.org/officeDocument/2006/relationships" r:id="rId1"/>
          <a:extLst>
            <a:ext uri="{FF2B5EF4-FFF2-40B4-BE49-F238E27FC236}">
              <a16:creationId xmlns:a16="http://schemas.microsoft.com/office/drawing/2014/main" id="{00000000-0008-0000-0400-000004000000}"/>
            </a:ext>
          </a:extLst>
        </xdr:cNvPr>
        <xdr:cNvSpPr/>
      </xdr:nvSpPr>
      <xdr:spPr>
        <a:xfrm>
          <a:off x="19050" y="2495550"/>
          <a:ext cx="1895474" cy="260689"/>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Calibri"/>
            </a:rPr>
            <a:t>Planning</a:t>
          </a:r>
        </a:p>
      </xdr:txBody>
    </xdr:sp>
    <xdr:clientData fPrintsWithSheet="0"/>
  </xdr:twoCellAnchor>
  <xdr:twoCellAnchor>
    <xdr:from>
      <xdr:col>0</xdr:col>
      <xdr:colOff>19050</xdr:colOff>
      <xdr:row>1</xdr:row>
      <xdr:rowOff>2158661</xdr:rowOff>
    </xdr:from>
    <xdr:to>
      <xdr:col>0</xdr:col>
      <xdr:colOff>1914524</xdr:colOff>
      <xdr:row>1</xdr:row>
      <xdr:rowOff>2419350</xdr:rowOff>
    </xdr:to>
    <xdr:sp macro="" textlink="">
      <xdr:nvSpPr>
        <xdr:cNvPr id="5" name="Affichage_Planning">
          <a:hlinkClick xmlns:r="http://schemas.openxmlformats.org/officeDocument/2006/relationships" r:id="rId2"/>
          <a:extLst>
            <a:ext uri="{FF2B5EF4-FFF2-40B4-BE49-F238E27FC236}">
              <a16:creationId xmlns:a16="http://schemas.microsoft.com/office/drawing/2014/main" id="{00000000-0008-0000-0400-000005000000}"/>
            </a:ext>
          </a:extLst>
        </xdr:cNvPr>
        <xdr:cNvSpPr/>
      </xdr:nvSpPr>
      <xdr:spPr>
        <a:xfrm>
          <a:off x="19050" y="2806361"/>
          <a:ext cx="1895474" cy="260689"/>
        </a:xfrm>
        <a:prstGeom prst="bevel">
          <a:avLst/>
        </a:prstGeom>
        <a:solidFill>
          <a:srgbClr val="EEECE1">
            <a:lumMod val="50000"/>
          </a:srgb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Récap Global</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5</xdr:col>
      <xdr:colOff>285750</xdr:colOff>
      <xdr:row>15</xdr:row>
      <xdr:rowOff>133351</xdr:rowOff>
    </xdr:from>
    <xdr:to>
      <xdr:col>7</xdr:col>
      <xdr:colOff>704850</xdr:colOff>
      <xdr:row>21</xdr:row>
      <xdr:rowOff>66675</xdr:rowOff>
    </xdr:to>
    <xdr:cxnSp macro="">
      <xdr:nvCxnSpPr>
        <xdr:cNvPr id="51" name="Connecteur en angle 50">
          <a:extLst>
            <a:ext uri="{FF2B5EF4-FFF2-40B4-BE49-F238E27FC236}">
              <a16:creationId xmlns:a16="http://schemas.microsoft.com/office/drawing/2014/main" id="{00000000-0008-0000-0500-000033000000}"/>
            </a:ext>
          </a:extLst>
        </xdr:cNvPr>
        <xdr:cNvCxnSpPr/>
      </xdr:nvCxnSpPr>
      <xdr:spPr>
        <a:xfrm flipV="1">
          <a:off x="4324350" y="3895726"/>
          <a:ext cx="1495425" cy="1362074"/>
        </a:xfrm>
        <a:prstGeom prst="bentConnector3">
          <a:avLst/>
        </a:prstGeom>
        <a:noFill/>
        <a:ln w="38100" cap="flat" cmpd="sng" algn="ctr">
          <a:solidFill>
            <a:sysClr val="windowText" lastClr="000000"/>
          </a:solidFill>
          <a:prstDash val="solid"/>
          <a:tailEnd type="arrow"/>
        </a:ln>
        <a:effectLst/>
      </xdr:spPr>
    </xdr:cxnSp>
    <xdr:clientData/>
  </xdr:twoCellAnchor>
  <xdr:twoCellAnchor>
    <xdr:from>
      <xdr:col>5</xdr:col>
      <xdr:colOff>285750</xdr:colOff>
      <xdr:row>8</xdr:row>
      <xdr:rowOff>133351</xdr:rowOff>
    </xdr:from>
    <xdr:to>
      <xdr:col>7</xdr:col>
      <xdr:colOff>695325</xdr:colOff>
      <xdr:row>9</xdr:row>
      <xdr:rowOff>104775</xdr:rowOff>
    </xdr:to>
    <xdr:cxnSp macro="">
      <xdr:nvCxnSpPr>
        <xdr:cNvPr id="48" name="Connecteur en angle 47">
          <a:extLst>
            <a:ext uri="{FF2B5EF4-FFF2-40B4-BE49-F238E27FC236}">
              <a16:creationId xmlns:a16="http://schemas.microsoft.com/office/drawing/2014/main" id="{00000000-0008-0000-0500-000030000000}"/>
            </a:ext>
          </a:extLst>
        </xdr:cNvPr>
        <xdr:cNvCxnSpPr/>
      </xdr:nvCxnSpPr>
      <xdr:spPr>
        <a:xfrm>
          <a:off x="4324350" y="2228851"/>
          <a:ext cx="1485900" cy="209549"/>
        </a:xfrm>
        <a:prstGeom prst="bentConnector3">
          <a:avLst/>
        </a:prstGeom>
        <a:ln w="381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690562</xdr:colOff>
      <xdr:row>13</xdr:row>
      <xdr:rowOff>28575</xdr:rowOff>
    </xdr:from>
    <xdr:to>
      <xdr:col>20</xdr:col>
      <xdr:colOff>390528</xdr:colOff>
      <xdr:row>15</xdr:row>
      <xdr:rowOff>133351</xdr:rowOff>
    </xdr:to>
    <xdr:cxnSp macro="">
      <xdr:nvCxnSpPr>
        <xdr:cNvPr id="6" name="Connecteur en angle 5">
          <a:extLst>
            <a:ext uri="{FF2B5EF4-FFF2-40B4-BE49-F238E27FC236}">
              <a16:creationId xmlns:a16="http://schemas.microsoft.com/office/drawing/2014/main" id="{00000000-0008-0000-0500-000006000000}"/>
            </a:ext>
          </a:extLst>
        </xdr:cNvPr>
        <xdr:cNvCxnSpPr/>
      </xdr:nvCxnSpPr>
      <xdr:spPr>
        <a:xfrm rot="5400000" flipH="1" flipV="1">
          <a:off x="12899232" y="3374230"/>
          <a:ext cx="581026" cy="461966"/>
        </a:xfrm>
        <a:prstGeom prst="bentConnector3">
          <a:avLst/>
        </a:prstGeom>
        <a:ln w="381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1285875</xdr:colOff>
      <xdr:row>15</xdr:row>
      <xdr:rowOff>28575</xdr:rowOff>
    </xdr:from>
    <xdr:to>
      <xdr:col>11</xdr:col>
      <xdr:colOff>1400175</xdr:colOff>
      <xdr:row>48</xdr:row>
      <xdr:rowOff>28576</xdr:rowOff>
    </xdr:to>
    <xdr:sp macro="" textlink="">
      <xdr:nvSpPr>
        <xdr:cNvPr id="2" name="Flèche vers le bas 1">
          <a:extLst>
            <a:ext uri="{FF2B5EF4-FFF2-40B4-BE49-F238E27FC236}">
              <a16:creationId xmlns:a16="http://schemas.microsoft.com/office/drawing/2014/main" id="{00000000-0008-0000-0500-000002000000}"/>
            </a:ext>
          </a:extLst>
        </xdr:cNvPr>
        <xdr:cNvSpPr/>
      </xdr:nvSpPr>
      <xdr:spPr>
        <a:xfrm>
          <a:off x="7248525" y="3790950"/>
          <a:ext cx="114300" cy="7858126"/>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11</xdr:col>
      <xdr:colOff>76200</xdr:colOff>
      <xdr:row>15</xdr:row>
      <xdr:rowOff>28574</xdr:rowOff>
    </xdr:from>
    <xdr:to>
      <xdr:col>11</xdr:col>
      <xdr:colOff>1257299</xdr:colOff>
      <xdr:row>30</xdr:row>
      <xdr:rowOff>142874</xdr:rowOff>
    </xdr:to>
    <xdr:sp macro="" textlink="">
      <xdr:nvSpPr>
        <xdr:cNvPr id="3" name="Rectangle 2">
          <a:extLst>
            <a:ext uri="{FF2B5EF4-FFF2-40B4-BE49-F238E27FC236}">
              <a16:creationId xmlns:a16="http://schemas.microsoft.com/office/drawing/2014/main" id="{00000000-0008-0000-0500-000003000000}"/>
            </a:ext>
          </a:extLst>
        </xdr:cNvPr>
        <xdr:cNvSpPr/>
      </xdr:nvSpPr>
      <xdr:spPr>
        <a:xfrm>
          <a:off x="6038850" y="3790949"/>
          <a:ext cx="1181099" cy="36861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Vous pouvez ajouter les jours chômés que vous souhaitez sur la colonne de gauche ainsi que leur</a:t>
          </a:r>
        </a:p>
        <a:p>
          <a:pPr algn="ctr"/>
          <a:r>
            <a:rPr lang="fr-FR" sz="1100"/>
            <a:t> nom ou leur raison sur la colonne de droite.</a:t>
          </a:r>
        </a:p>
        <a:p>
          <a:pPr algn="ctr"/>
          <a:r>
            <a:rPr lang="fr-FR" sz="1100"/>
            <a:t>Il </a:t>
          </a:r>
          <a:r>
            <a:rPr lang="fr-FR" sz="1100">
              <a:solidFill>
                <a:schemeClr val="lt1"/>
              </a:solidFill>
              <a:latin typeface="+mn-lt"/>
              <a:ea typeface="+mn-ea"/>
              <a:cs typeface="+mn-cs"/>
            </a:rPr>
            <a:t>n'y a plus de "case à cocher" car ils sont forcément chômés vu que vous les indiquez comme tel . </a:t>
          </a:r>
          <a:endParaRPr lang="fr-FR" sz="1100"/>
        </a:p>
      </xdr:txBody>
    </xdr:sp>
    <xdr:clientData/>
  </xdr:twoCellAnchor>
  <xdr:twoCellAnchor editAs="oneCell">
    <xdr:from>
      <xdr:col>11</xdr:col>
      <xdr:colOff>76200</xdr:colOff>
      <xdr:row>10</xdr:row>
      <xdr:rowOff>190500</xdr:rowOff>
    </xdr:from>
    <xdr:to>
      <xdr:col>11</xdr:col>
      <xdr:colOff>1362075</xdr:colOff>
      <xdr:row>13</xdr:row>
      <xdr:rowOff>28575</xdr:rowOff>
    </xdr:to>
    <xdr:sp macro="" textlink="">
      <xdr:nvSpPr>
        <xdr:cNvPr id="27" name="Plein_écran">
          <a:hlinkClick xmlns:r="http://schemas.openxmlformats.org/officeDocument/2006/relationships" r:id="rId1"/>
          <a:extLst>
            <a:ext uri="{FF2B5EF4-FFF2-40B4-BE49-F238E27FC236}">
              <a16:creationId xmlns:a16="http://schemas.microsoft.com/office/drawing/2014/main" id="{00000000-0008-0000-0500-00001B000000}"/>
            </a:ext>
          </a:extLst>
        </xdr:cNvPr>
        <xdr:cNvSpPr/>
      </xdr:nvSpPr>
      <xdr:spPr>
        <a:xfrm>
          <a:off x="6038850" y="2762250"/>
          <a:ext cx="1285875" cy="552450"/>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Calibri"/>
            </a:rPr>
            <a:t>Planning</a:t>
          </a:r>
        </a:p>
      </xdr:txBody>
    </xdr:sp>
    <xdr:clientData fPrintsWithSheet="0"/>
  </xdr:twoCellAnchor>
  <xdr:twoCellAnchor>
    <xdr:from>
      <xdr:col>18</xdr:col>
      <xdr:colOff>19050</xdr:colOff>
      <xdr:row>14</xdr:row>
      <xdr:rowOff>228600</xdr:rowOff>
    </xdr:from>
    <xdr:to>
      <xdr:col>20</xdr:col>
      <xdr:colOff>685800</xdr:colOff>
      <xdr:row>32</xdr:row>
      <xdr:rowOff>209550</xdr:rowOff>
    </xdr:to>
    <xdr:sp macro="" textlink="">
      <xdr:nvSpPr>
        <xdr:cNvPr id="4" name="Rectangle 3">
          <a:extLst>
            <a:ext uri="{FF2B5EF4-FFF2-40B4-BE49-F238E27FC236}">
              <a16:creationId xmlns:a16="http://schemas.microsoft.com/office/drawing/2014/main" id="{00000000-0008-0000-0500-000004000000}"/>
            </a:ext>
          </a:extLst>
        </xdr:cNvPr>
        <xdr:cNvSpPr/>
      </xdr:nvSpPr>
      <xdr:spPr>
        <a:xfrm>
          <a:off x="9820275" y="3752850"/>
          <a:ext cx="3038475" cy="42672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Indiquez ici le découpage de votre année :</a:t>
          </a:r>
        </a:p>
        <a:p>
          <a:pPr algn="l"/>
          <a:endParaRPr lang="fr-FR" sz="1100"/>
        </a:p>
        <a:p>
          <a:pPr algn="l"/>
          <a:r>
            <a:rPr lang="fr-FR" sz="1100"/>
            <a:t>début et fin de chaque trimestre, ainsi que le début et fin de chaque semestre. Les trimestres peuvent faire plus de trois mois (cas des scolaires avec septembre à décembre), en fait vous définissez des périodes, donc pas de rigidité à ce niveau.</a:t>
          </a:r>
        </a:p>
        <a:p>
          <a:pPr algn="l"/>
          <a:endParaRPr lang="fr-FR" sz="1100"/>
        </a:p>
        <a:p>
          <a:pPr algn="l"/>
          <a:r>
            <a:rPr lang="fr-FR" sz="1100"/>
            <a:t>Si vous n'indiquez pas de découpage personnalisé, il y aura le découpage automatique par défaut qui prend trois mois pour les trimestres et six mois pour les semestres.</a:t>
          </a:r>
        </a:p>
        <a:p>
          <a:pPr algn="l"/>
          <a:endParaRPr lang="fr-FR" sz="1100"/>
        </a:p>
        <a:p>
          <a:pPr algn="l"/>
          <a:r>
            <a:rPr lang="fr-FR" sz="1100"/>
            <a:t>Ces données sont utilisées sur la feuille de récap Individuel pour faire le filtrage sur les différentes périodes.</a:t>
          </a:r>
        </a:p>
        <a:p>
          <a:pPr algn="l"/>
          <a:endParaRPr lang="fr-FR" sz="1100"/>
        </a:p>
        <a:p>
          <a:pPr algn="l"/>
          <a:r>
            <a:rPr lang="fr-FR" sz="1100"/>
            <a:t>Il n'y a pas de contrôle de saisie sur les données personnalisées, alors faites bien attention sinon cela peut être source d'erreur. Il faut bien évidemment une chronologie dans la saisie des mois.</a:t>
          </a:r>
        </a:p>
      </xdr:txBody>
    </xdr:sp>
    <xdr:clientData/>
  </xdr:twoCellAnchor>
  <xdr:twoCellAnchor>
    <xdr:from>
      <xdr:col>4</xdr:col>
      <xdr:colOff>371834</xdr:colOff>
      <xdr:row>24</xdr:row>
      <xdr:rowOff>95250</xdr:rowOff>
    </xdr:from>
    <xdr:to>
      <xdr:col>10</xdr:col>
      <xdr:colOff>561973</xdr:colOff>
      <xdr:row>38</xdr:row>
      <xdr:rowOff>19050</xdr:rowOff>
    </xdr:to>
    <xdr:grpSp>
      <xdr:nvGrpSpPr>
        <xdr:cNvPr id="16" name="Groupe 15">
          <a:extLst>
            <a:ext uri="{FF2B5EF4-FFF2-40B4-BE49-F238E27FC236}">
              <a16:creationId xmlns:a16="http://schemas.microsoft.com/office/drawing/2014/main" id="{00000000-0008-0000-0500-000010000000}"/>
            </a:ext>
          </a:extLst>
        </xdr:cNvPr>
        <xdr:cNvGrpSpPr/>
      </xdr:nvGrpSpPr>
      <xdr:grpSpPr>
        <a:xfrm>
          <a:off x="3429359" y="6010275"/>
          <a:ext cx="10524764" cy="3257550"/>
          <a:chOff x="14800060" y="2362200"/>
          <a:chExt cx="3707016" cy="3257550"/>
        </a:xfrm>
      </xdr:grpSpPr>
      <xdr:sp macro="" textlink="">
        <xdr:nvSpPr>
          <xdr:cNvPr id="8" name="Rectangle à coins arrondis 7">
            <a:extLst>
              <a:ext uri="{FF2B5EF4-FFF2-40B4-BE49-F238E27FC236}">
                <a16:creationId xmlns:a16="http://schemas.microsoft.com/office/drawing/2014/main" id="{00000000-0008-0000-0500-000008000000}"/>
              </a:ext>
            </a:extLst>
          </xdr:cNvPr>
          <xdr:cNvSpPr/>
        </xdr:nvSpPr>
        <xdr:spPr>
          <a:xfrm>
            <a:off x="16796087" y="2362200"/>
            <a:ext cx="1710989" cy="3257550"/>
          </a:xfrm>
          <a:prstGeom prst="roundRect">
            <a:avLst/>
          </a:prstGeom>
          <a:gradFill flip="none" rotWithShape="1">
            <a:gsLst>
              <a:gs pos="0">
                <a:srgbClr val="FF0000">
                  <a:shade val="30000"/>
                  <a:satMod val="115000"/>
                </a:srgbClr>
              </a:gs>
              <a:gs pos="50000">
                <a:srgbClr val="FF0000">
                  <a:shade val="67500"/>
                  <a:satMod val="115000"/>
                </a:srgbClr>
              </a:gs>
              <a:gs pos="100000">
                <a:srgbClr val="FF0000">
                  <a:shade val="100000"/>
                  <a:satMod val="115000"/>
                </a:srgbClr>
              </a:gs>
            </a:gsLst>
            <a:lin ang="16200000" scaled="1"/>
            <a:tileRect/>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rgbClr val="FFFF00"/>
                </a:solidFill>
              </a:rPr>
              <a:t>De façon générale les cellules de couleur</a:t>
            </a:r>
          </a:p>
          <a:p>
            <a:pPr algn="ctr"/>
            <a:r>
              <a:rPr lang="fr-FR" sz="2000" b="1">
                <a:solidFill>
                  <a:srgbClr val="FFFF00"/>
                </a:solidFill>
              </a:rPr>
              <a:t>bistre              sont automatiques et ne doivent pas être modifiées par l'utilisateur, merci.</a:t>
            </a:r>
          </a:p>
          <a:p>
            <a:pPr algn="ctr"/>
            <a:r>
              <a:rPr lang="fr-FR" sz="2000" b="1">
                <a:solidFill>
                  <a:srgbClr val="FFFF00"/>
                </a:solidFill>
              </a:rPr>
              <a:t>Ce pavet de couleur rouge peut être supprimé</a:t>
            </a:r>
            <a:r>
              <a:rPr lang="fr-FR" sz="2000" b="1" baseline="0">
                <a:solidFill>
                  <a:srgbClr val="FFFF00"/>
                </a:solidFill>
              </a:rPr>
              <a:t> une fois l'information enregistrée...</a:t>
            </a:r>
          </a:p>
          <a:p>
            <a:pPr algn="ctr"/>
            <a:r>
              <a:rPr lang="fr-FR" sz="2000" b="1" baseline="0">
                <a:solidFill>
                  <a:srgbClr val="FFFF00"/>
                </a:solidFill>
              </a:rPr>
              <a:t>@ bientôt sur Excel-Pratique.com !</a:t>
            </a:r>
          </a:p>
          <a:p>
            <a:pPr algn="ctr"/>
            <a:r>
              <a:rPr lang="fr-FR" sz="2000" b="1" baseline="0">
                <a:solidFill>
                  <a:srgbClr val="FFFF00"/>
                </a:solidFill>
              </a:rPr>
              <a:t>LouReeD</a:t>
            </a:r>
            <a:endParaRPr lang="fr-FR" sz="2000" b="1">
              <a:solidFill>
                <a:srgbClr val="FFFF00"/>
              </a:solidFill>
            </a:endParaRPr>
          </a:p>
        </xdr:txBody>
      </xdr:sp>
      <xdr:sp macro="" textlink="">
        <xdr:nvSpPr>
          <xdr:cNvPr id="9" name="Rectangle 8">
            <a:extLst>
              <a:ext uri="{FF2B5EF4-FFF2-40B4-BE49-F238E27FC236}">
                <a16:creationId xmlns:a16="http://schemas.microsoft.com/office/drawing/2014/main" id="{00000000-0008-0000-0500-000009000000}"/>
              </a:ext>
            </a:extLst>
          </xdr:cNvPr>
          <xdr:cNvSpPr/>
        </xdr:nvSpPr>
        <xdr:spPr>
          <a:xfrm>
            <a:off x="14800060" y="2966583"/>
            <a:ext cx="493880" cy="264991"/>
          </a:xfrm>
          <a:prstGeom prst="rect">
            <a:avLst/>
          </a:prstGeom>
          <a:solidFill>
            <a:schemeClr val="accent6">
              <a:lumMod val="60000"/>
              <a:lumOff val="40000"/>
            </a:schemeClr>
          </a:solid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161924</xdr:colOff>
      <xdr:row>8</xdr:row>
      <xdr:rowOff>76200</xdr:rowOff>
    </xdr:from>
    <xdr:to>
      <xdr:col>5</xdr:col>
      <xdr:colOff>857249</xdr:colOff>
      <xdr:row>20</xdr:row>
      <xdr:rowOff>114300</xdr:rowOff>
    </xdr:to>
    <xdr:sp macro="" textlink="">
      <xdr:nvSpPr>
        <xdr:cNvPr id="5" name="Rectangle 4">
          <a:extLst>
            <a:ext uri="{FF2B5EF4-FFF2-40B4-BE49-F238E27FC236}">
              <a16:creationId xmlns:a16="http://schemas.microsoft.com/office/drawing/2014/main" id="{00000000-0008-0000-0500-000005000000}"/>
            </a:ext>
          </a:extLst>
        </xdr:cNvPr>
        <xdr:cNvSpPr/>
      </xdr:nvSpPr>
      <xdr:spPr>
        <a:xfrm>
          <a:off x="3219449" y="2171700"/>
          <a:ext cx="1838325" cy="28956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a:t>Ici le -2 dans la formule correspond aux deux valeurs à ne pas prendre en compte pour le calcul du nombre de personnel maximal pouvant être suivi à l'heure actuelle par l'application au niveau de la feuille "Récap</a:t>
          </a:r>
          <a:r>
            <a:rPr lang="fr-FR" sz="1000" baseline="0"/>
            <a:t> Individuel"</a:t>
          </a:r>
          <a:r>
            <a:rPr lang="fr-FR" sz="1000"/>
            <a:t>, à savoir la valeur de la cellule A1(choix du filtre pour le récap individuel) et celle du titre de la colonne en A2 (Nom).</a:t>
          </a:r>
        </a:p>
        <a:p>
          <a:pPr algn="l"/>
          <a:r>
            <a:rPr lang="fr-FR" sz="1000"/>
            <a:t>Si vous rajouter des lignes audessus du tableau avec l'ajout de valeur dans la colonne Nom, alors il vous faudra modifier ce 2 en autre chose.</a:t>
          </a:r>
        </a:p>
      </xdr:txBody>
    </xdr:sp>
    <xdr:clientData/>
  </xdr:twoCellAnchor>
  <xdr:twoCellAnchor>
    <xdr:from>
      <xdr:col>4</xdr:col>
      <xdr:colOff>161924</xdr:colOff>
      <xdr:row>20</xdr:row>
      <xdr:rowOff>228600</xdr:rowOff>
    </xdr:from>
    <xdr:to>
      <xdr:col>5</xdr:col>
      <xdr:colOff>857249</xdr:colOff>
      <xdr:row>31</xdr:row>
      <xdr:rowOff>66675</xdr:rowOff>
    </xdr:to>
    <xdr:sp macro="" textlink="">
      <xdr:nvSpPr>
        <xdr:cNvPr id="7" name="Rectangle 6">
          <a:extLst>
            <a:ext uri="{FF2B5EF4-FFF2-40B4-BE49-F238E27FC236}">
              <a16:creationId xmlns:a16="http://schemas.microsoft.com/office/drawing/2014/main" id="{00000000-0008-0000-0500-000007000000}"/>
            </a:ext>
          </a:extLst>
        </xdr:cNvPr>
        <xdr:cNvSpPr/>
      </xdr:nvSpPr>
      <xdr:spPr>
        <a:xfrm>
          <a:off x="3219449" y="5181600"/>
          <a:ext cx="1838325" cy="2457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a:t>Ici le -2 dans la formule correspond aux deux valeurs à ne pas prendre en compte pour le calcul du nombre de personnel actuellement suivi par l'application, à savoir la valeur de la cellule A2 (nom du service) et celle du titre de la colonne en A9 (Personnels).</a:t>
          </a:r>
        </a:p>
        <a:p>
          <a:pPr algn="l"/>
          <a:r>
            <a:rPr lang="fr-FR" sz="1000"/>
            <a:t>Si vous ajouter des lignes audessus du tableau avec l'ajout de valeur dans la colonne  A "Personnels", alors il vous faudra modifier ce 2 en autre chose.</a:t>
          </a:r>
        </a:p>
      </xdr:txBody>
    </xdr:sp>
    <xdr:clientData/>
  </xdr:twoCellAnchor>
  <mc:AlternateContent xmlns:mc="http://schemas.openxmlformats.org/markup-compatibility/2006">
    <mc:Choice xmlns:a14="http://schemas.microsoft.com/office/drawing/2010/main" Requires="a14">
      <xdr:twoCellAnchor editAs="oneCell">
        <xdr:from>
          <xdr:col>11</xdr:col>
          <xdr:colOff>209550</xdr:colOff>
          <xdr:row>1</xdr:row>
          <xdr:rowOff>76200</xdr:rowOff>
        </xdr:from>
        <xdr:to>
          <xdr:col>11</xdr:col>
          <xdr:colOff>1171575</xdr:colOff>
          <xdr:row>2</xdr:row>
          <xdr:rowOff>95250</xdr:rowOff>
        </xdr:to>
        <xdr:sp macro="" textlink="">
          <xdr:nvSpPr>
            <xdr:cNvPr id="3074" name="Check Box 2" hidden="1">
              <a:extLst>
                <a:ext uri="{63B3BB69-23CF-44E3-9099-C40C66FF867C}">
                  <a14:compatExt spid="_x0000_s3074"/>
                </a:ext>
                <a:ext uri="{FF2B5EF4-FFF2-40B4-BE49-F238E27FC236}">
                  <a16:creationId xmlns:a16="http://schemas.microsoft.com/office/drawing/2014/main" id="{00000000-0008-0000-0500-00000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Lundi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2</xdr:row>
          <xdr:rowOff>76200</xdr:rowOff>
        </xdr:from>
        <xdr:to>
          <xdr:col>11</xdr:col>
          <xdr:colOff>1171575</xdr:colOff>
          <xdr:row>3</xdr:row>
          <xdr:rowOff>95250</xdr:rowOff>
        </xdr:to>
        <xdr:sp macro="" textlink="">
          <xdr:nvSpPr>
            <xdr:cNvPr id="3075" name="Check Box 3" hidden="1">
              <a:extLst>
                <a:ext uri="{63B3BB69-23CF-44E3-9099-C40C66FF867C}">
                  <a14:compatExt spid="_x0000_s3075"/>
                </a:ext>
                <a:ext uri="{FF2B5EF4-FFF2-40B4-BE49-F238E27FC236}">
                  <a16:creationId xmlns:a16="http://schemas.microsoft.com/office/drawing/2014/main" id="{00000000-0008-0000-0500-00000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Mardi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3</xdr:row>
          <xdr:rowOff>85725</xdr:rowOff>
        </xdr:from>
        <xdr:to>
          <xdr:col>11</xdr:col>
          <xdr:colOff>1171575</xdr:colOff>
          <xdr:row>4</xdr:row>
          <xdr:rowOff>104775</xdr:rowOff>
        </xdr:to>
        <xdr:sp macro="" textlink="">
          <xdr:nvSpPr>
            <xdr:cNvPr id="3076" name="Check Box 4" hidden="1">
              <a:extLst>
                <a:ext uri="{63B3BB69-23CF-44E3-9099-C40C66FF867C}">
                  <a14:compatExt spid="_x0000_s3076"/>
                </a:ext>
                <a:ext uri="{FF2B5EF4-FFF2-40B4-BE49-F238E27FC236}">
                  <a16:creationId xmlns:a16="http://schemas.microsoft.com/office/drawing/2014/main" id="{00000000-0008-0000-0500-00000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Mercredi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4</xdr:row>
          <xdr:rowOff>95250</xdr:rowOff>
        </xdr:from>
        <xdr:to>
          <xdr:col>11</xdr:col>
          <xdr:colOff>1171575</xdr:colOff>
          <xdr:row>5</xdr:row>
          <xdr:rowOff>114300</xdr:rowOff>
        </xdr:to>
        <xdr:sp macro="" textlink="">
          <xdr:nvSpPr>
            <xdr:cNvPr id="3077" name="Check Box 5" hidden="1">
              <a:extLst>
                <a:ext uri="{63B3BB69-23CF-44E3-9099-C40C66FF867C}">
                  <a14:compatExt spid="_x0000_s3077"/>
                </a:ext>
                <a:ext uri="{FF2B5EF4-FFF2-40B4-BE49-F238E27FC236}">
                  <a16:creationId xmlns:a16="http://schemas.microsoft.com/office/drawing/2014/main" id="{00000000-0008-0000-0500-00000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Jeudi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5</xdr:row>
          <xdr:rowOff>104775</xdr:rowOff>
        </xdr:from>
        <xdr:to>
          <xdr:col>11</xdr:col>
          <xdr:colOff>1171575</xdr:colOff>
          <xdr:row>6</xdr:row>
          <xdr:rowOff>123825</xdr:rowOff>
        </xdr:to>
        <xdr:sp macro="" textlink="">
          <xdr:nvSpPr>
            <xdr:cNvPr id="3078" name="Check Box 6" hidden="1">
              <a:extLst>
                <a:ext uri="{63B3BB69-23CF-44E3-9099-C40C66FF867C}">
                  <a14:compatExt spid="_x0000_s3078"/>
                </a:ext>
                <a:ext uri="{FF2B5EF4-FFF2-40B4-BE49-F238E27FC236}">
                  <a16:creationId xmlns:a16="http://schemas.microsoft.com/office/drawing/2014/main" id="{00000000-0008-0000-0500-00000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Vendredi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6</xdr:row>
          <xdr:rowOff>114300</xdr:rowOff>
        </xdr:from>
        <xdr:to>
          <xdr:col>11</xdr:col>
          <xdr:colOff>1171575</xdr:colOff>
          <xdr:row>7</xdr:row>
          <xdr:rowOff>133350</xdr:rowOff>
        </xdr:to>
        <xdr:sp macro="" textlink="">
          <xdr:nvSpPr>
            <xdr:cNvPr id="3079" name="Check Box 7" hidden="1">
              <a:extLst>
                <a:ext uri="{63B3BB69-23CF-44E3-9099-C40C66FF867C}">
                  <a14:compatExt spid="_x0000_s3079"/>
                </a:ext>
                <a:ext uri="{FF2B5EF4-FFF2-40B4-BE49-F238E27FC236}">
                  <a16:creationId xmlns:a16="http://schemas.microsoft.com/office/drawing/2014/main" id="{00000000-0008-0000-0500-00000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Samedi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7</xdr:row>
          <xdr:rowOff>123825</xdr:rowOff>
        </xdr:from>
        <xdr:to>
          <xdr:col>11</xdr:col>
          <xdr:colOff>1314450</xdr:colOff>
          <xdr:row>8</xdr:row>
          <xdr:rowOff>142875</xdr:rowOff>
        </xdr:to>
        <xdr:sp macro="" textlink="">
          <xdr:nvSpPr>
            <xdr:cNvPr id="3080" name="Check Box 8" hidden="1">
              <a:extLst>
                <a:ext uri="{63B3BB69-23CF-44E3-9099-C40C66FF867C}">
                  <a14:compatExt spid="_x0000_s3080"/>
                </a:ext>
                <a:ext uri="{FF2B5EF4-FFF2-40B4-BE49-F238E27FC236}">
                  <a16:creationId xmlns:a16="http://schemas.microsoft.com/office/drawing/2014/main" id="{00000000-0008-0000-0500-00000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Dimanche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xdr:row>
          <xdr:rowOff>19050</xdr:rowOff>
        </xdr:from>
        <xdr:to>
          <xdr:col>15</xdr:col>
          <xdr:colOff>104775</xdr:colOff>
          <xdr:row>2</xdr:row>
          <xdr:rowOff>0</xdr:rowOff>
        </xdr:to>
        <xdr:sp macro="" textlink="">
          <xdr:nvSpPr>
            <xdr:cNvPr id="3082" name="Check Box 10" hidden="1">
              <a:extLst>
                <a:ext uri="{63B3BB69-23CF-44E3-9099-C40C66FF867C}">
                  <a14:compatExt spid="_x0000_s3082"/>
                </a:ext>
                <a:ext uri="{FF2B5EF4-FFF2-40B4-BE49-F238E27FC236}">
                  <a16:creationId xmlns:a16="http://schemas.microsoft.com/office/drawing/2014/main" id="{00000000-0008-0000-0500-00000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2</xdr:row>
          <xdr:rowOff>19050</xdr:rowOff>
        </xdr:from>
        <xdr:to>
          <xdr:col>15</xdr:col>
          <xdr:colOff>104775</xdr:colOff>
          <xdr:row>3</xdr:row>
          <xdr:rowOff>0</xdr:rowOff>
        </xdr:to>
        <xdr:sp macro="" textlink="">
          <xdr:nvSpPr>
            <xdr:cNvPr id="3083" name="Check Box 11" hidden="1">
              <a:extLst>
                <a:ext uri="{63B3BB69-23CF-44E3-9099-C40C66FF867C}">
                  <a14:compatExt spid="_x0000_s3083"/>
                </a:ext>
                <a:ext uri="{FF2B5EF4-FFF2-40B4-BE49-F238E27FC236}">
                  <a16:creationId xmlns:a16="http://schemas.microsoft.com/office/drawing/2014/main" id="{00000000-0008-0000-0500-00000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3</xdr:row>
          <xdr:rowOff>19050</xdr:rowOff>
        </xdr:from>
        <xdr:to>
          <xdr:col>15</xdr:col>
          <xdr:colOff>104775</xdr:colOff>
          <xdr:row>4</xdr:row>
          <xdr:rowOff>0</xdr:rowOff>
        </xdr:to>
        <xdr:sp macro="" textlink="">
          <xdr:nvSpPr>
            <xdr:cNvPr id="3084" name="Check Box 12" hidden="1">
              <a:extLst>
                <a:ext uri="{63B3BB69-23CF-44E3-9099-C40C66FF867C}">
                  <a14:compatExt spid="_x0000_s3084"/>
                </a:ext>
                <a:ext uri="{FF2B5EF4-FFF2-40B4-BE49-F238E27FC236}">
                  <a16:creationId xmlns:a16="http://schemas.microsoft.com/office/drawing/2014/main" id="{00000000-0008-0000-0500-00000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4</xdr:row>
          <xdr:rowOff>19050</xdr:rowOff>
        </xdr:from>
        <xdr:to>
          <xdr:col>15</xdr:col>
          <xdr:colOff>104775</xdr:colOff>
          <xdr:row>5</xdr:row>
          <xdr:rowOff>0</xdr:rowOff>
        </xdr:to>
        <xdr:sp macro="" textlink="">
          <xdr:nvSpPr>
            <xdr:cNvPr id="3085" name="Check Box 13" hidden="1">
              <a:extLst>
                <a:ext uri="{63B3BB69-23CF-44E3-9099-C40C66FF867C}">
                  <a14:compatExt spid="_x0000_s3085"/>
                </a:ext>
                <a:ext uri="{FF2B5EF4-FFF2-40B4-BE49-F238E27FC236}">
                  <a16:creationId xmlns:a16="http://schemas.microsoft.com/office/drawing/2014/main" id="{00000000-0008-0000-0500-00000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5</xdr:row>
          <xdr:rowOff>19050</xdr:rowOff>
        </xdr:from>
        <xdr:to>
          <xdr:col>15</xdr:col>
          <xdr:colOff>104775</xdr:colOff>
          <xdr:row>6</xdr:row>
          <xdr:rowOff>0</xdr:rowOff>
        </xdr:to>
        <xdr:sp macro="" textlink="">
          <xdr:nvSpPr>
            <xdr:cNvPr id="3086" name="Check Box 14" hidden="1">
              <a:extLst>
                <a:ext uri="{63B3BB69-23CF-44E3-9099-C40C66FF867C}">
                  <a14:compatExt spid="_x0000_s3086"/>
                </a:ext>
                <a:ext uri="{FF2B5EF4-FFF2-40B4-BE49-F238E27FC236}">
                  <a16:creationId xmlns:a16="http://schemas.microsoft.com/office/drawing/2014/main" id="{00000000-0008-0000-0500-00000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6</xdr:row>
          <xdr:rowOff>19050</xdr:rowOff>
        </xdr:from>
        <xdr:to>
          <xdr:col>15</xdr:col>
          <xdr:colOff>104775</xdr:colOff>
          <xdr:row>7</xdr:row>
          <xdr:rowOff>0</xdr:rowOff>
        </xdr:to>
        <xdr:sp macro="" textlink="">
          <xdr:nvSpPr>
            <xdr:cNvPr id="3087" name="Check Box 15" hidden="1">
              <a:extLst>
                <a:ext uri="{63B3BB69-23CF-44E3-9099-C40C66FF867C}">
                  <a14:compatExt spid="_x0000_s3087"/>
                </a:ext>
                <a:ext uri="{FF2B5EF4-FFF2-40B4-BE49-F238E27FC236}">
                  <a16:creationId xmlns:a16="http://schemas.microsoft.com/office/drawing/2014/main" id="{00000000-0008-0000-0500-00000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7</xdr:row>
          <xdr:rowOff>19050</xdr:rowOff>
        </xdr:from>
        <xdr:to>
          <xdr:col>15</xdr:col>
          <xdr:colOff>104775</xdr:colOff>
          <xdr:row>8</xdr:row>
          <xdr:rowOff>0</xdr:rowOff>
        </xdr:to>
        <xdr:sp macro="" textlink="">
          <xdr:nvSpPr>
            <xdr:cNvPr id="3088" name="Check Box 16" hidden="1">
              <a:extLst>
                <a:ext uri="{63B3BB69-23CF-44E3-9099-C40C66FF867C}">
                  <a14:compatExt spid="_x0000_s3088"/>
                </a:ext>
                <a:ext uri="{FF2B5EF4-FFF2-40B4-BE49-F238E27FC236}">
                  <a16:creationId xmlns:a16="http://schemas.microsoft.com/office/drawing/2014/main" id="{00000000-0008-0000-0500-00001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8</xdr:row>
          <xdr:rowOff>19050</xdr:rowOff>
        </xdr:from>
        <xdr:to>
          <xdr:col>15</xdr:col>
          <xdr:colOff>104775</xdr:colOff>
          <xdr:row>9</xdr:row>
          <xdr:rowOff>0</xdr:rowOff>
        </xdr:to>
        <xdr:sp macro="" textlink="">
          <xdr:nvSpPr>
            <xdr:cNvPr id="3089" name="Check Box 17" hidden="1">
              <a:extLst>
                <a:ext uri="{63B3BB69-23CF-44E3-9099-C40C66FF867C}">
                  <a14:compatExt spid="_x0000_s3089"/>
                </a:ext>
                <a:ext uri="{FF2B5EF4-FFF2-40B4-BE49-F238E27FC236}">
                  <a16:creationId xmlns:a16="http://schemas.microsoft.com/office/drawing/2014/main" id="{00000000-0008-0000-0500-00001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9</xdr:row>
          <xdr:rowOff>19050</xdr:rowOff>
        </xdr:from>
        <xdr:to>
          <xdr:col>15</xdr:col>
          <xdr:colOff>104775</xdr:colOff>
          <xdr:row>10</xdr:row>
          <xdr:rowOff>0</xdr:rowOff>
        </xdr:to>
        <xdr:sp macro="" textlink="">
          <xdr:nvSpPr>
            <xdr:cNvPr id="3090" name="Check Box 18" hidden="1">
              <a:extLst>
                <a:ext uri="{63B3BB69-23CF-44E3-9099-C40C66FF867C}">
                  <a14:compatExt spid="_x0000_s3090"/>
                </a:ext>
                <a:ext uri="{FF2B5EF4-FFF2-40B4-BE49-F238E27FC236}">
                  <a16:creationId xmlns:a16="http://schemas.microsoft.com/office/drawing/2014/main" id="{00000000-0008-0000-0500-00001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10</xdr:row>
          <xdr:rowOff>19050</xdr:rowOff>
        </xdr:from>
        <xdr:to>
          <xdr:col>15</xdr:col>
          <xdr:colOff>104775</xdr:colOff>
          <xdr:row>11</xdr:row>
          <xdr:rowOff>0</xdr:rowOff>
        </xdr:to>
        <xdr:sp macro="" textlink="">
          <xdr:nvSpPr>
            <xdr:cNvPr id="3091" name="Check Box 19" hidden="1">
              <a:extLst>
                <a:ext uri="{63B3BB69-23CF-44E3-9099-C40C66FF867C}">
                  <a14:compatExt spid="_x0000_s3091"/>
                </a:ext>
                <a:ext uri="{FF2B5EF4-FFF2-40B4-BE49-F238E27FC236}">
                  <a16:creationId xmlns:a16="http://schemas.microsoft.com/office/drawing/2014/main" id="{00000000-0008-0000-0500-00001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11</xdr:row>
          <xdr:rowOff>19050</xdr:rowOff>
        </xdr:from>
        <xdr:to>
          <xdr:col>15</xdr:col>
          <xdr:colOff>104775</xdr:colOff>
          <xdr:row>12</xdr:row>
          <xdr:rowOff>0</xdr:rowOff>
        </xdr:to>
        <xdr:sp macro="" textlink="">
          <xdr:nvSpPr>
            <xdr:cNvPr id="3092" name="Check Box 20" hidden="1">
              <a:extLst>
                <a:ext uri="{63B3BB69-23CF-44E3-9099-C40C66FF867C}">
                  <a14:compatExt spid="_x0000_s3092"/>
                </a:ext>
                <a:ext uri="{FF2B5EF4-FFF2-40B4-BE49-F238E27FC236}">
                  <a16:creationId xmlns:a16="http://schemas.microsoft.com/office/drawing/2014/main" id="{00000000-0008-0000-0500-00001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12</xdr:row>
          <xdr:rowOff>19050</xdr:rowOff>
        </xdr:from>
        <xdr:to>
          <xdr:col>15</xdr:col>
          <xdr:colOff>104775</xdr:colOff>
          <xdr:row>13</xdr:row>
          <xdr:rowOff>0</xdr:rowOff>
        </xdr:to>
        <xdr:sp macro="" textlink="">
          <xdr:nvSpPr>
            <xdr:cNvPr id="3093" name="Check Box 21" hidden="1">
              <a:extLst>
                <a:ext uri="{63B3BB69-23CF-44E3-9099-C40C66FF867C}">
                  <a14:compatExt spid="_x0000_s3093"/>
                </a:ext>
                <a:ext uri="{FF2B5EF4-FFF2-40B4-BE49-F238E27FC236}">
                  <a16:creationId xmlns:a16="http://schemas.microsoft.com/office/drawing/2014/main" id="{00000000-0008-0000-0500-00001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13</xdr:row>
          <xdr:rowOff>19050</xdr:rowOff>
        </xdr:from>
        <xdr:to>
          <xdr:col>15</xdr:col>
          <xdr:colOff>104775</xdr:colOff>
          <xdr:row>14</xdr:row>
          <xdr:rowOff>0</xdr:rowOff>
        </xdr:to>
        <xdr:sp macro="" textlink="">
          <xdr:nvSpPr>
            <xdr:cNvPr id="3094" name="Check Box 22" hidden="1">
              <a:extLst>
                <a:ext uri="{63B3BB69-23CF-44E3-9099-C40C66FF867C}">
                  <a14:compatExt spid="_x0000_s3094"/>
                </a:ext>
                <a:ext uri="{FF2B5EF4-FFF2-40B4-BE49-F238E27FC236}">
                  <a16:creationId xmlns:a16="http://schemas.microsoft.com/office/drawing/2014/main" id="{00000000-0008-0000-0500-00001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14</xdr:row>
          <xdr:rowOff>19050</xdr:rowOff>
        </xdr:from>
        <xdr:to>
          <xdr:col>15</xdr:col>
          <xdr:colOff>104775</xdr:colOff>
          <xdr:row>15</xdr:row>
          <xdr:rowOff>0</xdr:rowOff>
        </xdr:to>
        <xdr:sp macro="" textlink="">
          <xdr:nvSpPr>
            <xdr:cNvPr id="3095" name="Check Box 23" hidden="1">
              <a:extLst>
                <a:ext uri="{63B3BB69-23CF-44E3-9099-C40C66FF867C}">
                  <a14:compatExt spid="_x0000_s3095"/>
                </a:ext>
                <a:ext uri="{FF2B5EF4-FFF2-40B4-BE49-F238E27FC236}">
                  <a16:creationId xmlns:a16="http://schemas.microsoft.com/office/drawing/2014/main" id="{00000000-0008-0000-0500-00001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4124325</xdr:colOff>
          <xdr:row>16</xdr:row>
          <xdr:rowOff>9525</xdr:rowOff>
        </xdr:from>
        <xdr:to>
          <xdr:col>10</xdr:col>
          <xdr:colOff>76200</xdr:colOff>
          <xdr:row>16</xdr:row>
          <xdr:rowOff>228600</xdr:rowOff>
        </xdr:to>
        <xdr:sp macro="" textlink="">
          <xdr:nvSpPr>
            <xdr:cNvPr id="3118" name="Check Box 46" hidden="1">
              <a:extLst>
                <a:ext uri="{63B3BB69-23CF-44E3-9099-C40C66FF867C}">
                  <a14:compatExt spid="_x0000_s3118"/>
                </a:ext>
                <a:ext uri="{FF2B5EF4-FFF2-40B4-BE49-F238E27FC236}">
                  <a16:creationId xmlns:a16="http://schemas.microsoft.com/office/drawing/2014/main" id="{00000000-0008-0000-0500-00002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4114800</xdr:colOff>
          <xdr:row>22</xdr:row>
          <xdr:rowOff>9525</xdr:rowOff>
        </xdr:from>
        <xdr:to>
          <xdr:col>10</xdr:col>
          <xdr:colOff>66675</xdr:colOff>
          <xdr:row>22</xdr:row>
          <xdr:rowOff>228600</xdr:rowOff>
        </xdr:to>
        <xdr:sp macro="" textlink="">
          <xdr:nvSpPr>
            <xdr:cNvPr id="3119" name="Check Box 47" hidden="1">
              <a:extLst>
                <a:ext uri="{63B3BB69-23CF-44E3-9099-C40C66FF867C}">
                  <a14:compatExt spid="_x0000_s3119"/>
                </a:ext>
                <a:ext uri="{FF2B5EF4-FFF2-40B4-BE49-F238E27FC236}">
                  <a16:creationId xmlns:a16="http://schemas.microsoft.com/office/drawing/2014/main" id="{00000000-0008-0000-0500-00002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15</xdr:row>
          <xdr:rowOff>19050</xdr:rowOff>
        </xdr:from>
        <xdr:to>
          <xdr:col>15</xdr:col>
          <xdr:colOff>104775</xdr:colOff>
          <xdr:row>16</xdr:row>
          <xdr:rowOff>0</xdr:rowOff>
        </xdr:to>
        <xdr:sp macro="" textlink="">
          <xdr:nvSpPr>
            <xdr:cNvPr id="3127" name="Check Box 55" hidden="1">
              <a:extLst>
                <a:ext uri="{63B3BB69-23CF-44E3-9099-C40C66FF867C}">
                  <a14:compatExt spid="_x0000_s3127"/>
                </a:ext>
                <a:ext uri="{FF2B5EF4-FFF2-40B4-BE49-F238E27FC236}">
                  <a16:creationId xmlns:a16="http://schemas.microsoft.com/office/drawing/2014/main" id="{00000000-0008-0000-0500-00003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16</xdr:row>
          <xdr:rowOff>19050</xdr:rowOff>
        </xdr:from>
        <xdr:to>
          <xdr:col>15</xdr:col>
          <xdr:colOff>104775</xdr:colOff>
          <xdr:row>17</xdr:row>
          <xdr:rowOff>0</xdr:rowOff>
        </xdr:to>
        <xdr:sp macro="" textlink="">
          <xdr:nvSpPr>
            <xdr:cNvPr id="3128" name="Check Box 56" hidden="1">
              <a:extLst>
                <a:ext uri="{63B3BB69-23CF-44E3-9099-C40C66FF867C}">
                  <a14:compatExt spid="_x0000_s3128"/>
                </a:ext>
                <a:ext uri="{FF2B5EF4-FFF2-40B4-BE49-F238E27FC236}">
                  <a16:creationId xmlns:a16="http://schemas.microsoft.com/office/drawing/2014/main" id="{00000000-0008-0000-0500-00003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17</xdr:row>
          <xdr:rowOff>19050</xdr:rowOff>
        </xdr:from>
        <xdr:to>
          <xdr:col>15</xdr:col>
          <xdr:colOff>104775</xdr:colOff>
          <xdr:row>18</xdr:row>
          <xdr:rowOff>0</xdr:rowOff>
        </xdr:to>
        <xdr:sp macro="" textlink="">
          <xdr:nvSpPr>
            <xdr:cNvPr id="3129" name="Check Box 57" hidden="1">
              <a:extLst>
                <a:ext uri="{63B3BB69-23CF-44E3-9099-C40C66FF867C}">
                  <a14:compatExt spid="_x0000_s3129"/>
                </a:ext>
                <a:ext uri="{FF2B5EF4-FFF2-40B4-BE49-F238E27FC236}">
                  <a16:creationId xmlns:a16="http://schemas.microsoft.com/office/drawing/2014/main" id="{00000000-0008-0000-0500-00003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18</xdr:row>
          <xdr:rowOff>19050</xdr:rowOff>
        </xdr:from>
        <xdr:to>
          <xdr:col>15</xdr:col>
          <xdr:colOff>104775</xdr:colOff>
          <xdr:row>19</xdr:row>
          <xdr:rowOff>0</xdr:rowOff>
        </xdr:to>
        <xdr:sp macro="" textlink="">
          <xdr:nvSpPr>
            <xdr:cNvPr id="3130" name="Check Box 58" hidden="1">
              <a:extLst>
                <a:ext uri="{63B3BB69-23CF-44E3-9099-C40C66FF867C}">
                  <a14:compatExt spid="_x0000_s3130"/>
                </a:ext>
                <a:ext uri="{FF2B5EF4-FFF2-40B4-BE49-F238E27FC236}">
                  <a16:creationId xmlns:a16="http://schemas.microsoft.com/office/drawing/2014/main" id="{00000000-0008-0000-0500-00003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19</xdr:row>
          <xdr:rowOff>19050</xdr:rowOff>
        </xdr:from>
        <xdr:to>
          <xdr:col>15</xdr:col>
          <xdr:colOff>104775</xdr:colOff>
          <xdr:row>20</xdr:row>
          <xdr:rowOff>0</xdr:rowOff>
        </xdr:to>
        <xdr:sp macro="" textlink="">
          <xdr:nvSpPr>
            <xdr:cNvPr id="3131" name="Check Box 59" hidden="1">
              <a:extLst>
                <a:ext uri="{63B3BB69-23CF-44E3-9099-C40C66FF867C}">
                  <a14:compatExt spid="_x0000_s3131"/>
                </a:ext>
                <a:ext uri="{FF2B5EF4-FFF2-40B4-BE49-F238E27FC236}">
                  <a16:creationId xmlns:a16="http://schemas.microsoft.com/office/drawing/2014/main" id="{00000000-0008-0000-0500-00003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20</xdr:row>
          <xdr:rowOff>19050</xdr:rowOff>
        </xdr:from>
        <xdr:to>
          <xdr:col>15</xdr:col>
          <xdr:colOff>104775</xdr:colOff>
          <xdr:row>21</xdr:row>
          <xdr:rowOff>0</xdr:rowOff>
        </xdr:to>
        <xdr:sp macro="" textlink="">
          <xdr:nvSpPr>
            <xdr:cNvPr id="3132" name="Check Box 60" hidden="1">
              <a:extLst>
                <a:ext uri="{63B3BB69-23CF-44E3-9099-C40C66FF867C}">
                  <a14:compatExt spid="_x0000_s3132"/>
                </a:ext>
                <a:ext uri="{FF2B5EF4-FFF2-40B4-BE49-F238E27FC236}">
                  <a16:creationId xmlns:a16="http://schemas.microsoft.com/office/drawing/2014/main" id="{00000000-0008-0000-0500-00003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21</xdr:row>
          <xdr:rowOff>19050</xdr:rowOff>
        </xdr:from>
        <xdr:to>
          <xdr:col>15</xdr:col>
          <xdr:colOff>104775</xdr:colOff>
          <xdr:row>22</xdr:row>
          <xdr:rowOff>0</xdr:rowOff>
        </xdr:to>
        <xdr:sp macro="" textlink="">
          <xdr:nvSpPr>
            <xdr:cNvPr id="3133" name="Check Box 61" hidden="1">
              <a:extLst>
                <a:ext uri="{63B3BB69-23CF-44E3-9099-C40C66FF867C}">
                  <a14:compatExt spid="_x0000_s3133"/>
                </a:ext>
                <a:ext uri="{FF2B5EF4-FFF2-40B4-BE49-F238E27FC236}">
                  <a16:creationId xmlns:a16="http://schemas.microsoft.com/office/drawing/2014/main" id="{00000000-0008-0000-0500-00003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22</xdr:row>
          <xdr:rowOff>19050</xdr:rowOff>
        </xdr:from>
        <xdr:to>
          <xdr:col>15</xdr:col>
          <xdr:colOff>104775</xdr:colOff>
          <xdr:row>23</xdr:row>
          <xdr:rowOff>0</xdr:rowOff>
        </xdr:to>
        <xdr:sp macro="" textlink="">
          <xdr:nvSpPr>
            <xdr:cNvPr id="3134" name="Check Box 62" hidden="1">
              <a:extLst>
                <a:ext uri="{63B3BB69-23CF-44E3-9099-C40C66FF867C}">
                  <a14:compatExt spid="_x0000_s3134"/>
                </a:ext>
                <a:ext uri="{FF2B5EF4-FFF2-40B4-BE49-F238E27FC236}">
                  <a16:creationId xmlns:a16="http://schemas.microsoft.com/office/drawing/2014/main" id="{00000000-0008-0000-0500-00003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3</xdr:col>
      <xdr:colOff>19049</xdr:colOff>
      <xdr:row>21</xdr:row>
      <xdr:rowOff>38098</xdr:rowOff>
    </xdr:from>
    <xdr:to>
      <xdr:col>9</xdr:col>
      <xdr:colOff>504825</xdr:colOff>
      <xdr:row>58</xdr:row>
      <xdr:rowOff>104775</xdr:rowOff>
    </xdr:to>
    <xdr:sp macro="" textlink="">
      <xdr:nvSpPr>
        <xdr:cNvPr id="2" name="Rectangle 1">
          <a:extLst>
            <a:ext uri="{FF2B5EF4-FFF2-40B4-BE49-F238E27FC236}">
              <a16:creationId xmlns:a16="http://schemas.microsoft.com/office/drawing/2014/main" id="{00000000-0008-0000-0600-000002000000}"/>
            </a:ext>
          </a:extLst>
        </xdr:cNvPr>
        <xdr:cNvSpPr/>
      </xdr:nvSpPr>
      <xdr:spPr>
        <a:xfrm>
          <a:off x="3790949" y="4638673"/>
          <a:ext cx="4962526" cy="7115177"/>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r>
            <a:rPr lang="fr-FR" sz="1000"/>
            <a:t>A partir de la colonne D sur cette feuille, vous pouvez retirer ou ajouter les rubriques de la première liste déroulante du Userform de la feuille "Planning".</a:t>
          </a:r>
        </a:p>
        <a:p>
          <a:pPr algn="l"/>
          <a:r>
            <a:rPr lang="fr-FR" sz="1000"/>
            <a:t>En effet  les trois premières colonnes servent à saisir les positions journalières des personnels, les autres</a:t>
          </a:r>
          <a:r>
            <a:rPr lang="fr-FR" sz="1000" baseline="0"/>
            <a:t> colonnes servent à leur activité horaire journalière.</a:t>
          </a:r>
        </a:p>
        <a:p>
          <a:pPr algn="l"/>
          <a:endParaRPr lang="fr-FR" sz="1000"/>
        </a:p>
        <a:p>
          <a:pPr algn="l"/>
          <a:r>
            <a:rPr lang="fr-FR" sz="1000"/>
            <a:t>Pour ce faire il faut respecter le formalisme suivant :</a:t>
          </a:r>
        </a:p>
        <a:p>
          <a:pPr algn="l"/>
          <a:r>
            <a:rPr lang="fr-FR" sz="1000"/>
            <a:t>3 colonnes par rubrique</a:t>
          </a:r>
          <a:r>
            <a:rPr lang="fr-FR" sz="1000" baseline="0"/>
            <a:t> (elles sont repérées par groupe de trois au niveau des entêtes avec du gris claire et du gris foncé en alternance pour les colonnes libres).</a:t>
          </a:r>
        </a:p>
        <a:p>
          <a:pPr algn="l"/>
          <a:endParaRPr lang="fr-FR" sz="1000" baseline="0"/>
        </a:p>
        <a:p>
          <a:pPr algn="l"/>
          <a:r>
            <a:rPr lang="fr-FR" sz="1000" baseline="0"/>
            <a:t>Ces trois colonnes doivent respectées strictement la structure suivante :</a:t>
          </a:r>
        </a:p>
        <a:p>
          <a:pPr algn="l"/>
          <a:endParaRPr lang="fr-FR" sz="1000" baseline="0"/>
        </a:p>
        <a:p>
          <a:pPr algn="l"/>
          <a:r>
            <a:rPr lang="fr-FR" sz="1000" baseline="0"/>
            <a:t>1 - La première colonne : elle a comme titre d'entête le nom de la rubrique  qui sera affiché dans le menu déroulant.</a:t>
          </a:r>
        </a:p>
        <a:p>
          <a:pPr algn="l"/>
          <a:r>
            <a:rPr lang="fr-FR" sz="1000" baseline="0"/>
            <a:t>Les lignes en dessous seront les différentes catégories de cette rubrique, ce sont ces lignes qui seront affichées dans la deuxième liste déroulante du Userform. Il peut y avoir des lignes vides afin de créer des blancs pour la présentation.</a:t>
          </a:r>
        </a:p>
        <a:p>
          <a:pPr algn="l"/>
          <a:endParaRPr lang="fr-FR" sz="1000" baseline="0"/>
        </a:p>
        <a:p>
          <a:pPr algn="l"/>
          <a:r>
            <a:rPr lang="fr-FR" sz="1000" baseline="0"/>
            <a:t>2 - La deuxième colonne a pour titre "Code".</a:t>
          </a:r>
        </a:p>
        <a:p>
          <a:pPr algn="l"/>
          <a:r>
            <a:rPr lang="fr-FR" sz="1000" baseline="0"/>
            <a:t>Les lignes en dessous seront les différents codes représentatif des catégories de la première colonne.</a:t>
          </a:r>
        </a:p>
        <a:p>
          <a:pPr algn="l"/>
          <a:r>
            <a:rPr lang="fr-FR" sz="1000" baseline="0"/>
            <a:t>IL NE PEUT Y AVOIR DE LIGNE VIDE !!!</a:t>
          </a:r>
        </a:p>
        <a:p>
          <a:pPr algn="l"/>
          <a:r>
            <a:rPr lang="fr-FR" sz="1000" baseline="0"/>
            <a:t>Il vous suffit de marquer quelque chose. Ici par défaut il y a inscrit "vide".</a:t>
          </a:r>
        </a:p>
        <a:p>
          <a:pPr algn="l"/>
          <a:r>
            <a:rPr lang="fr-FR" sz="1000" baseline="0"/>
            <a:t>C'est grace à cette colonne que les macros scannent les différentes catégories de la rubrique. Dès qu'une cellule est vide, alors la macro comprend qu'elle est en fin de liste ! Donc pas de cellule vide dans les colonnes "Code" !</a:t>
          </a:r>
        </a:p>
        <a:p>
          <a:pPr algn="l"/>
          <a:r>
            <a:rPr lang="fr-FR" sz="1000" baseline="0"/>
            <a:t>C'est ici aussi que vous allez pouvoir effectuer la mise en forme du code : choix de la police, du style de police, de l'alignement de la police, de la couleur de la police, de la couleur de la cellule, du style de remplissage de la cellule, du style des bordures, de la couleur des bordures, bref de la mise en forme de la cellule ! Pas de limite si ce n'est la compatibilité des mises en forme par rapport aux cellules adjacentes du planning.</a:t>
          </a:r>
        </a:p>
        <a:p>
          <a:pPr algn="l"/>
          <a:endParaRPr lang="fr-FR" sz="1000" baseline="0"/>
        </a:p>
        <a:p>
          <a:pPr algn="l"/>
          <a:r>
            <a:rPr lang="fr-FR" sz="1000" baseline="0"/>
            <a:t>3 - La troisième colonne a pour titre "Heure".</a:t>
          </a:r>
        </a:p>
        <a:p>
          <a:pPr algn="l"/>
          <a:r>
            <a:rPr lang="fr-FR" sz="1000" baseline="0"/>
            <a:t>C'est sur les lignes en dessous au regard de chaque catégorie que vous indiquez le nombre d'heure que représente ce code.</a:t>
          </a:r>
        </a:p>
        <a:p>
          <a:pPr algn="l"/>
          <a:r>
            <a:rPr lang="fr-FR" sz="1000" baseline="0"/>
            <a:t>C'est en centième d'heure : 1h30 = 1,5; 15 minutes = 0,25; 2 heures =2</a:t>
          </a:r>
        </a:p>
        <a:p>
          <a:pPr algn="l"/>
          <a:endParaRPr lang="fr-FR" sz="1000" baseline="0"/>
        </a:p>
        <a:p>
          <a:pPr algn="ctr"/>
          <a:r>
            <a:rPr lang="fr-FR" sz="1400" b="1" baseline="0">
              <a:solidFill>
                <a:srgbClr val="FFFF00"/>
              </a:solidFill>
            </a:rPr>
            <a:t>LES COULEURS CHOISIES POUR LE NOM DES RUBRIQUES ET DES CATEGORIES SERONT REPRISES POUR LES TABLEAUX DES DEUX FEUILLES "RECAP INDIVIDUEL" ET "RECAP GLOBAL ACTIVITE HORAIRE" !!!</a:t>
          </a:r>
        </a:p>
        <a:p>
          <a:pPr algn="ctr"/>
          <a:endParaRPr lang="fr-FR" sz="1400" b="1" baseline="0">
            <a:solidFill>
              <a:srgbClr val="FFFF00"/>
            </a:solidFill>
          </a:endParaRPr>
        </a:p>
        <a:p>
          <a:pPr algn="ctr"/>
          <a:r>
            <a:rPr lang="fr-FR" sz="1400" b="1" baseline="0">
              <a:solidFill>
                <a:srgbClr val="FFFF00"/>
              </a:solidFill>
            </a:rPr>
            <a:t>Ce cadre peut être supprimer !</a:t>
          </a:r>
        </a:p>
        <a:p>
          <a:pPr algn="l"/>
          <a:endParaRPr lang="fr-FR" sz="1000"/>
        </a:p>
      </xdr:txBody>
    </xdr:sp>
    <xdr:clientData/>
  </xdr:twoCellAnchor>
  <xdr:twoCellAnchor>
    <xdr:from>
      <xdr:col>0</xdr:col>
      <xdr:colOff>116681</xdr:colOff>
      <xdr:row>18</xdr:row>
      <xdr:rowOff>185738</xdr:rowOff>
    </xdr:from>
    <xdr:to>
      <xdr:col>0</xdr:col>
      <xdr:colOff>1564481</xdr:colOff>
      <xdr:row>21</xdr:row>
      <xdr:rowOff>71438</xdr:rowOff>
    </xdr:to>
    <xdr:sp macro="[0]!Init_tableau" textlink="">
      <xdr:nvSpPr>
        <xdr:cNvPr id="3" name="Rectangle 2">
          <a:extLst>
            <a:ext uri="{FF2B5EF4-FFF2-40B4-BE49-F238E27FC236}">
              <a16:creationId xmlns:a16="http://schemas.microsoft.com/office/drawing/2014/main" id="{00000000-0008-0000-0600-000003000000}"/>
            </a:ext>
          </a:extLst>
        </xdr:cNvPr>
        <xdr:cNvSpPr/>
      </xdr:nvSpPr>
      <xdr:spPr>
        <a:xfrm>
          <a:off x="116681" y="4195763"/>
          <a:ext cx="1447800" cy="457200"/>
        </a:xfrm>
        <a:prstGeom prst="rect">
          <a:avLst/>
        </a:prstGeom>
        <a:solidFill>
          <a:srgbClr val="4F81BD"/>
        </a:solidFill>
        <a:ln w="12700" cap="flat" cmpd="sng" algn="ctr">
          <a:solidFill>
            <a:sysClr val="windowText" lastClr="000000"/>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INIT tableau après modif feuille BD</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G/Desktop/Copie%20de%20apaches_ultimate_gold_v1.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cul1"/>
      <sheetName val="Calcul2"/>
      <sheetName val="Planning"/>
      <sheetName val="STATISTIQUES"/>
      <sheetName val="Récap Individuel"/>
      <sheetName val="Récap Global Horaire Activité"/>
      <sheetName val="Récap_Pôles"/>
      <sheetName val="Système"/>
      <sheetName val="BD"/>
      <sheetName val="Structure"/>
      <sheetName val="A lire"/>
      <sheetName val="Agenda_Vierge"/>
      <sheetName val="Personnel 01"/>
      <sheetName val="Annuel_Vierge"/>
      <sheetName val="Personnel 01_AN"/>
    </sheetNames>
    <sheetDataSet>
      <sheetData sheetId="0">
        <row r="513">
          <cell r="C513">
            <v>247</v>
          </cell>
        </row>
      </sheetData>
      <sheetData sheetId="1">
        <row r="2">
          <cell r="DD2">
            <v>43560</v>
          </cell>
        </row>
      </sheetData>
      <sheetData sheetId="2"/>
      <sheetData sheetId="3"/>
      <sheetData sheetId="4">
        <row r="2">
          <cell r="A2" t="str">
            <v>Nom</v>
          </cell>
        </row>
        <row r="3">
          <cell r="A3" t="str">
            <v>TOTO</v>
          </cell>
        </row>
        <row r="4">
          <cell r="A4" t="str">
            <v>NE PAS UTILISER</v>
          </cell>
        </row>
        <row r="5">
          <cell r="A5" t="str">
            <v/>
          </cell>
        </row>
        <row r="6">
          <cell r="A6" t="str">
            <v/>
          </cell>
        </row>
        <row r="7">
          <cell r="A7" t="str">
            <v/>
          </cell>
        </row>
        <row r="8">
          <cell r="A8" t="str">
            <v/>
          </cell>
        </row>
        <row r="9">
          <cell r="A9" t="str">
            <v/>
          </cell>
        </row>
        <row r="10">
          <cell r="A10" t="str">
            <v/>
          </cell>
        </row>
        <row r="11">
          <cell r="A11" t="str">
            <v/>
          </cell>
        </row>
        <row r="12">
          <cell r="A12" t="str">
            <v/>
          </cell>
        </row>
        <row r="13">
          <cell r="A13" t="str">
            <v/>
          </cell>
        </row>
        <row r="14">
          <cell r="A14" t="str">
            <v/>
          </cell>
        </row>
        <row r="15">
          <cell r="A15" t="str">
            <v/>
          </cell>
        </row>
        <row r="16">
          <cell r="A16" t="str">
            <v/>
          </cell>
        </row>
        <row r="17">
          <cell r="A17" t="str">
            <v/>
          </cell>
        </row>
        <row r="18">
          <cell r="A18" t="str">
            <v/>
          </cell>
        </row>
        <row r="19">
          <cell r="A19" t="str">
            <v/>
          </cell>
        </row>
        <row r="20">
          <cell r="A20" t="str">
            <v/>
          </cell>
        </row>
        <row r="21">
          <cell r="A21" t="str">
            <v/>
          </cell>
        </row>
        <row r="22">
          <cell r="A22" t="str">
            <v/>
          </cell>
        </row>
        <row r="23">
          <cell r="A23" t="str">
            <v/>
          </cell>
        </row>
        <row r="24">
          <cell r="A24" t="str">
            <v/>
          </cell>
        </row>
        <row r="25">
          <cell r="A25" t="str">
            <v/>
          </cell>
        </row>
        <row r="26">
          <cell r="A26" t="str">
            <v/>
          </cell>
        </row>
        <row r="27">
          <cell r="A27" t="str">
            <v/>
          </cell>
        </row>
        <row r="28">
          <cell r="A28" t="str">
            <v/>
          </cell>
        </row>
        <row r="29">
          <cell r="A29" t="str">
            <v/>
          </cell>
        </row>
        <row r="30">
          <cell r="A30" t="str">
            <v/>
          </cell>
        </row>
        <row r="31">
          <cell r="A31" t="str">
            <v/>
          </cell>
        </row>
        <row r="32">
          <cell r="A32" t="str">
            <v/>
          </cell>
        </row>
        <row r="33">
          <cell r="A33" t="str">
            <v/>
          </cell>
        </row>
        <row r="34">
          <cell r="A34" t="str">
            <v/>
          </cell>
        </row>
        <row r="35">
          <cell r="A35" t="str">
            <v/>
          </cell>
        </row>
        <row r="36">
          <cell r="A36" t="str">
            <v/>
          </cell>
        </row>
        <row r="37">
          <cell r="A37" t="str">
            <v/>
          </cell>
        </row>
        <row r="38">
          <cell r="A38" t="str">
            <v/>
          </cell>
        </row>
        <row r="39">
          <cell r="A39" t="str">
            <v/>
          </cell>
        </row>
        <row r="40">
          <cell r="A40" t="str">
            <v/>
          </cell>
        </row>
        <row r="41">
          <cell r="A41" t="str">
            <v/>
          </cell>
        </row>
        <row r="42">
          <cell r="A42" t="str">
            <v/>
          </cell>
        </row>
        <row r="43">
          <cell r="A43" t="str">
            <v/>
          </cell>
        </row>
        <row r="44">
          <cell r="A44" t="str">
            <v/>
          </cell>
        </row>
        <row r="45">
          <cell r="A45" t="str">
            <v/>
          </cell>
        </row>
        <row r="46">
          <cell r="A46" t="str">
            <v/>
          </cell>
        </row>
        <row r="47">
          <cell r="A47" t="str">
            <v/>
          </cell>
        </row>
        <row r="48">
          <cell r="A48" t="str">
            <v/>
          </cell>
        </row>
        <row r="49">
          <cell r="A49" t="str">
            <v/>
          </cell>
        </row>
        <row r="50">
          <cell r="A50" t="str">
            <v/>
          </cell>
        </row>
        <row r="51">
          <cell r="A51" t="str">
            <v/>
          </cell>
        </row>
        <row r="52">
          <cell r="A52" t="str">
            <v/>
          </cell>
        </row>
        <row r="53">
          <cell r="A53" t="str">
            <v/>
          </cell>
        </row>
        <row r="54">
          <cell r="A54" t="str">
            <v/>
          </cell>
        </row>
        <row r="55">
          <cell r="A55" t="str">
            <v/>
          </cell>
        </row>
        <row r="56">
          <cell r="A56" t="str">
            <v/>
          </cell>
        </row>
        <row r="57">
          <cell r="A57" t="str">
            <v/>
          </cell>
        </row>
        <row r="58">
          <cell r="A58" t="str">
            <v/>
          </cell>
        </row>
        <row r="59">
          <cell r="A59" t="str">
            <v/>
          </cell>
        </row>
        <row r="60">
          <cell r="A60" t="str">
            <v/>
          </cell>
        </row>
        <row r="61">
          <cell r="A61" t="str">
            <v/>
          </cell>
        </row>
        <row r="62">
          <cell r="A62" t="str">
            <v/>
          </cell>
        </row>
        <row r="63">
          <cell r="A63" t="str">
            <v/>
          </cell>
        </row>
        <row r="64">
          <cell r="A64" t="str">
            <v/>
          </cell>
        </row>
        <row r="65">
          <cell r="A65" t="str">
            <v/>
          </cell>
        </row>
        <row r="66">
          <cell r="A66" t="str">
            <v/>
          </cell>
        </row>
        <row r="67">
          <cell r="A67" t="str">
            <v/>
          </cell>
        </row>
        <row r="68">
          <cell r="A68" t="str">
            <v/>
          </cell>
        </row>
        <row r="69">
          <cell r="A69" t="str">
            <v/>
          </cell>
        </row>
        <row r="70">
          <cell r="A70" t="str">
            <v/>
          </cell>
        </row>
        <row r="71">
          <cell r="A71" t="str">
            <v/>
          </cell>
        </row>
        <row r="72">
          <cell r="A72" t="str">
            <v/>
          </cell>
        </row>
        <row r="73">
          <cell r="A73" t="str">
            <v/>
          </cell>
        </row>
        <row r="74">
          <cell r="A74" t="str">
            <v/>
          </cell>
        </row>
        <row r="75">
          <cell r="A75" t="str">
            <v/>
          </cell>
        </row>
        <row r="76">
          <cell r="A76" t="str">
            <v/>
          </cell>
        </row>
        <row r="77">
          <cell r="A77" t="str">
            <v/>
          </cell>
        </row>
        <row r="78">
          <cell r="A78" t="str">
            <v/>
          </cell>
        </row>
        <row r="79">
          <cell r="A79" t="str">
            <v/>
          </cell>
        </row>
        <row r="80">
          <cell r="A80" t="str">
            <v/>
          </cell>
        </row>
        <row r="81">
          <cell r="A81" t="str">
            <v/>
          </cell>
        </row>
        <row r="82">
          <cell r="A82" t="str">
            <v/>
          </cell>
        </row>
        <row r="83">
          <cell r="A83" t="str">
            <v/>
          </cell>
        </row>
        <row r="84">
          <cell r="A84" t="str">
            <v/>
          </cell>
        </row>
        <row r="85">
          <cell r="A85" t="str">
            <v/>
          </cell>
        </row>
        <row r="86">
          <cell r="A86" t="str">
            <v/>
          </cell>
        </row>
        <row r="87">
          <cell r="A87" t="str">
            <v/>
          </cell>
        </row>
        <row r="88">
          <cell r="A88" t="str">
            <v/>
          </cell>
        </row>
        <row r="89">
          <cell r="A89" t="str">
            <v/>
          </cell>
        </row>
        <row r="90">
          <cell r="A90" t="str">
            <v/>
          </cell>
        </row>
        <row r="91">
          <cell r="A91" t="str">
            <v/>
          </cell>
        </row>
        <row r="92">
          <cell r="A92" t="str">
            <v/>
          </cell>
        </row>
        <row r="93">
          <cell r="A93" t="str">
            <v/>
          </cell>
        </row>
        <row r="94">
          <cell r="A94" t="str">
            <v/>
          </cell>
        </row>
        <row r="95">
          <cell r="A95" t="str">
            <v/>
          </cell>
        </row>
        <row r="96">
          <cell r="A96" t="str">
            <v/>
          </cell>
        </row>
        <row r="97">
          <cell r="A97" t="str">
            <v/>
          </cell>
        </row>
        <row r="98">
          <cell r="A98" t="str">
            <v/>
          </cell>
        </row>
        <row r="99">
          <cell r="A99" t="str">
            <v/>
          </cell>
        </row>
        <row r="100">
          <cell r="A100" t="str">
            <v/>
          </cell>
        </row>
        <row r="101">
          <cell r="A101" t="str">
            <v/>
          </cell>
        </row>
        <row r="102">
          <cell r="A102" t="str">
            <v/>
          </cell>
        </row>
      </sheetData>
      <sheetData sheetId="5"/>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vmlDrawing" Target="../drawings/vmlDrawing2.vml"/></Relationships>
</file>

<file path=xl/worksheets/_rels/sheet6.xml.rels><?xml version="1.0" encoding="UTF-8" standalone="yes"?>
<Relationships xmlns="http://schemas.openxmlformats.org/package/2006/relationships"><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3.vml"/><Relationship Id="rId21" Type="http://schemas.openxmlformats.org/officeDocument/2006/relationships/ctrlProp" Target="../ctrlProps/ctrlProp18.xml"/><Relationship Id="rId34" Type="http://schemas.openxmlformats.org/officeDocument/2006/relationships/ctrlProp" Target="../ctrlProps/ctrlProp31.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2" Type="http://schemas.openxmlformats.org/officeDocument/2006/relationships/drawing" Target="../drawings/drawing4.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1" Type="http://schemas.openxmlformats.org/officeDocument/2006/relationships/printerSettings" Target="../printerSettings/printerSettings3.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omments" Target="../comments2.xml"/><Relationship Id="rId8" Type="http://schemas.openxmlformats.org/officeDocument/2006/relationships/ctrlProp" Target="../ctrlProps/ctrlProp5.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4.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5AB72D-6B09-41E1-8F84-F929D8553F34}">
  <sheetPr codeName="Feuil1"/>
  <dimension ref="A1:OJ29"/>
  <sheetViews>
    <sheetView workbookViewId="0">
      <selection activeCell="D3" sqref="D3"/>
    </sheetView>
  </sheetViews>
  <sheetFormatPr baseColWidth="10" defaultRowHeight="12.75" x14ac:dyDescent="0.2"/>
  <cols>
    <col min="1" max="1" width="20.140625" bestFit="1" customWidth="1"/>
    <col min="2" max="2" width="12.7109375" bestFit="1" customWidth="1"/>
    <col min="3" max="3" width="17.85546875" bestFit="1" customWidth="1"/>
  </cols>
  <sheetData>
    <row r="1" spans="1:400" ht="16.5" thickBot="1" x14ac:dyDescent="0.25">
      <c r="A1" s="18"/>
      <c r="B1" s="377"/>
      <c r="C1" s="378"/>
      <c r="D1" s="212">
        <f ca="1">Planning!D1</f>
        <v>1</v>
      </c>
      <c r="E1" s="213">
        <f ca="1">Planning!E1</f>
        <v>1</v>
      </c>
      <c r="F1" s="213">
        <f ca="1">Planning!F1</f>
        <v>1</v>
      </c>
      <c r="G1" s="213">
        <f ca="1">Planning!G1</f>
        <v>0</v>
      </c>
      <c r="H1" s="213">
        <f ca="1">Planning!H1</f>
        <v>0</v>
      </c>
      <c r="I1" s="213">
        <f ca="1">Planning!I1</f>
        <v>1</v>
      </c>
      <c r="J1" s="213">
        <f ca="1">Planning!J1</f>
        <v>1</v>
      </c>
      <c r="K1" s="213">
        <f ca="1">Planning!K1</f>
        <v>1</v>
      </c>
      <c r="L1" s="213">
        <f ca="1">Planning!L1</f>
        <v>1</v>
      </c>
      <c r="M1" s="213">
        <f ca="1">Planning!M1</f>
        <v>1</v>
      </c>
      <c r="N1" s="213">
        <f ca="1">Planning!N1</f>
        <v>0</v>
      </c>
      <c r="O1" s="213">
        <f ca="1">Planning!O1</f>
        <v>0</v>
      </c>
      <c r="P1" s="213">
        <f ca="1">Planning!P1</f>
        <v>1</v>
      </c>
      <c r="Q1" s="213">
        <f ca="1">Planning!Q1</f>
        <v>1</v>
      </c>
      <c r="R1" s="213">
        <f ca="1">Planning!R1</f>
        <v>0</v>
      </c>
      <c r="S1" s="213">
        <f ca="1">Planning!S1</f>
        <v>1</v>
      </c>
      <c r="T1" s="213">
        <f ca="1">Planning!T1</f>
        <v>1</v>
      </c>
      <c r="U1" s="213">
        <f ca="1">Planning!U1</f>
        <v>0</v>
      </c>
      <c r="V1" s="213">
        <f ca="1">Planning!V1</f>
        <v>0</v>
      </c>
      <c r="W1" s="213">
        <f ca="1">Planning!W1</f>
        <v>1</v>
      </c>
      <c r="X1" s="213">
        <f ca="1">Planning!X1</f>
        <v>1</v>
      </c>
      <c r="Y1" s="213">
        <f ca="1">Planning!Y1</f>
        <v>1</v>
      </c>
      <c r="Z1" s="213">
        <f ca="1">Planning!Z1</f>
        <v>1</v>
      </c>
      <c r="AA1" s="213">
        <f ca="1">Planning!AA1</f>
        <v>1</v>
      </c>
      <c r="AB1" s="213">
        <f ca="1">Planning!AB1</f>
        <v>0</v>
      </c>
      <c r="AC1" s="213">
        <f ca="1">Planning!AC1</f>
        <v>0</v>
      </c>
      <c r="AD1" s="213">
        <f ca="1">Planning!AD1</f>
        <v>1</v>
      </c>
      <c r="AE1" s="213">
        <f ca="1">Planning!AE1</f>
        <v>1</v>
      </c>
      <c r="AF1" s="213">
        <f ca="1">Planning!AF1</f>
        <v>1</v>
      </c>
      <c r="AG1" s="213">
        <f ca="1">Planning!AG1</f>
        <v>1</v>
      </c>
      <c r="AH1" s="213">
        <f ca="1">Planning!AH1</f>
        <v>1</v>
      </c>
      <c r="AI1" s="213">
        <f ca="1">Planning!AI1</f>
        <v>0</v>
      </c>
      <c r="AJ1" s="213">
        <f ca="1">Planning!AJ1</f>
        <v>0</v>
      </c>
      <c r="AK1" s="213">
        <f ca="1">Planning!AK1</f>
        <v>1</v>
      </c>
      <c r="AL1" s="213">
        <f ca="1">Planning!AL1</f>
        <v>1</v>
      </c>
      <c r="AM1" s="213">
        <f ca="1">Planning!AM1</f>
        <v>1</v>
      </c>
      <c r="AN1" s="213">
        <f ca="1">Planning!AN1</f>
        <v>1</v>
      </c>
      <c r="AO1" s="213">
        <f ca="1">Planning!AO1</f>
        <v>1</v>
      </c>
      <c r="AP1" s="213">
        <f ca="1">Planning!AP1</f>
        <v>0</v>
      </c>
      <c r="AQ1" s="213">
        <f ca="1">Planning!AQ1</f>
        <v>0</v>
      </c>
      <c r="AR1" s="213">
        <f ca="1">Planning!AR1</f>
        <v>1</v>
      </c>
      <c r="AS1" s="213">
        <f ca="1">Planning!AS1</f>
        <v>1</v>
      </c>
      <c r="AT1" s="213">
        <f ca="1">Planning!AT1</f>
        <v>1</v>
      </c>
      <c r="AU1" s="213">
        <f ca="1">Planning!AU1</f>
        <v>1</v>
      </c>
      <c r="AV1" s="213">
        <f ca="1">Planning!AV1</f>
        <v>1</v>
      </c>
      <c r="AW1" s="213">
        <f ca="1">Planning!AW1</f>
        <v>0</v>
      </c>
      <c r="AX1" s="213">
        <f ca="1">Planning!AX1</f>
        <v>0</v>
      </c>
      <c r="AY1" s="213">
        <f ca="1">Planning!AY1</f>
        <v>1</v>
      </c>
      <c r="AZ1" s="213">
        <f ca="1">Planning!AZ1</f>
        <v>1</v>
      </c>
      <c r="BA1" s="213">
        <f ca="1">Planning!BA1</f>
        <v>1</v>
      </c>
      <c r="BB1" s="213">
        <f ca="1">Planning!BB1</f>
        <v>1</v>
      </c>
      <c r="BC1" s="213">
        <f ca="1">Planning!BC1</f>
        <v>1</v>
      </c>
      <c r="BD1" s="213">
        <f ca="1">Planning!BD1</f>
        <v>0</v>
      </c>
      <c r="BE1" s="213">
        <f ca="1">Planning!BE1</f>
        <v>0</v>
      </c>
      <c r="BF1" s="213">
        <f ca="1">Planning!BF1</f>
        <v>1</v>
      </c>
      <c r="BG1" s="213">
        <f ca="1">Planning!BG1</f>
        <v>1</v>
      </c>
      <c r="BH1" s="213">
        <f ca="1">Planning!BH1</f>
        <v>1</v>
      </c>
      <c r="BI1" s="213">
        <f ca="1">Planning!BI1</f>
        <v>1</v>
      </c>
      <c r="BJ1" s="213">
        <f ca="1">Planning!BJ1</f>
        <v>1</v>
      </c>
      <c r="BK1" s="213">
        <f ca="1">Planning!BK1</f>
        <v>0</v>
      </c>
      <c r="BL1" s="213">
        <f ca="1">Planning!BL1</f>
        <v>0</v>
      </c>
      <c r="BM1" s="213">
        <f ca="1">Planning!BM1</f>
        <v>1</v>
      </c>
      <c r="BN1" s="213">
        <f ca="1">Planning!BN1</f>
        <v>1</v>
      </c>
      <c r="BO1" s="213">
        <f ca="1">Planning!BO1</f>
        <v>1</v>
      </c>
      <c r="BP1" s="213">
        <f ca="1">Planning!BP1</f>
        <v>1</v>
      </c>
      <c r="BQ1" s="213">
        <f ca="1">Planning!BQ1</f>
        <v>1</v>
      </c>
      <c r="BR1" s="213">
        <f ca="1">Planning!BR1</f>
        <v>0</v>
      </c>
      <c r="BS1" s="213">
        <f ca="1">Planning!BS1</f>
        <v>0</v>
      </c>
      <c r="BT1" s="213">
        <f ca="1">Planning!BT1</f>
        <v>1</v>
      </c>
      <c r="BU1" s="213">
        <f ca="1">Planning!BU1</f>
        <v>1</v>
      </c>
      <c r="BV1" s="213">
        <f ca="1">Planning!BV1</f>
        <v>1</v>
      </c>
      <c r="BW1" s="213">
        <f ca="1">Planning!BW1</f>
        <v>1</v>
      </c>
      <c r="BX1" s="213">
        <f ca="1">Planning!BX1</f>
        <v>1</v>
      </c>
      <c r="BY1" s="213">
        <f ca="1">Planning!BY1</f>
        <v>0</v>
      </c>
      <c r="BZ1" s="213">
        <f ca="1">Planning!BZ1</f>
        <v>0</v>
      </c>
      <c r="CA1" s="213">
        <f ca="1">Planning!CA1</f>
        <v>1</v>
      </c>
      <c r="CB1" s="213">
        <f ca="1">Planning!CB1</f>
        <v>1</v>
      </c>
      <c r="CC1" s="213">
        <f ca="1">Planning!CC1</f>
        <v>1</v>
      </c>
      <c r="CD1" s="213">
        <f ca="1">Planning!CD1</f>
        <v>1</v>
      </c>
      <c r="CE1" s="213">
        <f ca="1">Planning!CE1</f>
        <v>1</v>
      </c>
      <c r="CF1" s="213">
        <f ca="1">Planning!CF1</f>
        <v>0</v>
      </c>
      <c r="CG1" s="213">
        <f ca="1">Planning!CG1</f>
        <v>0</v>
      </c>
      <c r="CH1" s="213">
        <f ca="1">Planning!CH1</f>
        <v>1</v>
      </c>
      <c r="CI1" s="213">
        <f ca="1">Planning!CI1</f>
        <v>1</v>
      </c>
      <c r="CJ1" s="213">
        <f ca="1">Planning!CJ1</f>
        <v>1</v>
      </c>
      <c r="CK1" s="213">
        <f ca="1">Planning!CK1</f>
        <v>1</v>
      </c>
      <c r="CL1" s="213">
        <f ca="1">Planning!CL1</f>
        <v>1</v>
      </c>
      <c r="CM1" s="213">
        <f ca="1">Planning!CM1</f>
        <v>0</v>
      </c>
      <c r="CN1" s="213">
        <f ca="1">Planning!CN1</f>
        <v>0</v>
      </c>
      <c r="CO1" s="213">
        <f ca="1">Planning!CO1</f>
        <v>1</v>
      </c>
      <c r="CP1" s="213">
        <f ca="1">Planning!CP1</f>
        <v>1</v>
      </c>
      <c r="CQ1" s="213">
        <f ca="1">Planning!CQ1</f>
        <v>1</v>
      </c>
      <c r="CR1" s="213">
        <f ca="1">Planning!CR1</f>
        <v>0</v>
      </c>
      <c r="CS1" s="213">
        <f ca="1">Planning!CS1</f>
        <v>1</v>
      </c>
      <c r="CT1" s="213">
        <f ca="1">Planning!CT1</f>
        <v>0</v>
      </c>
      <c r="CU1" s="213">
        <f ca="1">Planning!CU1</f>
        <v>0</v>
      </c>
      <c r="CV1" s="213">
        <f ca="1">Planning!CV1</f>
        <v>1</v>
      </c>
      <c r="CW1" s="213">
        <f ca="1">Planning!CW1</f>
        <v>1</v>
      </c>
      <c r="CX1" s="213">
        <f ca="1">Planning!CX1</f>
        <v>1</v>
      </c>
      <c r="CY1" s="213">
        <f ca="1">Planning!CY1</f>
        <v>1</v>
      </c>
      <c r="CZ1" s="213">
        <f ca="1">Planning!CZ1</f>
        <v>1</v>
      </c>
      <c r="DA1" s="213">
        <f ca="1">Planning!DA1</f>
        <v>0</v>
      </c>
      <c r="DB1" s="213">
        <f ca="1">Planning!DB1</f>
        <v>0</v>
      </c>
      <c r="DC1" s="213">
        <f ca="1">Planning!DC1</f>
        <v>1</v>
      </c>
      <c r="DD1" s="213">
        <f ca="1">Planning!DD1</f>
        <v>1</v>
      </c>
      <c r="DE1" s="213">
        <f ca="1">Planning!DE1</f>
        <v>1</v>
      </c>
      <c r="DF1" s="213">
        <f ca="1">Planning!DF1</f>
        <v>1</v>
      </c>
      <c r="DG1" s="213">
        <f ca="1">Planning!DG1</f>
        <v>1</v>
      </c>
      <c r="DH1" s="213">
        <f ca="1">Planning!DH1</f>
        <v>0</v>
      </c>
      <c r="DI1" s="213">
        <f ca="1">Planning!DI1</f>
        <v>0</v>
      </c>
      <c r="DJ1" s="213">
        <f ca="1">Planning!DJ1</f>
        <v>1</v>
      </c>
      <c r="DK1" s="213">
        <f ca="1">Planning!DK1</f>
        <v>1</v>
      </c>
      <c r="DL1" s="213">
        <f ca="1">Planning!DL1</f>
        <v>1</v>
      </c>
      <c r="DM1" s="213">
        <f ca="1">Planning!DM1</f>
        <v>1</v>
      </c>
      <c r="DN1" s="213">
        <f ca="1">Planning!DN1</f>
        <v>1</v>
      </c>
      <c r="DO1" s="213">
        <f ca="1">Planning!DO1</f>
        <v>0</v>
      </c>
      <c r="DP1" s="213">
        <f ca="1">Planning!DP1</f>
        <v>0</v>
      </c>
      <c r="DQ1" s="213">
        <f ca="1">Planning!DQ1</f>
        <v>1</v>
      </c>
      <c r="DR1" s="213">
        <f ca="1">Planning!DR1</f>
        <v>1</v>
      </c>
      <c r="DS1" s="213">
        <f ca="1">Planning!DS1</f>
        <v>1</v>
      </c>
      <c r="DT1" s="213">
        <f ca="1">Planning!DT1</f>
        <v>1</v>
      </c>
      <c r="DU1" s="213">
        <f ca="1">Planning!DU1</f>
        <v>1</v>
      </c>
      <c r="DV1" s="213">
        <f ca="1">Planning!DV1</f>
        <v>0</v>
      </c>
      <c r="DW1" s="213">
        <f ca="1">Planning!DW1</f>
        <v>0</v>
      </c>
      <c r="DX1" s="213">
        <f ca="1">Planning!DX1</f>
        <v>1</v>
      </c>
      <c r="DY1" s="213">
        <f ca="1">Planning!DY1</f>
        <v>1</v>
      </c>
      <c r="DZ1" s="213">
        <f ca="1">Planning!DZ1</f>
        <v>1</v>
      </c>
      <c r="EA1" s="213">
        <f ca="1">Planning!EA1</f>
        <v>1</v>
      </c>
      <c r="EB1" s="213">
        <f ca="1">Planning!EB1</f>
        <v>1</v>
      </c>
      <c r="EC1" s="213">
        <f ca="1">Planning!EC1</f>
        <v>0</v>
      </c>
      <c r="ED1" s="213">
        <f ca="1">Planning!ED1</f>
        <v>0</v>
      </c>
      <c r="EE1" s="213">
        <f ca="1">Planning!EE1</f>
        <v>1</v>
      </c>
      <c r="EF1" s="213">
        <f ca="1">Planning!EF1</f>
        <v>1</v>
      </c>
      <c r="EG1" s="213">
        <f ca="1">Planning!EG1</f>
        <v>1</v>
      </c>
      <c r="EH1" s="213">
        <f ca="1">Planning!EH1</f>
        <v>1</v>
      </c>
      <c r="EI1" s="213">
        <f ca="1">Planning!EI1</f>
        <v>1</v>
      </c>
      <c r="EJ1" s="213">
        <f ca="1">Planning!EJ1</f>
        <v>0</v>
      </c>
      <c r="EK1" s="213">
        <f ca="1">Planning!EK1</f>
        <v>0</v>
      </c>
      <c r="EL1" s="213">
        <f ca="1">Planning!EL1</f>
        <v>1</v>
      </c>
      <c r="EM1" s="213">
        <f ca="1">Planning!EM1</f>
        <v>1</v>
      </c>
      <c r="EN1" s="213">
        <f ca="1">Planning!EN1</f>
        <v>1</v>
      </c>
      <c r="EO1" s="213">
        <f ca="1">Planning!EO1</f>
        <v>1</v>
      </c>
      <c r="EP1" s="213">
        <f ca="1">Planning!EP1</f>
        <v>1</v>
      </c>
      <c r="EQ1" s="213">
        <f ca="1">Planning!EQ1</f>
        <v>0</v>
      </c>
      <c r="ER1" s="213">
        <f ca="1">Planning!ER1</f>
        <v>0</v>
      </c>
      <c r="ES1" s="213">
        <f ca="1">Planning!ES1</f>
        <v>1</v>
      </c>
      <c r="ET1" s="213">
        <f ca="1">Planning!ET1</f>
        <v>0</v>
      </c>
      <c r="EU1" s="213">
        <f ca="1">Planning!EU1</f>
        <v>1</v>
      </c>
      <c r="EV1" s="213">
        <f ca="1">Planning!EV1</f>
        <v>1</v>
      </c>
      <c r="EW1" s="213">
        <f ca="1">Planning!EW1</f>
        <v>1</v>
      </c>
      <c r="EX1" s="213">
        <f ca="1">Planning!EX1</f>
        <v>0</v>
      </c>
      <c r="EY1" s="213">
        <f ca="1">Planning!EY1</f>
        <v>0</v>
      </c>
      <c r="EZ1" s="213">
        <f ca="1">Planning!EZ1</f>
        <v>1</v>
      </c>
      <c r="FA1" s="213">
        <f ca="1">Planning!FA1</f>
        <v>0</v>
      </c>
      <c r="FB1" s="213">
        <f ca="1">Planning!FB1</f>
        <v>1</v>
      </c>
      <c r="FC1" s="213">
        <f ca="1">Planning!FC1</f>
        <v>1</v>
      </c>
      <c r="FD1" s="213">
        <f ca="1">Planning!FD1</f>
        <v>1</v>
      </c>
      <c r="FE1" s="213">
        <f ca="1">Planning!FE1</f>
        <v>0</v>
      </c>
      <c r="FF1" s="213">
        <f ca="1">Planning!FF1</f>
        <v>0</v>
      </c>
      <c r="FG1" s="213">
        <f ca="1">Planning!FG1</f>
        <v>1</v>
      </c>
      <c r="FH1" s="213">
        <f ca="1">Planning!FH1</f>
        <v>1</v>
      </c>
      <c r="FI1" s="213">
        <f ca="1">Planning!FI1</f>
        <v>1</v>
      </c>
      <c r="FJ1" s="213">
        <f ca="1">Planning!FJ1</f>
        <v>1</v>
      </c>
      <c r="FK1" s="213">
        <f ca="1">Planning!FK1</f>
        <v>1</v>
      </c>
      <c r="FL1" s="213">
        <f ca="1">Planning!FL1</f>
        <v>0</v>
      </c>
      <c r="FM1" s="213">
        <f ca="1">Planning!FM1</f>
        <v>0</v>
      </c>
      <c r="FN1" s="213">
        <f ca="1">Planning!FN1</f>
        <v>1</v>
      </c>
      <c r="FO1" s="213">
        <f ca="1">Planning!FO1</f>
        <v>1</v>
      </c>
      <c r="FP1" s="213">
        <f ca="1">Planning!FP1</f>
        <v>1</v>
      </c>
      <c r="FQ1" s="213">
        <f ca="1">Planning!FQ1</f>
        <v>1</v>
      </c>
      <c r="FR1" s="213">
        <f ca="1">Planning!FR1</f>
        <v>1</v>
      </c>
      <c r="FS1" s="213">
        <f ca="1">Planning!FS1</f>
        <v>0</v>
      </c>
      <c r="FT1" s="213">
        <f ca="1">Planning!FT1</f>
        <v>0</v>
      </c>
      <c r="FU1" s="213">
        <f ca="1">Planning!FU1</f>
        <v>1</v>
      </c>
      <c r="FV1" s="213">
        <f ca="1">Planning!FV1</f>
        <v>1</v>
      </c>
      <c r="FW1" s="213">
        <f ca="1">Planning!FW1</f>
        <v>1</v>
      </c>
      <c r="FX1" s="213">
        <f ca="1">Planning!FX1</f>
        <v>1</v>
      </c>
      <c r="FY1" s="213">
        <f ca="1">Planning!FY1</f>
        <v>1</v>
      </c>
      <c r="FZ1" s="213">
        <f ca="1">Planning!FZ1</f>
        <v>0</v>
      </c>
      <c r="GA1" s="213">
        <f ca="1">Planning!GA1</f>
        <v>0</v>
      </c>
      <c r="GB1" s="213">
        <f ca="1">Planning!GB1</f>
        <v>1</v>
      </c>
      <c r="GC1" s="213">
        <f ca="1">Planning!GC1</f>
        <v>1</v>
      </c>
      <c r="GD1" s="213">
        <f ca="1">Planning!GD1</f>
        <v>1</v>
      </c>
      <c r="GE1" s="213">
        <f ca="1">Planning!GE1</f>
        <v>1</v>
      </c>
      <c r="GF1" s="213">
        <f ca="1">Planning!GF1</f>
        <v>1</v>
      </c>
      <c r="GG1" s="213">
        <f ca="1">Planning!GG1</f>
        <v>0</v>
      </c>
      <c r="GH1" s="213">
        <f ca="1">Planning!GH1</f>
        <v>0</v>
      </c>
      <c r="GI1" s="213">
        <f ca="1">Planning!GI1</f>
        <v>1</v>
      </c>
      <c r="GJ1" s="213">
        <f ca="1">Planning!GJ1</f>
        <v>1</v>
      </c>
      <c r="GK1" s="213">
        <f ca="1">Planning!GK1</f>
        <v>1</v>
      </c>
      <c r="GL1" s="213">
        <f ca="1">Planning!GL1</f>
        <v>1</v>
      </c>
      <c r="GM1" s="213">
        <f ca="1">Planning!GM1</f>
        <v>1</v>
      </c>
      <c r="GN1" s="213">
        <f ca="1">Planning!GN1</f>
        <v>0</v>
      </c>
      <c r="GO1" s="213">
        <f ca="1">Planning!GO1</f>
        <v>0</v>
      </c>
      <c r="GP1" s="213">
        <f ca="1">Planning!GP1</f>
        <v>1</v>
      </c>
      <c r="GQ1" s="213">
        <f ca="1">Planning!GQ1</f>
        <v>1</v>
      </c>
      <c r="GR1" s="213">
        <f ca="1">Planning!GR1</f>
        <v>1</v>
      </c>
      <c r="GS1" s="213">
        <f ca="1">Planning!GS1</f>
        <v>1</v>
      </c>
      <c r="GT1" s="213">
        <f ca="1">Planning!GT1</f>
        <v>1</v>
      </c>
      <c r="GU1" s="213">
        <f ca="1">Planning!GU1</f>
        <v>0</v>
      </c>
      <c r="GV1" s="213">
        <f ca="1">Planning!GV1</f>
        <v>0</v>
      </c>
      <c r="GW1" s="213">
        <f ca="1">Planning!GW1</f>
        <v>1</v>
      </c>
      <c r="GX1" s="213">
        <f ca="1">Planning!GX1</f>
        <v>1</v>
      </c>
      <c r="GY1" s="213">
        <f ca="1">Planning!GY1</f>
        <v>1</v>
      </c>
      <c r="GZ1" s="213">
        <f ca="1">Planning!GZ1</f>
        <v>1</v>
      </c>
      <c r="HA1" s="213">
        <f ca="1">Planning!HA1</f>
        <v>1</v>
      </c>
      <c r="HB1" s="213">
        <f ca="1">Planning!HB1</f>
        <v>0</v>
      </c>
      <c r="HC1" s="213">
        <f ca="1">Planning!HC1</f>
        <v>0</v>
      </c>
      <c r="HD1" s="213">
        <f ca="1">Planning!HD1</f>
        <v>1</v>
      </c>
      <c r="HE1" s="213">
        <f ca="1">Planning!HE1</f>
        <v>1</v>
      </c>
      <c r="HF1" s="213">
        <f ca="1">Planning!HF1</f>
        <v>1</v>
      </c>
      <c r="HG1" s="213">
        <f ca="1">Planning!HG1</f>
        <v>1</v>
      </c>
      <c r="HH1" s="213">
        <f ca="1">Planning!HH1</f>
        <v>1</v>
      </c>
      <c r="HI1" s="213">
        <f ca="1">Planning!HI1</f>
        <v>0</v>
      </c>
      <c r="HJ1" s="213">
        <f ca="1">Planning!HJ1</f>
        <v>0</v>
      </c>
      <c r="HK1" s="213">
        <f ca="1">Planning!HK1</f>
        <v>1</v>
      </c>
      <c r="HL1" s="213">
        <f ca="1">Planning!HL1</f>
        <v>1</v>
      </c>
      <c r="HM1" s="213">
        <f ca="1">Planning!HM1</f>
        <v>1</v>
      </c>
      <c r="HN1" s="213">
        <f ca="1">Planning!HN1</f>
        <v>1</v>
      </c>
      <c r="HO1" s="213">
        <f ca="1">Planning!HO1</f>
        <v>1</v>
      </c>
      <c r="HP1" s="213">
        <f ca="1">Planning!HP1</f>
        <v>0</v>
      </c>
      <c r="HQ1" s="213">
        <f ca="1">Planning!HQ1</f>
        <v>0</v>
      </c>
      <c r="HR1" s="213">
        <f ca="1">Planning!HR1</f>
        <v>1</v>
      </c>
      <c r="HS1" s="213">
        <f ca="1">Planning!HS1</f>
        <v>1</v>
      </c>
      <c r="HT1" s="213">
        <f ca="1">Planning!HT1</f>
        <v>1</v>
      </c>
      <c r="HU1" s="213">
        <f ca="1">Planning!HU1</f>
        <v>1</v>
      </c>
      <c r="HV1" s="213">
        <f ca="1">Planning!HV1</f>
        <v>1</v>
      </c>
      <c r="HW1" s="213">
        <f ca="1">Planning!HW1</f>
        <v>0</v>
      </c>
      <c r="HX1" s="213">
        <f ca="1">Planning!HX1</f>
        <v>0</v>
      </c>
      <c r="HY1" s="213">
        <f ca="1">Planning!HY1</f>
        <v>1</v>
      </c>
      <c r="HZ1" s="213">
        <f ca="1">Planning!HZ1</f>
        <v>1</v>
      </c>
      <c r="IA1" s="213">
        <f ca="1">Planning!IA1</f>
        <v>1</v>
      </c>
      <c r="IB1" s="213">
        <f ca="1">Planning!IB1</f>
        <v>1</v>
      </c>
      <c r="IC1" s="213">
        <f ca="1">Planning!IC1</f>
        <v>1</v>
      </c>
      <c r="ID1" s="213">
        <f ca="1">Planning!ID1</f>
        <v>0</v>
      </c>
      <c r="IE1" s="213">
        <f ca="1">Planning!IE1</f>
        <v>0</v>
      </c>
      <c r="IF1" s="213">
        <f ca="1">Planning!IF1</f>
        <v>1</v>
      </c>
      <c r="IG1" s="213">
        <f ca="1">Planning!IG1</f>
        <v>1</v>
      </c>
      <c r="IH1" s="213">
        <f ca="1">Planning!IH1</f>
        <v>1</v>
      </c>
      <c r="II1" s="213">
        <f ca="1">Planning!II1</f>
        <v>1</v>
      </c>
      <c r="IJ1" s="213">
        <f ca="1">Planning!IJ1</f>
        <v>1</v>
      </c>
      <c r="IK1" s="213">
        <f ca="1">Planning!IK1</f>
        <v>0</v>
      </c>
      <c r="IL1" s="213">
        <f ca="1">Planning!IL1</f>
        <v>0</v>
      </c>
      <c r="IM1" s="213">
        <f ca="1">Planning!IM1</f>
        <v>1</v>
      </c>
      <c r="IN1" s="213">
        <f ca="1">Planning!IN1</f>
        <v>1</v>
      </c>
      <c r="IO1" s="213">
        <f ca="1">Planning!IO1</f>
        <v>1</v>
      </c>
      <c r="IP1" s="213">
        <f ca="1">Planning!IP1</f>
        <v>1</v>
      </c>
      <c r="IQ1" s="213">
        <f ca="1">Planning!IQ1</f>
        <v>1</v>
      </c>
      <c r="IR1" s="213">
        <f ca="1">Planning!IR1</f>
        <v>0</v>
      </c>
      <c r="IS1" s="213">
        <f ca="1">Planning!IS1</f>
        <v>0</v>
      </c>
      <c r="IT1" s="213">
        <f ca="1">Planning!IT1</f>
        <v>1</v>
      </c>
      <c r="IU1" s="213">
        <f ca="1">Planning!IU1</f>
        <v>1</v>
      </c>
      <c r="IV1" s="213">
        <f ca="1">Planning!IV1</f>
        <v>1</v>
      </c>
      <c r="IW1" s="213">
        <f ca="1">Planning!IW1</f>
        <v>1</v>
      </c>
      <c r="IX1" s="213">
        <f ca="1">Planning!IX1</f>
        <v>1</v>
      </c>
      <c r="IY1" s="213">
        <f ca="1">Planning!IY1</f>
        <v>0</v>
      </c>
      <c r="IZ1" s="213">
        <f ca="1">Planning!IZ1</f>
        <v>0</v>
      </c>
      <c r="JA1" s="213">
        <f ca="1">Planning!JA1</f>
        <v>1</v>
      </c>
      <c r="JB1" s="213">
        <f ca="1">Planning!JB1</f>
        <v>1</v>
      </c>
      <c r="JC1" s="213">
        <f ca="1">Planning!JC1</f>
        <v>1</v>
      </c>
      <c r="JD1" s="213">
        <f ca="1">Planning!JD1</f>
        <v>1</v>
      </c>
      <c r="JE1" s="213">
        <f ca="1">Planning!JE1</f>
        <v>1</v>
      </c>
      <c r="JF1" s="213">
        <f ca="1">Planning!JF1</f>
        <v>0</v>
      </c>
      <c r="JG1" s="213">
        <f ca="1">Planning!JG1</f>
        <v>0</v>
      </c>
      <c r="JH1" s="213">
        <f ca="1">Planning!JH1</f>
        <v>0</v>
      </c>
      <c r="JI1" s="213">
        <f ca="1">Planning!JI1</f>
        <v>1</v>
      </c>
      <c r="JJ1" s="213">
        <f ca="1">Planning!JJ1</f>
        <v>1</v>
      </c>
      <c r="JK1" s="213">
        <f ca="1">Planning!JK1</f>
        <v>1</v>
      </c>
      <c r="JL1" s="213">
        <f ca="1">Planning!JL1</f>
        <v>1</v>
      </c>
      <c r="JM1" s="213">
        <f ca="1">Planning!JM1</f>
        <v>0</v>
      </c>
      <c r="JN1" s="213">
        <f ca="1">Planning!JN1</f>
        <v>0</v>
      </c>
      <c r="JO1" s="213">
        <f ca="1">Planning!JO1</f>
        <v>1</v>
      </c>
      <c r="JP1" s="213">
        <f ca="1">Planning!JP1</f>
        <v>1</v>
      </c>
      <c r="JQ1" s="213">
        <f ca="1">Planning!JQ1</f>
        <v>0</v>
      </c>
      <c r="JR1" s="213">
        <f ca="1">Planning!JR1</f>
        <v>1</v>
      </c>
      <c r="JS1" s="213">
        <f ca="1">Planning!JS1</f>
        <v>1</v>
      </c>
      <c r="JT1" s="213">
        <f ca="1">Planning!JT1</f>
        <v>0</v>
      </c>
      <c r="JU1" s="213">
        <f ca="1">Planning!JU1</f>
        <v>0</v>
      </c>
      <c r="JV1" s="213">
        <f ca="1">Planning!JV1</f>
        <v>1</v>
      </c>
      <c r="JW1" s="213">
        <f ca="1">Planning!JW1</f>
        <v>1</v>
      </c>
      <c r="JX1" s="213">
        <f ca="1">Planning!JX1</f>
        <v>0</v>
      </c>
      <c r="JY1" s="213">
        <f ca="1">Planning!JY1</f>
        <v>1</v>
      </c>
      <c r="JZ1" s="213">
        <f ca="1">Planning!JZ1</f>
        <v>1</v>
      </c>
      <c r="KA1" s="213">
        <f ca="1">Planning!KA1</f>
        <v>0</v>
      </c>
      <c r="KB1" s="213">
        <f ca="1">Planning!KB1</f>
        <v>0</v>
      </c>
      <c r="KC1" s="213">
        <f ca="1">Planning!KC1</f>
        <v>1</v>
      </c>
      <c r="KD1" s="213">
        <f ca="1">Planning!KD1</f>
        <v>1</v>
      </c>
      <c r="KE1" s="213">
        <f ca="1">Planning!KE1</f>
        <v>1</v>
      </c>
      <c r="KF1" s="213">
        <f ca="1">Planning!KF1</f>
        <v>1</v>
      </c>
      <c r="KG1" s="213">
        <f ca="1">Planning!KG1</f>
        <v>1</v>
      </c>
      <c r="KH1" s="213">
        <f ca="1">Planning!KH1</f>
        <v>0</v>
      </c>
      <c r="KI1" s="213">
        <f ca="1">Planning!KI1</f>
        <v>0</v>
      </c>
      <c r="KJ1" s="213">
        <f ca="1">Planning!KJ1</f>
        <v>1</v>
      </c>
      <c r="KK1" s="213">
        <f ca="1">Planning!KK1</f>
        <v>1</v>
      </c>
      <c r="KL1" s="213">
        <f ca="1">Planning!KL1</f>
        <v>1</v>
      </c>
      <c r="KM1" s="213">
        <f ca="1">Planning!KM1</f>
        <v>1</v>
      </c>
      <c r="KN1" s="213">
        <f ca="1">Planning!KN1</f>
        <v>1</v>
      </c>
      <c r="KO1" s="213">
        <f ca="1">Planning!KO1</f>
        <v>0</v>
      </c>
      <c r="KP1" s="213">
        <f ca="1">Planning!KP1</f>
        <v>0</v>
      </c>
      <c r="KQ1" s="213">
        <f ca="1">Planning!KQ1</f>
        <v>1</v>
      </c>
      <c r="KR1" s="213">
        <f ca="1">Planning!KR1</f>
        <v>1</v>
      </c>
      <c r="KS1" s="213">
        <f ca="1">Planning!KS1</f>
        <v>1</v>
      </c>
      <c r="KT1" s="213">
        <f ca="1">Planning!KT1</f>
        <v>0</v>
      </c>
      <c r="KU1" s="213">
        <f ca="1">Planning!KU1</f>
        <v>1</v>
      </c>
      <c r="KV1" s="213">
        <f ca="1">Planning!KV1</f>
        <v>0</v>
      </c>
      <c r="KW1" s="213">
        <f ca="1">Planning!KW1</f>
        <v>0</v>
      </c>
      <c r="KX1" s="213">
        <f ca="1">Planning!KX1</f>
        <v>1</v>
      </c>
      <c r="KY1" s="213">
        <f ca="1">Planning!KY1</f>
        <v>1</v>
      </c>
      <c r="KZ1" s="213">
        <f ca="1">Planning!KZ1</f>
        <v>1</v>
      </c>
      <c r="LA1" s="213">
        <f ca="1">Planning!LA1</f>
        <v>1</v>
      </c>
      <c r="LB1" s="213">
        <f ca="1">Planning!LB1</f>
        <v>1</v>
      </c>
      <c r="LC1" s="213">
        <f ca="1">Planning!LC1</f>
        <v>0</v>
      </c>
      <c r="LD1" s="213">
        <f ca="1">Planning!LD1</f>
        <v>0</v>
      </c>
      <c r="LE1" s="213">
        <f ca="1">Planning!LE1</f>
        <v>0</v>
      </c>
      <c r="LF1" s="213">
        <f ca="1">Planning!LF1</f>
        <v>1</v>
      </c>
      <c r="LG1" s="213">
        <f ca="1">Planning!LG1</f>
        <v>1</v>
      </c>
      <c r="LH1" s="213">
        <f ca="1">Planning!LH1</f>
        <v>1</v>
      </c>
      <c r="LI1" s="213">
        <f ca="1">Planning!LI1</f>
        <v>1</v>
      </c>
      <c r="LJ1" s="213">
        <f ca="1">Planning!LJ1</f>
        <v>0</v>
      </c>
      <c r="LK1" s="213">
        <f ca="1">Planning!LK1</f>
        <v>0</v>
      </c>
      <c r="LL1" s="213">
        <f ca="1">Planning!LL1</f>
        <v>1</v>
      </c>
      <c r="LM1" s="213">
        <f ca="1">Planning!LM1</f>
        <v>1</v>
      </c>
      <c r="LN1" s="213">
        <f ca="1">Planning!LN1</f>
        <v>1</v>
      </c>
      <c r="LO1" s="213">
        <f ca="1">Planning!LO1</f>
        <v>1</v>
      </c>
      <c r="LP1" s="213">
        <f ca="1">Planning!LP1</f>
        <v>1</v>
      </c>
      <c r="LQ1" s="213">
        <f ca="1">Planning!LQ1</f>
        <v>0</v>
      </c>
      <c r="LR1" s="213">
        <f ca="1">Planning!LR1</f>
        <v>0</v>
      </c>
      <c r="LS1" s="213">
        <f ca="1">Planning!LS1</f>
        <v>1</v>
      </c>
      <c r="LT1" s="213">
        <f ca="1">Planning!LT1</f>
        <v>1</v>
      </c>
      <c r="LU1" s="213">
        <f ca="1">Planning!LU1</f>
        <v>1</v>
      </c>
      <c r="LV1" s="213">
        <f ca="1">Planning!LV1</f>
        <v>1</v>
      </c>
      <c r="LW1" s="213">
        <f ca="1">Planning!LW1</f>
        <v>1</v>
      </c>
      <c r="LX1" s="213">
        <f ca="1">Planning!LX1</f>
        <v>0</v>
      </c>
      <c r="LY1" s="213">
        <f ca="1">Planning!LY1</f>
        <v>0</v>
      </c>
      <c r="LZ1" s="213">
        <f ca="1">Planning!LZ1</f>
        <v>1</v>
      </c>
      <c r="MA1" s="213">
        <f ca="1">Planning!MA1</f>
        <v>1</v>
      </c>
      <c r="MB1" s="213">
        <f ca="1">Planning!MB1</f>
        <v>1</v>
      </c>
      <c r="MC1" s="213">
        <f ca="1">Planning!MC1</f>
        <v>1</v>
      </c>
      <c r="MD1" s="213">
        <f ca="1">Planning!MD1</f>
        <v>1</v>
      </c>
      <c r="ME1" s="213">
        <f ca="1">Planning!ME1</f>
        <v>0</v>
      </c>
      <c r="MF1" s="213">
        <f ca="1">Planning!MF1</f>
        <v>0</v>
      </c>
      <c r="MG1" s="213">
        <f ca="1">Planning!MG1</f>
        <v>1</v>
      </c>
      <c r="MH1" s="213">
        <f ca="1">Planning!MH1</f>
        <v>1</v>
      </c>
      <c r="MI1" s="213">
        <f ca="1">Planning!MI1</f>
        <v>1</v>
      </c>
      <c r="MJ1" s="213">
        <f ca="1">Planning!MJ1</f>
        <v>1</v>
      </c>
      <c r="MK1" s="213">
        <f ca="1">Planning!MK1</f>
        <v>1</v>
      </c>
      <c r="ML1" s="213">
        <f ca="1">Planning!ML1</f>
        <v>0</v>
      </c>
      <c r="MM1" s="213">
        <f ca="1">Planning!MM1</f>
        <v>0</v>
      </c>
      <c r="MN1" s="213">
        <f ca="1">Planning!MN1</f>
        <v>1</v>
      </c>
      <c r="MO1" s="213">
        <f ca="1">Planning!MO1</f>
        <v>1</v>
      </c>
      <c r="MP1" s="213">
        <f ca="1">Planning!MP1</f>
        <v>1</v>
      </c>
      <c r="MQ1" s="213">
        <f ca="1">Planning!MQ1</f>
        <v>1</v>
      </c>
      <c r="MR1" s="213">
        <f ca="1">Planning!MR1</f>
        <v>1</v>
      </c>
      <c r="MS1" s="213">
        <f ca="1">Planning!MS1</f>
        <v>0</v>
      </c>
      <c r="MT1" s="213">
        <f ca="1">Planning!MT1</f>
        <v>0</v>
      </c>
      <c r="MU1" s="213">
        <f ca="1">Planning!MU1</f>
        <v>1</v>
      </c>
      <c r="MV1" s="213">
        <f ca="1">Planning!MV1</f>
        <v>1</v>
      </c>
      <c r="MW1" s="213">
        <f ca="1">Planning!MW1</f>
        <v>1</v>
      </c>
      <c r="MX1" s="213">
        <f ca="1">Planning!MX1</f>
        <v>1</v>
      </c>
      <c r="MY1" s="213">
        <f ca="1">Planning!MY1</f>
        <v>1</v>
      </c>
      <c r="MZ1" s="213">
        <f ca="1">Planning!MZ1</f>
        <v>0</v>
      </c>
      <c r="NA1" s="213">
        <f ca="1">Planning!NA1</f>
        <v>0</v>
      </c>
      <c r="NB1" s="213">
        <f ca="1">Planning!NB1</f>
        <v>1</v>
      </c>
      <c r="NC1" s="213">
        <f ca="1">Planning!NC1</f>
        <v>1</v>
      </c>
      <c r="ND1" s="213">
        <f ca="1">Planning!ND1</f>
        <v>1</v>
      </c>
      <c r="NE1" s="213">
        <f ca="1">Planning!NE1</f>
        <v>1</v>
      </c>
      <c r="NF1" s="213">
        <f ca="1">Planning!NF1</f>
        <v>1</v>
      </c>
      <c r="NG1" s="213">
        <f ca="1">Planning!NG1</f>
        <v>0</v>
      </c>
      <c r="NH1" s="213">
        <f ca="1">Planning!NH1</f>
        <v>0</v>
      </c>
      <c r="NI1" s="213">
        <f ca="1">Planning!NI1</f>
        <v>1</v>
      </c>
      <c r="NJ1" s="213">
        <f ca="1">Planning!NJ1</f>
        <v>1</v>
      </c>
      <c r="NK1" s="213">
        <f ca="1">Planning!NK1</f>
        <v>1</v>
      </c>
      <c r="NL1" s="213">
        <f ca="1">Planning!NL1</f>
        <v>1</v>
      </c>
      <c r="NM1" s="213">
        <f ca="1">Planning!NM1</f>
        <v>1</v>
      </c>
      <c r="NN1" s="213">
        <f ca="1">Planning!NN1</f>
        <v>0</v>
      </c>
      <c r="NO1" s="213">
        <f ca="1">Planning!NO1</f>
        <v>0</v>
      </c>
      <c r="NP1" s="213">
        <f ca="1">Planning!NP1</f>
        <v>1</v>
      </c>
      <c r="NQ1" s="213">
        <f ca="1">Planning!NQ1</f>
        <v>1</v>
      </c>
      <c r="NR1" s="213">
        <f ca="1">Planning!NR1</f>
        <v>1</v>
      </c>
      <c r="NS1" s="213">
        <f ca="1">Planning!NS1</f>
        <v>0</v>
      </c>
      <c r="NT1" s="213">
        <f ca="1">Planning!NT1</f>
        <v>1</v>
      </c>
      <c r="NU1" s="213">
        <f ca="1">Planning!NU1</f>
        <v>0</v>
      </c>
      <c r="NV1" s="213">
        <f ca="1">Planning!NV1</f>
        <v>0</v>
      </c>
      <c r="NW1" s="213">
        <f ca="1">Planning!NW1</f>
        <v>1</v>
      </c>
      <c r="NX1" s="213">
        <f ca="1">Planning!NX1</f>
        <v>1</v>
      </c>
      <c r="NY1" s="213">
        <f ca="1">Planning!NY1</f>
        <v>1</v>
      </c>
      <c r="NZ1" s="213">
        <f ca="1">Planning!NZ1</f>
        <v>1</v>
      </c>
      <c r="OA1" s="213">
        <f ca="1">Planning!OA1</f>
        <v>1</v>
      </c>
      <c r="OB1" s="213">
        <f ca="1">Planning!OB1</f>
        <v>0</v>
      </c>
      <c r="OC1" s="213">
        <f ca="1">Planning!OC1</f>
        <v>0</v>
      </c>
      <c r="OD1" s="213">
        <f ca="1">Planning!OD1</f>
        <v>1</v>
      </c>
      <c r="OE1" s="213">
        <f ca="1">Planning!OE1</f>
        <v>1</v>
      </c>
      <c r="OF1" s="213">
        <f ca="1">Planning!OF1</f>
        <v>1</v>
      </c>
      <c r="OG1" s="213">
        <f ca="1">Planning!OG1</f>
        <v>1</v>
      </c>
      <c r="OH1" s="213">
        <f ca="1">Planning!OH1</f>
        <v>1</v>
      </c>
      <c r="OI1" s="213">
        <f ca="1">Planning!OI1</f>
        <v>0</v>
      </c>
      <c r="OJ1" s="214">
        <f ca="1">Planning!OJ1</f>
        <v>0</v>
      </c>
    </row>
    <row r="2" spans="1:400" ht="15" x14ac:dyDescent="0.2">
      <c r="A2" s="379" t="s">
        <v>0</v>
      </c>
      <c r="B2" s="381" t="s">
        <v>212</v>
      </c>
      <c r="C2" s="382"/>
      <c r="D2" s="215">
        <f>MONTH(D8)</f>
        <v>8</v>
      </c>
      <c r="E2" s="216">
        <f>MONTH(E8)</f>
        <v>8</v>
      </c>
      <c r="F2" s="216">
        <f t="shared" ref="F2:BQ2" si="0">MONTH(F8)</f>
        <v>8</v>
      </c>
      <c r="G2" s="216">
        <f t="shared" si="0"/>
        <v>8</v>
      </c>
      <c r="H2" s="216">
        <f t="shared" si="0"/>
        <v>8</v>
      </c>
      <c r="I2" s="216">
        <f t="shared" si="0"/>
        <v>8</v>
      </c>
      <c r="J2" s="216">
        <f t="shared" si="0"/>
        <v>8</v>
      </c>
      <c r="K2" s="216">
        <f t="shared" si="0"/>
        <v>8</v>
      </c>
      <c r="L2" s="216">
        <f t="shared" si="0"/>
        <v>8</v>
      </c>
      <c r="M2" s="216">
        <f t="shared" si="0"/>
        <v>8</v>
      </c>
      <c r="N2" s="216">
        <f t="shared" si="0"/>
        <v>8</v>
      </c>
      <c r="O2" s="216">
        <f t="shared" si="0"/>
        <v>8</v>
      </c>
      <c r="P2" s="216">
        <f t="shared" si="0"/>
        <v>8</v>
      </c>
      <c r="Q2" s="216">
        <f t="shared" si="0"/>
        <v>8</v>
      </c>
      <c r="R2" s="216">
        <f t="shared" si="0"/>
        <v>8</v>
      </c>
      <c r="S2" s="216">
        <f t="shared" si="0"/>
        <v>8</v>
      </c>
      <c r="T2" s="216">
        <f t="shared" si="0"/>
        <v>8</v>
      </c>
      <c r="U2" s="216">
        <f t="shared" si="0"/>
        <v>8</v>
      </c>
      <c r="V2" s="216">
        <f t="shared" si="0"/>
        <v>8</v>
      </c>
      <c r="W2" s="216">
        <f t="shared" si="0"/>
        <v>8</v>
      </c>
      <c r="X2" s="216">
        <f t="shared" si="0"/>
        <v>8</v>
      </c>
      <c r="Y2" s="216">
        <f t="shared" si="0"/>
        <v>8</v>
      </c>
      <c r="Z2" s="216">
        <f t="shared" si="0"/>
        <v>8</v>
      </c>
      <c r="AA2" s="216">
        <f t="shared" si="0"/>
        <v>8</v>
      </c>
      <c r="AB2" s="216">
        <f t="shared" si="0"/>
        <v>8</v>
      </c>
      <c r="AC2" s="216">
        <f t="shared" si="0"/>
        <v>8</v>
      </c>
      <c r="AD2" s="216">
        <f t="shared" si="0"/>
        <v>8</v>
      </c>
      <c r="AE2" s="216">
        <f t="shared" si="0"/>
        <v>8</v>
      </c>
      <c r="AF2" s="216">
        <f t="shared" si="0"/>
        <v>8</v>
      </c>
      <c r="AG2" s="216">
        <f t="shared" si="0"/>
        <v>8</v>
      </c>
      <c r="AH2" s="216">
        <f t="shared" si="0"/>
        <v>8</v>
      </c>
      <c r="AI2" s="216">
        <f t="shared" si="0"/>
        <v>9</v>
      </c>
      <c r="AJ2" s="216">
        <f t="shared" si="0"/>
        <v>9</v>
      </c>
      <c r="AK2" s="216">
        <f t="shared" si="0"/>
        <v>9</v>
      </c>
      <c r="AL2" s="216">
        <f t="shared" si="0"/>
        <v>9</v>
      </c>
      <c r="AM2" s="216">
        <f t="shared" si="0"/>
        <v>9</v>
      </c>
      <c r="AN2" s="216">
        <f t="shared" si="0"/>
        <v>9</v>
      </c>
      <c r="AO2" s="216">
        <f t="shared" si="0"/>
        <v>9</v>
      </c>
      <c r="AP2" s="216">
        <f t="shared" si="0"/>
        <v>9</v>
      </c>
      <c r="AQ2" s="216">
        <f t="shared" si="0"/>
        <v>9</v>
      </c>
      <c r="AR2" s="216">
        <f t="shared" si="0"/>
        <v>9</v>
      </c>
      <c r="AS2" s="216">
        <f t="shared" si="0"/>
        <v>9</v>
      </c>
      <c r="AT2" s="216">
        <f t="shared" si="0"/>
        <v>9</v>
      </c>
      <c r="AU2" s="216">
        <f t="shared" si="0"/>
        <v>9</v>
      </c>
      <c r="AV2" s="216">
        <f t="shared" si="0"/>
        <v>9</v>
      </c>
      <c r="AW2" s="216">
        <f t="shared" si="0"/>
        <v>9</v>
      </c>
      <c r="AX2" s="216">
        <f t="shared" si="0"/>
        <v>9</v>
      </c>
      <c r="AY2" s="216">
        <f t="shared" si="0"/>
        <v>9</v>
      </c>
      <c r="AZ2" s="216">
        <f t="shared" si="0"/>
        <v>9</v>
      </c>
      <c r="BA2" s="216">
        <f t="shared" si="0"/>
        <v>9</v>
      </c>
      <c r="BB2" s="216">
        <f t="shared" si="0"/>
        <v>9</v>
      </c>
      <c r="BC2" s="216">
        <f t="shared" si="0"/>
        <v>9</v>
      </c>
      <c r="BD2" s="216">
        <f t="shared" si="0"/>
        <v>9</v>
      </c>
      <c r="BE2" s="216">
        <f t="shared" si="0"/>
        <v>9</v>
      </c>
      <c r="BF2" s="216">
        <f t="shared" si="0"/>
        <v>9</v>
      </c>
      <c r="BG2" s="216">
        <f t="shared" si="0"/>
        <v>9</v>
      </c>
      <c r="BH2" s="216">
        <f t="shared" si="0"/>
        <v>9</v>
      </c>
      <c r="BI2" s="216">
        <f t="shared" si="0"/>
        <v>9</v>
      </c>
      <c r="BJ2" s="216">
        <f t="shared" si="0"/>
        <v>9</v>
      </c>
      <c r="BK2" s="216">
        <f t="shared" si="0"/>
        <v>9</v>
      </c>
      <c r="BL2" s="216">
        <f t="shared" si="0"/>
        <v>9</v>
      </c>
      <c r="BM2" s="216">
        <f t="shared" si="0"/>
        <v>10</v>
      </c>
      <c r="BN2" s="216">
        <f t="shared" si="0"/>
        <v>10</v>
      </c>
      <c r="BO2" s="216">
        <f t="shared" si="0"/>
        <v>10</v>
      </c>
      <c r="BP2" s="216">
        <f t="shared" si="0"/>
        <v>10</v>
      </c>
      <c r="BQ2" s="216">
        <f t="shared" si="0"/>
        <v>10</v>
      </c>
      <c r="BR2" s="216">
        <f t="shared" ref="BR2:EC2" si="1">MONTH(BR8)</f>
        <v>10</v>
      </c>
      <c r="BS2" s="216">
        <f t="shared" si="1"/>
        <v>10</v>
      </c>
      <c r="BT2" s="216">
        <f t="shared" si="1"/>
        <v>10</v>
      </c>
      <c r="BU2" s="216">
        <f t="shared" si="1"/>
        <v>10</v>
      </c>
      <c r="BV2" s="216">
        <f t="shared" si="1"/>
        <v>10</v>
      </c>
      <c r="BW2" s="216">
        <f t="shared" si="1"/>
        <v>10</v>
      </c>
      <c r="BX2" s="216">
        <f t="shared" si="1"/>
        <v>10</v>
      </c>
      <c r="BY2" s="216">
        <f t="shared" si="1"/>
        <v>10</v>
      </c>
      <c r="BZ2" s="216">
        <f t="shared" si="1"/>
        <v>10</v>
      </c>
      <c r="CA2" s="216">
        <f t="shared" si="1"/>
        <v>10</v>
      </c>
      <c r="CB2" s="216">
        <f t="shared" si="1"/>
        <v>10</v>
      </c>
      <c r="CC2" s="216">
        <f t="shared" si="1"/>
        <v>10</v>
      </c>
      <c r="CD2" s="216">
        <f t="shared" si="1"/>
        <v>10</v>
      </c>
      <c r="CE2" s="216">
        <f t="shared" si="1"/>
        <v>10</v>
      </c>
      <c r="CF2" s="216">
        <f t="shared" si="1"/>
        <v>10</v>
      </c>
      <c r="CG2" s="216">
        <f t="shared" si="1"/>
        <v>10</v>
      </c>
      <c r="CH2" s="216">
        <f t="shared" si="1"/>
        <v>10</v>
      </c>
      <c r="CI2" s="216">
        <f t="shared" si="1"/>
        <v>10</v>
      </c>
      <c r="CJ2" s="216">
        <f t="shared" si="1"/>
        <v>10</v>
      </c>
      <c r="CK2" s="216">
        <f t="shared" si="1"/>
        <v>10</v>
      </c>
      <c r="CL2" s="216">
        <f t="shared" si="1"/>
        <v>10</v>
      </c>
      <c r="CM2" s="216">
        <f t="shared" si="1"/>
        <v>10</v>
      </c>
      <c r="CN2" s="216">
        <f t="shared" si="1"/>
        <v>10</v>
      </c>
      <c r="CO2" s="216">
        <f t="shared" si="1"/>
        <v>10</v>
      </c>
      <c r="CP2" s="216">
        <f t="shared" si="1"/>
        <v>10</v>
      </c>
      <c r="CQ2" s="216">
        <f t="shared" si="1"/>
        <v>10</v>
      </c>
      <c r="CR2" s="216">
        <f t="shared" si="1"/>
        <v>11</v>
      </c>
      <c r="CS2" s="216">
        <f t="shared" si="1"/>
        <v>11</v>
      </c>
      <c r="CT2" s="216">
        <f t="shared" si="1"/>
        <v>11</v>
      </c>
      <c r="CU2" s="216">
        <f t="shared" si="1"/>
        <v>11</v>
      </c>
      <c r="CV2" s="216">
        <f t="shared" si="1"/>
        <v>11</v>
      </c>
      <c r="CW2" s="216">
        <f t="shared" si="1"/>
        <v>11</v>
      </c>
      <c r="CX2" s="216">
        <f t="shared" si="1"/>
        <v>11</v>
      </c>
      <c r="CY2" s="216">
        <f t="shared" si="1"/>
        <v>11</v>
      </c>
      <c r="CZ2" s="216">
        <f t="shared" si="1"/>
        <v>11</v>
      </c>
      <c r="DA2" s="216">
        <f t="shared" si="1"/>
        <v>11</v>
      </c>
      <c r="DB2" s="216">
        <f t="shared" si="1"/>
        <v>11</v>
      </c>
      <c r="DC2" s="216">
        <f t="shared" si="1"/>
        <v>11</v>
      </c>
      <c r="DD2" s="216">
        <f t="shared" si="1"/>
        <v>11</v>
      </c>
      <c r="DE2" s="216">
        <f t="shared" si="1"/>
        <v>11</v>
      </c>
      <c r="DF2" s="216">
        <f t="shared" si="1"/>
        <v>11</v>
      </c>
      <c r="DG2" s="216">
        <f t="shared" si="1"/>
        <v>11</v>
      </c>
      <c r="DH2" s="216">
        <f t="shared" si="1"/>
        <v>11</v>
      </c>
      <c r="DI2" s="216">
        <f t="shared" si="1"/>
        <v>11</v>
      </c>
      <c r="DJ2" s="216">
        <f t="shared" si="1"/>
        <v>11</v>
      </c>
      <c r="DK2" s="216">
        <f t="shared" si="1"/>
        <v>11</v>
      </c>
      <c r="DL2" s="216">
        <f t="shared" si="1"/>
        <v>11</v>
      </c>
      <c r="DM2" s="216">
        <f t="shared" si="1"/>
        <v>11</v>
      </c>
      <c r="DN2" s="216">
        <f t="shared" si="1"/>
        <v>11</v>
      </c>
      <c r="DO2" s="216">
        <f t="shared" si="1"/>
        <v>11</v>
      </c>
      <c r="DP2" s="216">
        <f t="shared" si="1"/>
        <v>11</v>
      </c>
      <c r="DQ2" s="216">
        <f t="shared" si="1"/>
        <v>11</v>
      </c>
      <c r="DR2" s="216">
        <f t="shared" si="1"/>
        <v>11</v>
      </c>
      <c r="DS2" s="216">
        <f t="shared" si="1"/>
        <v>11</v>
      </c>
      <c r="DT2" s="216">
        <f t="shared" si="1"/>
        <v>11</v>
      </c>
      <c r="DU2" s="216">
        <f t="shared" si="1"/>
        <v>11</v>
      </c>
      <c r="DV2" s="216">
        <f t="shared" si="1"/>
        <v>12</v>
      </c>
      <c r="DW2" s="216">
        <f t="shared" si="1"/>
        <v>12</v>
      </c>
      <c r="DX2" s="216">
        <f t="shared" si="1"/>
        <v>12</v>
      </c>
      <c r="DY2" s="216">
        <f t="shared" si="1"/>
        <v>12</v>
      </c>
      <c r="DZ2" s="216">
        <f t="shared" si="1"/>
        <v>12</v>
      </c>
      <c r="EA2" s="216">
        <f t="shared" si="1"/>
        <v>12</v>
      </c>
      <c r="EB2" s="216">
        <f t="shared" si="1"/>
        <v>12</v>
      </c>
      <c r="EC2" s="216">
        <f t="shared" si="1"/>
        <v>12</v>
      </c>
      <c r="ED2" s="216">
        <f t="shared" ref="ED2:GO2" si="2">MONTH(ED8)</f>
        <v>12</v>
      </c>
      <c r="EE2" s="216">
        <f t="shared" si="2"/>
        <v>12</v>
      </c>
      <c r="EF2" s="216">
        <f t="shared" si="2"/>
        <v>12</v>
      </c>
      <c r="EG2" s="216">
        <f t="shared" si="2"/>
        <v>12</v>
      </c>
      <c r="EH2" s="216">
        <f t="shared" si="2"/>
        <v>12</v>
      </c>
      <c r="EI2" s="216">
        <f t="shared" si="2"/>
        <v>12</v>
      </c>
      <c r="EJ2" s="216">
        <f t="shared" si="2"/>
        <v>12</v>
      </c>
      <c r="EK2" s="216">
        <f t="shared" si="2"/>
        <v>12</v>
      </c>
      <c r="EL2" s="216">
        <f t="shared" si="2"/>
        <v>12</v>
      </c>
      <c r="EM2" s="216">
        <f t="shared" si="2"/>
        <v>12</v>
      </c>
      <c r="EN2" s="216">
        <f t="shared" si="2"/>
        <v>12</v>
      </c>
      <c r="EO2" s="216">
        <f t="shared" si="2"/>
        <v>12</v>
      </c>
      <c r="EP2" s="216">
        <f t="shared" si="2"/>
        <v>12</v>
      </c>
      <c r="EQ2" s="216">
        <f t="shared" si="2"/>
        <v>12</v>
      </c>
      <c r="ER2" s="216">
        <f t="shared" si="2"/>
        <v>12</v>
      </c>
      <c r="ES2" s="216">
        <f t="shared" si="2"/>
        <v>12</v>
      </c>
      <c r="ET2" s="216">
        <f t="shared" si="2"/>
        <v>12</v>
      </c>
      <c r="EU2" s="216">
        <f t="shared" si="2"/>
        <v>12</v>
      </c>
      <c r="EV2" s="216">
        <f t="shared" si="2"/>
        <v>12</v>
      </c>
      <c r="EW2" s="216">
        <f t="shared" si="2"/>
        <v>12</v>
      </c>
      <c r="EX2" s="216">
        <f t="shared" si="2"/>
        <v>12</v>
      </c>
      <c r="EY2" s="216">
        <f t="shared" si="2"/>
        <v>12</v>
      </c>
      <c r="EZ2" s="216">
        <f t="shared" si="2"/>
        <v>12</v>
      </c>
      <c r="FA2" s="216">
        <f t="shared" si="2"/>
        <v>1</v>
      </c>
      <c r="FB2" s="216">
        <f t="shared" si="2"/>
        <v>1</v>
      </c>
      <c r="FC2" s="216">
        <f t="shared" si="2"/>
        <v>1</v>
      </c>
      <c r="FD2" s="216">
        <f t="shared" si="2"/>
        <v>1</v>
      </c>
      <c r="FE2" s="216">
        <f t="shared" si="2"/>
        <v>1</v>
      </c>
      <c r="FF2" s="216">
        <f t="shared" si="2"/>
        <v>1</v>
      </c>
      <c r="FG2" s="216">
        <f t="shared" si="2"/>
        <v>1</v>
      </c>
      <c r="FH2" s="216">
        <f t="shared" si="2"/>
        <v>1</v>
      </c>
      <c r="FI2" s="216">
        <f t="shared" si="2"/>
        <v>1</v>
      </c>
      <c r="FJ2" s="216">
        <f t="shared" si="2"/>
        <v>1</v>
      </c>
      <c r="FK2" s="216">
        <f t="shared" si="2"/>
        <v>1</v>
      </c>
      <c r="FL2" s="216">
        <f t="shared" si="2"/>
        <v>1</v>
      </c>
      <c r="FM2" s="216">
        <f t="shared" si="2"/>
        <v>1</v>
      </c>
      <c r="FN2" s="216">
        <f t="shared" si="2"/>
        <v>1</v>
      </c>
      <c r="FO2" s="216">
        <f t="shared" si="2"/>
        <v>1</v>
      </c>
      <c r="FP2" s="216">
        <f t="shared" si="2"/>
        <v>1</v>
      </c>
      <c r="FQ2" s="216">
        <f t="shared" si="2"/>
        <v>1</v>
      </c>
      <c r="FR2" s="216">
        <f t="shared" si="2"/>
        <v>1</v>
      </c>
      <c r="FS2" s="216">
        <f t="shared" si="2"/>
        <v>1</v>
      </c>
      <c r="FT2" s="216">
        <f t="shared" si="2"/>
        <v>1</v>
      </c>
      <c r="FU2" s="216">
        <f t="shared" si="2"/>
        <v>1</v>
      </c>
      <c r="FV2" s="216">
        <f t="shared" si="2"/>
        <v>1</v>
      </c>
      <c r="FW2" s="216">
        <f t="shared" si="2"/>
        <v>1</v>
      </c>
      <c r="FX2" s="216">
        <f t="shared" si="2"/>
        <v>1</v>
      </c>
      <c r="FY2" s="216">
        <f t="shared" si="2"/>
        <v>1</v>
      </c>
      <c r="FZ2" s="216">
        <f t="shared" si="2"/>
        <v>1</v>
      </c>
      <c r="GA2" s="216">
        <f t="shared" si="2"/>
        <v>1</v>
      </c>
      <c r="GB2" s="216">
        <f t="shared" si="2"/>
        <v>1</v>
      </c>
      <c r="GC2" s="216">
        <f t="shared" si="2"/>
        <v>1</v>
      </c>
      <c r="GD2" s="216">
        <f t="shared" si="2"/>
        <v>1</v>
      </c>
      <c r="GE2" s="216">
        <f t="shared" si="2"/>
        <v>1</v>
      </c>
      <c r="GF2" s="216">
        <f t="shared" si="2"/>
        <v>2</v>
      </c>
      <c r="GG2" s="216">
        <f t="shared" si="2"/>
        <v>2</v>
      </c>
      <c r="GH2" s="216">
        <f t="shared" si="2"/>
        <v>2</v>
      </c>
      <c r="GI2" s="216">
        <f t="shared" si="2"/>
        <v>2</v>
      </c>
      <c r="GJ2" s="216">
        <f t="shared" si="2"/>
        <v>2</v>
      </c>
      <c r="GK2" s="216">
        <f t="shared" si="2"/>
        <v>2</v>
      </c>
      <c r="GL2" s="216">
        <f t="shared" si="2"/>
        <v>2</v>
      </c>
      <c r="GM2" s="216">
        <f t="shared" si="2"/>
        <v>2</v>
      </c>
      <c r="GN2" s="216">
        <f t="shared" si="2"/>
        <v>2</v>
      </c>
      <c r="GO2" s="216">
        <f t="shared" si="2"/>
        <v>2</v>
      </c>
      <c r="GP2" s="216">
        <f t="shared" ref="GP2:JA2" si="3">MONTH(GP8)</f>
        <v>2</v>
      </c>
      <c r="GQ2" s="216">
        <f t="shared" si="3"/>
        <v>2</v>
      </c>
      <c r="GR2" s="216">
        <f t="shared" si="3"/>
        <v>2</v>
      </c>
      <c r="GS2" s="216">
        <f t="shared" si="3"/>
        <v>2</v>
      </c>
      <c r="GT2" s="216">
        <f t="shared" si="3"/>
        <v>2</v>
      </c>
      <c r="GU2" s="216">
        <f t="shared" si="3"/>
        <v>2</v>
      </c>
      <c r="GV2" s="216">
        <f t="shared" si="3"/>
        <v>2</v>
      </c>
      <c r="GW2" s="216">
        <f t="shared" si="3"/>
        <v>2</v>
      </c>
      <c r="GX2" s="216">
        <f t="shared" si="3"/>
        <v>2</v>
      </c>
      <c r="GY2" s="216">
        <f t="shared" si="3"/>
        <v>2</v>
      </c>
      <c r="GZ2" s="216">
        <f t="shared" si="3"/>
        <v>2</v>
      </c>
      <c r="HA2" s="216">
        <f t="shared" si="3"/>
        <v>2</v>
      </c>
      <c r="HB2" s="216">
        <f t="shared" si="3"/>
        <v>2</v>
      </c>
      <c r="HC2" s="216">
        <f t="shared" si="3"/>
        <v>2</v>
      </c>
      <c r="HD2" s="216">
        <f t="shared" si="3"/>
        <v>2</v>
      </c>
      <c r="HE2" s="216">
        <f t="shared" si="3"/>
        <v>2</v>
      </c>
      <c r="HF2" s="216">
        <f t="shared" si="3"/>
        <v>2</v>
      </c>
      <c r="HG2" s="216">
        <f t="shared" si="3"/>
        <v>2</v>
      </c>
      <c r="HH2" s="216">
        <f t="shared" si="3"/>
        <v>3</v>
      </c>
      <c r="HI2" s="216">
        <f t="shared" si="3"/>
        <v>3</v>
      </c>
      <c r="HJ2" s="216">
        <f t="shared" si="3"/>
        <v>3</v>
      </c>
      <c r="HK2" s="216">
        <f t="shared" si="3"/>
        <v>3</v>
      </c>
      <c r="HL2" s="216">
        <f t="shared" si="3"/>
        <v>3</v>
      </c>
      <c r="HM2" s="216">
        <f t="shared" si="3"/>
        <v>3</v>
      </c>
      <c r="HN2" s="216">
        <f t="shared" si="3"/>
        <v>3</v>
      </c>
      <c r="HO2" s="216">
        <f t="shared" si="3"/>
        <v>3</v>
      </c>
      <c r="HP2" s="216">
        <f t="shared" si="3"/>
        <v>3</v>
      </c>
      <c r="HQ2" s="216">
        <f t="shared" si="3"/>
        <v>3</v>
      </c>
      <c r="HR2" s="216">
        <f t="shared" si="3"/>
        <v>3</v>
      </c>
      <c r="HS2" s="216">
        <f t="shared" si="3"/>
        <v>3</v>
      </c>
      <c r="HT2" s="216">
        <f t="shared" si="3"/>
        <v>3</v>
      </c>
      <c r="HU2" s="216">
        <f t="shared" si="3"/>
        <v>3</v>
      </c>
      <c r="HV2" s="216">
        <f t="shared" si="3"/>
        <v>3</v>
      </c>
      <c r="HW2" s="216">
        <f t="shared" si="3"/>
        <v>3</v>
      </c>
      <c r="HX2" s="216">
        <f t="shared" si="3"/>
        <v>3</v>
      </c>
      <c r="HY2" s="216">
        <f t="shared" si="3"/>
        <v>3</v>
      </c>
      <c r="HZ2" s="216">
        <f t="shared" si="3"/>
        <v>3</v>
      </c>
      <c r="IA2" s="216">
        <f t="shared" si="3"/>
        <v>3</v>
      </c>
      <c r="IB2" s="216">
        <f t="shared" si="3"/>
        <v>3</v>
      </c>
      <c r="IC2" s="216">
        <f t="shared" si="3"/>
        <v>3</v>
      </c>
      <c r="ID2" s="216">
        <f t="shared" si="3"/>
        <v>3</v>
      </c>
      <c r="IE2" s="216">
        <f t="shared" si="3"/>
        <v>3</v>
      </c>
      <c r="IF2" s="216">
        <f t="shared" si="3"/>
        <v>3</v>
      </c>
      <c r="IG2" s="216">
        <f t="shared" si="3"/>
        <v>3</v>
      </c>
      <c r="IH2" s="216">
        <f t="shared" si="3"/>
        <v>3</v>
      </c>
      <c r="II2" s="216">
        <f t="shared" si="3"/>
        <v>3</v>
      </c>
      <c r="IJ2" s="216">
        <f t="shared" si="3"/>
        <v>3</v>
      </c>
      <c r="IK2" s="216">
        <f t="shared" si="3"/>
        <v>3</v>
      </c>
      <c r="IL2" s="216">
        <f t="shared" si="3"/>
        <v>3</v>
      </c>
      <c r="IM2" s="216">
        <f t="shared" si="3"/>
        <v>4</v>
      </c>
      <c r="IN2" s="216">
        <f t="shared" si="3"/>
        <v>4</v>
      </c>
      <c r="IO2" s="216">
        <f t="shared" si="3"/>
        <v>4</v>
      </c>
      <c r="IP2" s="216">
        <f t="shared" si="3"/>
        <v>4</v>
      </c>
      <c r="IQ2" s="216">
        <f t="shared" si="3"/>
        <v>4</v>
      </c>
      <c r="IR2" s="216">
        <f t="shared" si="3"/>
        <v>4</v>
      </c>
      <c r="IS2" s="216">
        <f t="shared" si="3"/>
        <v>4</v>
      </c>
      <c r="IT2" s="216">
        <f t="shared" si="3"/>
        <v>4</v>
      </c>
      <c r="IU2" s="216">
        <f t="shared" si="3"/>
        <v>4</v>
      </c>
      <c r="IV2" s="216">
        <f t="shared" si="3"/>
        <v>4</v>
      </c>
      <c r="IW2" s="216">
        <f t="shared" si="3"/>
        <v>4</v>
      </c>
      <c r="IX2" s="216">
        <f t="shared" si="3"/>
        <v>4</v>
      </c>
      <c r="IY2" s="216">
        <f t="shared" si="3"/>
        <v>4</v>
      </c>
      <c r="IZ2" s="216">
        <f t="shared" si="3"/>
        <v>4</v>
      </c>
      <c r="JA2" s="216">
        <f t="shared" si="3"/>
        <v>4</v>
      </c>
      <c r="JB2" s="216">
        <f t="shared" ref="JB2:LM2" si="4">MONTH(JB8)</f>
        <v>4</v>
      </c>
      <c r="JC2" s="216">
        <f t="shared" si="4"/>
        <v>4</v>
      </c>
      <c r="JD2" s="216">
        <f t="shared" si="4"/>
        <v>4</v>
      </c>
      <c r="JE2" s="216">
        <f t="shared" si="4"/>
        <v>4</v>
      </c>
      <c r="JF2" s="216">
        <f t="shared" si="4"/>
        <v>4</v>
      </c>
      <c r="JG2" s="216">
        <f t="shared" si="4"/>
        <v>4</v>
      </c>
      <c r="JH2" s="216">
        <f t="shared" si="4"/>
        <v>4</v>
      </c>
      <c r="JI2" s="216">
        <f t="shared" si="4"/>
        <v>4</v>
      </c>
      <c r="JJ2" s="216">
        <f t="shared" si="4"/>
        <v>4</v>
      </c>
      <c r="JK2" s="216">
        <f t="shared" si="4"/>
        <v>4</v>
      </c>
      <c r="JL2" s="216">
        <f t="shared" si="4"/>
        <v>4</v>
      </c>
      <c r="JM2" s="216">
        <f t="shared" si="4"/>
        <v>4</v>
      </c>
      <c r="JN2" s="216">
        <f t="shared" si="4"/>
        <v>4</v>
      </c>
      <c r="JO2" s="216">
        <f t="shared" si="4"/>
        <v>4</v>
      </c>
      <c r="JP2" s="216">
        <f t="shared" si="4"/>
        <v>4</v>
      </c>
      <c r="JQ2" s="216">
        <f t="shared" si="4"/>
        <v>5</v>
      </c>
      <c r="JR2" s="216">
        <f t="shared" si="4"/>
        <v>5</v>
      </c>
      <c r="JS2" s="216">
        <f t="shared" si="4"/>
        <v>5</v>
      </c>
      <c r="JT2" s="216">
        <f t="shared" si="4"/>
        <v>5</v>
      </c>
      <c r="JU2" s="216">
        <f t="shared" si="4"/>
        <v>5</v>
      </c>
      <c r="JV2" s="216">
        <f t="shared" si="4"/>
        <v>5</v>
      </c>
      <c r="JW2" s="216">
        <f t="shared" si="4"/>
        <v>5</v>
      </c>
      <c r="JX2" s="216">
        <f t="shared" si="4"/>
        <v>5</v>
      </c>
      <c r="JY2" s="216">
        <f t="shared" si="4"/>
        <v>5</v>
      </c>
      <c r="JZ2" s="216">
        <f t="shared" si="4"/>
        <v>5</v>
      </c>
      <c r="KA2" s="216">
        <f t="shared" si="4"/>
        <v>5</v>
      </c>
      <c r="KB2" s="216">
        <f t="shared" si="4"/>
        <v>5</v>
      </c>
      <c r="KC2" s="216">
        <f t="shared" si="4"/>
        <v>5</v>
      </c>
      <c r="KD2" s="216">
        <f t="shared" si="4"/>
        <v>5</v>
      </c>
      <c r="KE2" s="216">
        <f t="shared" si="4"/>
        <v>5</v>
      </c>
      <c r="KF2" s="216">
        <f t="shared" si="4"/>
        <v>5</v>
      </c>
      <c r="KG2" s="216">
        <f t="shared" si="4"/>
        <v>5</v>
      </c>
      <c r="KH2" s="216">
        <f t="shared" si="4"/>
        <v>5</v>
      </c>
      <c r="KI2" s="216">
        <f t="shared" si="4"/>
        <v>5</v>
      </c>
      <c r="KJ2" s="216">
        <f t="shared" si="4"/>
        <v>5</v>
      </c>
      <c r="KK2" s="216">
        <f t="shared" si="4"/>
        <v>5</v>
      </c>
      <c r="KL2" s="216">
        <f t="shared" si="4"/>
        <v>5</v>
      </c>
      <c r="KM2" s="216">
        <f t="shared" si="4"/>
        <v>5</v>
      </c>
      <c r="KN2" s="216">
        <f t="shared" si="4"/>
        <v>5</v>
      </c>
      <c r="KO2" s="216">
        <f t="shared" si="4"/>
        <v>5</v>
      </c>
      <c r="KP2" s="216">
        <f t="shared" si="4"/>
        <v>5</v>
      </c>
      <c r="KQ2" s="216">
        <f t="shared" si="4"/>
        <v>5</v>
      </c>
      <c r="KR2" s="216">
        <f t="shared" si="4"/>
        <v>5</v>
      </c>
      <c r="KS2" s="216">
        <f t="shared" si="4"/>
        <v>5</v>
      </c>
      <c r="KT2" s="216">
        <f t="shared" si="4"/>
        <v>5</v>
      </c>
      <c r="KU2" s="216">
        <f t="shared" si="4"/>
        <v>5</v>
      </c>
      <c r="KV2" s="216">
        <f t="shared" si="4"/>
        <v>6</v>
      </c>
      <c r="KW2" s="216">
        <f t="shared" si="4"/>
        <v>6</v>
      </c>
      <c r="KX2" s="216">
        <f t="shared" si="4"/>
        <v>6</v>
      </c>
      <c r="KY2" s="216">
        <f t="shared" si="4"/>
        <v>6</v>
      </c>
      <c r="KZ2" s="216">
        <f t="shared" si="4"/>
        <v>6</v>
      </c>
      <c r="LA2" s="216">
        <f t="shared" si="4"/>
        <v>6</v>
      </c>
      <c r="LB2" s="216">
        <f t="shared" si="4"/>
        <v>6</v>
      </c>
      <c r="LC2" s="216">
        <f t="shared" si="4"/>
        <v>6</v>
      </c>
      <c r="LD2" s="216">
        <f t="shared" si="4"/>
        <v>6</v>
      </c>
      <c r="LE2" s="216">
        <f t="shared" si="4"/>
        <v>6</v>
      </c>
      <c r="LF2" s="216">
        <f t="shared" si="4"/>
        <v>6</v>
      </c>
      <c r="LG2" s="216">
        <f t="shared" si="4"/>
        <v>6</v>
      </c>
      <c r="LH2" s="216">
        <f t="shared" si="4"/>
        <v>6</v>
      </c>
      <c r="LI2" s="216">
        <f t="shared" si="4"/>
        <v>6</v>
      </c>
      <c r="LJ2" s="216">
        <f t="shared" si="4"/>
        <v>6</v>
      </c>
      <c r="LK2" s="216">
        <f t="shared" si="4"/>
        <v>6</v>
      </c>
      <c r="LL2" s="216">
        <f t="shared" si="4"/>
        <v>6</v>
      </c>
      <c r="LM2" s="216">
        <f t="shared" si="4"/>
        <v>6</v>
      </c>
      <c r="LN2" s="216">
        <f t="shared" ref="LN2:NY2" si="5">MONTH(LN8)</f>
        <v>6</v>
      </c>
      <c r="LO2" s="216">
        <f t="shared" si="5"/>
        <v>6</v>
      </c>
      <c r="LP2" s="216">
        <f t="shared" si="5"/>
        <v>6</v>
      </c>
      <c r="LQ2" s="216">
        <f t="shared" si="5"/>
        <v>6</v>
      </c>
      <c r="LR2" s="216">
        <f t="shared" si="5"/>
        <v>6</v>
      </c>
      <c r="LS2" s="216">
        <f t="shared" si="5"/>
        <v>6</v>
      </c>
      <c r="LT2" s="216">
        <f t="shared" si="5"/>
        <v>6</v>
      </c>
      <c r="LU2" s="216">
        <f t="shared" si="5"/>
        <v>6</v>
      </c>
      <c r="LV2" s="216">
        <f t="shared" si="5"/>
        <v>6</v>
      </c>
      <c r="LW2" s="216">
        <f t="shared" si="5"/>
        <v>6</v>
      </c>
      <c r="LX2" s="216">
        <f t="shared" si="5"/>
        <v>6</v>
      </c>
      <c r="LY2" s="216">
        <f t="shared" si="5"/>
        <v>6</v>
      </c>
      <c r="LZ2" s="216">
        <f t="shared" si="5"/>
        <v>7</v>
      </c>
      <c r="MA2" s="216">
        <f t="shared" si="5"/>
        <v>7</v>
      </c>
      <c r="MB2" s="216">
        <f t="shared" si="5"/>
        <v>7</v>
      </c>
      <c r="MC2" s="216">
        <f t="shared" si="5"/>
        <v>7</v>
      </c>
      <c r="MD2" s="216">
        <f t="shared" si="5"/>
        <v>7</v>
      </c>
      <c r="ME2" s="216">
        <f t="shared" si="5"/>
        <v>7</v>
      </c>
      <c r="MF2" s="216">
        <f t="shared" si="5"/>
        <v>7</v>
      </c>
      <c r="MG2" s="216">
        <f t="shared" si="5"/>
        <v>7</v>
      </c>
      <c r="MH2" s="216">
        <f t="shared" si="5"/>
        <v>7</v>
      </c>
      <c r="MI2" s="216">
        <f t="shared" si="5"/>
        <v>7</v>
      </c>
      <c r="MJ2" s="216">
        <f t="shared" si="5"/>
        <v>7</v>
      </c>
      <c r="MK2" s="216">
        <f t="shared" si="5"/>
        <v>7</v>
      </c>
      <c r="ML2" s="216">
        <f t="shared" si="5"/>
        <v>7</v>
      </c>
      <c r="MM2" s="216">
        <f t="shared" si="5"/>
        <v>7</v>
      </c>
      <c r="MN2" s="216">
        <f t="shared" si="5"/>
        <v>7</v>
      </c>
      <c r="MO2" s="216">
        <f t="shared" si="5"/>
        <v>7</v>
      </c>
      <c r="MP2" s="216">
        <f t="shared" si="5"/>
        <v>7</v>
      </c>
      <c r="MQ2" s="216">
        <f t="shared" si="5"/>
        <v>7</v>
      </c>
      <c r="MR2" s="216">
        <f t="shared" si="5"/>
        <v>7</v>
      </c>
      <c r="MS2" s="216">
        <f t="shared" si="5"/>
        <v>7</v>
      </c>
      <c r="MT2" s="216">
        <f t="shared" si="5"/>
        <v>7</v>
      </c>
      <c r="MU2" s="216">
        <f t="shared" si="5"/>
        <v>7</v>
      </c>
      <c r="MV2" s="216">
        <f t="shared" si="5"/>
        <v>7</v>
      </c>
      <c r="MW2" s="216">
        <f t="shared" si="5"/>
        <v>7</v>
      </c>
      <c r="MX2" s="216">
        <f t="shared" si="5"/>
        <v>7</v>
      </c>
      <c r="MY2" s="216">
        <f t="shared" si="5"/>
        <v>7</v>
      </c>
      <c r="MZ2" s="216">
        <f t="shared" si="5"/>
        <v>7</v>
      </c>
      <c r="NA2" s="216">
        <f t="shared" si="5"/>
        <v>7</v>
      </c>
      <c r="NB2" s="216">
        <f t="shared" si="5"/>
        <v>7</v>
      </c>
      <c r="NC2" s="216">
        <f t="shared" si="5"/>
        <v>7</v>
      </c>
      <c r="ND2" s="216">
        <f t="shared" si="5"/>
        <v>7</v>
      </c>
      <c r="NE2" s="216">
        <f t="shared" si="5"/>
        <v>8</v>
      </c>
      <c r="NF2" s="216">
        <f t="shared" si="5"/>
        <v>8</v>
      </c>
      <c r="NG2" s="216">
        <f t="shared" si="5"/>
        <v>8</v>
      </c>
      <c r="NH2" s="216">
        <f t="shared" si="5"/>
        <v>8</v>
      </c>
      <c r="NI2" s="216">
        <f t="shared" si="5"/>
        <v>8</v>
      </c>
      <c r="NJ2" s="216">
        <f t="shared" si="5"/>
        <v>8</v>
      </c>
      <c r="NK2" s="216">
        <f t="shared" si="5"/>
        <v>8</v>
      </c>
      <c r="NL2" s="216">
        <f t="shared" si="5"/>
        <v>8</v>
      </c>
      <c r="NM2" s="216">
        <f t="shared" si="5"/>
        <v>8</v>
      </c>
      <c r="NN2" s="216">
        <f t="shared" si="5"/>
        <v>8</v>
      </c>
      <c r="NO2" s="216">
        <f t="shared" si="5"/>
        <v>8</v>
      </c>
      <c r="NP2" s="216">
        <f t="shared" si="5"/>
        <v>8</v>
      </c>
      <c r="NQ2" s="216">
        <f t="shared" si="5"/>
        <v>8</v>
      </c>
      <c r="NR2" s="216">
        <f t="shared" si="5"/>
        <v>8</v>
      </c>
      <c r="NS2" s="216">
        <f t="shared" si="5"/>
        <v>8</v>
      </c>
      <c r="NT2" s="216">
        <f t="shared" si="5"/>
        <v>8</v>
      </c>
      <c r="NU2" s="216">
        <f t="shared" si="5"/>
        <v>8</v>
      </c>
      <c r="NV2" s="216">
        <f t="shared" si="5"/>
        <v>8</v>
      </c>
      <c r="NW2" s="216">
        <f t="shared" si="5"/>
        <v>8</v>
      </c>
      <c r="NX2" s="216">
        <f t="shared" si="5"/>
        <v>8</v>
      </c>
      <c r="NY2" s="216">
        <f t="shared" si="5"/>
        <v>8</v>
      </c>
      <c r="NZ2" s="216">
        <f t="shared" ref="NZ2:OJ2" si="6">MONTH(NZ8)</f>
        <v>8</v>
      </c>
      <c r="OA2" s="216">
        <f t="shared" si="6"/>
        <v>8</v>
      </c>
      <c r="OB2" s="216">
        <f t="shared" si="6"/>
        <v>8</v>
      </c>
      <c r="OC2" s="216">
        <f t="shared" si="6"/>
        <v>8</v>
      </c>
      <c r="OD2" s="216">
        <f t="shared" si="6"/>
        <v>8</v>
      </c>
      <c r="OE2" s="216">
        <f t="shared" si="6"/>
        <v>8</v>
      </c>
      <c r="OF2" s="216">
        <f t="shared" si="6"/>
        <v>8</v>
      </c>
      <c r="OG2" s="216">
        <f t="shared" si="6"/>
        <v>8</v>
      </c>
      <c r="OH2" s="216">
        <f t="shared" si="6"/>
        <v>8</v>
      </c>
      <c r="OI2" s="216">
        <f t="shared" si="6"/>
        <v>8</v>
      </c>
      <c r="OJ2" s="217">
        <f t="shared" si="6"/>
        <v>9</v>
      </c>
    </row>
    <row r="3" spans="1:400" ht="15.75" thickBot="1" x14ac:dyDescent="0.25">
      <c r="A3" s="379"/>
      <c r="B3" s="377" t="s">
        <v>15</v>
      </c>
      <c r="C3" s="378"/>
      <c r="D3" s="218">
        <f>INT((D9-LOOKUP(D9,DATE(YEAR(D9)+{-1;0;1},1,3)-WEEKDAY(DATE(YEAR(D9)+{-1;0;1},1,3))+2))/7)+1</f>
        <v>31</v>
      </c>
      <c r="E3" s="219">
        <f>INT((E9-LOOKUP(E9,DATE(YEAR(E9)+{-1;0;1},1,3)-WEEKDAY(DATE(YEAR(E9)+{-1;0;1},1,3))+2))/7)+1</f>
        <v>31</v>
      </c>
      <c r="F3" s="219">
        <f>INT((F9-LOOKUP(F9,DATE(YEAR(F9)+{-1;0;1},1,3)-WEEKDAY(DATE(YEAR(F9)+{-1;0;1},1,3))+2))/7)+1</f>
        <v>31</v>
      </c>
      <c r="G3" s="219">
        <f>INT((G9-LOOKUP(G9,DATE(YEAR(G9)+{-1;0;1},1,3)-WEEKDAY(DATE(YEAR(G9)+{-1;0;1},1,3))+2))/7)+1</f>
        <v>31</v>
      </c>
      <c r="H3" s="219">
        <f>INT((H9-LOOKUP(H9,DATE(YEAR(H9)+{-1;0;1},1,3)-WEEKDAY(DATE(YEAR(H9)+{-1;0;1},1,3))+2))/7)+1</f>
        <v>31</v>
      </c>
      <c r="I3" s="219">
        <f>INT((I9-LOOKUP(I9,DATE(YEAR(I9)+{-1;0;1},1,3)-WEEKDAY(DATE(YEAR(I9)+{-1;0;1},1,3))+2))/7)+1</f>
        <v>32</v>
      </c>
      <c r="J3" s="219">
        <f>INT((J9-LOOKUP(J9,DATE(YEAR(J9)+{-1;0;1},1,3)-WEEKDAY(DATE(YEAR(J9)+{-1;0;1},1,3))+2))/7)+1</f>
        <v>32</v>
      </c>
      <c r="K3" s="219">
        <f>INT((K9-LOOKUP(K9,DATE(YEAR(K9)+{-1;0;1},1,3)-WEEKDAY(DATE(YEAR(K9)+{-1;0;1},1,3))+2))/7)+1</f>
        <v>32</v>
      </c>
      <c r="L3" s="219">
        <f>INT((L9-LOOKUP(L9,DATE(YEAR(L9)+{-1;0;1},1,3)-WEEKDAY(DATE(YEAR(L9)+{-1;0;1},1,3))+2))/7)+1</f>
        <v>32</v>
      </c>
      <c r="M3" s="219">
        <f>INT((M9-LOOKUP(M9,DATE(YEAR(M9)+{-1;0;1},1,3)-WEEKDAY(DATE(YEAR(M9)+{-1;0;1},1,3))+2))/7)+1</f>
        <v>32</v>
      </c>
      <c r="N3" s="219">
        <f>INT((N9-LOOKUP(N9,DATE(YEAR(N9)+{-1;0;1},1,3)-WEEKDAY(DATE(YEAR(N9)+{-1;0;1},1,3))+2))/7)+1</f>
        <v>32</v>
      </c>
      <c r="O3" s="219">
        <f>INT((O9-LOOKUP(O9,DATE(YEAR(O9)+{-1;0;1},1,3)-WEEKDAY(DATE(YEAR(O9)+{-1;0;1},1,3))+2))/7)+1</f>
        <v>32</v>
      </c>
      <c r="P3" s="219">
        <f>INT((P9-LOOKUP(P9,DATE(YEAR(P9)+{-1;0;1},1,3)-WEEKDAY(DATE(YEAR(P9)+{-1;0;1},1,3))+2))/7)+1</f>
        <v>33</v>
      </c>
      <c r="Q3" s="219">
        <f>INT((Q9-LOOKUP(Q9,DATE(YEAR(Q9)+{-1;0;1},1,3)-WEEKDAY(DATE(YEAR(Q9)+{-1;0;1},1,3))+2))/7)+1</f>
        <v>33</v>
      </c>
      <c r="R3" s="219">
        <f>INT((R9-LOOKUP(R9,DATE(YEAR(R9)+{-1;0;1},1,3)-WEEKDAY(DATE(YEAR(R9)+{-1;0;1},1,3))+2))/7)+1</f>
        <v>33</v>
      </c>
      <c r="S3" s="219">
        <f>INT((S9-LOOKUP(S9,DATE(YEAR(S9)+{-1;0;1},1,3)-WEEKDAY(DATE(YEAR(S9)+{-1;0;1},1,3))+2))/7)+1</f>
        <v>33</v>
      </c>
      <c r="T3" s="219">
        <f>INT((T9-LOOKUP(T9,DATE(YEAR(T9)+{-1;0;1},1,3)-WEEKDAY(DATE(YEAR(T9)+{-1;0;1},1,3))+2))/7)+1</f>
        <v>33</v>
      </c>
      <c r="U3" s="219">
        <f>INT((U9-LOOKUP(U9,DATE(YEAR(U9)+{-1;0;1},1,3)-WEEKDAY(DATE(YEAR(U9)+{-1;0;1},1,3))+2))/7)+1</f>
        <v>33</v>
      </c>
      <c r="V3" s="219">
        <f>INT((V9-LOOKUP(V9,DATE(YEAR(V9)+{-1;0;1},1,3)-WEEKDAY(DATE(YEAR(V9)+{-1;0;1},1,3))+2))/7)+1</f>
        <v>33</v>
      </c>
      <c r="W3" s="219">
        <f>INT((W9-LOOKUP(W9,DATE(YEAR(W9)+{-1;0;1},1,3)-WEEKDAY(DATE(YEAR(W9)+{-1;0;1},1,3))+2))/7)+1</f>
        <v>34</v>
      </c>
      <c r="X3" s="219">
        <f>INT((X9-LOOKUP(X9,DATE(YEAR(X9)+{-1;0;1},1,3)-WEEKDAY(DATE(YEAR(X9)+{-1;0;1},1,3))+2))/7)+1</f>
        <v>34</v>
      </c>
      <c r="Y3" s="219">
        <f>INT((Y9-LOOKUP(Y9,DATE(YEAR(Y9)+{-1;0;1},1,3)-WEEKDAY(DATE(YEAR(Y9)+{-1;0;1},1,3))+2))/7)+1</f>
        <v>34</v>
      </c>
      <c r="Z3" s="219">
        <f>INT((Z9-LOOKUP(Z9,DATE(YEAR(Z9)+{-1;0;1},1,3)-WEEKDAY(DATE(YEAR(Z9)+{-1;0;1},1,3))+2))/7)+1</f>
        <v>34</v>
      </c>
      <c r="AA3" s="219">
        <f>INT((AA9-LOOKUP(AA9,DATE(YEAR(AA9)+{-1;0;1},1,3)-WEEKDAY(DATE(YEAR(AA9)+{-1;0;1},1,3))+2))/7)+1</f>
        <v>34</v>
      </c>
      <c r="AB3" s="219">
        <f>INT((AB9-LOOKUP(AB9,DATE(YEAR(AB9)+{-1;0;1},1,3)-WEEKDAY(DATE(YEAR(AB9)+{-1;0;1},1,3))+2))/7)+1</f>
        <v>34</v>
      </c>
      <c r="AC3" s="219">
        <f>INT((AC9-LOOKUP(AC9,DATE(YEAR(AC9)+{-1;0;1},1,3)-WEEKDAY(DATE(YEAR(AC9)+{-1;0;1},1,3))+2))/7)+1</f>
        <v>34</v>
      </c>
      <c r="AD3" s="219">
        <f>INT((AD9-LOOKUP(AD9,DATE(YEAR(AD9)+{-1;0;1},1,3)-WEEKDAY(DATE(YEAR(AD9)+{-1;0;1},1,3))+2))/7)+1</f>
        <v>35</v>
      </c>
      <c r="AE3" s="219">
        <f>INT((AE9-LOOKUP(AE9,DATE(YEAR(AE9)+{-1;0;1},1,3)-WEEKDAY(DATE(YEAR(AE9)+{-1;0;1},1,3))+2))/7)+1</f>
        <v>35</v>
      </c>
      <c r="AF3" s="219">
        <f>INT((AF9-LOOKUP(AF9,DATE(YEAR(AF9)+{-1;0;1},1,3)-WEEKDAY(DATE(YEAR(AF9)+{-1;0;1},1,3))+2))/7)+1</f>
        <v>35</v>
      </c>
      <c r="AG3" s="219">
        <f>INT((AG9-LOOKUP(AG9,DATE(YEAR(AG9)+{-1;0;1},1,3)-WEEKDAY(DATE(YEAR(AG9)+{-1;0;1},1,3))+2))/7)+1</f>
        <v>35</v>
      </c>
      <c r="AH3" s="219">
        <f>INT((AH9-LOOKUP(AH9,DATE(YEAR(AH9)+{-1;0;1},1,3)-WEEKDAY(DATE(YEAR(AH9)+{-1;0;1},1,3))+2))/7)+1</f>
        <v>35</v>
      </c>
      <c r="AI3" s="219">
        <f>INT((AI9-LOOKUP(AI9,DATE(YEAR(AI9)+{-1;0;1},1,3)-WEEKDAY(DATE(YEAR(AI9)+{-1;0;1},1,3))+2))/7)+1</f>
        <v>35</v>
      </c>
      <c r="AJ3" s="219">
        <f>INT((AJ9-LOOKUP(AJ9,DATE(YEAR(AJ9)+{-1;0;1},1,3)-WEEKDAY(DATE(YEAR(AJ9)+{-1;0;1},1,3))+2))/7)+1</f>
        <v>35</v>
      </c>
      <c r="AK3" s="219">
        <f>INT((AK9-LOOKUP(AK9,DATE(YEAR(AK9)+{-1;0;1},1,3)-WEEKDAY(DATE(YEAR(AK9)+{-1;0;1},1,3))+2))/7)+1</f>
        <v>36</v>
      </c>
      <c r="AL3" s="219">
        <f>INT((AL9-LOOKUP(AL9,DATE(YEAR(AL9)+{-1;0;1},1,3)-WEEKDAY(DATE(YEAR(AL9)+{-1;0;1},1,3))+2))/7)+1</f>
        <v>36</v>
      </c>
      <c r="AM3" s="219">
        <f>INT((AM9-LOOKUP(AM9,DATE(YEAR(AM9)+{-1;0;1},1,3)-WEEKDAY(DATE(YEAR(AM9)+{-1;0;1},1,3))+2))/7)+1</f>
        <v>36</v>
      </c>
      <c r="AN3" s="219">
        <f>INT((AN9-LOOKUP(AN9,DATE(YEAR(AN9)+{-1;0;1},1,3)-WEEKDAY(DATE(YEAR(AN9)+{-1;0;1},1,3))+2))/7)+1</f>
        <v>36</v>
      </c>
      <c r="AO3" s="219">
        <f>INT((AO9-LOOKUP(AO9,DATE(YEAR(AO9)+{-1;0;1},1,3)-WEEKDAY(DATE(YEAR(AO9)+{-1;0;1},1,3))+2))/7)+1</f>
        <v>36</v>
      </c>
      <c r="AP3" s="219">
        <f>INT((AP9-LOOKUP(AP9,DATE(YEAR(AP9)+{-1;0;1},1,3)-WEEKDAY(DATE(YEAR(AP9)+{-1;0;1},1,3))+2))/7)+1</f>
        <v>36</v>
      </c>
      <c r="AQ3" s="219">
        <f>INT((AQ9-LOOKUP(AQ9,DATE(YEAR(AQ9)+{-1;0;1},1,3)-WEEKDAY(DATE(YEAR(AQ9)+{-1;0;1},1,3))+2))/7)+1</f>
        <v>36</v>
      </c>
      <c r="AR3" s="219">
        <f>INT((AR9-LOOKUP(AR9,DATE(YEAR(AR9)+{-1;0;1},1,3)-WEEKDAY(DATE(YEAR(AR9)+{-1;0;1},1,3))+2))/7)+1</f>
        <v>37</v>
      </c>
      <c r="AS3" s="219">
        <f>INT((AS9-LOOKUP(AS9,DATE(YEAR(AS9)+{-1;0;1},1,3)-WEEKDAY(DATE(YEAR(AS9)+{-1;0;1},1,3))+2))/7)+1</f>
        <v>37</v>
      </c>
      <c r="AT3" s="219">
        <f>INT((AT9-LOOKUP(AT9,DATE(YEAR(AT9)+{-1;0;1},1,3)-WEEKDAY(DATE(YEAR(AT9)+{-1;0;1},1,3))+2))/7)+1</f>
        <v>37</v>
      </c>
      <c r="AU3" s="219">
        <f>INT((AU9-LOOKUP(AU9,DATE(YEAR(AU9)+{-1;0;1},1,3)-WEEKDAY(DATE(YEAR(AU9)+{-1;0;1},1,3))+2))/7)+1</f>
        <v>37</v>
      </c>
      <c r="AV3" s="219">
        <f>INT((AV9-LOOKUP(AV9,DATE(YEAR(AV9)+{-1;0;1},1,3)-WEEKDAY(DATE(YEAR(AV9)+{-1;0;1},1,3))+2))/7)+1</f>
        <v>37</v>
      </c>
      <c r="AW3" s="219">
        <f>INT((AW9-LOOKUP(AW9,DATE(YEAR(AW9)+{-1;0;1},1,3)-WEEKDAY(DATE(YEAR(AW9)+{-1;0;1},1,3))+2))/7)+1</f>
        <v>37</v>
      </c>
      <c r="AX3" s="219">
        <f>INT((AX9-LOOKUP(AX9,DATE(YEAR(AX9)+{-1;0;1},1,3)-WEEKDAY(DATE(YEAR(AX9)+{-1;0;1},1,3))+2))/7)+1</f>
        <v>37</v>
      </c>
      <c r="AY3" s="219">
        <f>INT((AY9-LOOKUP(AY9,DATE(YEAR(AY9)+{-1;0;1},1,3)-WEEKDAY(DATE(YEAR(AY9)+{-1;0;1},1,3))+2))/7)+1</f>
        <v>38</v>
      </c>
      <c r="AZ3" s="219">
        <f>INT((AZ9-LOOKUP(AZ9,DATE(YEAR(AZ9)+{-1;0;1},1,3)-WEEKDAY(DATE(YEAR(AZ9)+{-1;0;1},1,3))+2))/7)+1</f>
        <v>38</v>
      </c>
      <c r="BA3" s="219">
        <f>INT((BA9-LOOKUP(BA9,DATE(YEAR(BA9)+{-1;0;1},1,3)-WEEKDAY(DATE(YEAR(BA9)+{-1;0;1},1,3))+2))/7)+1</f>
        <v>38</v>
      </c>
      <c r="BB3" s="219">
        <f>INT((BB9-LOOKUP(BB9,DATE(YEAR(BB9)+{-1;0;1},1,3)-WEEKDAY(DATE(YEAR(BB9)+{-1;0;1},1,3))+2))/7)+1</f>
        <v>38</v>
      </c>
      <c r="BC3" s="219">
        <f>INT((BC9-LOOKUP(BC9,DATE(YEAR(BC9)+{-1;0;1},1,3)-WEEKDAY(DATE(YEAR(BC9)+{-1;0;1},1,3))+2))/7)+1</f>
        <v>38</v>
      </c>
      <c r="BD3" s="219">
        <f>INT((BD9-LOOKUP(BD9,DATE(YEAR(BD9)+{-1;0;1},1,3)-WEEKDAY(DATE(YEAR(BD9)+{-1;0;1},1,3))+2))/7)+1</f>
        <v>38</v>
      </c>
      <c r="BE3" s="219">
        <f>INT((BE9-LOOKUP(BE9,DATE(YEAR(BE9)+{-1;0;1},1,3)-WEEKDAY(DATE(YEAR(BE9)+{-1;0;1},1,3))+2))/7)+1</f>
        <v>38</v>
      </c>
      <c r="BF3" s="219">
        <f>INT((BF9-LOOKUP(BF9,DATE(YEAR(BF9)+{-1;0;1},1,3)-WEEKDAY(DATE(YEAR(BF9)+{-1;0;1},1,3))+2))/7)+1</f>
        <v>39</v>
      </c>
      <c r="BG3" s="219">
        <f>INT((BG9-LOOKUP(BG9,DATE(YEAR(BG9)+{-1;0;1},1,3)-WEEKDAY(DATE(YEAR(BG9)+{-1;0;1},1,3))+2))/7)+1</f>
        <v>39</v>
      </c>
      <c r="BH3" s="219">
        <f>INT((BH9-LOOKUP(BH9,DATE(YEAR(BH9)+{-1;0;1},1,3)-WEEKDAY(DATE(YEAR(BH9)+{-1;0;1},1,3))+2))/7)+1</f>
        <v>39</v>
      </c>
      <c r="BI3" s="219">
        <f>INT((BI9-LOOKUP(BI9,DATE(YEAR(BI9)+{-1;0;1},1,3)-WEEKDAY(DATE(YEAR(BI9)+{-1;0;1},1,3))+2))/7)+1</f>
        <v>39</v>
      </c>
      <c r="BJ3" s="219">
        <f>INT((BJ9-LOOKUP(BJ9,DATE(YEAR(BJ9)+{-1;0;1},1,3)-WEEKDAY(DATE(YEAR(BJ9)+{-1;0;1},1,3))+2))/7)+1</f>
        <v>39</v>
      </c>
      <c r="BK3" s="219">
        <f>INT((BK9-LOOKUP(BK9,DATE(YEAR(BK9)+{-1;0;1},1,3)-WEEKDAY(DATE(YEAR(BK9)+{-1;0;1},1,3))+2))/7)+1</f>
        <v>39</v>
      </c>
      <c r="BL3" s="219">
        <f>INT((BL9-LOOKUP(BL9,DATE(YEAR(BL9)+{-1;0;1},1,3)-WEEKDAY(DATE(YEAR(BL9)+{-1;0;1},1,3))+2))/7)+1</f>
        <v>39</v>
      </c>
      <c r="BM3" s="219">
        <f>INT((BM9-LOOKUP(BM9,DATE(YEAR(BM9)+{-1;0;1},1,3)-WEEKDAY(DATE(YEAR(BM9)+{-1;0;1},1,3))+2))/7)+1</f>
        <v>40</v>
      </c>
      <c r="BN3" s="219">
        <f>INT((BN9-LOOKUP(BN9,DATE(YEAR(BN9)+{-1;0;1},1,3)-WEEKDAY(DATE(YEAR(BN9)+{-1;0;1},1,3))+2))/7)+1</f>
        <v>40</v>
      </c>
      <c r="BO3" s="219">
        <f>INT((BO9-LOOKUP(BO9,DATE(YEAR(BO9)+{-1;0;1},1,3)-WEEKDAY(DATE(YEAR(BO9)+{-1;0;1},1,3))+2))/7)+1</f>
        <v>40</v>
      </c>
      <c r="BP3" s="219">
        <f>INT((BP9-LOOKUP(BP9,DATE(YEAR(BP9)+{-1;0;1},1,3)-WEEKDAY(DATE(YEAR(BP9)+{-1;0;1},1,3))+2))/7)+1</f>
        <v>40</v>
      </c>
      <c r="BQ3" s="219">
        <f>INT((BQ9-LOOKUP(BQ9,DATE(YEAR(BQ9)+{-1;0;1},1,3)-WEEKDAY(DATE(YEAR(BQ9)+{-1;0;1},1,3))+2))/7)+1</f>
        <v>40</v>
      </c>
      <c r="BR3" s="219">
        <f>INT((BR9-LOOKUP(BR9,DATE(YEAR(BR9)+{-1;0;1},1,3)-WEEKDAY(DATE(YEAR(BR9)+{-1;0;1},1,3))+2))/7)+1</f>
        <v>40</v>
      </c>
      <c r="BS3" s="219">
        <f>INT((BS9-LOOKUP(BS9,DATE(YEAR(BS9)+{-1;0;1},1,3)-WEEKDAY(DATE(YEAR(BS9)+{-1;0;1},1,3))+2))/7)+1</f>
        <v>40</v>
      </c>
      <c r="BT3" s="219">
        <f>INT((BT9-LOOKUP(BT9,DATE(YEAR(BT9)+{-1;0;1},1,3)-WEEKDAY(DATE(YEAR(BT9)+{-1;0;1},1,3))+2))/7)+1</f>
        <v>41</v>
      </c>
      <c r="BU3" s="219">
        <f>INT((BU9-LOOKUP(BU9,DATE(YEAR(BU9)+{-1;0;1},1,3)-WEEKDAY(DATE(YEAR(BU9)+{-1;0;1},1,3))+2))/7)+1</f>
        <v>41</v>
      </c>
      <c r="BV3" s="219">
        <f>INT((BV9-LOOKUP(BV9,DATE(YEAR(BV9)+{-1;0;1},1,3)-WEEKDAY(DATE(YEAR(BV9)+{-1;0;1},1,3))+2))/7)+1</f>
        <v>41</v>
      </c>
      <c r="BW3" s="219">
        <f>INT((BW9-LOOKUP(BW9,DATE(YEAR(BW9)+{-1;0;1},1,3)-WEEKDAY(DATE(YEAR(BW9)+{-1;0;1},1,3))+2))/7)+1</f>
        <v>41</v>
      </c>
      <c r="BX3" s="219">
        <f>INT((BX9-LOOKUP(BX9,DATE(YEAR(BX9)+{-1;0;1},1,3)-WEEKDAY(DATE(YEAR(BX9)+{-1;0;1},1,3))+2))/7)+1</f>
        <v>41</v>
      </c>
      <c r="BY3" s="219">
        <f>INT((BY9-LOOKUP(BY9,DATE(YEAR(BY9)+{-1;0;1},1,3)-WEEKDAY(DATE(YEAR(BY9)+{-1;0;1},1,3))+2))/7)+1</f>
        <v>41</v>
      </c>
      <c r="BZ3" s="219">
        <f>INT((BZ9-LOOKUP(BZ9,DATE(YEAR(BZ9)+{-1;0;1},1,3)-WEEKDAY(DATE(YEAR(BZ9)+{-1;0;1},1,3))+2))/7)+1</f>
        <v>41</v>
      </c>
      <c r="CA3" s="219">
        <f>INT((CA9-LOOKUP(CA9,DATE(YEAR(CA9)+{-1;0;1},1,3)-WEEKDAY(DATE(YEAR(CA9)+{-1;0;1},1,3))+2))/7)+1</f>
        <v>42</v>
      </c>
      <c r="CB3" s="219">
        <f>INT((CB9-LOOKUP(CB9,DATE(YEAR(CB9)+{-1;0;1},1,3)-WEEKDAY(DATE(YEAR(CB9)+{-1;0;1},1,3))+2))/7)+1</f>
        <v>42</v>
      </c>
      <c r="CC3" s="219">
        <f>INT((CC9-LOOKUP(CC9,DATE(YEAR(CC9)+{-1;0;1},1,3)-WEEKDAY(DATE(YEAR(CC9)+{-1;0;1},1,3))+2))/7)+1</f>
        <v>42</v>
      </c>
      <c r="CD3" s="219">
        <f>INT((CD9-LOOKUP(CD9,DATE(YEAR(CD9)+{-1;0;1},1,3)-WEEKDAY(DATE(YEAR(CD9)+{-1;0;1},1,3))+2))/7)+1</f>
        <v>42</v>
      </c>
      <c r="CE3" s="219">
        <f>INT((CE9-LOOKUP(CE9,DATE(YEAR(CE9)+{-1;0;1},1,3)-WEEKDAY(DATE(YEAR(CE9)+{-1;0;1},1,3))+2))/7)+1</f>
        <v>42</v>
      </c>
      <c r="CF3" s="219">
        <f>INT((CF9-LOOKUP(CF9,DATE(YEAR(CF9)+{-1;0;1},1,3)-WEEKDAY(DATE(YEAR(CF9)+{-1;0;1},1,3))+2))/7)+1</f>
        <v>42</v>
      </c>
      <c r="CG3" s="219">
        <f>INT((CG9-LOOKUP(CG9,DATE(YEAR(CG9)+{-1;0;1},1,3)-WEEKDAY(DATE(YEAR(CG9)+{-1;0;1},1,3))+2))/7)+1</f>
        <v>42</v>
      </c>
      <c r="CH3" s="219">
        <f>INT((CH9-LOOKUP(CH9,DATE(YEAR(CH9)+{-1;0;1},1,3)-WEEKDAY(DATE(YEAR(CH9)+{-1;0;1},1,3))+2))/7)+1</f>
        <v>43</v>
      </c>
      <c r="CI3" s="219">
        <f>INT((CI9-LOOKUP(CI9,DATE(YEAR(CI9)+{-1;0;1},1,3)-WEEKDAY(DATE(YEAR(CI9)+{-1;0;1},1,3))+2))/7)+1</f>
        <v>43</v>
      </c>
      <c r="CJ3" s="219">
        <f>INT((CJ9-LOOKUP(CJ9,DATE(YEAR(CJ9)+{-1;0;1},1,3)-WEEKDAY(DATE(YEAR(CJ9)+{-1;0;1},1,3))+2))/7)+1</f>
        <v>43</v>
      </c>
      <c r="CK3" s="219">
        <f>INT((CK9-LOOKUP(CK9,DATE(YEAR(CK9)+{-1;0;1},1,3)-WEEKDAY(DATE(YEAR(CK9)+{-1;0;1},1,3))+2))/7)+1</f>
        <v>43</v>
      </c>
      <c r="CL3" s="219">
        <f>INT((CL9-LOOKUP(CL9,DATE(YEAR(CL9)+{-1;0;1},1,3)-WEEKDAY(DATE(YEAR(CL9)+{-1;0;1},1,3))+2))/7)+1</f>
        <v>43</v>
      </c>
      <c r="CM3" s="219">
        <f>INT((CM9-LOOKUP(CM9,DATE(YEAR(CM9)+{-1;0;1},1,3)-WEEKDAY(DATE(YEAR(CM9)+{-1;0;1},1,3))+2))/7)+1</f>
        <v>43</v>
      </c>
      <c r="CN3" s="219">
        <f>INT((CN9-LOOKUP(CN9,DATE(YEAR(CN9)+{-1;0;1},1,3)-WEEKDAY(DATE(YEAR(CN9)+{-1;0;1},1,3))+2))/7)+1</f>
        <v>43</v>
      </c>
      <c r="CO3" s="219">
        <f>INT((CO9-LOOKUP(CO9,DATE(YEAR(CO9)+{-1;0;1},1,3)-WEEKDAY(DATE(YEAR(CO9)+{-1;0;1},1,3))+2))/7)+1</f>
        <v>44</v>
      </c>
      <c r="CP3" s="219">
        <f>INT((CP9-LOOKUP(CP9,DATE(YEAR(CP9)+{-1;0;1},1,3)-WEEKDAY(DATE(YEAR(CP9)+{-1;0;1},1,3))+2))/7)+1</f>
        <v>44</v>
      </c>
      <c r="CQ3" s="219">
        <f>INT((CQ9-LOOKUP(CQ9,DATE(YEAR(CQ9)+{-1;0;1},1,3)-WEEKDAY(DATE(YEAR(CQ9)+{-1;0;1},1,3))+2))/7)+1</f>
        <v>44</v>
      </c>
      <c r="CR3" s="219">
        <f>INT((CR9-LOOKUP(CR9,DATE(YEAR(CR9)+{-1;0;1},1,3)-WEEKDAY(DATE(YEAR(CR9)+{-1;0;1},1,3))+2))/7)+1</f>
        <v>44</v>
      </c>
      <c r="CS3" s="219">
        <f>INT((CS9-LOOKUP(CS9,DATE(YEAR(CS9)+{-1;0;1},1,3)-WEEKDAY(DATE(YEAR(CS9)+{-1;0;1},1,3))+2))/7)+1</f>
        <v>44</v>
      </c>
      <c r="CT3" s="219">
        <f>INT((CT9-LOOKUP(CT9,DATE(YEAR(CT9)+{-1;0;1},1,3)-WEEKDAY(DATE(YEAR(CT9)+{-1;0;1},1,3))+2))/7)+1</f>
        <v>44</v>
      </c>
      <c r="CU3" s="219">
        <f>INT((CU9-LOOKUP(CU9,DATE(YEAR(CU9)+{-1;0;1},1,3)-WEEKDAY(DATE(YEAR(CU9)+{-1;0;1},1,3))+2))/7)+1</f>
        <v>44</v>
      </c>
      <c r="CV3" s="219">
        <f>INT((CV9-LOOKUP(CV9,DATE(YEAR(CV9)+{-1;0;1},1,3)-WEEKDAY(DATE(YEAR(CV9)+{-1;0;1},1,3))+2))/7)+1</f>
        <v>45</v>
      </c>
      <c r="CW3" s="219">
        <f>INT((CW9-LOOKUP(CW9,DATE(YEAR(CW9)+{-1;0;1},1,3)-WEEKDAY(DATE(YEAR(CW9)+{-1;0;1},1,3))+2))/7)+1</f>
        <v>45</v>
      </c>
      <c r="CX3" s="219">
        <f>INT((CX9-LOOKUP(CX9,DATE(YEAR(CX9)+{-1;0;1},1,3)-WEEKDAY(DATE(YEAR(CX9)+{-1;0;1},1,3))+2))/7)+1</f>
        <v>45</v>
      </c>
      <c r="CY3" s="219">
        <f>INT((CY9-LOOKUP(CY9,DATE(YEAR(CY9)+{-1;0;1},1,3)-WEEKDAY(DATE(YEAR(CY9)+{-1;0;1},1,3))+2))/7)+1</f>
        <v>45</v>
      </c>
      <c r="CZ3" s="219">
        <f>INT((CZ9-LOOKUP(CZ9,DATE(YEAR(CZ9)+{-1;0;1},1,3)-WEEKDAY(DATE(YEAR(CZ9)+{-1;0;1},1,3))+2))/7)+1</f>
        <v>45</v>
      </c>
      <c r="DA3" s="219">
        <f>INT((DA9-LOOKUP(DA9,DATE(YEAR(DA9)+{-1;0;1},1,3)-WEEKDAY(DATE(YEAR(DA9)+{-1;0;1},1,3))+2))/7)+1</f>
        <v>45</v>
      </c>
      <c r="DB3" s="219">
        <f>INT((DB9-LOOKUP(DB9,DATE(YEAR(DB9)+{-1;0;1},1,3)-WEEKDAY(DATE(YEAR(DB9)+{-1;0;1},1,3))+2))/7)+1</f>
        <v>45</v>
      </c>
      <c r="DC3" s="219">
        <f>INT((DC9-LOOKUP(DC9,DATE(YEAR(DC9)+{-1;0;1},1,3)-WEEKDAY(DATE(YEAR(DC9)+{-1;0;1},1,3))+2))/7)+1</f>
        <v>46</v>
      </c>
      <c r="DD3" s="219">
        <f>INT((DD9-LOOKUP(DD9,DATE(YEAR(DD9)+{-1;0;1},1,3)-WEEKDAY(DATE(YEAR(DD9)+{-1;0;1},1,3))+2))/7)+1</f>
        <v>46</v>
      </c>
      <c r="DE3" s="219">
        <f>INT((DE9-LOOKUP(DE9,DATE(YEAR(DE9)+{-1;0;1},1,3)-WEEKDAY(DATE(YEAR(DE9)+{-1;0;1},1,3))+2))/7)+1</f>
        <v>46</v>
      </c>
      <c r="DF3" s="219">
        <f>INT((DF9-LOOKUP(DF9,DATE(YEAR(DF9)+{-1;0;1},1,3)-WEEKDAY(DATE(YEAR(DF9)+{-1;0;1},1,3))+2))/7)+1</f>
        <v>46</v>
      </c>
      <c r="DG3" s="219">
        <f>INT((DG9-LOOKUP(DG9,DATE(YEAR(DG9)+{-1;0;1},1,3)-WEEKDAY(DATE(YEAR(DG9)+{-1;0;1},1,3))+2))/7)+1</f>
        <v>46</v>
      </c>
      <c r="DH3" s="219">
        <f>INT((DH9-LOOKUP(DH9,DATE(YEAR(DH9)+{-1;0;1},1,3)-WEEKDAY(DATE(YEAR(DH9)+{-1;0;1},1,3))+2))/7)+1</f>
        <v>46</v>
      </c>
      <c r="DI3" s="219">
        <f>INT((DI9-LOOKUP(DI9,DATE(YEAR(DI9)+{-1;0;1},1,3)-WEEKDAY(DATE(YEAR(DI9)+{-1;0;1},1,3))+2))/7)+1</f>
        <v>46</v>
      </c>
      <c r="DJ3" s="219">
        <f>INT((DJ9-LOOKUP(DJ9,DATE(YEAR(DJ9)+{-1;0;1},1,3)-WEEKDAY(DATE(YEAR(DJ9)+{-1;0;1},1,3))+2))/7)+1</f>
        <v>47</v>
      </c>
      <c r="DK3" s="219">
        <f>INT((DK9-LOOKUP(DK9,DATE(YEAR(DK9)+{-1;0;1},1,3)-WEEKDAY(DATE(YEAR(DK9)+{-1;0;1},1,3))+2))/7)+1</f>
        <v>47</v>
      </c>
      <c r="DL3" s="219">
        <f>INT((DL9-LOOKUP(DL9,DATE(YEAR(DL9)+{-1;0;1},1,3)-WEEKDAY(DATE(YEAR(DL9)+{-1;0;1},1,3))+2))/7)+1</f>
        <v>47</v>
      </c>
      <c r="DM3" s="219">
        <f>INT((DM9-LOOKUP(DM9,DATE(YEAR(DM9)+{-1;0;1},1,3)-WEEKDAY(DATE(YEAR(DM9)+{-1;0;1},1,3))+2))/7)+1</f>
        <v>47</v>
      </c>
      <c r="DN3" s="219">
        <f>INT((DN9-LOOKUP(DN9,DATE(YEAR(DN9)+{-1;0;1},1,3)-WEEKDAY(DATE(YEAR(DN9)+{-1;0;1},1,3))+2))/7)+1</f>
        <v>47</v>
      </c>
      <c r="DO3" s="219">
        <f>INT((DO9-LOOKUP(DO9,DATE(YEAR(DO9)+{-1;0;1},1,3)-WEEKDAY(DATE(YEAR(DO9)+{-1;0;1},1,3))+2))/7)+1</f>
        <v>47</v>
      </c>
      <c r="DP3" s="219">
        <f>INT((DP9-LOOKUP(DP9,DATE(YEAR(DP9)+{-1;0;1},1,3)-WEEKDAY(DATE(YEAR(DP9)+{-1;0;1},1,3))+2))/7)+1</f>
        <v>47</v>
      </c>
      <c r="DQ3" s="219">
        <f>INT((DQ9-LOOKUP(DQ9,DATE(YEAR(DQ9)+{-1;0;1},1,3)-WEEKDAY(DATE(YEAR(DQ9)+{-1;0;1},1,3))+2))/7)+1</f>
        <v>48</v>
      </c>
      <c r="DR3" s="219">
        <f>INT((DR9-LOOKUP(DR9,DATE(YEAR(DR9)+{-1;0;1},1,3)-WEEKDAY(DATE(YEAR(DR9)+{-1;0;1},1,3))+2))/7)+1</f>
        <v>48</v>
      </c>
      <c r="DS3" s="219">
        <f>INT((DS9-LOOKUP(DS9,DATE(YEAR(DS9)+{-1;0;1},1,3)-WEEKDAY(DATE(YEAR(DS9)+{-1;0;1},1,3))+2))/7)+1</f>
        <v>48</v>
      </c>
      <c r="DT3" s="219">
        <f>INT((DT9-LOOKUP(DT9,DATE(YEAR(DT9)+{-1;0;1},1,3)-WEEKDAY(DATE(YEAR(DT9)+{-1;0;1},1,3))+2))/7)+1</f>
        <v>48</v>
      </c>
      <c r="DU3" s="219">
        <f>INT((DU9-LOOKUP(DU9,DATE(YEAR(DU9)+{-1;0;1},1,3)-WEEKDAY(DATE(YEAR(DU9)+{-1;0;1},1,3))+2))/7)+1</f>
        <v>48</v>
      </c>
      <c r="DV3" s="219">
        <f>INT((DV9-LOOKUP(DV9,DATE(YEAR(DV9)+{-1;0;1},1,3)-WEEKDAY(DATE(YEAR(DV9)+{-1;0;1},1,3))+2))/7)+1</f>
        <v>48</v>
      </c>
      <c r="DW3" s="219">
        <f>INT((DW9-LOOKUP(DW9,DATE(YEAR(DW9)+{-1;0;1},1,3)-WEEKDAY(DATE(YEAR(DW9)+{-1;0;1},1,3))+2))/7)+1</f>
        <v>48</v>
      </c>
      <c r="DX3" s="219">
        <f>INT((DX9-LOOKUP(DX9,DATE(YEAR(DX9)+{-1;0;1},1,3)-WEEKDAY(DATE(YEAR(DX9)+{-1;0;1},1,3))+2))/7)+1</f>
        <v>49</v>
      </c>
      <c r="DY3" s="219">
        <f>INT((DY9-LOOKUP(DY9,DATE(YEAR(DY9)+{-1;0;1},1,3)-WEEKDAY(DATE(YEAR(DY9)+{-1;0;1},1,3))+2))/7)+1</f>
        <v>49</v>
      </c>
      <c r="DZ3" s="219">
        <f>INT((DZ9-LOOKUP(DZ9,DATE(YEAR(DZ9)+{-1;0;1},1,3)-WEEKDAY(DATE(YEAR(DZ9)+{-1;0;1},1,3))+2))/7)+1</f>
        <v>49</v>
      </c>
      <c r="EA3" s="219">
        <f>INT((EA9-LOOKUP(EA9,DATE(YEAR(EA9)+{-1;0;1},1,3)-WEEKDAY(DATE(YEAR(EA9)+{-1;0;1},1,3))+2))/7)+1</f>
        <v>49</v>
      </c>
      <c r="EB3" s="219">
        <f>INT((EB9-LOOKUP(EB9,DATE(YEAR(EB9)+{-1;0;1},1,3)-WEEKDAY(DATE(YEAR(EB9)+{-1;0;1},1,3))+2))/7)+1</f>
        <v>49</v>
      </c>
      <c r="EC3" s="219">
        <f>INT((EC9-LOOKUP(EC9,DATE(YEAR(EC9)+{-1;0;1},1,3)-WEEKDAY(DATE(YEAR(EC9)+{-1;0;1},1,3))+2))/7)+1</f>
        <v>49</v>
      </c>
      <c r="ED3" s="219">
        <f>INT((ED9-LOOKUP(ED9,DATE(YEAR(ED9)+{-1;0;1},1,3)-WEEKDAY(DATE(YEAR(ED9)+{-1;0;1},1,3))+2))/7)+1</f>
        <v>49</v>
      </c>
      <c r="EE3" s="219">
        <f>INT((EE9-LOOKUP(EE9,DATE(YEAR(EE9)+{-1;0;1},1,3)-WEEKDAY(DATE(YEAR(EE9)+{-1;0;1},1,3))+2))/7)+1</f>
        <v>50</v>
      </c>
      <c r="EF3" s="219">
        <f>INT((EF9-LOOKUP(EF9,DATE(YEAR(EF9)+{-1;0;1},1,3)-WEEKDAY(DATE(YEAR(EF9)+{-1;0;1},1,3))+2))/7)+1</f>
        <v>50</v>
      </c>
      <c r="EG3" s="219">
        <f>INT((EG9-LOOKUP(EG9,DATE(YEAR(EG9)+{-1;0;1},1,3)-WEEKDAY(DATE(YEAR(EG9)+{-1;0;1},1,3))+2))/7)+1</f>
        <v>50</v>
      </c>
      <c r="EH3" s="219">
        <f>INT((EH9-LOOKUP(EH9,DATE(YEAR(EH9)+{-1;0;1},1,3)-WEEKDAY(DATE(YEAR(EH9)+{-1;0;1},1,3))+2))/7)+1</f>
        <v>50</v>
      </c>
      <c r="EI3" s="219">
        <f>INT((EI9-LOOKUP(EI9,DATE(YEAR(EI9)+{-1;0;1},1,3)-WEEKDAY(DATE(YEAR(EI9)+{-1;0;1},1,3))+2))/7)+1</f>
        <v>50</v>
      </c>
      <c r="EJ3" s="219">
        <f>INT((EJ9-LOOKUP(EJ9,DATE(YEAR(EJ9)+{-1;0;1},1,3)-WEEKDAY(DATE(YEAR(EJ9)+{-1;0;1},1,3))+2))/7)+1</f>
        <v>50</v>
      </c>
      <c r="EK3" s="219">
        <f>INT((EK9-LOOKUP(EK9,DATE(YEAR(EK9)+{-1;0;1},1,3)-WEEKDAY(DATE(YEAR(EK9)+{-1;0;1},1,3))+2))/7)+1</f>
        <v>50</v>
      </c>
      <c r="EL3" s="219">
        <f>INT((EL9-LOOKUP(EL9,DATE(YEAR(EL9)+{-1;0;1},1,3)-WEEKDAY(DATE(YEAR(EL9)+{-1;0;1},1,3))+2))/7)+1</f>
        <v>51</v>
      </c>
      <c r="EM3" s="219">
        <f>INT((EM9-LOOKUP(EM9,DATE(YEAR(EM9)+{-1;0;1},1,3)-WEEKDAY(DATE(YEAR(EM9)+{-1;0;1},1,3))+2))/7)+1</f>
        <v>51</v>
      </c>
      <c r="EN3" s="219">
        <f>INT((EN9-LOOKUP(EN9,DATE(YEAR(EN9)+{-1;0;1},1,3)-WEEKDAY(DATE(YEAR(EN9)+{-1;0;1},1,3))+2))/7)+1</f>
        <v>51</v>
      </c>
      <c r="EO3" s="219">
        <f>INT((EO9-LOOKUP(EO9,DATE(YEAR(EO9)+{-1;0;1},1,3)-WEEKDAY(DATE(YEAR(EO9)+{-1;0;1},1,3))+2))/7)+1</f>
        <v>51</v>
      </c>
      <c r="EP3" s="219">
        <f>INT((EP9-LOOKUP(EP9,DATE(YEAR(EP9)+{-1;0;1},1,3)-WEEKDAY(DATE(YEAR(EP9)+{-1;0;1},1,3))+2))/7)+1</f>
        <v>51</v>
      </c>
      <c r="EQ3" s="219">
        <f>INT((EQ9-LOOKUP(EQ9,DATE(YEAR(EQ9)+{-1;0;1},1,3)-WEEKDAY(DATE(YEAR(EQ9)+{-1;0;1},1,3))+2))/7)+1</f>
        <v>51</v>
      </c>
      <c r="ER3" s="219">
        <f>INT((ER9-LOOKUP(ER9,DATE(YEAR(ER9)+{-1;0;1},1,3)-WEEKDAY(DATE(YEAR(ER9)+{-1;0;1},1,3))+2))/7)+1</f>
        <v>51</v>
      </c>
      <c r="ES3" s="219">
        <f>INT((ES9-LOOKUP(ES9,DATE(YEAR(ES9)+{-1;0;1},1,3)-WEEKDAY(DATE(YEAR(ES9)+{-1;0;1},1,3))+2))/7)+1</f>
        <v>52</v>
      </c>
      <c r="ET3" s="219">
        <f>INT((ET9-LOOKUP(ET9,DATE(YEAR(ET9)+{-1;0;1},1,3)-WEEKDAY(DATE(YEAR(ET9)+{-1;0;1},1,3))+2))/7)+1</f>
        <v>52</v>
      </c>
      <c r="EU3" s="219">
        <f>INT((EU9-LOOKUP(EU9,DATE(YEAR(EU9)+{-1;0;1},1,3)-WEEKDAY(DATE(YEAR(EU9)+{-1;0;1},1,3))+2))/7)+1</f>
        <v>52</v>
      </c>
      <c r="EV3" s="219">
        <f>INT((EV9-LOOKUP(EV9,DATE(YEAR(EV9)+{-1;0;1},1,3)-WEEKDAY(DATE(YEAR(EV9)+{-1;0;1},1,3))+2))/7)+1</f>
        <v>52</v>
      </c>
      <c r="EW3" s="219">
        <f>INT((EW9-LOOKUP(EW9,DATE(YEAR(EW9)+{-1;0;1},1,3)-WEEKDAY(DATE(YEAR(EW9)+{-1;0;1},1,3))+2))/7)+1</f>
        <v>52</v>
      </c>
      <c r="EX3" s="219">
        <f>INT((EX9-LOOKUP(EX9,DATE(YEAR(EX9)+{-1;0;1},1,3)-WEEKDAY(DATE(YEAR(EX9)+{-1;0;1},1,3))+2))/7)+1</f>
        <v>52</v>
      </c>
      <c r="EY3" s="219">
        <f>INT((EY9-LOOKUP(EY9,DATE(YEAR(EY9)+{-1;0;1},1,3)-WEEKDAY(DATE(YEAR(EY9)+{-1;0;1},1,3))+2))/7)+1</f>
        <v>52</v>
      </c>
      <c r="EZ3" s="219">
        <f>INT((EZ9-LOOKUP(EZ9,DATE(YEAR(EZ9)+{-1;0;1},1,3)-WEEKDAY(DATE(YEAR(EZ9)+{-1;0;1},1,3))+2))/7)+1</f>
        <v>1</v>
      </c>
      <c r="FA3" s="219">
        <f>INT((FA9-LOOKUP(FA9,DATE(YEAR(FA9)+{-1;0;1},1,3)-WEEKDAY(DATE(YEAR(FA9)+{-1;0;1},1,3))+2))/7)+1</f>
        <v>1</v>
      </c>
      <c r="FB3" s="219">
        <f>INT((FB9-LOOKUP(FB9,DATE(YEAR(FB9)+{-1;0;1},1,3)-WEEKDAY(DATE(YEAR(FB9)+{-1;0;1},1,3))+2))/7)+1</f>
        <v>1</v>
      </c>
      <c r="FC3" s="219">
        <f>INT((FC9-LOOKUP(FC9,DATE(YEAR(FC9)+{-1;0;1},1,3)-WEEKDAY(DATE(YEAR(FC9)+{-1;0;1},1,3))+2))/7)+1</f>
        <v>1</v>
      </c>
      <c r="FD3" s="219">
        <f>INT((FD9-LOOKUP(FD9,DATE(YEAR(FD9)+{-1;0;1},1,3)-WEEKDAY(DATE(YEAR(FD9)+{-1;0;1},1,3))+2))/7)+1</f>
        <v>1</v>
      </c>
      <c r="FE3" s="219">
        <f>INT((FE9-LOOKUP(FE9,DATE(YEAR(FE9)+{-1;0;1},1,3)-WEEKDAY(DATE(YEAR(FE9)+{-1;0;1},1,3))+2))/7)+1</f>
        <v>1</v>
      </c>
      <c r="FF3" s="219">
        <f>INT((FF9-LOOKUP(FF9,DATE(YEAR(FF9)+{-1;0;1},1,3)-WEEKDAY(DATE(YEAR(FF9)+{-1;0;1},1,3))+2))/7)+1</f>
        <v>1</v>
      </c>
      <c r="FG3" s="219">
        <f>INT((FG9-LOOKUP(FG9,DATE(YEAR(FG9)+{-1;0;1},1,3)-WEEKDAY(DATE(YEAR(FG9)+{-1;0;1},1,3))+2))/7)+1</f>
        <v>2</v>
      </c>
      <c r="FH3" s="219">
        <f>INT((FH9-LOOKUP(FH9,DATE(YEAR(FH9)+{-1;0;1},1,3)-WEEKDAY(DATE(YEAR(FH9)+{-1;0;1},1,3))+2))/7)+1</f>
        <v>2</v>
      </c>
      <c r="FI3" s="219">
        <f>INT((FI9-LOOKUP(FI9,DATE(YEAR(FI9)+{-1;0;1},1,3)-WEEKDAY(DATE(YEAR(FI9)+{-1;0;1},1,3))+2))/7)+1</f>
        <v>2</v>
      </c>
      <c r="FJ3" s="219">
        <f>INT((FJ9-LOOKUP(FJ9,DATE(YEAR(FJ9)+{-1;0;1},1,3)-WEEKDAY(DATE(YEAR(FJ9)+{-1;0;1},1,3))+2))/7)+1</f>
        <v>2</v>
      </c>
      <c r="FK3" s="219">
        <f>INT((FK9-LOOKUP(FK9,DATE(YEAR(FK9)+{-1;0;1},1,3)-WEEKDAY(DATE(YEAR(FK9)+{-1;0;1},1,3))+2))/7)+1</f>
        <v>2</v>
      </c>
      <c r="FL3" s="219">
        <f>INT((FL9-LOOKUP(FL9,DATE(YEAR(FL9)+{-1;0;1},1,3)-WEEKDAY(DATE(YEAR(FL9)+{-1;0;1},1,3))+2))/7)+1</f>
        <v>2</v>
      </c>
      <c r="FM3" s="219">
        <f>INT((FM9-LOOKUP(FM9,DATE(YEAR(FM9)+{-1;0;1},1,3)-WEEKDAY(DATE(YEAR(FM9)+{-1;0;1},1,3))+2))/7)+1</f>
        <v>2</v>
      </c>
      <c r="FN3" s="219">
        <f>INT((FN9-LOOKUP(FN9,DATE(YEAR(FN9)+{-1;0;1},1,3)-WEEKDAY(DATE(YEAR(FN9)+{-1;0;1},1,3))+2))/7)+1</f>
        <v>3</v>
      </c>
      <c r="FO3" s="219">
        <f>INT((FO9-LOOKUP(FO9,DATE(YEAR(FO9)+{-1;0;1},1,3)-WEEKDAY(DATE(YEAR(FO9)+{-1;0;1},1,3))+2))/7)+1</f>
        <v>3</v>
      </c>
      <c r="FP3" s="219">
        <f>INT((FP9-LOOKUP(FP9,DATE(YEAR(FP9)+{-1;0;1},1,3)-WEEKDAY(DATE(YEAR(FP9)+{-1;0;1},1,3))+2))/7)+1</f>
        <v>3</v>
      </c>
      <c r="FQ3" s="219">
        <f>INT((FQ9-LOOKUP(FQ9,DATE(YEAR(FQ9)+{-1;0;1},1,3)-WEEKDAY(DATE(YEAR(FQ9)+{-1;0;1},1,3))+2))/7)+1</f>
        <v>3</v>
      </c>
      <c r="FR3" s="219">
        <f>INT((FR9-LOOKUP(FR9,DATE(YEAR(FR9)+{-1;0;1},1,3)-WEEKDAY(DATE(YEAR(FR9)+{-1;0;1},1,3))+2))/7)+1</f>
        <v>3</v>
      </c>
      <c r="FS3" s="219">
        <f>INT((FS9-LOOKUP(FS9,DATE(YEAR(FS9)+{-1;0;1},1,3)-WEEKDAY(DATE(YEAR(FS9)+{-1;0;1},1,3))+2))/7)+1</f>
        <v>3</v>
      </c>
      <c r="FT3" s="219">
        <f>INT((FT9-LOOKUP(FT9,DATE(YEAR(FT9)+{-1;0;1},1,3)-WEEKDAY(DATE(YEAR(FT9)+{-1;0;1},1,3))+2))/7)+1</f>
        <v>3</v>
      </c>
      <c r="FU3" s="219">
        <f>INT((FU9-LOOKUP(FU9,DATE(YEAR(FU9)+{-1;0;1},1,3)-WEEKDAY(DATE(YEAR(FU9)+{-1;0;1},1,3))+2))/7)+1</f>
        <v>4</v>
      </c>
      <c r="FV3" s="219">
        <f>INT((FV9-LOOKUP(FV9,DATE(YEAR(FV9)+{-1;0;1},1,3)-WEEKDAY(DATE(YEAR(FV9)+{-1;0;1},1,3))+2))/7)+1</f>
        <v>4</v>
      </c>
      <c r="FW3" s="219">
        <f>INT((FW9-LOOKUP(FW9,DATE(YEAR(FW9)+{-1;0;1},1,3)-WEEKDAY(DATE(YEAR(FW9)+{-1;0;1},1,3))+2))/7)+1</f>
        <v>4</v>
      </c>
      <c r="FX3" s="219">
        <f>INT((FX9-LOOKUP(FX9,DATE(YEAR(FX9)+{-1;0;1},1,3)-WEEKDAY(DATE(YEAR(FX9)+{-1;0;1},1,3))+2))/7)+1</f>
        <v>4</v>
      </c>
      <c r="FY3" s="219">
        <f>INT((FY9-LOOKUP(FY9,DATE(YEAR(FY9)+{-1;0;1},1,3)-WEEKDAY(DATE(YEAR(FY9)+{-1;0;1},1,3))+2))/7)+1</f>
        <v>4</v>
      </c>
      <c r="FZ3" s="219">
        <f>INT((FZ9-LOOKUP(FZ9,DATE(YEAR(FZ9)+{-1;0;1},1,3)-WEEKDAY(DATE(YEAR(FZ9)+{-1;0;1},1,3))+2))/7)+1</f>
        <v>4</v>
      </c>
      <c r="GA3" s="219">
        <f>INT((GA9-LOOKUP(GA9,DATE(YEAR(GA9)+{-1;0;1},1,3)-WEEKDAY(DATE(YEAR(GA9)+{-1;0;1},1,3))+2))/7)+1</f>
        <v>4</v>
      </c>
      <c r="GB3" s="219">
        <f>INT((GB9-LOOKUP(GB9,DATE(YEAR(GB9)+{-1;0;1},1,3)-WEEKDAY(DATE(YEAR(GB9)+{-1;0;1},1,3))+2))/7)+1</f>
        <v>5</v>
      </c>
      <c r="GC3" s="219">
        <f>INT((GC9-LOOKUP(GC9,DATE(YEAR(GC9)+{-1;0;1},1,3)-WEEKDAY(DATE(YEAR(GC9)+{-1;0;1},1,3))+2))/7)+1</f>
        <v>5</v>
      </c>
      <c r="GD3" s="219">
        <f>INT((GD9-LOOKUP(GD9,DATE(YEAR(GD9)+{-1;0;1},1,3)-WEEKDAY(DATE(YEAR(GD9)+{-1;0;1},1,3))+2))/7)+1</f>
        <v>5</v>
      </c>
      <c r="GE3" s="219">
        <f>INT((GE9-LOOKUP(GE9,DATE(YEAR(GE9)+{-1;0;1},1,3)-WEEKDAY(DATE(YEAR(GE9)+{-1;0;1},1,3))+2))/7)+1</f>
        <v>5</v>
      </c>
      <c r="GF3" s="219">
        <f>INT((GF9-LOOKUP(GF9,DATE(YEAR(GF9)+{-1;0;1},1,3)-WEEKDAY(DATE(YEAR(GF9)+{-1;0;1},1,3))+2))/7)+1</f>
        <v>5</v>
      </c>
      <c r="GG3" s="219">
        <f>INT((GG9-LOOKUP(GG9,DATE(YEAR(GG9)+{-1;0;1},1,3)-WEEKDAY(DATE(YEAR(GG9)+{-1;0;1},1,3))+2))/7)+1</f>
        <v>5</v>
      </c>
      <c r="GH3" s="219">
        <f>INT((GH9-LOOKUP(GH9,DATE(YEAR(GH9)+{-1;0;1},1,3)-WEEKDAY(DATE(YEAR(GH9)+{-1;0;1},1,3))+2))/7)+1</f>
        <v>5</v>
      </c>
      <c r="GI3" s="219">
        <f>INT((GI9-LOOKUP(GI9,DATE(YEAR(GI9)+{-1;0;1},1,3)-WEEKDAY(DATE(YEAR(GI9)+{-1;0;1},1,3))+2))/7)+1</f>
        <v>6</v>
      </c>
      <c r="GJ3" s="219">
        <f>INT((GJ9-LOOKUP(GJ9,DATE(YEAR(GJ9)+{-1;0;1},1,3)-WEEKDAY(DATE(YEAR(GJ9)+{-1;0;1},1,3))+2))/7)+1</f>
        <v>6</v>
      </c>
      <c r="GK3" s="219">
        <f>INT((GK9-LOOKUP(GK9,DATE(YEAR(GK9)+{-1;0;1},1,3)-WEEKDAY(DATE(YEAR(GK9)+{-1;0;1},1,3))+2))/7)+1</f>
        <v>6</v>
      </c>
      <c r="GL3" s="219">
        <f>INT((GL9-LOOKUP(GL9,DATE(YEAR(GL9)+{-1;0;1},1,3)-WEEKDAY(DATE(YEAR(GL9)+{-1;0;1},1,3))+2))/7)+1</f>
        <v>6</v>
      </c>
      <c r="GM3" s="219">
        <f>INT((GM9-LOOKUP(GM9,DATE(YEAR(GM9)+{-1;0;1},1,3)-WEEKDAY(DATE(YEAR(GM9)+{-1;0;1},1,3))+2))/7)+1</f>
        <v>6</v>
      </c>
      <c r="GN3" s="219">
        <f>INT((GN9-LOOKUP(GN9,DATE(YEAR(GN9)+{-1;0;1},1,3)-WEEKDAY(DATE(YEAR(GN9)+{-1;0;1},1,3))+2))/7)+1</f>
        <v>6</v>
      </c>
      <c r="GO3" s="219">
        <f>INT((GO9-LOOKUP(GO9,DATE(YEAR(GO9)+{-1;0;1},1,3)-WEEKDAY(DATE(YEAR(GO9)+{-1;0;1},1,3))+2))/7)+1</f>
        <v>6</v>
      </c>
      <c r="GP3" s="219">
        <f>INT((GP9-LOOKUP(GP9,DATE(YEAR(GP9)+{-1;0;1},1,3)-WEEKDAY(DATE(YEAR(GP9)+{-1;0;1},1,3))+2))/7)+1</f>
        <v>7</v>
      </c>
      <c r="GQ3" s="219">
        <f>INT((GQ9-LOOKUP(GQ9,DATE(YEAR(GQ9)+{-1;0;1},1,3)-WEEKDAY(DATE(YEAR(GQ9)+{-1;0;1},1,3))+2))/7)+1</f>
        <v>7</v>
      </c>
      <c r="GR3" s="219">
        <f>INT((GR9-LOOKUP(GR9,DATE(YEAR(GR9)+{-1;0;1},1,3)-WEEKDAY(DATE(YEAR(GR9)+{-1;0;1},1,3))+2))/7)+1</f>
        <v>7</v>
      </c>
      <c r="GS3" s="219">
        <f>INT((GS9-LOOKUP(GS9,DATE(YEAR(GS9)+{-1;0;1},1,3)-WEEKDAY(DATE(YEAR(GS9)+{-1;0;1},1,3))+2))/7)+1</f>
        <v>7</v>
      </c>
      <c r="GT3" s="219">
        <f>INT((GT9-LOOKUP(GT9,DATE(YEAR(GT9)+{-1;0;1},1,3)-WEEKDAY(DATE(YEAR(GT9)+{-1;0;1},1,3))+2))/7)+1</f>
        <v>7</v>
      </c>
      <c r="GU3" s="219">
        <f>INT((GU9-LOOKUP(GU9,DATE(YEAR(GU9)+{-1;0;1},1,3)-WEEKDAY(DATE(YEAR(GU9)+{-1;0;1},1,3))+2))/7)+1</f>
        <v>7</v>
      </c>
      <c r="GV3" s="219">
        <f>INT((GV9-LOOKUP(GV9,DATE(YEAR(GV9)+{-1;0;1},1,3)-WEEKDAY(DATE(YEAR(GV9)+{-1;0;1},1,3))+2))/7)+1</f>
        <v>7</v>
      </c>
      <c r="GW3" s="219">
        <f>INT((GW9-LOOKUP(GW9,DATE(YEAR(GW9)+{-1;0;1},1,3)-WEEKDAY(DATE(YEAR(GW9)+{-1;0;1},1,3))+2))/7)+1</f>
        <v>8</v>
      </c>
      <c r="GX3" s="219">
        <f>INT((GX9-LOOKUP(GX9,DATE(YEAR(GX9)+{-1;0;1},1,3)-WEEKDAY(DATE(YEAR(GX9)+{-1;0;1},1,3))+2))/7)+1</f>
        <v>8</v>
      </c>
      <c r="GY3" s="219">
        <f>INT((GY9-LOOKUP(GY9,DATE(YEAR(GY9)+{-1;0;1},1,3)-WEEKDAY(DATE(YEAR(GY9)+{-1;0;1},1,3))+2))/7)+1</f>
        <v>8</v>
      </c>
      <c r="GZ3" s="219">
        <f>INT((GZ9-LOOKUP(GZ9,DATE(YEAR(GZ9)+{-1;0;1},1,3)-WEEKDAY(DATE(YEAR(GZ9)+{-1;0;1},1,3))+2))/7)+1</f>
        <v>8</v>
      </c>
      <c r="HA3" s="219">
        <f>INT((HA9-LOOKUP(HA9,DATE(YEAR(HA9)+{-1;0;1},1,3)-WEEKDAY(DATE(YEAR(HA9)+{-1;0;1},1,3))+2))/7)+1</f>
        <v>8</v>
      </c>
      <c r="HB3" s="219">
        <f>INT((HB9-LOOKUP(HB9,DATE(YEAR(HB9)+{-1;0;1},1,3)-WEEKDAY(DATE(YEAR(HB9)+{-1;0;1},1,3))+2))/7)+1</f>
        <v>8</v>
      </c>
      <c r="HC3" s="219">
        <f>INT((HC9-LOOKUP(HC9,DATE(YEAR(HC9)+{-1;0;1},1,3)-WEEKDAY(DATE(YEAR(HC9)+{-1;0;1},1,3))+2))/7)+1</f>
        <v>8</v>
      </c>
      <c r="HD3" s="219">
        <f>INT((HD9-LOOKUP(HD9,DATE(YEAR(HD9)+{-1;0;1},1,3)-WEEKDAY(DATE(YEAR(HD9)+{-1;0;1},1,3))+2))/7)+1</f>
        <v>9</v>
      </c>
      <c r="HE3" s="219">
        <f>INT((HE9-LOOKUP(HE9,DATE(YEAR(HE9)+{-1;0;1},1,3)-WEEKDAY(DATE(YEAR(HE9)+{-1;0;1},1,3))+2))/7)+1</f>
        <v>9</v>
      </c>
      <c r="HF3" s="219">
        <f>INT((HF9-LOOKUP(HF9,DATE(YEAR(HF9)+{-1;0;1},1,3)-WEEKDAY(DATE(YEAR(HF9)+{-1;0;1},1,3))+2))/7)+1</f>
        <v>9</v>
      </c>
      <c r="HG3" s="219">
        <f>INT((HG9-LOOKUP(HG9,DATE(YEAR(HG9)+{-1;0;1},1,3)-WEEKDAY(DATE(YEAR(HG9)+{-1;0;1},1,3))+2))/7)+1</f>
        <v>9</v>
      </c>
      <c r="HH3" s="219">
        <f>INT((HH9-LOOKUP(HH9,DATE(YEAR(HH9)+{-1;0;1},1,3)-WEEKDAY(DATE(YEAR(HH9)+{-1;0;1},1,3))+2))/7)+1</f>
        <v>9</v>
      </c>
      <c r="HI3" s="219">
        <f>INT((HI9-LOOKUP(HI9,DATE(YEAR(HI9)+{-1;0;1},1,3)-WEEKDAY(DATE(YEAR(HI9)+{-1;0;1},1,3))+2))/7)+1</f>
        <v>9</v>
      </c>
      <c r="HJ3" s="219">
        <f>INT((HJ9-LOOKUP(HJ9,DATE(YEAR(HJ9)+{-1;0;1},1,3)-WEEKDAY(DATE(YEAR(HJ9)+{-1;0;1},1,3))+2))/7)+1</f>
        <v>9</v>
      </c>
      <c r="HK3" s="219">
        <f>INT((HK9-LOOKUP(HK9,DATE(YEAR(HK9)+{-1;0;1},1,3)-WEEKDAY(DATE(YEAR(HK9)+{-1;0;1},1,3))+2))/7)+1</f>
        <v>10</v>
      </c>
      <c r="HL3" s="219">
        <f>INT((HL9-LOOKUP(HL9,DATE(YEAR(HL9)+{-1;0;1},1,3)-WEEKDAY(DATE(YEAR(HL9)+{-1;0;1},1,3))+2))/7)+1</f>
        <v>10</v>
      </c>
      <c r="HM3" s="219">
        <f>INT((HM9-LOOKUP(HM9,DATE(YEAR(HM9)+{-1;0;1},1,3)-WEEKDAY(DATE(YEAR(HM9)+{-1;0;1},1,3))+2))/7)+1</f>
        <v>10</v>
      </c>
      <c r="HN3" s="219">
        <f>INT((HN9-LOOKUP(HN9,DATE(YEAR(HN9)+{-1;0;1},1,3)-WEEKDAY(DATE(YEAR(HN9)+{-1;0;1},1,3))+2))/7)+1</f>
        <v>10</v>
      </c>
      <c r="HO3" s="219">
        <f>INT((HO9-LOOKUP(HO9,DATE(YEAR(HO9)+{-1;0;1},1,3)-WEEKDAY(DATE(YEAR(HO9)+{-1;0;1},1,3))+2))/7)+1</f>
        <v>10</v>
      </c>
      <c r="HP3" s="219">
        <f>INT((HP9-LOOKUP(HP9,DATE(YEAR(HP9)+{-1;0;1},1,3)-WEEKDAY(DATE(YEAR(HP9)+{-1;0;1},1,3))+2))/7)+1</f>
        <v>10</v>
      </c>
      <c r="HQ3" s="219">
        <f>INT((HQ9-LOOKUP(HQ9,DATE(YEAR(HQ9)+{-1;0;1},1,3)-WEEKDAY(DATE(YEAR(HQ9)+{-1;0;1},1,3))+2))/7)+1</f>
        <v>10</v>
      </c>
      <c r="HR3" s="219">
        <f>INT((HR9-LOOKUP(HR9,DATE(YEAR(HR9)+{-1;0;1},1,3)-WEEKDAY(DATE(YEAR(HR9)+{-1;0;1},1,3))+2))/7)+1</f>
        <v>11</v>
      </c>
      <c r="HS3" s="219">
        <f>INT((HS9-LOOKUP(HS9,DATE(YEAR(HS9)+{-1;0;1},1,3)-WEEKDAY(DATE(YEAR(HS9)+{-1;0;1},1,3))+2))/7)+1</f>
        <v>11</v>
      </c>
      <c r="HT3" s="219">
        <f>INT((HT9-LOOKUP(HT9,DATE(YEAR(HT9)+{-1;0;1},1,3)-WEEKDAY(DATE(YEAR(HT9)+{-1;0;1},1,3))+2))/7)+1</f>
        <v>11</v>
      </c>
      <c r="HU3" s="219">
        <f>INT((HU9-LOOKUP(HU9,DATE(YEAR(HU9)+{-1;0;1},1,3)-WEEKDAY(DATE(YEAR(HU9)+{-1;0;1},1,3))+2))/7)+1</f>
        <v>11</v>
      </c>
      <c r="HV3" s="219">
        <f>INT((HV9-LOOKUP(HV9,DATE(YEAR(HV9)+{-1;0;1},1,3)-WEEKDAY(DATE(YEAR(HV9)+{-1;0;1},1,3))+2))/7)+1</f>
        <v>11</v>
      </c>
      <c r="HW3" s="219">
        <f>INT((HW9-LOOKUP(HW9,DATE(YEAR(HW9)+{-1;0;1},1,3)-WEEKDAY(DATE(YEAR(HW9)+{-1;0;1},1,3))+2))/7)+1</f>
        <v>11</v>
      </c>
      <c r="HX3" s="219">
        <f>INT((HX9-LOOKUP(HX9,DATE(YEAR(HX9)+{-1;0;1},1,3)-WEEKDAY(DATE(YEAR(HX9)+{-1;0;1},1,3))+2))/7)+1</f>
        <v>11</v>
      </c>
      <c r="HY3" s="219">
        <f>INT((HY9-LOOKUP(HY9,DATE(YEAR(HY9)+{-1;0;1},1,3)-WEEKDAY(DATE(YEAR(HY9)+{-1;0;1},1,3))+2))/7)+1</f>
        <v>12</v>
      </c>
      <c r="HZ3" s="219">
        <f>INT((HZ9-LOOKUP(HZ9,DATE(YEAR(HZ9)+{-1;0;1},1,3)-WEEKDAY(DATE(YEAR(HZ9)+{-1;0;1},1,3))+2))/7)+1</f>
        <v>12</v>
      </c>
      <c r="IA3" s="219">
        <f>INT((IA9-LOOKUP(IA9,DATE(YEAR(IA9)+{-1;0;1},1,3)-WEEKDAY(DATE(YEAR(IA9)+{-1;0;1},1,3))+2))/7)+1</f>
        <v>12</v>
      </c>
      <c r="IB3" s="219">
        <f>INT((IB9-LOOKUP(IB9,DATE(YEAR(IB9)+{-1;0;1},1,3)-WEEKDAY(DATE(YEAR(IB9)+{-1;0;1},1,3))+2))/7)+1</f>
        <v>12</v>
      </c>
      <c r="IC3" s="219">
        <f>INT((IC9-LOOKUP(IC9,DATE(YEAR(IC9)+{-1;0;1},1,3)-WEEKDAY(DATE(YEAR(IC9)+{-1;0;1},1,3))+2))/7)+1</f>
        <v>12</v>
      </c>
      <c r="ID3" s="219">
        <f>INT((ID9-LOOKUP(ID9,DATE(YEAR(ID9)+{-1;0;1},1,3)-WEEKDAY(DATE(YEAR(ID9)+{-1;0;1},1,3))+2))/7)+1</f>
        <v>12</v>
      </c>
      <c r="IE3" s="219">
        <f>INT((IE9-LOOKUP(IE9,DATE(YEAR(IE9)+{-1;0;1},1,3)-WEEKDAY(DATE(YEAR(IE9)+{-1;0;1},1,3))+2))/7)+1</f>
        <v>12</v>
      </c>
      <c r="IF3" s="219">
        <f>INT((IF9-LOOKUP(IF9,DATE(YEAR(IF9)+{-1;0;1},1,3)-WEEKDAY(DATE(YEAR(IF9)+{-1;0;1},1,3))+2))/7)+1</f>
        <v>13</v>
      </c>
      <c r="IG3" s="219">
        <f>INT((IG9-LOOKUP(IG9,DATE(YEAR(IG9)+{-1;0;1},1,3)-WEEKDAY(DATE(YEAR(IG9)+{-1;0;1},1,3))+2))/7)+1</f>
        <v>13</v>
      </c>
      <c r="IH3" s="219">
        <f>INT((IH9-LOOKUP(IH9,DATE(YEAR(IH9)+{-1;0;1},1,3)-WEEKDAY(DATE(YEAR(IH9)+{-1;0;1},1,3))+2))/7)+1</f>
        <v>13</v>
      </c>
      <c r="II3" s="219">
        <f>INT((II9-LOOKUP(II9,DATE(YEAR(II9)+{-1;0;1},1,3)-WEEKDAY(DATE(YEAR(II9)+{-1;0;1},1,3))+2))/7)+1</f>
        <v>13</v>
      </c>
      <c r="IJ3" s="219">
        <f>INT((IJ9-LOOKUP(IJ9,DATE(YEAR(IJ9)+{-1;0;1},1,3)-WEEKDAY(DATE(YEAR(IJ9)+{-1;0;1},1,3))+2))/7)+1</f>
        <v>13</v>
      </c>
      <c r="IK3" s="219">
        <f>INT((IK9-LOOKUP(IK9,DATE(YEAR(IK9)+{-1;0;1},1,3)-WEEKDAY(DATE(YEAR(IK9)+{-1;0;1},1,3))+2))/7)+1</f>
        <v>13</v>
      </c>
      <c r="IL3" s="219">
        <f>INT((IL9-LOOKUP(IL9,DATE(YEAR(IL9)+{-1;0;1},1,3)-WEEKDAY(DATE(YEAR(IL9)+{-1;0;1},1,3))+2))/7)+1</f>
        <v>13</v>
      </c>
      <c r="IM3" s="219">
        <f>INT((IM9-LOOKUP(IM9,DATE(YEAR(IM9)+{-1;0;1},1,3)-WEEKDAY(DATE(YEAR(IM9)+{-1;0;1},1,3))+2))/7)+1</f>
        <v>14</v>
      </c>
      <c r="IN3" s="219">
        <f>INT((IN9-LOOKUP(IN9,DATE(YEAR(IN9)+{-1;0;1},1,3)-WEEKDAY(DATE(YEAR(IN9)+{-1;0;1},1,3))+2))/7)+1</f>
        <v>14</v>
      </c>
      <c r="IO3" s="219">
        <f>INT((IO9-LOOKUP(IO9,DATE(YEAR(IO9)+{-1;0;1},1,3)-WEEKDAY(DATE(YEAR(IO9)+{-1;0;1},1,3))+2))/7)+1</f>
        <v>14</v>
      </c>
      <c r="IP3" s="219">
        <f>INT((IP9-LOOKUP(IP9,DATE(YEAR(IP9)+{-1;0;1},1,3)-WEEKDAY(DATE(YEAR(IP9)+{-1;0;1},1,3))+2))/7)+1</f>
        <v>14</v>
      </c>
      <c r="IQ3" s="219">
        <f>INT((IQ9-LOOKUP(IQ9,DATE(YEAR(IQ9)+{-1;0;1},1,3)-WEEKDAY(DATE(YEAR(IQ9)+{-1;0;1},1,3))+2))/7)+1</f>
        <v>14</v>
      </c>
      <c r="IR3" s="219">
        <f>INT((IR9-LOOKUP(IR9,DATE(YEAR(IR9)+{-1;0;1},1,3)-WEEKDAY(DATE(YEAR(IR9)+{-1;0;1},1,3))+2))/7)+1</f>
        <v>14</v>
      </c>
      <c r="IS3" s="219">
        <f>INT((IS9-LOOKUP(IS9,DATE(YEAR(IS9)+{-1;0;1},1,3)-WEEKDAY(DATE(YEAR(IS9)+{-1;0;1},1,3))+2))/7)+1</f>
        <v>14</v>
      </c>
      <c r="IT3" s="219">
        <f>INT((IT9-LOOKUP(IT9,DATE(YEAR(IT9)+{-1;0;1},1,3)-WEEKDAY(DATE(YEAR(IT9)+{-1;0;1},1,3))+2))/7)+1</f>
        <v>15</v>
      </c>
      <c r="IU3" s="219">
        <f>INT((IU9-LOOKUP(IU9,DATE(YEAR(IU9)+{-1;0;1},1,3)-WEEKDAY(DATE(YEAR(IU9)+{-1;0;1},1,3))+2))/7)+1</f>
        <v>15</v>
      </c>
      <c r="IV3" s="219">
        <f>INT((IV9-LOOKUP(IV9,DATE(YEAR(IV9)+{-1;0;1},1,3)-WEEKDAY(DATE(YEAR(IV9)+{-1;0;1},1,3))+2))/7)+1</f>
        <v>15</v>
      </c>
      <c r="IW3" s="219">
        <f>INT((IW9-LOOKUP(IW9,DATE(YEAR(IW9)+{-1;0;1},1,3)-WEEKDAY(DATE(YEAR(IW9)+{-1;0;1},1,3))+2))/7)+1</f>
        <v>15</v>
      </c>
      <c r="IX3" s="219">
        <f>INT((IX9-LOOKUP(IX9,DATE(YEAR(IX9)+{-1;0;1},1,3)-WEEKDAY(DATE(YEAR(IX9)+{-1;0;1},1,3))+2))/7)+1</f>
        <v>15</v>
      </c>
      <c r="IY3" s="219">
        <f>INT((IY9-LOOKUP(IY9,DATE(YEAR(IY9)+{-1;0;1},1,3)-WEEKDAY(DATE(YEAR(IY9)+{-1;0;1},1,3))+2))/7)+1</f>
        <v>15</v>
      </c>
      <c r="IZ3" s="219">
        <f>INT((IZ9-LOOKUP(IZ9,DATE(YEAR(IZ9)+{-1;0;1},1,3)-WEEKDAY(DATE(YEAR(IZ9)+{-1;0;1},1,3))+2))/7)+1</f>
        <v>15</v>
      </c>
      <c r="JA3" s="219">
        <f>INT((JA9-LOOKUP(JA9,DATE(YEAR(JA9)+{-1;0;1},1,3)-WEEKDAY(DATE(YEAR(JA9)+{-1;0;1},1,3))+2))/7)+1</f>
        <v>16</v>
      </c>
      <c r="JB3" s="219">
        <f>INT((JB9-LOOKUP(JB9,DATE(YEAR(JB9)+{-1;0;1},1,3)-WEEKDAY(DATE(YEAR(JB9)+{-1;0;1},1,3))+2))/7)+1</f>
        <v>16</v>
      </c>
      <c r="JC3" s="219">
        <f>INT((JC9-LOOKUP(JC9,DATE(YEAR(JC9)+{-1;0;1},1,3)-WEEKDAY(DATE(YEAR(JC9)+{-1;0;1},1,3))+2))/7)+1</f>
        <v>16</v>
      </c>
      <c r="JD3" s="219">
        <f>INT((JD9-LOOKUP(JD9,DATE(YEAR(JD9)+{-1;0;1},1,3)-WEEKDAY(DATE(YEAR(JD9)+{-1;0;1},1,3))+2))/7)+1</f>
        <v>16</v>
      </c>
      <c r="JE3" s="219">
        <f>INT((JE9-LOOKUP(JE9,DATE(YEAR(JE9)+{-1;0;1},1,3)-WEEKDAY(DATE(YEAR(JE9)+{-1;0;1},1,3))+2))/7)+1</f>
        <v>16</v>
      </c>
      <c r="JF3" s="219">
        <f>INT((JF9-LOOKUP(JF9,DATE(YEAR(JF9)+{-1;0;1},1,3)-WEEKDAY(DATE(YEAR(JF9)+{-1;0;1},1,3))+2))/7)+1</f>
        <v>16</v>
      </c>
      <c r="JG3" s="219">
        <f>INT((JG9-LOOKUP(JG9,DATE(YEAR(JG9)+{-1;0;1},1,3)-WEEKDAY(DATE(YEAR(JG9)+{-1;0;1},1,3))+2))/7)+1</f>
        <v>16</v>
      </c>
      <c r="JH3" s="219">
        <f>INT((JH9-LOOKUP(JH9,DATE(YEAR(JH9)+{-1;0;1},1,3)-WEEKDAY(DATE(YEAR(JH9)+{-1;0;1},1,3))+2))/7)+1</f>
        <v>17</v>
      </c>
      <c r="JI3" s="219">
        <f>INT((JI9-LOOKUP(JI9,DATE(YEAR(JI9)+{-1;0;1},1,3)-WEEKDAY(DATE(YEAR(JI9)+{-1;0;1},1,3))+2))/7)+1</f>
        <v>17</v>
      </c>
      <c r="JJ3" s="219">
        <f>INT((JJ9-LOOKUP(JJ9,DATE(YEAR(JJ9)+{-1;0;1},1,3)-WEEKDAY(DATE(YEAR(JJ9)+{-1;0;1},1,3))+2))/7)+1</f>
        <v>17</v>
      </c>
      <c r="JK3" s="219">
        <f>INT((JK9-LOOKUP(JK9,DATE(YEAR(JK9)+{-1;0;1},1,3)-WEEKDAY(DATE(YEAR(JK9)+{-1;0;1},1,3))+2))/7)+1</f>
        <v>17</v>
      </c>
      <c r="JL3" s="219">
        <f>INT((JL9-LOOKUP(JL9,DATE(YEAR(JL9)+{-1;0;1},1,3)-WEEKDAY(DATE(YEAR(JL9)+{-1;0;1},1,3))+2))/7)+1</f>
        <v>17</v>
      </c>
      <c r="JM3" s="219">
        <f>INT((JM9-LOOKUP(JM9,DATE(YEAR(JM9)+{-1;0;1},1,3)-WEEKDAY(DATE(YEAR(JM9)+{-1;0;1},1,3))+2))/7)+1</f>
        <v>17</v>
      </c>
      <c r="JN3" s="219">
        <f>INT((JN9-LOOKUP(JN9,DATE(YEAR(JN9)+{-1;0;1},1,3)-WEEKDAY(DATE(YEAR(JN9)+{-1;0;1},1,3))+2))/7)+1</f>
        <v>17</v>
      </c>
      <c r="JO3" s="219">
        <f>INT((JO9-LOOKUP(JO9,DATE(YEAR(JO9)+{-1;0;1},1,3)-WEEKDAY(DATE(YEAR(JO9)+{-1;0;1},1,3))+2))/7)+1</f>
        <v>18</v>
      </c>
      <c r="JP3" s="219">
        <f>INT((JP9-LOOKUP(JP9,DATE(YEAR(JP9)+{-1;0;1},1,3)-WEEKDAY(DATE(YEAR(JP9)+{-1;0;1},1,3))+2))/7)+1</f>
        <v>18</v>
      </c>
      <c r="JQ3" s="219">
        <f>INT((JQ9-LOOKUP(JQ9,DATE(YEAR(JQ9)+{-1;0;1},1,3)-WEEKDAY(DATE(YEAR(JQ9)+{-1;0;1},1,3))+2))/7)+1</f>
        <v>18</v>
      </c>
      <c r="JR3" s="219">
        <f>INT((JR9-LOOKUP(JR9,DATE(YEAR(JR9)+{-1;0;1},1,3)-WEEKDAY(DATE(YEAR(JR9)+{-1;0;1},1,3))+2))/7)+1</f>
        <v>18</v>
      </c>
      <c r="JS3" s="219">
        <f>INT((JS9-LOOKUP(JS9,DATE(YEAR(JS9)+{-1;0;1},1,3)-WEEKDAY(DATE(YEAR(JS9)+{-1;0;1},1,3))+2))/7)+1</f>
        <v>18</v>
      </c>
      <c r="JT3" s="219">
        <f>INT((JT9-LOOKUP(JT9,DATE(YEAR(JT9)+{-1;0;1},1,3)-WEEKDAY(DATE(YEAR(JT9)+{-1;0;1},1,3))+2))/7)+1</f>
        <v>18</v>
      </c>
      <c r="JU3" s="219">
        <f>INT((JU9-LOOKUP(JU9,DATE(YEAR(JU9)+{-1;0;1},1,3)-WEEKDAY(DATE(YEAR(JU9)+{-1;0;1},1,3))+2))/7)+1</f>
        <v>18</v>
      </c>
      <c r="JV3" s="219">
        <f>INT((JV9-LOOKUP(JV9,DATE(YEAR(JV9)+{-1;0;1},1,3)-WEEKDAY(DATE(YEAR(JV9)+{-1;0;1},1,3))+2))/7)+1</f>
        <v>19</v>
      </c>
      <c r="JW3" s="219">
        <f>INT((JW9-LOOKUP(JW9,DATE(YEAR(JW9)+{-1;0;1},1,3)-WEEKDAY(DATE(YEAR(JW9)+{-1;0;1},1,3))+2))/7)+1</f>
        <v>19</v>
      </c>
      <c r="JX3" s="219">
        <f>INT((JX9-LOOKUP(JX9,DATE(YEAR(JX9)+{-1;0;1},1,3)-WEEKDAY(DATE(YEAR(JX9)+{-1;0;1},1,3))+2))/7)+1</f>
        <v>19</v>
      </c>
      <c r="JY3" s="219">
        <f>INT((JY9-LOOKUP(JY9,DATE(YEAR(JY9)+{-1;0;1},1,3)-WEEKDAY(DATE(YEAR(JY9)+{-1;0;1},1,3))+2))/7)+1</f>
        <v>19</v>
      </c>
      <c r="JZ3" s="219">
        <f>INT((JZ9-LOOKUP(JZ9,DATE(YEAR(JZ9)+{-1;0;1},1,3)-WEEKDAY(DATE(YEAR(JZ9)+{-1;0;1},1,3))+2))/7)+1</f>
        <v>19</v>
      </c>
      <c r="KA3" s="219">
        <f>INT((KA9-LOOKUP(KA9,DATE(YEAR(KA9)+{-1;0;1},1,3)-WEEKDAY(DATE(YEAR(KA9)+{-1;0;1},1,3))+2))/7)+1</f>
        <v>19</v>
      </c>
      <c r="KB3" s="219">
        <f>INT((KB9-LOOKUP(KB9,DATE(YEAR(KB9)+{-1;0;1},1,3)-WEEKDAY(DATE(YEAR(KB9)+{-1;0;1},1,3))+2))/7)+1</f>
        <v>19</v>
      </c>
      <c r="KC3" s="219">
        <f>INT((KC9-LOOKUP(KC9,DATE(YEAR(KC9)+{-1;0;1},1,3)-WEEKDAY(DATE(YEAR(KC9)+{-1;0;1},1,3))+2))/7)+1</f>
        <v>20</v>
      </c>
      <c r="KD3" s="219">
        <f>INT((KD9-LOOKUP(KD9,DATE(YEAR(KD9)+{-1;0;1},1,3)-WEEKDAY(DATE(YEAR(KD9)+{-1;0;1},1,3))+2))/7)+1</f>
        <v>20</v>
      </c>
      <c r="KE3" s="219">
        <f>INT((KE9-LOOKUP(KE9,DATE(YEAR(KE9)+{-1;0;1},1,3)-WEEKDAY(DATE(YEAR(KE9)+{-1;0;1},1,3))+2))/7)+1</f>
        <v>20</v>
      </c>
      <c r="KF3" s="219">
        <f>INT((KF9-LOOKUP(KF9,DATE(YEAR(KF9)+{-1;0;1},1,3)-WEEKDAY(DATE(YEAR(KF9)+{-1;0;1},1,3))+2))/7)+1</f>
        <v>20</v>
      </c>
      <c r="KG3" s="219">
        <f>INT((KG9-LOOKUP(KG9,DATE(YEAR(KG9)+{-1;0;1},1,3)-WEEKDAY(DATE(YEAR(KG9)+{-1;0;1},1,3))+2))/7)+1</f>
        <v>20</v>
      </c>
      <c r="KH3" s="219">
        <f>INT((KH9-LOOKUP(KH9,DATE(YEAR(KH9)+{-1;0;1},1,3)-WEEKDAY(DATE(YEAR(KH9)+{-1;0;1},1,3))+2))/7)+1</f>
        <v>20</v>
      </c>
      <c r="KI3" s="219">
        <f>INT((KI9-LOOKUP(KI9,DATE(YEAR(KI9)+{-1;0;1},1,3)-WEEKDAY(DATE(YEAR(KI9)+{-1;0;1},1,3))+2))/7)+1</f>
        <v>20</v>
      </c>
      <c r="KJ3" s="219">
        <f>INT((KJ9-LOOKUP(KJ9,DATE(YEAR(KJ9)+{-1;0;1},1,3)-WEEKDAY(DATE(YEAR(KJ9)+{-1;0;1},1,3))+2))/7)+1</f>
        <v>21</v>
      </c>
      <c r="KK3" s="219">
        <f>INT((KK9-LOOKUP(KK9,DATE(YEAR(KK9)+{-1;0;1},1,3)-WEEKDAY(DATE(YEAR(KK9)+{-1;0;1},1,3))+2))/7)+1</f>
        <v>21</v>
      </c>
      <c r="KL3" s="219">
        <f>INT((KL9-LOOKUP(KL9,DATE(YEAR(KL9)+{-1;0;1},1,3)-WEEKDAY(DATE(YEAR(KL9)+{-1;0;1},1,3))+2))/7)+1</f>
        <v>21</v>
      </c>
      <c r="KM3" s="219">
        <f>INT((KM9-LOOKUP(KM9,DATE(YEAR(KM9)+{-1;0;1},1,3)-WEEKDAY(DATE(YEAR(KM9)+{-1;0;1},1,3))+2))/7)+1</f>
        <v>21</v>
      </c>
      <c r="KN3" s="219">
        <f>INT((KN9-LOOKUP(KN9,DATE(YEAR(KN9)+{-1;0;1},1,3)-WEEKDAY(DATE(YEAR(KN9)+{-1;0;1},1,3))+2))/7)+1</f>
        <v>21</v>
      </c>
      <c r="KO3" s="219">
        <f>INT((KO9-LOOKUP(KO9,DATE(YEAR(KO9)+{-1;0;1},1,3)-WEEKDAY(DATE(YEAR(KO9)+{-1;0;1},1,3))+2))/7)+1</f>
        <v>21</v>
      </c>
      <c r="KP3" s="219">
        <f>INT((KP9-LOOKUP(KP9,DATE(YEAR(KP9)+{-1;0;1},1,3)-WEEKDAY(DATE(YEAR(KP9)+{-1;0;1},1,3))+2))/7)+1</f>
        <v>21</v>
      </c>
      <c r="KQ3" s="219">
        <f>INT((KQ9-LOOKUP(KQ9,DATE(YEAR(KQ9)+{-1;0;1},1,3)-WEEKDAY(DATE(YEAR(KQ9)+{-1;0;1},1,3))+2))/7)+1</f>
        <v>22</v>
      </c>
      <c r="KR3" s="219">
        <f>INT((KR9-LOOKUP(KR9,DATE(YEAR(KR9)+{-1;0;1},1,3)-WEEKDAY(DATE(YEAR(KR9)+{-1;0;1},1,3))+2))/7)+1</f>
        <v>22</v>
      </c>
      <c r="KS3" s="219">
        <f>INT((KS9-LOOKUP(KS9,DATE(YEAR(KS9)+{-1;0;1},1,3)-WEEKDAY(DATE(YEAR(KS9)+{-1;0;1},1,3))+2))/7)+1</f>
        <v>22</v>
      </c>
      <c r="KT3" s="219">
        <f>INT((KT9-LOOKUP(KT9,DATE(YEAR(KT9)+{-1;0;1},1,3)-WEEKDAY(DATE(YEAR(KT9)+{-1;0;1},1,3))+2))/7)+1</f>
        <v>22</v>
      </c>
      <c r="KU3" s="219">
        <f>INT((KU9-LOOKUP(KU9,DATE(YEAR(KU9)+{-1;0;1},1,3)-WEEKDAY(DATE(YEAR(KU9)+{-1;0;1},1,3))+2))/7)+1</f>
        <v>22</v>
      </c>
      <c r="KV3" s="219">
        <f>INT((KV9-LOOKUP(KV9,DATE(YEAR(KV9)+{-1;0;1},1,3)-WEEKDAY(DATE(YEAR(KV9)+{-1;0;1},1,3))+2))/7)+1</f>
        <v>22</v>
      </c>
      <c r="KW3" s="219">
        <f>INT((KW9-LOOKUP(KW9,DATE(YEAR(KW9)+{-1;0;1},1,3)-WEEKDAY(DATE(YEAR(KW9)+{-1;0;1},1,3))+2))/7)+1</f>
        <v>22</v>
      </c>
      <c r="KX3" s="219">
        <f>INT((KX9-LOOKUP(KX9,DATE(YEAR(KX9)+{-1;0;1},1,3)-WEEKDAY(DATE(YEAR(KX9)+{-1;0;1},1,3))+2))/7)+1</f>
        <v>23</v>
      </c>
      <c r="KY3" s="219">
        <f>INT((KY9-LOOKUP(KY9,DATE(YEAR(KY9)+{-1;0;1},1,3)-WEEKDAY(DATE(YEAR(KY9)+{-1;0;1},1,3))+2))/7)+1</f>
        <v>23</v>
      </c>
      <c r="KZ3" s="219">
        <f>INT((KZ9-LOOKUP(KZ9,DATE(YEAR(KZ9)+{-1;0;1},1,3)-WEEKDAY(DATE(YEAR(KZ9)+{-1;0;1},1,3))+2))/7)+1</f>
        <v>23</v>
      </c>
      <c r="LA3" s="219">
        <f>INT((LA9-LOOKUP(LA9,DATE(YEAR(LA9)+{-1;0;1},1,3)-WEEKDAY(DATE(YEAR(LA9)+{-1;0;1},1,3))+2))/7)+1</f>
        <v>23</v>
      </c>
      <c r="LB3" s="219">
        <f>INT((LB9-LOOKUP(LB9,DATE(YEAR(LB9)+{-1;0;1},1,3)-WEEKDAY(DATE(YEAR(LB9)+{-1;0;1},1,3))+2))/7)+1</f>
        <v>23</v>
      </c>
      <c r="LC3" s="219">
        <f>INT((LC9-LOOKUP(LC9,DATE(YEAR(LC9)+{-1;0;1},1,3)-WEEKDAY(DATE(YEAR(LC9)+{-1;0;1},1,3))+2))/7)+1</f>
        <v>23</v>
      </c>
      <c r="LD3" s="219">
        <f>INT((LD9-LOOKUP(LD9,DATE(YEAR(LD9)+{-1;0;1},1,3)-WEEKDAY(DATE(YEAR(LD9)+{-1;0;1},1,3))+2))/7)+1</f>
        <v>23</v>
      </c>
      <c r="LE3" s="219">
        <f>INT((LE9-LOOKUP(LE9,DATE(YEAR(LE9)+{-1;0;1},1,3)-WEEKDAY(DATE(YEAR(LE9)+{-1;0;1},1,3))+2))/7)+1</f>
        <v>24</v>
      </c>
      <c r="LF3" s="219">
        <f>INT((LF9-LOOKUP(LF9,DATE(YEAR(LF9)+{-1;0;1},1,3)-WEEKDAY(DATE(YEAR(LF9)+{-1;0;1},1,3))+2))/7)+1</f>
        <v>24</v>
      </c>
      <c r="LG3" s="219">
        <f>INT((LG9-LOOKUP(LG9,DATE(YEAR(LG9)+{-1;0;1},1,3)-WEEKDAY(DATE(YEAR(LG9)+{-1;0;1},1,3))+2))/7)+1</f>
        <v>24</v>
      </c>
      <c r="LH3" s="219">
        <f>INT((LH9-LOOKUP(LH9,DATE(YEAR(LH9)+{-1;0;1},1,3)-WEEKDAY(DATE(YEAR(LH9)+{-1;0;1},1,3))+2))/7)+1</f>
        <v>24</v>
      </c>
      <c r="LI3" s="219">
        <f>INT((LI9-LOOKUP(LI9,DATE(YEAR(LI9)+{-1;0;1},1,3)-WEEKDAY(DATE(YEAR(LI9)+{-1;0;1},1,3))+2))/7)+1</f>
        <v>24</v>
      </c>
      <c r="LJ3" s="219">
        <f>INT((LJ9-LOOKUP(LJ9,DATE(YEAR(LJ9)+{-1;0;1},1,3)-WEEKDAY(DATE(YEAR(LJ9)+{-1;0;1},1,3))+2))/7)+1</f>
        <v>24</v>
      </c>
      <c r="LK3" s="219">
        <f>INT((LK9-LOOKUP(LK9,DATE(YEAR(LK9)+{-1;0;1},1,3)-WEEKDAY(DATE(YEAR(LK9)+{-1;0;1},1,3))+2))/7)+1</f>
        <v>24</v>
      </c>
      <c r="LL3" s="219">
        <f>INT((LL9-LOOKUP(LL9,DATE(YEAR(LL9)+{-1;0;1},1,3)-WEEKDAY(DATE(YEAR(LL9)+{-1;0;1},1,3))+2))/7)+1</f>
        <v>25</v>
      </c>
      <c r="LM3" s="219">
        <f>INT((LM9-LOOKUP(LM9,DATE(YEAR(LM9)+{-1;0;1},1,3)-WEEKDAY(DATE(YEAR(LM9)+{-1;0;1},1,3))+2))/7)+1</f>
        <v>25</v>
      </c>
      <c r="LN3" s="219">
        <f>INT((LN9-LOOKUP(LN9,DATE(YEAR(LN9)+{-1;0;1},1,3)-WEEKDAY(DATE(YEAR(LN9)+{-1;0;1},1,3))+2))/7)+1</f>
        <v>25</v>
      </c>
      <c r="LO3" s="219">
        <f>INT((LO9-LOOKUP(LO9,DATE(YEAR(LO9)+{-1;0;1},1,3)-WEEKDAY(DATE(YEAR(LO9)+{-1;0;1},1,3))+2))/7)+1</f>
        <v>25</v>
      </c>
      <c r="LP3" s="219">
        <f>INT((LP9-LOOKUP(LP9,DATE(YEAR(LP9)+{-1;0;1},1,3)-WEEKDAY(DATE(YEAR(LP9)+{-1;0;1},1,3))+2))/7)+1</f>
        <v>25</v>
      </c>
      <c r="LQ3" s="219">
        <f>INT((LQ9-LOOKUP(LQ9,DATE(YEAR(LQ9)+{-1;0;1},1,3)-WEEKDAY(DATE(YEAR(LQ9)+{-1;0;1},1,3))+2))/7)+1</f>
        <v>25</v>
      </c>
      <c r="LR3" s="219">
        <f>INT((LR9-LOOKUP(LR9,DATE(YEAR(LR9)+{-1;0;1},1,3)-WEEKDAY(DATE(YEAR(LR9)+{-1;0;1},1,3))+2))/7)+1</f>
        <v>25</v>
      </c>
      <c r="LS3" s="219">
        <f>INT((LS9-LOOKUP(LS9,DATE(YEAR(LS9)+{-1;0;1},1,3)-WEEKDAY(DATE(YEAR(LS9)+{-1;0;1},1,3))+2))/7)+1</f>
        <v>26</v>
      </c>
      <c r="LT3" s="219">
        <f>INT((LT9-LOOKUP(LT9,DATE(YEAR(LT9)+{-1;0;1},1,3)-WEEKDAY(DATE(YEAR(LT9)+{-1;0;1},1,3))+2))/7)+1</f>
        <v>26</v>
      </c>
      <c r="LU3" s="219">
        <f>INT((LU9-LOOKUP(LU9,DATE(YEAR(LU9)+{-1;0;1},1,3)-WEEKDAY(DATE(YEAR(LU9)+{-1;0;1},1,3))+2))/7)+1</f>
        <v>26</v>
      </c>
      <c r="LV3" s="219">
        <f>INT((LV9-LOOKUP(LV9,DATE(YEAR(LV9)+{-1;0;1},1,3)-WEEKDAY(DATE(YEAR(LV9)+{-1;0;1},1,3))+2))/7)+1</f>
        <v>26</v>
      </c>
      <c r="LW3" s="219">
        <f>INT((LW9-LOOKUP(LW9,DATE(YEAR(LW9)+{-1;0;1},1,3)-WEEKDAY(DATE(YEAR(LW9)+{-1;0;1},1,3))+2))/7)+1</f>
        <v>26</v>
      </c>
      <c r="LX3" s="219">
        <f>INT((LX9-LOOKUP(LX9,DATE(YEAR(LX9)+{-1;0;1},1,3)-WEEKDAY(DATE(YEAR(LX9)+{-1;0;1},1,3))+2))/7)+1</f>
        <v>26</v>
      </c>
      <c r="LY3" s="219">
        <f>INT((LY9-LOOKUP(LY9,DATE(YEAR(LY9)+{-1;0;1},1,3)-WEEKDAY(DATE(YEAR(LY9)+{-1;0;1},1,3))+2))/7)+1</f>
        <v>26</v>
      </c>
      <c r="LZ3" s="219">
        <f>INT((LZ9-LOOKUP(LZ9,DATE(YEAR(LZ9)+{-1;0;1},1,3)-WEEKDAY(DATE(YEAR(LZ9)+{-1;0;1},1,3))+2))/7)+1</f>
        <v>27</v>
      </c>
      <c r="MA3" s="219">
        <f>INT((MA9-LOOKUP(MA9,DATE(YEAR(MA9)+{-1;0;1},1,3)-WEEKDAY(DATE(YEAR(MA9)+{-1;0;1},1,3))+2))/7)+1</f>
        <v>27</v>
      </c>
      <c r="MB3" s="219">
        <f>INT((MB9-LOOKUP(MB9,DATE(YEAR(MB9)+{-1;0;1},1,3)-WEEKDAY(DATE(YEAR(MB9)+{-1;0;1},1,3))+2))/7)+1</f>
        <v>27</v>
      </c>
      <c r="MC3" s="219">
        <f>INT((MC9-LOOKUP(MC9,DATE(YEAR(MC9)+{-1;0;1},1,3)-WEEKDAY(DATE(YEAR(MC9)+{-1;0;1},1,3))+2))/7)+1</f>
        <v>27</v>
      </c>
      <c r="MD3" s="219">
        <f>INT((MD9-LOOKUP(MD9,DATE(YEAR(MD9)+{-1;0;1},1,3)-WEEKDAY(DATE(YEAR(MD9)+{-1;0;1},1,3))+2))/7)+1</f>
        <v>27</v>
      </c>
      <c r="ME3" s="219">
        <f>INT((ME9-LOOKUP(ME9,DATE(YEAR(ME9)+{-1;0;1},1,3)-WEEKDAY(DATE(YEAR(ME9)+{-1;0;1},1,3))+2))/7)+1</f>
        <v>27</v>
      </c>
      <c r="MF3" s="219">
        <f>INT((MF9-LOOKUP(MF9,DATE(YEAR(MF9)+{-1;0;1},1,3)-WEEKDAY(DATE(YEAR(MF9)+{-1;0;1},1,3))+2))/7)+1</f>
        <v>27</v>
      </c>
      <c r="MG3" s="219">
        <f>INT((MG9-LOOKUP(MG9,DATE(YEAR(MG9)+{-1;0;1},1,3)-WEEKDAY(DATE(YEAR(MG9)+{-1;0;1},1,3))+2))/7)+1</f>
        <v>28</v>
      </c>
      <c r="MH3" s="219">
        <f>INT((MH9-LOOKUP(MH9,DATE(YEAR(MH9)+{-1;0;1},1,3)-WEEKDAY(DATE(YEAR(MH9)+{-1;0;1},1,3))+2))/7)+1</f>
        <v>28</v>
      </c>
      <c r="MI3" s="219">
        <f>INT((MI9-LOOKUP(MI9,DATE(YEAR(MI9)+{-1;0;1},1,3)-WEEKDAY(DATE(YEAR(MI9)+{-1;0;1},1,3))+2))/7)+1</f>
        <v>28</v>
      </c>
      <c r="MJ3" s="219">
        <f>INT((MJ9-LOOKUP(MJ9,DATE(YEAR(MJ9)+{-1;0;1},1,3)-WEEKDAY(DATE(YEAR(MJ9)+{-1;0;1},1,3))+2))/7)+1</f>
        <v>28</v>
      </c>
      <c r="MK3" s="219">
        <f>INT((MK9-LOOKUP(MK9,DATE(YEAR(MK9)+{-1;0;1},1,3)-WEEKDAY(DATE(YEAR(MK9)+{-1;0;1},1,3))+2))/7)+1</f>
        <v>28</v>
      </c>
      <c r="ML3" s="219">
        <f>INT((ML9-LOOKUP(ML9,DATE(YEAR(ML9)+{-1;0;1},1,3)-WEEKDAY(DATE(YEAR(ML9)+{-1;0;1},1,3))+2))/7)+1</f>
        <v>28</v>
      </c>
      <c r="MM3" s="219">
        <f>INT((MM9-LOOKUP(MM9,DATE(YEAR(MM9)+{-1;0;1},1,3)-WEEKDAY(DATE(YEAR(MM9)+{-1;0;1},1,3))+2))/7)+1</f>
        <v>28</v>
      </c>
      <c r="MN3" s="219">
        <f>INT((MN9-LOOKUP(MN9,DATE(YEAR(MN9)+{-1;0;1},1,3)-WEEKDAY(DATE(YEAR(MN9)+{-1;0;1},1,3))+2))/7)+1</f>
        <v>29</v>
      </c>
      <c r="MO3" s="219">
        <f>INT((MO9-LOOKUP(MO9,DATE(YEAR(MO9)+{-1;0;1},1,3)-WEEKDAY(DATE(YEAR(MO9)+{-1;0;1},1,3))+2))/7)+1</f>
        <v>29</v>
      </c>
      <c r="MP3" s="219">
        <f>INT((MP9-LOOKUP(MP9,DATE(YEAR(MP9)+{-1;0;1},1,3)-WEEKDAY(DATE(YEAR(MP9)+{-1;0;1},1,3))+2))/7)+1</f>
        <v>29</v>
      </c>
      <c r="MQ3" s="219">
        <f>INT((MQ9-LOOKUP(MQ9,DATE(YEAR(MQ9)+{-1;0;1},1,3)-WEEKDAY(DATE(YEAR(MQ9)+{-1;0;1},1,3))+2))/7)+1</f>
        <v>29</v>
      </c>
      <c r="MR3" s="219">
        <f>INT((MR9-LOOKUP(MR9,DATE(YEAR(MR9)+{-1;0;1},1,3)-WEEKDAY(DATE(YEAR(MR9)+{-1;0;1},1,3))+2))/7)+1</f>
        <v>29</v>
      </c>
      <c r="MS3" s="219">
        <f>INT((MS9-LOOKUP(MS9,DATE(YEAR(MS9)+{-1;0;1},1,3)-WEEKDAY(DATE(YEAR(MS9)+{-1;0;1},1,3))+2))/7)+1</f>
        <v>29</v>
      </c>
      <c r="MT3" s="219">
        <f>INT((MT9-LOOKUP(MT9,DATE(YEAR(MT9)+{-1;0;1},1,3)-WEEKDAY(DATE(YEAR(MT9)+{-1;0;1},1,3))+2))/7)+1</f>
        <v>29</v>
      </c>
      <c r="MU3" s="219">
        <f>INT((MU9-LOOKUP(MU9,DATE(YEAR(MU9)+{-1;0;1},1,3)-WEEKDAY(DATE(YEAR(MU9)+{-1;0;1},1,3))+2))/7)+1</f>
        <v>30</v>
      </c>
      <c r="MV3" s="219">
        <f>INT((MV9-LOOKUP(MV9,DATE(YEAR(MV9)+{-1;0;1},1,3)-WEEKDAY(DATE(YEAR(MV9)+{-1;0;1},1,3))+2))/7)+1</f>
        <v>30</v>
      </c>
      <c r="MW3" s="219">
        <f>INT((MW9-LOOKUP(MW9,DATE(YEAR(MW9)+{-1;0;1},1,3)-WEEKDAY(DATE(YEAR(MW9)+{-1;0;1},1,3))+2))/7)+1</f>
        <v>30</v>
      </c>
      <c r="MX3" s="219">
        <f>INT((MX9-LOOKUP(MX9,DATE(YEAR(MX9)+{-1;0;1},1,3)-WEEKDAY(DATE(YEAR(MX9)+{-1;0;1},1,3))+2))/7)+1</f>
        <v>30</v>
      </c>
      <c r="MY3" s="219">
        <f>INT((MY9-LOOKUP(MY9,DATE(YEAR(MY9)+{-1;0;1},1,3)-WEEKDAY(DATE(YEAR(MY9)+{-1;0;1},1,3))+2))/7)+1</f>
        <v>30</v>
      </c>
      <c r="MZ3" s="219">
        <f>INT((MZ9-LOOKUP(MZ9,DATE(YEAR(MZ9)+{-1;0;1},1,3)-WEEKDAY(DATE(YEAR(MZ9)+{-1;0;1},1,3))+2))/7)+1</f>
        <v>30</v>
      </c>
      <c r="NA3" s="219">
        <f>INT((NA9-LOOKUP(NA9,DATE(YEAR(NA9)+{-1;0;1},1,3)-WEEKDAY(DATE(YEAR(NA9)+{-1;0;1},1,3))+2))/7)+1</f>
        <v>30</v>
      </c>
      <c r="NB3" s="219">
        <f>INT((NB9-LOOKUP(NB9,DATE(YEAR(NB9)+{-1;0;1},1,3)-WEEKDAY(DATE(YEAR(NB9)+{-1;0;1},1,3))+2))/7)+1</f>
        <v>31</v>
      </c>
      <c r="NC3" s="219">
        <f>INT((NC9-LOOKUP(NC9,DATE(YEAR(NC9)+{-1;0;1},1,3)-WEEKDAY(DATE(YEAR(NC9)+{-1;0;1},1,3))+2))/7)+1</f>
        <v>31</v>
      </c>
      <c r="ND3" s="219">
        <f>INT((ND9-LOOKUP(ND9,DATE(YEAR(ND9)+{-1;0;1},1,3)-WEEKDAY(DATE(YEAR(ND9)+{-1;0;1},1,3))+2))/7)+1</f>
        <v>31</v>
      </c>
      <c r="NE3" s="219">
        <f>INT((NE9-LOOKUP(NE9,DATE(YEAR(NE9)+{-1;0;1},1,3)-WEEKDAY(DATE(YEAR(NE9)+{-1;0;1},1,3))+2))/7)+1</f>
        <v>31</v>
      </c>
      <c r="NF3" s="219">
        <f>INT((NF9-LOOKUP(NF9,DATE(YEAR(NF9)+{-1;0;1},1,3)-WEEKDAY(DATE(YEAR(NF9)+{-1;0;1},1,3))+2))/7)+1</f>
        <v>31</v>
      </c>
      <c r="NG3" s="219">
        <f>INT((NG9-LOOKUP(NG9,DATE(YEAR(NG9)+{-1;0;1},1,3)-WEEKDAY(DATE(YEAR(NG9)+{-1;0;1},1,3))+2))/7)+1</f>
        <v>31</v>
      </c>
      <c r="NH3" s="219">
        <f>INT((NH9-LOOKUP(NH9,DATE(YEAR(NH9)+{-1;0;1},1,3)-WEEKDAY(DATE(YEAR(NH9)+{-1;0;1},1,3))+2))/7)+1</f>
        <v>31</v>
      </c>
      <c r="NI3" s="219">
        <f>INT((NI9-LOOKUP(NI9,DATE(YEAR(NI9)+{-1;0;1},1,3)-WEEKDAY(DATE(YEAR(NI9)+{-1;0;1},1,3))+2))/7)+1</f>
        <v>32</v>
      </c>
      <c r="NJ3" s="219">
        <f>INT((NJ9-LOOKUP(NJ9,DATE(YEAR(NJ9)+{-1;0;1},1,3)-WEEKDAY(DATE(YEAR(NJ9)+{-1;0;1},1,3))+2))/7)+1</f>
        <v>32</v>
      </c>
      <c r="NK3" s="219">
        <f>INT((NK9-LOOKUP(NK9,DATE(YEAR(NK9)+{-1;0;1},1,3)-WEEKDAY(DATE(YEAR(NK9)+{-1;0;1},1,3))+2))/7)+1</f>
        <v>32</v>
      </c>
      <c r="NL3" s="219">
        <f>INT((NL9-LOOKUP(NL9,DATE(YEAR(NL9)+{-1;0;1},1,3)-WEEKDAY(DATE(YEAR(NL9)+{-1;0;1},1,3))+2))/7)+1</f>
        <v>32</v>
      </c>
      <c r="NM3" s="219">
        <f>INT((NM9-LOOKUP(NM9,DATE(YEAR(NM9)+{-1;0;1},1,3)-WEEKDAY(DATE(YEAR(NM9)+{-1;0;1},1,3))+2))/7)+1</f>
        <v>32</v>
      </c>
      <c r="NN3" s="219">
        <f>INT((NN9-LOOKUP(NN9,DATE(YEAR(NN9)+{-1;0;1},1,3)-WEEKDAY(DATE(YEAR(NN9)+{-1;0;1},1,3))+2))/7)+1</f>
        <v>32</v>
      </c>
      <c r="NO3" s="219">
        <f>INT((NO9-LOOKUP(NO9,DATE(YEAR(NO9)+{-1;0;1},1,3)-WEEKDAY(DATE(YEAR(NO9)+{-1;0;1},1,3))+2))/7)+1</f>
        <v>32</v>
      </c>
      <c r="NP3" s="219">
        <f>INT((NP9-LOOKUP(NP9,DATE(YEAR(NP9)+{-1;0;1},1,3)-WEEKDAY(DATE(YEAR(NP9)+{-1;0;1},1,3))+2))/7)+1</f>
        <v>33</v>
      </c>
      <c r="NQ3" s="219">
        <f>INT((NQ9-LOOKUP(NQ9,DATE(YEAR(NQ9)+{-1;0;1},1,3)-WEEKDAY(DATE(YEAR(NQ9)+{-1;0;1},1,3))+2))/7)+1</f>
        <v>33</v>
      </c>
      <c r="NR3" s="219">
        <f>INT((NR9-LOOKUP(NR9,DATE(YEAR(NR9)+{-1;0;1},1,3)-WEEKDAY(DATE(YEAR(NR9)+{-1;0;1},1,3))+2))/7)+1</f>
        <v>33</v>
      </c>
      <c r="NS3" s="219">
        <f>INT((NS9-LOOKUP(NS9,DATE(YEAR(NS9)+{-1;0;1},1,3)-WEEKDAY(DATE(YEAR(NS9)+{-1;0;1},1,3))+2))/7)+1</f>
        <v>33</v>
      </c>
      <c r="NT3" s="219">
        <f>INT((NT9-LOOKUP(NT9,DATE(YEAR(NT9)+{-1;0;1},1,3)-WEEKDAY(DATE(YEAR(NT9)+{-1;0;1},1,3))+2))/7)+1</f>
        <v>33</v>
      </c>
      <c r="NU3" s="219">
        <f>INT((NU9-LOOKUP(NU9,DATE(YEAR(NU9)+{-1;0;1},1,3)-WEEKDAY(DATE(YEAR(NU9)+{-1;0;1},1,3))+2))/7)+1</f>
        <v>33</v>
      </c>
      <c r="NV3" s="219">
        <f>INT((NV9-LOOKUP(NV9,DATE(YEAR(NV9)+{-1;0;1},1,3)-WEEKDAY(DATE(YEAR(NV9)+{-1;0;1},1,3))+2))/7)+1</f>
        <v>33</v>
      </c>
      <c r="NW3" s="219">
        <f>INT((NW9-LOOKUP(NW9,DATE(YEAR(NW9)+{-1;0;1},1,3)-WEEKDAY(DATE(YEAR(NW9)+{-1;0;1},1,3))+2))/7)+1</f>
        <v>34</v>
      </c>
      <c r="NX3" s="219">
        <f>INT((NX9-LOOKUP(NX9,DATE(YEAR(NX9)+{-1;0;1},1,3)-WEEKDAY(DATE(YEAR(NX9)+{-1;0;1},1,3))+2))/7)+1</f>
        <v>34</v>
      </c>
      <c r="NY3" s="219">
        <f>INT((NY9-LOOKUP(NY9,DATE(YEAR(NY9)+{-1;0;1},1,3)-WEEKDAY(DATE(YEAR(NY9)+{-1;0;1},1,3))+2))/7)+1</f>
        <v>34</v>
      </c>
      <c r="NZ3" s="219">
        <f>INT((NZ9-LOOKUP(NZ9,DATE(YEAR(NZ9)+{-1;0;1},1,3)-WEEKDAY(DATE(YEAR(NZ9)+{-1;0;1},1,3))+2))/7)+1</f>
        <v>34</v>
      </c>
      <c r="OA3" s="219">
        <f>INT((OA9-LOOKUP(OA9,DATE(YEAR(OA9)+{-1;0;1},1,3)-WEEKDAY(DATE(YEAR(OA9)+{-1;0;1},1,3))+2))/7)+1</f>
        <v>34</v>
      </c>
      <c r="OB3" s="219">
        <f>INT((OB9-LOOKUP(OB9,DATE(YEAR(OB9)+{-1;0;1},1,3)-WEEKDAY(DATE(YEAR(OB9)+{-1;0;1},1,3))+2))/7)+1</f>
        <v>34</v>
      </c>
      <c r="OC3" s="219">
        <f>INT((OC9-LOOKUP(OC9,DATE(YEAR(OC9)+{-1;0;1},1,3)-WEEKDAY(DATE(YEAR(OC9)+{-1;0;1},1,3))+2))/7)+1</f>
        <v>34</v>
      </c>
      <c r="OD3" s="219">
        <f>INT((OD9-LOOKUP(OD9,DATE(YEAR(OD9)+{-1;0;1},1,3)-WEEKDAY(DATE(YEAR(OD9)+{-1;0;1},1,3))+2))/7)+1</f>
        <v>35</v>
      </c>
      <c r="OE3" s="219">
        <f>INT((OE9-LOOKUP(OE9,DATE(YEAR(OE9)+{-1;0;1},1,3)-WEEKDAY(DATE(YEAR(OE9)+{-1;0;1},1,3))+2))/7)+1</f>
        <v>35</v>
      </c>
      <c r="OF3" s="219">
        <f>INT((OF9-LOOKUP(OF9,DATE(YEAR(OF9)+{-1;0;1},1,3)-WEEKDAY(DATE(YEAR(OF9)+{-1;0;1},1,3))+2))/7)+1</f>
        <v>35</v>
      </c>
      <c r="OG3" s="219">
        <f>INT((OG9-LOOKUP(OG9,DATE(YEAR(OG9)+{-1;0;1},1,3)-WEEKDAY(DATE(YEAR(OG9)+{-1;0;1},1,3))+2))/7)+1</f>
        <v>35</v>
      </c>
      <c r="OH3" s="219">
        <f>INT((OH9-LOOKUP(OH9,DATE(YEAR(OH9)+{-1;0;1},1,3)-WEEKDAY(DATE(YEAR(OH9)+{-1;0;1},1,3))+2))/7)+1</f>
        <v>35</v>
      </c>
      <c r="OI3" s="219">
        <f>INT((OI9-LOOKUP(OI9,DATE(YEAR(OI9)+{-1;0;1},1,3)-WEEKDAY(DATE(YEAR(OI9)+{-1;0;1},1,3))+2))/7)+1</f>
        <v>35</v>
      </c>
      <c r="OJ3" s="220">
        <f>INT((OJ9-LOOKUP(OJ9,DATE(YEAR(OJ9)+{-1;0;1},1,3)-WEEKDAY(DATE(YEAR(OJ9)+{-1;0;1},1,3))+2))/7)+1</f>
        <v>35</v>
      </c>
    </row>
    <row r="4" spans="1:400" ht="15" x14ac:dyDescent="0.2">
      <c r="A4" s="379"/>
      <c r="B4" s="383"/>
      <c r="C4" s="384"/>
      <c r="D4" s="221"/>
      <c r="E4" s="222"/>
      <c r="F4" s="222"/>
      <c r="G4" s="222"/>
      <c r="H4" s="222"/>
      <c r="I4" s="222"/>
      <c r="J4" s="222"/>
      <c r="K4" s="222"/>
      <c r="L4" s="222"/>
      <c r="M4" s="222"/>
      <c r="N4" s="222"/>
      <c r="O4" s="222"/>
      <c r="P4" s="222"/>
      <c r="Q4" s="222"/>
      <c r="R4" s="222"/>
      <c r="S4" s="222"/>
      <c r="T4" s="222"/>
      <c r="U4" s="222"/>
      <c r="V4" s="222"/>
      <c r="W4" s="222"/>
      <c r="X4" s="222"/>
      <c r="Y4" s="222"/>
      <c r="Z4" s="222"/>
      <c r="AA4" s="222"/>
      <c r="AB4" s="222"/>
      <c r="AC4" s="222"/>
      <c r="AD4" s="222"/>
      <c r="AE4" s="222"/>
      <c r="AF4" s="222"/>
      <c r="AG4" s="222"/>
      <c r="AH4" s="222"/>
      <c r="AI4" s="222"/>
      <c r="AJ4" s="222"/>
      <c r="AK4" s="222"/>
      <c r="AL4" s="222"/>
      <c r="AM4" s="222"/>
      <c r="AN4" s="222"/>
      <c r="AO4" s="222"/>
      <c r="AP4" s="222"/>
      <c r="AQ4" s="222"/>
      <c r="AR4" s="222"/>
      <c r="AS4" s="222"/>
      <c r="AT4" s="222"/>
      <c r="AU4" s="222"/>
      <c r="AV4" s="222"/>
      <c r="AW4" s="222"/>
      <c r="AX4" s="222"/>
      <c r="AY4" s="222"/>
      <c r="AZ4" s="222"/>
      <c r="BA4" s="222"/>
      <c r="BB4" s="222"/>
      <c r="BC4" s="222"/>
      <c r="BD4" s="222"/>
      <c r="BE4" s="222"/>
      <c r="BF4" s="222"/>
      <c r="BG4" s="222"/>
      <c r="BH4" s="222"/>
      <c r="BI4" s="222"/>
      <c r="BJ4" s="222"/>
      <c r="BK4" s="222"/>
      <c r="BL4" s="222"/>
      <c r="BM4" s="222"/>
      <c r="BN4" s="222"/>
      <c r="BO4" s="222"/>
      <c r="BP4" s="222"/>
      <c r="BQ4" s="222"/>
      <c r="BR4" s="222"/>
      <c r="BS4" s="222"/>
      <c r="BT4" s="222"/>
      <c r="BU4" s="222"/>
      <c r="BV4" s="222"/>
      <c r="BW4" s="222"/>
      <c r="BX4" s="222"/>
      <c r="BY4" s="222"/>
      <c r="BZ4" s="222"/>
      <c r="CA4" s="222"/>
      <c r="CB4" s="222"/>
      <c r="CC4" s="222"/>
      <c r="CD4" s="222"/>
      <c r="CE4" s="222"/>
      <c r="CF4" s="222"/>
      <c r="CG4" s="222"/>
      <c r="CH4" s="222"/>
      <c r="CI4" s="222"/>
      <c r="CJ4" s="222"/>
      <c r="CK4" s="222"/>
      <c r="CL4" s="222"/>
      <c r="CM4" s="222"/>
      <c r="CN4" s="222"/>
      <c r="CO4" s="222"/>
      <c r="CP4" s="222"/>
      <c r="CQ4" s="222"/>
      <c r="CR4" s="222"/>
      <c r="CS4" s="222"/>
      <c r="CT4" s="222"/>
      <c r="CU4" s="222"/>
      <c r="CV4" s="222"/>
      <c r="CW4" s="222"/>
      <c r="CX4" s="222"/>
      <c r="CY4" s="222"/>
      <c r="CZ4" s="222"/>
      <c r="DA4" s="222"/>
      <c r="DB4" s="222"/>
      <c r="DC4" s="222"/>
      <c r="DD4" s="222"/>
      <c r="DE4" s="222"/>
      <c r="DF4" s="222"/>
      <c r="DG4" s="222"/>
      <c r="DH4" s="222"/>
      <c r="DI4" s="222"/>
      <c r="DJ4" s="222"/>
      <c r="DK4" s="222"/>
      <c r="DL4" s="222"/>
      <c r="DM4" s="222"/>
      <c r="DN4" s="222"/>
      <c r="DO4" s="222"/>
      <c r="DP4" s="222"/>
      <c r="DQ4" s="222"/>
      <c r="DR4" s="222"/>
      <c r="DS4" s="222"/>
      <c r="DT4" s="222"/>
      <c r="DU4" s="222"/>
      <c r="DV4" s="222"/>
      <c r="DW4" s="222"/>
      <c r="DX4" s="222"/>
      <c r="DY4" s="222"/>
      <c r="DZ4" s="222"/>
      <c r="EA4" s="222"/>
      <c r="EB4" s="222"/>
      <c r="EC4" s="222"/>
      <c r="ED4" s="222"/>
      <c r="EE4" s="222"/>
      <c r="EF4" s="222"/>
      <c r="EG4" s="222"/>
      <c r="EH4" s="222"/>
      <c r="EI4" s="222"/>
      <c r="EJ4" s="222"/>
      <c r="EK4" s="222"/>
      <c r="EL4" s="222"/>
      <c r="EM4" s="222"/>
      <c r="EN4" s="222"/>
      <c r="EO4" s="222"/>
      <c r="EP4" s="222"/>
      <c r="EQ4" s="222"/>
      <c r="ER4" s="222"/>
      <c r="ES4" s="222"/>
      <c r="ET4" s="222"/>
      <c r="EU4" s="222"/>
      <c r="EV4" s="222"/>
      <c r="EW4" s="222"/>
      <c r="EX4" s="222"/>
      <c r="EY4" s="222"/>
      <c r="EZ4" s="222"/>
      <c r="FA4" s="222"/>
      <c r="FB4" s="222"/>
      <c r="FC4" s="222"/>
      <c r="FD4" s="222"/>
      <c r="FE4" s="222"/>
      <c r="FF4" s="222"/>
      <c r="FG4" s="222"/>
      <c r="FH4" s="222"/>
      <c r="FI4" s="222"/>
      <c r="FJ4" s="222"/>
      <c r="FK4" s="222"/>
      <c r="FL4" s="222"/>
      <c r="FM4" s="222"/>
      <c r="FN4" s="222"/>
      <c r="FO4" s="222"/>
      <c r="FP4" s="222"/>
      <c r="FQ4" s="222"/>
      <c r="FR4" s="222"/>
      <c r="FS4" s="222"/>
      <c r="FT4" s="222"/>
      <c r="FU4" s="222"/>
      <c r="FV4" s="222"/>
      <c r="FW4" s="222"/>
      <c r="FX4" s="222"/>
      <c r="FY4" s="222"/>
      <c r="FZ4" s="222"/>
      <c r="GA4" s="222"/>
      <c r="GB4" s="222"/>
      <c r="GC4" s="222"/>
      <c r="GD4" s="222"/>
      <c r="GE4" s="222"/>
      <c r="GF4" s="222"/>
      <c r="GG4" s="222"/>
      <c r="GH4" s="222"/>
      <c r="GI4" s="222"/>
      <c r="GJ4" s="222"/>
      <c r="GK4" s="222"/>
      <c r="GL4" s="222"/>
      <c r="GM4" s="222"/>
      <c r="GN4" s="222"/>
      <c r="GO4" s="222"/>
      <c r="GP4" s="222"/>
      <c r="GQ4" s="222"/>
      <c r="GR4" s="222"/>
      <c r="GS4" s="222"/>
      <c r="GT4" s="222"/>
      <c r="GU4" s="222"/>
      <c r="GV4" s="222"/>
      <c r="GW4" s="222"/>
      <c r="GX4" s="222"/>
      <c r="GY4" s="222"/>
      <c r="GZ4" s="222"/>
      <c r="HA4" s="222"/>
      <c r="HB4" s="222"/>
      <c r="HC4" s="222"/>
      <c r="HD4" s="222"/>
      <c r="HE4" s="222"/>
      <c r="HF4" s="222"/>
      <c r="HG4" s="222"/>
      <c r="HH4" s="222"/>
      <c r="HI4" s="222"/>
      <c r="HJ4" s="222"/>
      <c r="HK4" s="222"/>
      <c r="HL4" s="222"/>
      <c r="HM4" s="222"/>
      <c r="HN4" s="222"/>
      <c r="HO4" s="222"/>
      <c r="HP4" s="222"/>
      <c r="HQ4" s="222"/>
      <c r="HR4" s="222"/>
      <c r="HS4" s="222"/>
      <c r="HT4" s="222"/>
      <c r="HU4" s="222"/>
      <c r="HV4" s="222"/>
      <c r="HW4" s="222"/>
      <c r="HX4" s="222"/>
      <c r="HY4" s="222"/>
      <c r="HZ4" s="222"/>
      <c r="IA4" s="222"/>
      <c r="IB4" s="222"/>
      <c r="IC4" s="222"/>
      <c r="ID4" s="222"/>
      <c r="IE4" s="222"/>
      <c r="IF4" s="222"/>
      <c r="IG4" s="222"/>
      <c r="IH4" s="222"/>
      <c r="II4" s="222"/>
      <c r="IJ4" s="222"/>
      <c r="IK4" s="222"/>
      <c r="IL4" s="222"/>
      <c r="IM4" s="222"/>
      <c r="IN4" s="222"/>
      <c r="IO4" s="222"/>
      <c r="IP4" s="222"/>
      <c r="IQ4" s="222"/>
      <c r="IR4" s="222"/>
      <c r="IS4" s="222"/>
      <c r="IT4" s="222"/>
      <c r="IU4" s="222"/>
      <c r="IV4" s="222"/>
      <c r="IW4" s="222"/>
      <c r="IX4" s="222"/>
      <c r="IY4" s="222"/>
      <c r="IZ4" s="222"/>
      <c r="JA4" s="222"/>
      <c r="JB4" s="222"/>
      <c r="JC4" s="222"/>
      <c r="JD4" s="222"/>
      <c r="JE4" s="222"/>
      <c r="JF4" s="222"/>
      <c r="JG4" s="222"/>
      <c r="JH4" s="222"/>
      <c r="JI4" s="222"/>
      <c r="JJ4" s="222"/>
      <c r="JK4" s="222"/>
      <c r="JL4" s="222"/>
      <c r="JM4" s="222"/>
      <c r="JN4" s="222"/>
      <c r="JO4" s="222"/>
      <c r="JP4" s="222"/>
      <c r="JQ4" s="222"/>
      <c r="JR4" s="222"/>
      <c r="JS4" s="222"/>
      <c r="JT4" s="222"/>
      <c r="JU4" s="222"/>
      <c r="JV4" s="222"/>
      <c r="JW4" s="222"/>
      <c r="JX4" s="222"/>
      <c r="JY4" s="222"/>
      <c r="JZ4" s="222"/>
      <c r="KA4" s="222"/>
      <c r="KB4" s="222"/>
      <c r="KC4" s="222"/>
      <c r="KD4" s="222"/>
      <c r="KE4" s="222"/>
      <c r="KF4" s="222"/>
      <c r="KG4" s="222"/>
      <c r="KH4" s="222"/>
      <c r="KI4" s="222"/>
      <c r="KJ4" s="222"/>
      <c r="KK4" s="222"/>
      <c r="KL4" s="222"/>
      <c r="KM4" s="222"/>
      <c r="KN4" s="222"/>
      <c r="KO4" s="222"/>
      <c r="KP4" s="222"/>
      <c r="KQ4" s="222"/>
      <c r="KR4" s="222"/>
      <c r="KS4" s="222"/>
      <c r="KT4" s="222"/>
      <c r="KU4" s="222"/>
      <c r="KV4" s="222"/>
      <c r="KW4" s="222"/>
      <c r="KX4" s="222"/>
      <c r="KY4" s="222"/>
      <c r="KZ4" s="222"/>
      <c r="LA4" s="222"/>
      <c r="LB4" s="222"/>
      <c r="LC4" s="222"/>
      <c r="LD4" s="222"/>
      <c r="LE4" s="222"/>
      <c r="LF4" s="222"/>
      <c r="LG4" s="222"/>
      <c r="LH4" s="222"/>
      <c r="LI4" s="222"/>
      <c r="LJ4" s="222"/>
      <c r="LK4" s="222"/>
      <c r="LL4" s="222"/>
      <c r="LM4" s="222"/>
      <c r="LN4" s="222"/>
      <c r="LO4" s="222"/>
      <c r="LP4" s="222"/>
      <c r="LQ4" s="222"/>
      <c r="LR4" s="222"/>
      <c r="LS4" s="222"/>
      <c r="LT4" s="222"/>
      <c r="LU4" s="222"/>
      <c r="LV4" s="222"/>
      <c r="LW4" s="222"/>
      <c r="LX4" s="222"/>
      <c r="LY4" s="222"/>
      <c r="LZ4" s="222"/>
      <c r="MA4" s="222"/>
      <c r="MB4" s="222"/>
      <c r="MC4" s="222"/>
      <c r="MD4" s="222"/>
      <c r="ME4" s="222"/>
      <c r="MF4" s="222"/>
      <c r="MG4" s="222"/>
      <c r="MH4" s="222"/>
      <c r="MI4" s="222"/>
      <c r="MJ4" s="222"/>
      <c r="MK4" s="222"/>
      <c r="ML4" s="222"/>
      <c r="MM4" s="222"/>
      <c r="MN4" s="222"/>
      <c r="MO4" s="222"/>
      <c r="MP4" s="222"/>
      <c r="MQ4" s="222"/>
      <c r="MR4" s="222"/>
      <c r="MS4" s="222"/>
      <c r="MT4" s="222"/>
      <c r="MU4" s="222"/>
      <c r="MV4" s="222"/>
      <c r="MW4" s="222"/>
      <c r="MX4" s="222"/>
      <c r="MY4" s="222"/>
      <c r="MZ4" s="222"/>
      <c r="NA4" s="222"/>
      <c r="NB4" s="222"/>
      <c r="NC4" s="222"/>
      <c r="ND4" s="222"/>
      <c r="NE4" s="222"/>
      <c r="NF4" s="222"/>
      <c r="NG4" s="222"/>
      <c r="NH4" s="222"/>
      <c r="NI4" s="222"/>
      <c r="NJ4" s="222"/>
      <c r="NK4" s="222"/>
      <c r="NL4" s="222"/>
      <c r="NM4" s="222"/>
      <c r="NN4" s="222"/>
      <c r="NO4" s="222"/>
      <c r="NP4" s="222"/>
      <c r="NQ4" s="222"/>
      <c r="NR4" s="222"/>
      <c r="NS4" s="222"/>
      <c r="NT4" s="222"/>
      <c r="NU4" s="222"/>
      <c r="NV4" s="222"/>
      <c r="NW4" s="222"/>
      <c r="NX4" s="222"/>
      <c r="NY4" s="222"/>
      <c r="NZ4" s="222"/>
      <c r="OA4" s="222"/>
      <c r="OB4" s="222"/>
      <c r="OC4" s="222"/>
      <c r="OD4" s="222"/>
      <c r="OE4" s="222"/>
      <c r="OF4" s="222"/>
      <c r="OG4" s="222"/>
      <c r="OH4" s="222"/>
      <c r="OI4" s="222"/>
      <c r="OJ4" s="223"/>
    </row>
    <row r="5" spans="1:400" ht="15" x14ac:dyDescent="0.2">
      <c r="A5" s="379"/>
      <c r="B5" s="385"/>
      <c r="C5" s="386"/>
      <c r="D5" s="221"/>
      <c r="E5" s="222"/>
      <c r="F5" s="222"/>
      <c r="G5" s="222"/>
      <c r="H5" s="222"/>
      <c r="I5" s="222"/>
      <c r="J5" s="222"/>
      <c r="K5" s="222"/>
      <c r="L5" s="222"/>
      <c r="M5" s="222"/>
      <c r="N5" s="222"/>
      <c r="O5" s="222"/>
      <c r="P5" s="222"/>
      <c r="Q5" s="222"/>
      <c r="R5" s="222"/>
      <c r="S5" s="222"/>
      <c r="T5" s="222"/>
      <c r="U5" s="222"/>
      <c r="V5" s="222"/>
      <c r="W5" s="222"/>
      <c r="X5" s="222"/>
      <c r="Y5" s="222"/>
      <c r="Z5" s="222"/>
      <c r="AA5" s="222"/>
      <c r="AB5" s="222"/>
      <c r="AC5" s="222"/>
      <c r="AD5" s="222"/>
      <c r="AE5" s="222"/>
      <c r="AF5" s="222"/>
      <c r="AG5" s="222"/>
      <c r="AH5" s="222"/>
      <c r="AI5" s="222"/>
      <c r="AJ5" s="222"/>
      <c r="AK5" s="222"/>
      <c r="AL5" s="222"/>
      <c r="AM5" s="222"/>
      <c r="AN5" s="222"/>
      <c r="AO5" s="222"/>
      <c r="AP5" s="222"/>
      <c r="AQ5" s="222"/>
      <c r="AR5" s="222"/>
      <c r="AS5" s="222"/>
      <c r="AT5" s="222"/>
      <c r="AU5" s="222"/>
      <c r="AV5" s="222"/>
      <c r="AW5" s="222"/>
      <c r="AX5" s="222"/>
      <c r="AY5" s="222"/>
      <c r="AZ5" s="222"/>
      <c r="BA5" s="222"/>
      <c r="BB5" s="222"/>
      <c r="BC5" s="222"/>
      <c r="BD5" s="222"/>
      <c r="BE5" s="222"/>
      <c r="BF5" s="222"/>
      <c r="BG5" s="222"/>
      <c r="BH5" s="222"/>
      <c r="BI5" s="222"/>
      <c r="BJ5" s="222"/>
      <c r="BK5" s="222"/>
      <c r="BL5" s="222"/>
      <c r="BM5" s="222"/>
      <c r="BN5" s="222"/>
      <c r="BO5" s="222"/>
      <c r="BP5" s="222"/>
      <c r="BQ5" s="222"/>
      <c r="BR5" s="222"/>
      <c r="BS5" s="222"/>
      <c r="BT5" s="222"/>
      <c r="BU5" s="222"/>
      <c r="BV5" s="222"/>
      <c r="BW5" s="222"/>
      <c r="BX5" s="222"/>
      <c r="BY5" s="222"/>
      <c r="BZ5" s="222"/>
      <c r="CA5" s="222"/>
      <c r="CB5" s="222"/>
      <c r="CC5" s="222"/>
      <c r="CD5" s="222"/>
      <c r="CE5" s="222"/>
      <c r="CF5" s="222"/>
      <c r="CG5" s="222"/>
      <c r="CH5" s="222"/>
      <c r="CI5" s="222"/>
      <c r="CJ5" s="222"/>
      <c r="CK5" s="222"/>
      <c r="CL5" s="222"/>
      <c r="CM5" s="222"/>
      <c r="CN5" s="222"/>
      <c r="CO5" s="222"/>
      <c r="CP5" s="222"/>
      <c r="CQ5" s="222"/>
      <c r="CR5" s="222"/>
      <c r="CS5" s="222"/>
      <c r="CT5" s="222"/>
      <c r="CU5" s="222"/>
      <c r="CV5" s="222"/>
      <c r="CW5" s="222"/>
      <c r="CX5" s="222"/>
      <c r="CY5" s="222"/>
      <c r="CZ5" s="222"/>
      <c r="DA5" s="222"/>
      <c r="DB5" s="222"/>
      <c r="DC5" s="222"/>
      <c r="DD5" s="222"/>
      <c r="DE5" s="222"/>
      <c r="DF5" s="222"/>
      <c r="DG5" s="222"/>
      <c r="DH5" s="222"/>
      <c r="DI5" s="222"/>
      <c r="DJ5" s="222"/>
      <c r="DK5" s="222"/>
      <c r="DL5" s="222"/>
      <c r="DM5" s="222"/>
      <c r="DN5" s="222"/>
      <c r="DO5" s="222"/>
      <c r="DP5" s="222"/>
      <c r="DQ5" s="222"/>
      <c r="DR5" s="222"/>
      <c r="DS5" s="222"/>
      <c r="DT5" s="222"/>
      <c r="DU5" s="222"/>
      <c r="DV5" s="222"/>
      <c r="DW5" s="222"/>
      <c r="DX5" s="222"/>
      <c r="DY5" s="222"/>
      <c r="DZ5" s="222"/>
      <c r="EA5" s="222"/>
      <c r="EB5" s="222"/>
      <c r="EC5" s="222"/>
      <c r="ED5" s="222"/>
      <c r="EE5" s="222"/>
      <c r="EF5" s="222"/>
      <c r="EG5" s="222"/>
      <c r="EH5" s="222"/>
      <c r="EI5" s="222"/>
      <c r="EJ5" s="222"/>
      <c r="EK5" s="222"/>
      <c r="EL5" s="222"/>
      <c r="EM5" s="222"/>
      <c r="EN5" s="222"/>
      <c r="EO5" s="222"/>
      <c r="EP5" s="222"/>
      <c r="EQ5" s="222"/>
      <c r="ER5" s="222"/>
      <c r="ES5" s="222"/>
      <c r="ET5" s="222"/>
      <c r="EU5" s="222"/>
      <c r="EV5" s="222"/>
      <c r="EW5" s="222"/>
      <c r="EX5" s="222"/>
      <c r="EY5" s="222"/>
      <c r="EZ5" s="222"/>
      <c r="FA5" s="222"/>
      <c r="FB5" s="222"/>
      <c r="FC5" s="222"/>
      <c r="FD5" s="222"/>
      <c r="FE5" s="222"/>
      <c r="FF5" s="222"/>
      <c r="FG5" s="222"/>
      <c r="FH5" s="222"/>
      <c r="FI5" s="222"/>
      <c r="FJ5" s="222"/>
      <c r="FK5" s="222"/>
      <c r="FL5" s="222"/>
      <c r="FM5" s="222"/>
      <c r="FN5" s="222"/>
      <c r="FO5" s="222"/>
      <c r="FP5" s="222"/>
      <c r="FQ5" s="222"/>
      <c r="FR5" s="222"/>
      <c r="FS5" s="222"/>
      <c r="FT5" s="222"/>
      <c r="FU5" s="222"/>
      <c r="FV5" s="222"/>
      <c r="FW5" s="222"/>
      <c r="FX5" s="222"/>
      <c r="FY5" s="222"/>
      <c r="FZ5" s="222"/>
      <c r="GA5" s="222"/>
      <c r="GB5" s="222"/>
      <c r="GC5" s="222"/>
      <c r="GD5" s="222"/>
      <c r="GE5" s="222"/>
      <c r="GF5" s="222"/>
      <c r="GG5" s="222"/>
      <c r="GH5" s="222"/>
      <c r="GI5" s="222"/>
      <c r="GJ5" s="222"/>
      <c r="GK5" s="222"/>
      <c r="GL5" s="222"/>
      <c r="GM5" s="222"/>
      <c r="GN5" s="222"/>
      <c r="GO5" s="222"/>
      <c r="GP5" s="222"/>
      <c r="GQ5" s="222"/>
      <c r="GR5" s="222"/>
      <c r="GS5" s="222"/>
      <c r="GT5" s="222"/>
      <c r="GU5" s="222"/>
      <c r="GV5" s="222"/>
      <c r="GW5" s="222"/>
      <c r="GX5" s="222"/>
      <c r="GY5" s="222"/>
      <c r="GZ5" s="222"/>
      <c r="HA5" s="222"/>
      <c r="HB5" s="222"/>
      <c r="HC5" s="222"/>
      <c r="HD5" s="222"/>
      <c r="HE5" s="222"/>
      <c r="HF5" s="222"/>
      <c r="HG5" s="222"/>
      <c r="HH5" s="222"/>
      <c r="HI5" s="222"/>
      <c r="HJ5" s="222"/>
      <c r="HK5" s="222"/>
      <c r="HL5" s="222"/>
      <c r="HM5" s="222"/>
      <c r="HN5" s="222"/>
      <c r="HO5" s="222"/>
      <c r="HP5" s="222"/>
      <c r="HQ5" s="222"/>
      <c r="HR5" s="222"/>
      <c r="HS5" s="222"/>
      <c r="HT5" s="222"/>
      <c r="HU5" s="222"/>
      <c r="HV5" s="222"/>
      <c r="HW5" s="222"/>
      <c r="HX5" s="222"/>
      <c r="HY5" s="222"/>
      <c r="HZ5" s="222"/>
      <c r="IA5" s="222"/>
      <c r="IB5" s="222"/>
      <c r="IC5" s="222"/>
      <c r="ID5" s="222"/>
      <c r="IE5" s="222"/>
      <c r="IF5" s="222"/>
      <c r="IG5" s="222"/>
      <c r="IH5" s="222"/>
      <c r="II5" s="222"/>
      <c r="IJ5" s="222"/>
      <c r="IK5" s="222"/>
      <c r="IL5" s="222"/>
      <c r="IM5" s="222"/>
      <c r="IN5" s="222"/>
      <c r="IO5" s="222"/>
      <c r="IP5" s="222"/>
      <c r="IQ5" s="222"/>
      <c r="IR5" s="222"/>
      <c r="IS5" s="222"/>
      <c r="IT5" s="222"/>
      <c r="IU5" s="222"/>
      <c r="IV5" s="222"/>
      <c r="IW5" s="222"/>
      <c r="IX5" s="222"/>
      <c r="IY5" s="222"/>
      <c r="IZ5" s="222"/>
      <c r="JA5" s="222"/>
      <c r="JB5" s="222"/>
      <c r="JC5" s="222"/>
      <c r="JD5" s="222"/>
      <c r="JE5" s="222"/>
      <c r="JF5" s="222"/>
      <c r="JG5" s="222"/>
      <c r="JH5" s="222"/>
      <c r="JI5" s="222"/>
      <c r="JJ5" s="222"/>
      <c r="JK5" s="222"/>
      <c r="JL5" s="222"/>
      <c r="JM5" s="222"/>
      <c r="JN5" s="222"/>
      <c r="JO5" s="222"/>
      <c r="JP5" s="222"/>
      <c r="JQ5" s="222"/>
      <c r="JR5" s="222"/>
      <c r="JS5" s="222"/>
      <c r="JT5" s="222"/>
      <c r="JU5" s="222"/>
      <c r="JV5" s="222"/>
      <c r="JW5" s="222"/>
      <c r="JX5" s="222"/>
      <c r="JY5" s="222"/>
      <c r="JZ5" s="222"/>
      <c r="KA5" s="222"/>
      <c r="KB5" s="222"/>
      <c r="KC5" s="222"/>
      <c r="KD5" s="222"/>
      <c r="KE5" s="222"/>
      <c r="KF5" s="222"/>
      <c r="KG5" s="222"/>
      <c r="KH5" s="222"/>
      <c r="KI5" s="222"/>
      <c r="KJ5" s="222"/>
      <c r="KK5" s="222"/>
      <c r="KL5" s="222"/>
      <c r="KM5" s="222"/>
      <c r="KN5" s="222"/>
      <c r="KO5" s="222"/>
      <c r="KP5" s="222"/>
      <c r="KQ5" s="222"/>
      <c r="KR5" s="222"/>
      <c r="KS5" s="222"/>
      <c r="KT5" s="222"/>
      <c r="KU5" s="222"/>
      <c r="KV5" s="222"/>
      <c r="KW5" s="222"/>
      <c r="KX5" s="222"/>
      <c r="KY5" s="222"/>
      <c r="KZ5" s="222"/>
      <c r="LA5" s="222"/>
      <c r="LB5" s="222"/>
      <c r="LC5" s="222"/>
      <c r="LD5" s="222"/>
      <c r="LE5" s="222"/>
      <c r="LF5" s="222"/>
      <c r="LG5" s="222"/>
      <c r="LH5" s="222"/>
      <c r="LI5" s="222"/>
      <c r="LJ5" s="222"/>
      <c r="LK5" s="222"/>
      <c r="LL5" s="222"/>
      <c r="LM5" s="222"/>
      <c r="LN5" s="222"/>
      <c r="LO5" s="222"/>
      <c r="LP5" s="222"/>
      <c r="LQ5" s="222"/>
      <c r="LR5" s="222"/>
      <c r="LS5" s="222"/>
      <c r="LT5" s="222"/>
      <c r="LU5" s="222"/>
      <c r="LV5" s="222"/>
      <c r="LW5" s="222"/>
      <c r="LX5" s="222"/>
      <c r="LY5" s="222"/>
      <c r="LZ5" s="222"/>
      <c r="MA5" s="222"/>
      <c r="MB5" s="222"/>
      <c r="MC5" s="222"/>
      <c r="MD5" s="222"/>
      <c r="ME5" s="222"/>
      <c r="MF5" s="222"/>
      <c r="MG5" s="222"/>
      <c r="MH5" s="222"/>
      <c r="MI5" s="222"/>
      <c r="MJ5" s="222"/>
      <c r="MK5" s="222"/>
      <c r="ML5" s="222"/>
      <c r="MM5" s="222"/>
      <c r="MN5" s="222"/>
      <c r="MO5" s="222"/>
      <c r="MP5" s="222"/>
      <c r="MQ5" s="222"/>
      <c r="MR5" s="222"/>
      <c r="MS5" s="222"/>
      <c r="MT5" s="222"/>
      <c r="MU5" s="222"/>
      <c r="MV5" s="222"/>
      <c r="MW5" s="222"/>
      <c r="MX5" s="222"/>
      <c r="MY5" s="222"/>
      <c r="MZ5" s="222"/>
      <c r="NA5" s="222"/>
      <c r="NB5" s="222"/>
      <c r="NC5" s="222"/>
      <c r="ND5" s="222"/>
      <c r="NE5" s="222"/>
      <c r="NF5" s="222"/>
      <c r="NG5" s="222"/>
      <c r="NH5" s="222"/>
      <c r="NI5" s="222"/>
      <c r="NJ5" s="222"/>
      <c r="NK5" s="222"/>
      <c r="NL5" s="222"/>
      <c r="NM5" s="222"/>
      <c r="NN5" s="222"/>
      <c r="NO5" s="222"/>
      <c r="NP5" s="222"/>
      <c r="NQ5" s="222"/>
      <c r="NR5" s="222"/>
      <c r="NS5" s="222"/>
      <c r="NT5" s="222"/>
      <c r="NU5" s="222"/>
      <c r="NV5" s="222"/>
      <c r="NW5" s="222"/>
      <c r="NX5" s="222"/>
      <c r="NY5" s="222"/>
      <c r="NZ5" s="222"/>
      <c r="OA5" s="222"/>
      <c r="OB5" s="222"/>
      <c r="OC5" s="222"/>
      <c r="OD5" s="222"/>
      <c r="OE5" s="222"/>
      <c r="OF5" s="222"/>
      <c r="OG5" s="222"/>
      <c r="OH5" s="222"/>
      <c r="OI5" s="222"/>
      <c r="OJ5" s="223"/>
    </row>
    <row r="6" spans="1:400" ht="15" x14ac:dyDescent="0.2">
      <c r="A6" s="379"/>
      <c r="B6" s="385"/>
      <c r="C6" s="386"/>
      <c r="D6" s="221"/>
      <c r="E6" s="222"/>
      <c r="F6" s="222"/>
      <c r="G6" s="222"/>
      <c r="H6" s="222"/>
      <c r="I6" s="222"/>
      <c r="J6" s="222"/>
      <c r="K6" s="222"/>
      <c r="L6" s="222"/>
      <c r="M6" s="222"/>
      <c r="N6" s="222"/>
      <c r="O6" s="222"/>
      <c r="P6" s="222"/>
      <c r="Q6" s="222"/>
      <c r="R6" s="222"/>
      <c r="S6" s="222"/>
      <c r="T6" s="222"/>
      <c r="U6" s="222"/>
      <c r="V6" s="222"/>
      <c r="W6" s="222"/>
      <c r="X6" s="222"/>
      <c r="Y6" s="222"/>
      <c r="Z6" s="222"/>
      <c r="AA6" s="222"/>
      <c r="AB6" s="222"/>
      <c r="AC6" s="222"/>
      <c r="AD6" s="222"/>
      <c r="AE6" s="222"/>
      <c r="AF6" s="222"/>
      <c r="AG6" s="222"/>
      <c r="AH6" s="222"/>
      <c r="AI6" s="222"/>
      <c r="AJ6" s="222"/>
      <c r="AK6" s="222"/>
      <c r="AL6" s="222"/>
      <c r="AM6" s="222"/>
      <c r="AN6" s="222"/>
      <c r="AO6" s="222"/>
      <c r="AP6" s="222"/>
      <c r="AQ6" s="222"/>
      <c r="AR6" s="222"/>
      <c r="AS6" s="222"/>
      <c r="AT6" s="222"/>
      <c r="AU6" s="222"/>
      <c r="AV6" s="222"/>
      <c r="AW6" s="222"/>
      <c r="AX6" s="222"/>
      <c r="AY6" s="222"/>
      <c r="AZ6" s="222"/>
      <c r="BA6" s="222"/>
      <c r="BB6" s="222"/>
      <c r="BC6" s="222"/>
      <c r="BD6" s="222"/>
      <c r="BE6" s="222"/>
      <c r="BF6" s="222"/>
      <c r="BG6" s="222"/>
      <c r="BH6" s="222"/>
      <c r="BI6" s="222"/>
      <c r="BJ6" s="222"/>
      <c r="BK6" s="222"/>
      <c r="BL6" s="222"/>
      <c r="BM6" s="222"/>
      <c r="BN6" s="222"/>
      <c r="BO6" s="222"/>
      <c r="BP6" s="222"/>
      <c r="BQ6" s="222"/>
      <c r="BR6" s="222"/>
      <c r="BS6" s="222"/>
      <c r="BT6" s="222"/>
      <c r="BU6" s="222"/>
      <c r="BV6" s="222"/>
      <c r="BW6" s="222"/>
      <c r="BX6" s="222"/>
      <c r="BY6" s="222"/>
      <c r="BZ6" s="222"/>
      <c r="CA6" s="222"/>
      <c r="CB6" s="222"/>
      <c r="CC6" s="222"/>
      <c r="CD6" s="222"/>
      <c r="CE6" s="222"/>
      <c r="CF6" s="222"/>
      <c r="CG6" s="222"/>
      <c r="CH6" s="222"/>
      <c r="CI6" s="222"/>
      <c r="CJ6" s="222"/>
      <c r="CK6" s="222"/>
      <c r="CL6" s="222"/>
      <c r="CM6" s="222"/>
      <c r="CN6" s="222"/>
      <c r="CO6" s="222"/>
      <c r="CP6" s="222"/>
      <c r="CQ6" s="222"/>
      <c r="CR6" s="222"/>
      <c r="CS6" s="222"/>
      <c r="CT6" s="222"/>
      <c r="CU6" s="222"/>
      <c r="CV6" s="222"/>
      <c r="CW6" s="222"/>
      <c r="CX6" s="222"/>
      <c r="CY6" s="222"/>
      <c r="CZ6" s="222"/>
      <c r="DA6" s="222"/>
      <c r="DB6" s="222"/>
      <c r="DC6" s="222"/>
      <c r="DD6" s="222"/>
      <c r="DE6" s="222"/>
      <c r="DF6" s="222"/>
      <c r="DG6" s="222"/>
      <c r="DH6" s="222"/>
      <c r="DI6" s="222"/>
      <c r="DJ6" s="222"/>
      <c r="DK6" s="222"/>
      <c r="DL6" s="222"/>
      <c r="DM6" s="222"/>
      <c r="DN6" s="222"/>
      <c r="DO6" s="222"/>
      <c r="DP6" s="222"/>
      <c r="DQ6" s="222"/>
      <c r="DR6" s="222"/>
      <c r="DS6" s="222"/>
      <c r="DT6" s="222"/>
      <c r="DU6" s="222"/>
      <c r="DV6" s="222"/>
      <c r="DW6" s="222"/>
      <c r="DX6" s="222"/>
      <c r="DY6" s="222"/>
      <c r="DZ6" s="222"/>
      <c r="EA6" s="222"/>
      <c r="EB6" s="222"/>
      <c r="EC6" s="222"/>
      <c r="ED6" s="222"/>
      <c r="EE6" s="222"/>
      <c r="EF6" s="222"/>
      <c r="EG6" s="222"/>
      <c r="EH6" s="222"/>
      <c r="EI6" s="222"/>
      <c r="EJ6" s="222"/>
      <c r="EK6" s="222"/>
      <c r="EL6" s="222"/>
      <c r="EM6" s="222"/>
      <c r="EN6" s="222"/>
      <c r="EO6" s="222"/>
      <c r="EP6" s="222"/>
      <c r="EQ6" s="222"/>
      <c r="ER6" s="222"/>
      <c r="ES6" s="222"/>
      <c r="ET6" s="222"/>
      <c r="EU6" s="222"/>
      <c r="EV6" s="222"/>
      <c r="EW6" s="222"/>
      <c r="EX6" s="222"/>
      <c r="EY6" s="222"/>
      <c r="EZ6" s="222"/>
      <c r="FA6" s="222"/>
      <c r="FB6" s="222"/>
      <c r="FC6" s="222"/>
      <c r="FD6" s="222"/>
      <c r="FE6" s="222"/>
      <c r="FF6" s="222"/>
      <c r="FG6" s="222"/>
      <c r="FH6" s="222"/>
      <c r="FI6" s="222"/>
      <c r="FJ6" s="222"/>
      <c r="FK6" s="222"/>
      <c r="FL6" s="222"/>
      <c r="FM6" s="222"/>
      <c r="FN6" s="222"/>
      <c r="FO6" s="222"/>
      <c r="FP6" s="222"/>
      <c r="FQ6" s="222"/>
      <c r="FR6" s="222"/>
      <c r="FS6" s="222"/>
      <c r="FT6" s="222"/>
      <c r="FU6" s="222"/>
      <c r="FV6" s="222"/>
      <c r="FW6" s="222"/>
      <c r="FX6" s="222"/>
      <c r="FY6" s="222"/>
      <c r="FZ6" s="222"/>
      <c r="GA6" s="222"/>
      <c r="GB6" s="222"/>
      <c r="GC6" s="222"/>
      <c r="GD6" s="222"/>
      <c r="GE6" s="222"/>
      <c r="GF6" s="222"/>
      <c r="GG6" s="222"/>
      <c r="GH6" s="222"/>
      <c r="GI6" s="222"/>
      <c r="GJ6" s="222"/>
      <c r="GK6" s="222"/>
      <c r="GL6" s="222"/>
      <c r="GM6" s="222"/>
      <c r="GN6" s="222"/>
      <c r="GO6" s="222"/>
      <c r="GP6" s="222"/>
      <c r="GQ6" s="222"/>
      <c r="GR6" s="222"/>
      <c r="GS6" s="222"/>
      <c r="GT6" s="222"/>
      <c r="GU6" s="222"/>
      <c r="GV6" s="222"/>
      <c r="GW6" s="222"/>
      <c r="GX6" s="222"/>
      <c r="GY6" s="222"/>
      <c r="GZ6" s="222"/>
      <c r="HA6" s="222"/>
      <c r="HB6" s="222"/>
      <c r="HC6" s="222"/>
      <c r="HD6" s="222"/>
      <c r="HE6" s="222"/>
      <c r="HF6" s="222"/>
      <c r="HG6" s="222"/>
      <c r="HH6" s="222"/>
      <c r="HI6" s="222"/>
      <c r="HJ6" s="222"/>
      <c r="HK6" s="222"/>
      <c r="HL6" s="222"/>
      <c r="HM6" s="222"/>
      <c r="HN6" s="222"/>
      <c r="HO6" s="222"/>
      <c r="HP6" s="222"/>
      <c r="HQ6" s="222"/>
      <c r="HR6" s="222"/>
      <c r="HS6" s="222"/>
      <c r="HT6" s="222"/>
      <c r="HU6" s="222"/>
      <c r="HV6" s="222"/>
      <c r="HW6" s="222"/>
      <c r="HX6" s="222"/>
      <c r="HY6" s="222"/>
      <c r="HZ6" s="222"/>
      <c r="IA6" s="222"/>
      <c r="IB6" s="222"/>
      <c r="IC6" s="222"/>
      <c r="ID6" s="222"/>
      <c r="IE6" s="222"/>
      <c r="IF6" s="222"/>
      <c r="IG6" s="222"/>
      <c r="IH6" s="222"/>
      <c r="II6" s="222"/>
      <c r="IJ6" s="222"/>
      <c r="IK6" s="222"/>
      <c r="IL6" s="222"/>
      <c r="IM6" s="222"/>
      <c r="IN6" s="222"/>
      <c r="IO6" s="222"/>
      <c r="IP6" s="222"/>
      <c r="IQ6" s="222"/>
      <c r="IR6" s="222"/>
      <c r="IS6" s="222"/>
      <c r="IT6" s="222"/>
      <c r="IU6" s="222"/>
      <c r="IV6" s="222"/>
      <c r="IW6" s="222"/>
      <c r="IX6" s="222"/>
      <c r="IY6" s="222"/>
      <c r="IZ6" s="222"/>
      <c r="JA6" s="222"/>
      <c r="JB6" s="222"/>
      <c r="JC6" s="222"/>
      <c r="JD6" s="222"/>
      <c r="JE6" s="222"/>
      <c r="JF6" s="222"/>
      <c r="JG6" s="222"/>
      <c r="JH6" s="222"/>
      <c r="JI6" s="222"/>
      <c r="JJ6" s="222"/>
      <c r="JK6" s="222"/>
      <c r="JL6" s="222"/>
      <c r="JM6" s="222"/>
      <c r="JN6" s="222"/>
      <c r="JO6" s="222"/>
      <c r="JP6" s="222"/>
      <c r="JQ6" s="222"/>
      <c r="JR6" s="222"/>
      <c r="JS6" s="222"/>
      <c r="JT6" s="222"/>
      <c r="JU6" s="222"/>
      <c r="JV6" s="222"/>
      <c r="JW6" s="222"/>
      <c r="JX6" s="222"/>
      <c r="JY6" s="222"/>
      <c r="JZ6" s="222"/>
      <c r="KA6" s="222"/>
      <c r="KB6" s="222"/>
      <c r="KC6" s="222"/>
      <c r="KD6" s="222"/>
      <c r="KE6" s="222"/>
      <c r="KF6" s="222"/>
      <c r="KG6" s="222"/>
      <c r="KH6" s="222"/>
      <c r="KI6" s="222"/>
      <c r="KJ6" s="222"/>
      <c r="KK6" s="222"/>
      <c r="KL6" s="222"/>
      <c r="KM6" s="222"/>
      <c r="KN6" s="222"/>
      <c r="KO6" s="222"/>
      <c r="KP6" s="222"/>
      <c r="KQ6" s="222"/>
      <c r="KR6" s="222"/>
      <c r="KS6" s="222"/>
      <c r="KT6" s="222"/>
      <c r="KU6" s="222"/>
      <c r="KV6" s="222"/>
      <c r="KW6" s="222"/>
      <c r="KX6" s="222"/>
      <c r="KY6" s="222"/>
      <c r="KZ6" s="222"/>
      <c r="LA6" s="222"/>
      <c r="LB6" s="222"/>
      <c r="LC6" s="222"/>
      <c r="LD6" s="222"/>
      <c r="LE6" s="222"/>
      <c r="LF6" s="222"/>
      <c r="LG6" s="222"/>
      <c r="LH6" s="222"/>
      <c r="LI6" s="222"/>
      <c r="LJ6" s="222"/>
      <c r="LK6" s="222"/>
      <c r="LL6" s="222"/>
      <c r="LM6" s="222"/>
      <c r="LN6" s="222"/>
      <c r="LO6" s="222"/>
      <c r="LP6" s="222"/>
      <c r="LQ6" s="222"/>
      <c r="LR6" s="222"/>
      <c r="LS6" s="222"/>
      <c r="LT6" s="222"/>
      <c r="LU6" s="222"/>
      <c r="LV6" s="222"/>
      <c r="LW6" s="222"/>
      <c r="LX6" s="222"/>
      <c r="LY6" s="222"/>
      <c r="LZ6" s="222"/>
      <c r="MA6" s="222"/>
      <c r="MB6" s="222"/>
      <c r="MC6" s="222"/>
      <c r="MD6" s="222"/>
      <c r="ME6" s="222"/>
      <c r="MF6" s="222"/>
      <c r="MG6" s="222"/>
      <c r="MH6" s="222"/>
      <c r="MI6" s="222"/>
      <c r="MJ6" s="222"/>
      <c r="MK6" s="222"/>
      <c r="ML6" s="222"/>
      <c r="MM6" s="222"/>
      <c r="MN6" s="222"/>
      <c r="MO6" s="222"/>
      <c r="MP6" s="222"/>
      <c r="MQ6" s="222"/>
      <c r="MR6" s="222"/>
      <c r="MS6" s="222"/>
      <c r="MT6" s="222"/>
      <c r="MU6" s="222"/>
      <c r="MV6" s="222"/>
      <c r="MW6" s="222"/>
      <c r="MX6" s="222"/>
      <c r="MY6" s="222"/>
      <c r="MZ6" s="222"/>
      <c r="NA6" s="222"/>
      <c r="NB6" s="222"/>
      <c r="NC6" s="222"/>
      <c r="ND6" s="222"/>
      <c r="NE6" s="222"/>
      <c r="NF6" s="222"/>
      <c r="NG6" s="222"/>
      <c r="NH6" s="222"/>
      <c r="NI6" s="222"/>
      <c r="NJ6" s="222"/>
      <c r="NK6" s="222"/>
      <c r="NL6" s="222"/>
      <c r="NM6" s="222"/>
      <c r="NN6" s="222"/>
      <c r="NO6" s="222"/>
      <c r="NP6" s="222"/>
      <c r="NQ6" s="222"/>
      <c r="NR6" s="222"/>
      <c r="NS6" s="222"/>
      <c r="NT6" s="222"/>
      <c r="NU6" s="222"/>
      <c r="NV6" s="222"/>
      <c r="NW6" s="222"/>
      <c r="NX6" s="222"/>
      <c r="NY6" s="222"/>
      <c r="NZ6" s="222"/>
      <c r="OA6" s="222"/>
      <c r="OB6" s="222"/>
      <c r="OC6" s="222"/>
      <c r="OD6" s="222"/>
      <c r="OE6" s="222"/>
      <c r="OF6" s="222"/>
      <c r="OG6" s="222"/>
      <c r="OH6" s="222"/>
      <c r="OI6" s="222"/>
      <c r="OJ6" s="223"/>
    </row>
    <row r="7" spans="1:400" ht="15.75" thickBot="1" x14ac:dyDescent="0.25">
      <c r="A7" s="379"/>
      <c r="B7" s="387"/>
      <c r="C7" s="388"/>
      <c r="D7" s="221"/>
      <c r="E7" s="222"/>
      <c r="F7" s="222"/>
      <c r="G7" s="222"/>
      <c r="H7" s="222"/>
      <c r="I7" s="222"/>
      <c r="J7" s="222"/>
      <c r="K7" s="222"/>
      <c r="L7" s="222"/>
      <c r="M7" s="222"/>
      <c r="N7" s="222"/>
      <c r="O7" s="222"/>
      <c r="P7" s="222"/>
      <c r="Q7" s="222"/>
      <c r="R7" s="222"/>
      <c r="S7" s="222"/>
      <c r="T7" s="222"/>
      <c r="U7" s="222"/>
      <c r="V7" s="222"/>
      <c r="W7" s="222"/>
      <c r="X7" s="222"/>
      <c r="Y7" s="222"/>
      <c r="Z7" s="222"/>
      <c r="AA7" s="222"/>
      <c r="AB7" s="222"/>
      <c r="AC7" s="222"/>
      <c r="AD7" s="222"/>
      <c r="AE7" s="222"/>
      <c r="AF7" s="222"/>
      <c r="AG7" s="222"/>
      <c r="AH7" s="222"/>
      <c r="AI7" s="222"/>
      <c r="AJ7" s="222"/>
      <c r="AK7" s="222"/>
      <c r="AL7" s="222"/>
      <c r="AM7" s="222"/>
      <c r="AN7" s="222"/>
      <c r="AO7" s="222"/>
      <c r="AP7" s="222"/>
      <c r="AQ7" s="222"/>
      <c r="AR7" s="222"/>
      <c r="AS7" s="222"/>
      <c r="AT7" s="222"/>
      <c r="AU7" s="222"/>
      <c r="AV7" s="222"/>
      <c r="AW7" s="222"/>
      <c r="AX7" s="222"/>
      <c r="AY7" s="222"/>
      <c r="AZ7" s="222"/>
      <c r="BA7" s="222"/>
      <c r="BB7" s="222"/>
      <c r="BC7" s="222"/>
      <c r="BD7" s="222"/>
      <c r="BE7" s="222"/>
      <c r="BF7" s="222"/>
      <c r="BG7" s="222"/>
      <c r="BH7" s="222"/>
      <c r="BI7" s="222"/>
      <c r="BJ7" s="222"/>
      <c r="BK7" s="222"/>
      <c r="BL7" s="222"/>
      <c r="BM7" s="222"/>
      <c r="BN7" s="222"/>
      <c r="BO7" s="222"/>
      <c r="BP7" s="222"/>
      <c r="BQ7" s="222"/>
      <c r="BR7" s="222"/>
      <c r="BS7" s="222"/>
      <c r="BT7" s="222"/>
      <c r="BU7" s="222"/>
      <c r="BV7" s="222"/>
      <c r="BW7" s="222"/>
      <c r="BX7" s="222"/>
      <c r="BY7" s="222"/>
      <c r="BZ7" s="222"/>
      <c r="CA7" s="222"/>
      <c r="CB7" s="222"/>
      <c r="CC7" s="222"/>
      <c r="CD7" s="222"/>
      <c r="CE7" s="222"/>
      <c r="CF7" s="222"/>
      <c r="CG7" s="222"/>
      <c r="CH7" s="222"/>
      <c r="CI7" s="222"/>
      <c r="CJ7" s="222"/>
      <c r="CK7" s="222"/>
      <c r="CL7" s="222"/>
      <c r="CM7" s="222"/>
      <c r="CN7" s="222"/>
      <c r="CO7" s="222"/>
      <c r="CP7" s="222"/>
      <c r="CQ7" s="222"/>
      <c r="CR7" s="222"/>
      <c r="CS7" s="222"/>
      <c r="CT7" s="222"/>
      <c r="CU7" s="222"/>
      <c r="CV7" s="222"/>
      <c r="CW7" s="222"/>
      <c r="CX7" s="222"/>
      <c r="CY7" s="222"/>
      <c r="CZ7" s="222"/>
      <c r="DA7" s="222"/>
      <c r="DB7" s="222"/>
      <c r="DC7" s="222"/>
      <c r="DD7" s="222"/>
      <c r="DE7" s="222"/>
      <c r="DF7" s="222"/>
      <c r="DG7" s="222"/>
      <c r="DH7" s="222"/>
      <c r="DI7" s="222"/>
      <c r="DJ7" s="222"/>
      <c r="DK7" s="222"/>
      <c r="DL7" s="222"/>
      <c r="DM7" s="222"/>
      <c r="DN7" s="222"/>
      <c r="DO7" s="222"/>
      <c r="DP7" s="222"/>
      <c r="DQ7" s="222"/>
      <c r="DR7" s="222"/>
      <c r="DS7" s="222"/>
      <c r="DT7" s="222"/>
      <c r="DU7" s="222"/>
      <c r="DV7" s="222"/>
      <c r="DW7" s="222"/>
      <c r="DX7" s="222"/>
      <c r="DY7" s="222"/>
      <c r="DZ7" s="222"/>
      <c r="EA7" s="222"/>
      <c r="EB7" s="222"/>
      <c r="EC7" s="222"/>
      <c r="ED7" s="222"/>
      <c r="EE7" s="222"/>
      <c r="EF7" s="222"/>
      <c r="EG7" s="222"/>
      <c r="EH7" s="222"/>
      <c r="EI7" s="222"/>
      <c r="EJ7" s="222"/>
      <c r="EK7" s="222"/>
      <c r="EL7" s="222"/>
      <c r="EM7" s="222"/>
      <c r="EN7" s="222"/>
      <c r="EO7" s="222"/>
      <c r="EP7" s="222"/>
      <c r="EQ7" s="222"/>
      <c r="ER7" s="222"/>
      <c r="ES7" s="222"/>
      <c r="ET7" s="222"/>
      <c r="EU7" s="222"/>
      <c r="EV7" s="222"/>
      <c r="EW7" s="222"/>
      <c r="EX7" s="222"/>
      <c r="EY7" s="222"/>
      <c r="EZ7" s="222"/>
      <c r="FA7" s="222"/>
      <c r="FB7" s="222"/>
      <c r="FC7" s="222"/>
      <c r="FD7" s="222"/>
      <c r="FE7" s="222"/>
      <c r="FF7" s="222"/>
      <c r="FG7" s="222"/>
      <c r="FH7" s="222"/>
      <c r="FI7" s="222"/>
      <c r="FJ7" s="222"/>
      <c r="FK7" s="222"/>
      <c r="FL7" s="222"/>
      <c r="FM7" s="222"/>
      <c r="FN7" s="222"/>
      <c r="FO7" s="222"/>
      <c r="FP7" s="222"/>
      <c r="FQ7" s="222"/>
      <c r="FR7" s="222"/>
      <c r="FS7" s="222"/>
      <c r="FT7" s="222"/>
      <c r="FU7" s="222"/>
      <c r="FV7" s="222"/>
      <c r="FW7" s="222"/>
      <c r="FX7" s="222"/>
      <c r="FY7" s="222"/>
      <c r="FZ7" s="222"/>
      <c r="GA7" s="222"/>
      <c r="GB7" s="222"/>
      <c r="GC7" s="222"/>
      <c r="GD7" s="222"/>
      <c r="GE7" s="222"/>
      <c r="GF7" s="222"/>
      <c r="GG7" s="222"/>
      <c r="GH7" s="222"/>
      <c r="GI7" s="222"/>
      <c r="GJ7" s="222"/>
      <c r="GK7" s="222"/>
      <c r="GL7" s="222"/>
      <c r="GM7" s="222"/>
      <c r="GN7" s="222"/>
      <c r="GO7" s="222"/>
      <c r="GP7" s="222"/>
      <c r="GQ7" s="222"/>
      <c r="GR7" s="222"/>
      <c r="GS7" s="222"/>
      <c r="GT7" s="222"/>
      <c r="GU7" s="222"/>
      <c r="GV7" s="222"/>
      <c r="GW7" s="222"/>
      <c r="GX7" s="222"/>
      <c r="GY7" s="222"/>
      <c r="GZ7" s="222"/>
      <c r="HA7" s="222"/>
      <c r="HB7" s="222"/>
      <c r="HC7" s="222"/>
      <c r="HD7" s="222"/>
      <c r="HE7" s="222"/>
      <c r="HF7" s="222"/>
      <c r="HG7" s="222"/>
      <c r="HH7" s="222"/>
      <c r="HI7" s="222"/>
      <c r="HJ7" s="222"/>
      <c r="HK7" s="222"/>
      <c r="HL7" s="222"/>
      <c r="HM7" s="222"/>
      <c r="HN7" s="222"/>
      <c r="HO7" s="222"/>
      <c r="HP7" s="222"/>
      <c r="HQ7" s="222"/>
      <c r="HR7" s="222"/>
      <c r="HS7" s="222"/>
      <c r="HT7" s="222"/>
      <c r="HU7" s="222"/>
      <c r="HV7" s="222"/>
      <c r="HW7" s="222"/>
      <c r="HX7" s="222"/>
      <c r="HY7" s="222"/>
      <c r="HZ7" s="222"/>
      <c r="IA7" s="222"/>
      <c r="IB7" s="222"/>
      <c r="IC7" s="222"/>
      <c r="ID7" s="222"/>
      <c r="IE7" s="222"/>
      <c r="IF7" s="222"/>
      <c r="IG7" s="222"/>
      <c r="IH7" s="222"/>
      <c r="II7" s="222"/>
      <c r="IJ7" s="222"/>
      <c r="IK7" s="222"/>
      <c r="IL7" s="222"/>
      <c r="IM7" s="222"/>
      <c r="IN7" s="222"/>
      <c r="IO7" s="222"/>
      <c r="IP7" s="222"/>
      <c r="IQ7" s="222"/>
      <c r="IR7" s="222"/>
      <c r="IS7" s="222"/>
      <c r="IT7" s="222"/>
      <c r="IU7" s="222"/>
      <c r="IV7" s="222"/>
      <c r="IW7" s="222"/>
      <c r="IX7" s="222"/>
      <c r="IY7" s="222"/>
      <c r="IZ7" s="222"/>
      <c r="JA7" s="222"/>
      <c r="JB7" s="222"/>
      <c r="JC7" s="222"/>
      <c r="JD7" s="222"/>
      <c r="JE7" s="222"/>
      <c r="JF7" s="222"/>
      <c r="JG7" s="222"/>
      <c r="JH7" s="222"/>
      <c r="JI7" s="222"/>
      <c r="JJ7" s="222"/>
      <c r="JK7" s="222"/>
      <c r="JL7" s="222"/>
      <c r="JM7" s="222"/>
      <c r="JN7" s="222"/>
      <c r="JO7" s="222"/>
      <c r="JP7" s="222"/>
      <c r="JQ7" s="222"/>
      <c r="JR7" s="222"/>
      <c r="JS7" s="222"/>
      <c r="JT7" s="222"/>
      <c r="JU7" s="222"/>
      <c r="JV7" s="222"/>
      <c r="JW7" s="222"/>
      <c r="JX7" s="222"/>
      <c r="JY7" s="222"/>
      <c r="JZ7" s="222"/>
      <c r="KA7" s="222"/>
      <c r="KB7" s="222"/>
      <c r="KC7" s="222"/>
      <c r="KD7" s="222"/>
      <c r="KE7" s="222"/>
      <c r="KF7" s="222"/>
      <c r="KG7" s="222"/>
      <c r="KH7" s="222"/>
      <c r="KI7" s="222"/>
      <c r="KJ7" s="222"/>
      <c r="KK7" s="222"/>
      <c r="KL7" s="222"/>
      <c r="KM7" s="222"/>
      <c r="KN7" s="222"/>
      <c r="KO7" s="222"/>
      <c r="KP7" s="222"/>
      <c r="KQ7" s="222"/>
      <c r="KR7" s="222"/>
      <c r="KS7" s="222"/>
      <c r="KT7" s="222"/>
      <c r="KU7" s="222"/>
      <c r="KV7" s="222"/>
      <c r="KW7" s="222"/>
      <c r="KX7" s="222"/>
      <c r="KY7" s="222"/>
      <c r="KZ7" s="222"/>
      <c r="LA7" s="222"/>
      <c r="LB7" s="222"/>
      <c r="LC7" s="222"/>
      <c r="LD7" s="222"/>
      <c r="LE7" s="222"/>
      <c r="LF7" s="222"/>
      <c r="LG7" s="222"/>
      <c r="LH7" s="222"/>
      <c r="LI7" s="222"/>
      <c r="LJ7" s="222"/>
      <c r="LK7" s="222"/>
      <c r="LL7" s="222"/>
      <c r="LM7" s="222"/>
      <c r="LN7" s="222"/>
      <c r="LO7" s="222"/>
      <c r="LP7" s="222"/>
      <c r="LQ7" s="222"/>
      <c r="LR7" s="222"/>
      <c r="LS7" s="222"/>
      <c r="LT7" s="222"/>
      <c r="LU7" s="222"/>
      <c r="LV7" s="222"/>
      <c r="LW7" s="222"/>
      <c r="LX7" s="222"/>
      <c r="LY7" s="222"/>
      <c r="LZ7" s="222"/>
      <c r="MA7" s="222"/>
      <c r="MB7" s="222"/>
      <c r="MC7" s="222"/>
      <c r="MD7" s="222"/>
      <c r="ME7" s="222"/>
      <c r="MF7" s="222"/>
      <c r="MG7" s="222"/>
      <c r="MH7" s="222"/>
      <c r="MI7" s="222"/>
      <c r="MJ7" s="222"/>
      <c r="MK7" s="222"/>
      <c r="ML7" s="222"/>
      <c r="MM7" s="222"/>
      <c r="MN7" s="222"/>
      <c r="MO7" s="222"/>
      <c r="MP7" s="222"/>
      <c r="MQ7" s="222"/>
      <c r="MR7" s="222"/>
      <c r="MS7" s="222"/>
      <c r="MT7" s="222"/>
      <c r="MU7" s="222"/>
      <c r="MV7" s="222"/>
      <c r="MW7" s="222"/>
      <c r="MX7" s="222"/>
      <c r="MY7" s="222"/>
      <c r="MZ7" s="222"/>
      <c r="NA7" s="222"/>
      <c r="NB7" s="222"/>
      <c r="NC7" s="222"/>
      <c r="ND7" s="222"/>
      <c r="NE7" s="222"/>
      <c r="NF7" s="222"/>
      <c r="NG7" s="222"/>
      <c r="NH7" s="222"/>
      <c r="NI7" s="222"/>
      <c r="NJ7" s="222"/>
      <c r="NK7" s="222"/>
      <c r="NL7" s="222"/>
      <c r="NM7" s="222"/>
      <c r="NN7" s="222"/>
      <c r="NO7" s="222"/>
      <c r="NP7" s="222"/>
      <c r="NQ7" s="222"/>
      <c r="NR7" s="222"/>
      <c r="NS7" s="222"/>
      <c r="NT7" s="222"/>
      <c r="NU7" s="222"/>
      <c r="NV7" s="222"/>
      <c r="NW7" s="222"/>
      <c r="NX7" s="222"/>
      <c r="NY7" s="222"/>
      <c r="NZ7" s="222"/>
      <c r="OA7" s="222"/>
      <c r="OB7" s="222"/>
      <c r="OC7" s="222"/>
      <c r="OD7" s="222"/>
      <c r="OE7" s="222"/>
      <c r="OF7" s="222"/>
      <c r="OG7" s="222"/>
      <c r="OH7" s="222"/>
      <c r="OI7" s="222"/>
      <c r="OJ7" s="223"/>
    </row>
    <row r="8" spans="1:400" ht="15" x14ac:dyDescent="0.2">
      <c r="A8" s="379"/>
      <c r="B8" s="389" t="s">
        <v>49</v>
      </c>
      <c r="C8" s="390"/>
      <c r="D8" s="224">
        <f>DATE(AN,Mois_deb_planning,1)</f>
        <v>43313</v>
      </c>
      <c r="E8" s="225">
        <f>D8+1</f>
        <v>43314</v>
      </c>
      <c r="F8" s="225">
        <f t="shared" ref="F8:BQ9" si="7">E8+1</f>
        <v>43315</v>
      </c>
      <c r="G8" s="225">
        <f t="shared" si="7"/>
        <v>43316</v>
      </c>
      <c r="H8" s="225">
        <f t="shared" si="7"/>
        <v>43317</v>
      </c>
      <c r="I8" s="225">
        <f t="shared" si="7"/>
        <v>43318</v>
      </c>
      <c r="J8" s="225">
        <f t="shared" si="7"/>
        <v>43319</v>
      </c>
      <c r="K8" s="225">
        <f t="shared" si="7"/>
        <v>43320</v>
      </c>
      <c r="L8" s="225">
        <f t="shared" si="7"/>
        <v>43321</v>
      </c>
      <c r="M8" s="225">
        <f t="shared" si="7"/>
        <v>43322</v>
      </c>
      <c r="N8" s="225">
        <f t="shared" si="7"/>
        <v>43323</v>
      </c>
      <c r="O8" s="225">
        <f t="shared" si="7"/>
        <v>43324</v>
      </c>
      <c r="P8" s="225">
        <f t="shared" si="7"/>
        <v>43325</v>
      </c>
      <c r="Q8" s="225">
        <f t="shared" si="7"/>
        <v>43326</v>
      </c>
      <c r="R8" s="225">
        <f t="shared" si="7"/>
        <v>43327</v>
      </c>
      <c r="S8" s="225">
        <f t="shared" si="7"/>
        <v>43328</v>
      </c>
      <c r="T8" s="225">
        <f t="shared" si="7"/>
        <v>43329</v>
      </c>
      <c r="U8" s="225">
        <f t="shared" si="7"/>
        <v>43330</v>
      </c>
      <c r="V8" s="225">
        <f t="shared" si="7"/>
        <v>43331</v>
      </c>
      <c r="W8" s="225">
        <f t="shared" si="7"/>
        <v>43332</v>
      </c>
      <c r="X8" s="225">
        <f t="shared" si="7"/>
        <v>43333</v>
      </c>
      <c r="Y8" s="225">
        <f t="shared" si="7"/>
        <v>43334</v>
      </c>
      <c r="Z8" s="225">
        <f t="shared" si="7"/>
        <v>43335</v>
      </c>
      <c r="AA8" s="225">
        <f t="shared" si="7"/>
        <v>43336</v>
      </c>
      <c r="AB8" s="225">
        <f t="shared" si="7"/>
        <v>43337</v>
      </c>
      <c r="AC8" s="225">
        <f t="shared" si="7"/>
        <v>43338</v>
      </c>
      <c r="AD8" s="225">
        <f t="shared" si="7"/>
        <v>43339</v>
      </c>
      <c r="AE8" s="225">
        <f t="shared" si="7"/>
        <v>43340</v>
      </c>
      <c r="AF8" s="225">
        <f t="shared" si="7"/>
        <v>43341</v>
      </c>
      <c r="AG8" s="225">
        <f t="shared" si="7"/>
        <v>43342</v>
      </c>
      <c r="AH8" s="225">
        <f t="shared" si="7"/>
        <v>43343</v>
      </c>
      <c r="AI8" s="225">
        <f t="shared" si="7"/>
        <v>43344</v>
      </c>
      <c r="AJ8" s="225">
        <f t="shared" si="7"/>
        <v>43345</v>
      </c>
      <c r="AK8" s="225">
        <f t="shared" si="7"/>
        <v>43346</v>
      </c>
      <c r="AL8" s="225">
        <f t="shared" si="7"/>
        <v>43347</v>
      </c>
      <c r="AM8" s="225">
        <f t="shared" si="7"/>
        <v>43348</v>
      </c>
      <c r="AN8" s="225">
        <f t="shared" si="7"/>
        <v>43349</v>
      </c>
      <c r="AO8" s="225">
        <f t="shared" si="7"/>
        <v>43350</v>
      </c>
      <c r="AP8" s="225">
        <f t="shared" si="7"/>
        <v>43351</v>
      </c>
      <c r="AQ8" s="225">
        <f t="shared" si="7"/>
        <v>43352</v>
      </c>
      <c r="AR8" s="225">
        <f t="shared" si="7"/>
        <v>43353</v>
      </c>
      <c r="AS8" s="225">
        <f t="shared" si="7"/>
        <v>43354</v>
      </c>
      <c r="AT8" s="225">
        <f t="shared" si="7"/>
        <v>43355</v>
      </c>
      <c r="AU8" s="225">
        <f t="shared" si="7"/>
        <v>43356</v>
      </c>
      <c r="AV8" s="225">
        <f t="shared" si="7"/>
        <v>43357</v>
      </c>
      <c r="AW8" s="225">
        <f t="shared" si="7"/>
        <v>43358</v>
      </c>
      <c r="AX8" s="225">
        <f t="shared" si="7"/>
        <v>43359</v>
      </c>
      <c r="AY8" s="225">
        <f t="shared" si="7"/>
        <v>43360</v>
      </c>
      <c r="AZ8" s="225">
        <f t="shared" si="7"/>
        <v>43361</v>
      </c>
      <c r="BA8" s="225">
        <f t="shared" si="7"/>
        <v>43362</v>
      </c>
      <c r="BB8" s="225">
        <f t="shared" si="7"/>
        <v>43363</v>
      </c>
      <c r="BC8" s="225">
        <f t="shared" si="7"/>
        <v>43364</v>
      </c>
      <c r="BD8" s="225">
        <f t="shared" si="7"/>
        <v>43365</v>
      </c>
      <c r="BE8" s="225">
        <f t="shared" si="7"/>
        <v>43366</v>
      </c>
      <c r="BF8" s="225">
        <f t="shared" si="7"/>
        <v>43367</v>
      </c>
      <c r="BG8" s="225">
        <f t="shared" si="7"/>
        <v>43368</v>
      </c>
      <c r="BH8" s="225">
        <f t="shared" si="7"/>
        <v>43369</v>
      </c>
      <c r="BI8" s="225">
        <f t="shared" si="7"/>
        <v>43370</v>
      </c>
      <c r="BJ8" s="225">
        <f t="shared" si="7"/>
        <v>43371</v>
      </c>
      <c r="BK8" s="225">
        <f t="shared" si="7"/>
        <v>43372</v>
      </c>
      <c r="BL8" s="225">
        <f t="shared" si="7"/>
        <v>43373</v>
      </c>
      <c r="BM8" s="225">
        <f t="shared" si="7"/>
        <v>43374</v>
      </c>
      <c r="BN8" s="225">
        <f t="shared" si="7"/>
        <v>43375</v>
      </c>
      <c r="BO8" s="225">
        <f t="shared" si="7"/>
        <v>43376</v>
      </c>
      <c r="BP8" s="225">
        <f t="shared" si="7"/>
        <v>43377</v>
      </c>
      <c r="BQ8" s="225">
        <f t="shared" si="7"/>
        <v>43378</v>
      </c>
      <c r="BR8" s="225">
        <f t="shared" ref="BR8:EC9" si="8">BQ8+1</f>
        <v>43379</v>
      </c>
      <c r="BS8" s="225">
        <f t="shared" si="8"/>
        <v>43380</v>
      </c>
      <c r="BT8" s="225">
        <f t="shared" si="8"/>
        <v>43381</v>
      </c>
      <c r="BU8" s="225">
        <f t="shared" si="8"/>
        <v>43382</v>
      </c>
      <c r="BV8" s="225">
        <f t="shared" si="8"/>
        <v>43383</v>
      </c>
      <c r="BW8" s="225">
        <f t="shared" si="8"/>
        <v>43384</v>
      </c>
      <c r="BX8" s="225">
        <f t="shared" si="8"/>
        <v>43385</v>
      </c>
      <c r="BY8" s="225">
        <f t="shared" si="8"/>
        <v>43386</v>
      </c>
      <c r="BZ8" s="225">
        <f t="shared" si="8"/>
        <v>43387</v>
      </c>
      <c r="CA8" s="225">
        <f t="shared" si="8"/>
        <v>43388</v>
      </c>
      <c r="CB8" s="225">
        <f t="shared" si="8"/>
        <v>43389</v>
      </c>
      <c r="CC8" s="225">
        <f t="shared" si="8"/>
        <v>43390</v>
      </c>
      <c r="CD8" s="225">
        <f t="shared" si="8"/>
        <v>43391</v>
      </c>
      <c r="CE8" s="225">
        <f t="shared" si="8"/>
        <v>43392</v>
      </c>
      <c r="CF8" s="225">
        <f t="shared" si="8"/>
        <v>43393</v>
      </c>
      <c r="CG8" s="225">
        <f t="shared" si="8"/>
        <v>43394</v>
      </c>
      <c r="CH8" s="225">
        <f t="shared" si="8"/>
        <v>43395</v>
      </c>
      <c r="CI8" s="225">
        <f t="shared" si="8"/>
        <v>43396</v>
      </c>
      <c r="CJ8" s="225">
        <f t="shared" si="8"/>
        <v>43397</v>
      </c>
      <c r="CK8" s="225">
        <f t="shared" si="8"/>
        <v>43398</v>
      </c>
      <c r="CL8" s="225">
        <f t="shared" si="8"/>
        <v>43399</v>
      </c>
      <c r="CM8" s="225">
        <f t="shared" si="8"/>
        <v>43400</v>
      </c>
      <c r="CN8" s="225">
        <f t="shared" si="8"/>
        <v>43401</v>
      </c>
      <c r="CO8" s="225">
        <f t="shared" si="8"/>
        <v>43402</v>
      </c>
      <c r="CP8" s="225">
        <f t="shared" si="8"/>
        <v>43403</v>
      </c>
      <c r="CQ8" s="225">
        <f t="shared" si="8"/>
        <v>43404</v>
      </c>
      <c r="CR8" s="225">
        <f t="shared" si="8"/>
        <v>43405</v>
      </c>
      <c r="CS8" s="225">
        <f t="shared" si="8"/>
        <v>43406</v>
      </c>
      <c r="CT8" s="225">
        <f t="shared" si="8"/>
        <v>43407</v>
      </c>
      <c r="CU8" s="225">
        <f t="shared" si="8"/>
        <v>43408</v>
      </c>
      <c r="CV8" s="225">
        <f t="shared" si="8"/>
        <v>43409</v>
      </c>
      <c r="CW8" s="225">
        <f t="shared" si="8"/>
        <v>43410</v>
      </c>
      <c r="CX8" s="225">
        <f t="shared" si="8"/>
        <v>43411</v>
      </c>
      <c r="CY8" s="225">
        <f t="shared" si="8"/>
        <v>43412</v>
      </c>
      <c r="CZ8" s="225">
        <f t="shared" si="8"/>
        <v>43413</v>
      </c>
      <c r="DA8" s="225">
        <f t="shared" si="8"/>
        <v>43414</v>
      </c>
      <c r="DB8" s="225">
        <f t="shared" si="8"/>
        <v>43415</v>
      </c>
      <c r="DC8" s="225">
        <f t="shared" si="8"/>
        <v>43416</v>
      </c>
      <c r="DD8" s="225">
        <f t="shared" si="8"/>
        <v>43417</v>
      </c>
      <c r="DE8" s="225">
        <f t="shared" si="8"/>
        <v>43418</v>
      </c>
      <c r="DF8" s="225">
        <f t="shared" si="8"/>
        <v>43419</v>
      </c>
      <c r="DG8" s="225">
        <f t="shared" si="8"/>
        <v>43420</v>
      </c>
      <c r="DH8" s="225">
        <f t="shared" si="8"/>
        <v>43421</v>
      </c>
      <c r="DI8" s="225">
        <f t="shared" si="8"/>
        <v>43422</v>
      </c>
      <c r="DJ8" s="225">
        <f t="shared" si="8"/>
        <v>43423</v>
      </c>
      <c r="DK8" s="225">
        <f t="shared" si="8"/>
        <v>43424</v>
      </c>
      <c r="DL8" s="225">
        <f t="shared" si="8"/>
        <v>43425</v>
      </c>
      <c r="DM8" s="225">
        <f t="shared" si="8"/>
        <v>43426</v>
      </c>
      <c r="DN8" s="225">
        <f t="shared" si="8"/>
        <v>43427</v>
      </c>
      <c r="DO8" s="225">
        <f t="shared" si="8"/>
        <v>43428</v>
      </c>
      <c r="DP8" s="225">
        <f t="shared" si="8"/>
        <v>43429</v>
      </c>
      <c r="DQ8" s="225">
        <f t="shared" si="8"/>
        <v>43430</v>
      </c>
      <c r="DR8" s="225">
        <f t="shared" si="8"/>
        <v>43431</v>
      </c>
      <c r="DS8" s="225">
        <f t="shared" si="8"/>
        <v>43432</v>
      </c>
      <c r="DT8" s="225">
        <f t="shared" si="8"/>
        <v>43433</v>
      </c>
      <c r="DU8" s="225">
        <f t="shared" si="8"/>
        <v>43434</v>
      </c>
      <c r="DV8" s="225">
        <f t="shared" si="8"/>
        <v>43435</v>
      </c>
      <c r="DW8" s="225">
        <f t="shared" si="8"/>
        <v>43436</v>
      </c>
      <c r="DX8" s="225">
        <f t="shared" si="8"/>
        <v>43437</v>
      </c>
      <c r="DY8" s="225">
        <f t="shared" si="8"/>
        <v>43438</v>
      </c>
      <c r="DZ8" s="225">
        <f t="shared" si="8"/>
        <v>43439</v>
      </c>
      <c r="EA8" s="225">
        <f t="shared" si="8"/>
        <v>43440</v>
      </c>
      <c r="EB8" s="225">
        <f t="shared" si="8"/>
        <v>43441</v>
      </c>
      <c r="EC8" s="225">
        <f t="shared" si="8"/>
        <v>43442</v>
      </c>
      <c r="ED8" s="225">
        <f t="shared" ref="ED8:GO9" si="9">EC8+1</f>
        <v>43443</v>
      </c>
      <c r="EE8" s="225">
        <f t="shared" si="9"/>
        <v>43444</v>
      </c>
      <c r="EF8" s="225">
        <f t="shared" si="9"/>
        <v>43445</v>
      </c>
      <c r="EG8" s="225">
        <f t="shared" si="9"/>
        <v>43446</v>
      </c>
      <c r="EH8" s="225">
        <f t="shared" si="9"/>
        <v>43447</v>
      </c>
      <c r="EI8" s="225">
        <f t="shared" si="9"/>
        <v>43448</v>
      </c>
      <c r="EJ8" s="225">
        <f t="shared" si="9"/>
        <v>43449</v>
      </c>
      <c r="EK8" s="225">
        <f t="shared" si="9"/>
        <v>43450</v>
      </c>
      <c r="EL8" s="225">
        <f t="shared" si="9"/>
        <v>43451</v>
      </c>
      <c r="EM8" s="225">
        <f t="shared" si="9"/>
        <v>43452</v>
      </c>
      <c r="EN8" s="225">
        <f t="shared" si="9"/>
        <v>43453</v>
      </c>
      <c r="EO8" s="225">
        <f t="shared" si="9"/>
        <v>43454</v>
      </c>
      <c r="EP8" s="225">
        <f t="shared" si="9"/>
        <v>43455</v>
      </c>
      <c r="EQ8" s="225">
        <f t="shared" si="9"/>
        <v>43456</v>
      </c>
      <c r="ER8" s="225">
        <f t="shared" si="9"/>
        <v>43457</v>
      </c>
      <c r="ES8" s="225">
        <f t="shared" si="9"/>
        <v>43458</v>
      </c>
      <c r="ET8" s="225">
        <f t="shared" si="9"/>
        <v>43459</v>
      </c>
      <c r="EU8" s="225">
        <f t="shared" si="9"/>
        <v>43460</v>
      </c>
      <c r="EV8" s="225">
        <f t="shared" si="9"/>
        <v>43461</v>
      </c>
      <c r="EW8" s="225">
        <f t="shared" si="9"/>
        <v>43462</v>
      </c>
      <c r="EX8" s="225">
        <f t="shared" si="9"/>
        <v>43463</v>
      </c>
      <c r="EY8" s="225">
        <f t="shared" si="9"/>
        <v>43464</v>
      </c>
      <c r="EZ8" s="225">
        <f t="shared" si="9"/>
        <v>43465</v>
      </c>
      <c r="FA8" s="225">
        <f t="shared" si="9"/>
        <v>43466</v>
      </c>
      <c r="FB8" s="225">
        <f t="shared" si="9"/>
        <v>43467</v>
      </c>
      <c r="FC8" s="225">
        <f t="shared" si="9"/>
        <v>43468</v>
      </c>
      <c r="FD8" s="225">
        <f t="shared" si="9"/>
        <v>43469</v>
      </c>
      <c r="FE8" s="225">
        <f t="shared" si="9"/>
        <v>43470</v>
      </c>
      <c r="FF8" s="225">
        <f t="shared" si="9"/>
        <v>43471</v>
      </c>
      <c r="FG8" s="225">
        <f t="shared" si="9"/>
        <v>43472</v>
      </c>
      <c r="FH8" s="225">
        <f t="shared" si="9"/>
        <v>43473</v>
      </c>
      <c r="FI8" s="225">
        <f t="shared" si="9"/>
        <v>43474</v>
      </c>
      <c r="FJ8" s="225">
        <f t="shared" si="9"/>
        <v>43475</v>
      </c>
      <c r="FK8" s="225">
        <f t="shared" si="9"/>
        <v>43476</v>
      </c>
      <c r="FL8" s="225">
        <f t="shared" si="9"/>
        <v>43477</v>
      </c>
      <c r="FM8" s="225">
        <f t="shared" si="9"/>
        <v>43478</v>
      </c>
      <c r="FN8" s="225">
        <f t="shared" si="9"/>
        <v>43479</v>
      </c>
      <c r="FO8" s="225">
        <f t="shared" si="9"/>
        <v>43480</v>
      </c>
      <c r="FP8" s="225">
        <f t="shared" si="9"/>
        <v>43481</v>
      </c>
      <c r="FQ8" s="225">
        <f t="shared" si="9"/>
        <v>43482</v>
      </c>
      <c r="FR8" s="225">
        <f t="shared" si="9"/>
        <v>43483</v>
      </c>
      <c r="FS8" s="225">
        <f t="shared" si="9"/>
        <v>43484</v>
      </c>
      <c r="FT8" s="225">
        <f t="shared" si="9"/>
        <v>43485</v>
      </c>
      <c r="FU8" s="225">
        <f t="shared" si="9"/>
        <v>43486</v>
      </c>
      <c r="FV8" s="225">
        <f t="shared" si="9"/>
        <v>43487</v>
      </c>
      <c r="FW8" s="225">
        <f t="shared" si="9"/>
        <v>43488</v>
      </c>
      <c r="FX8" s="225">
        <f t="shared" si="9"/>
        <v>43489</v>
      </c>
      <c r="FY8" s="225">
        <f t="shared" si="9"/>
        <v>43490</v>
      </c>
      <c r="FZ8" s="225">
        <f t="shared" si="9"/>
        <v>43491</v>
      </c>
      <c r="GA8" s="225">
        <f t="shared" si="9"/>
        <v>43492</v>
      </c>
      <c r="GB8" s="225">
        <f t="shared" si="9"/>
        <v>43493</v>
      </c>
      <c r="GC8" s="225">
        <f t="shared" si="9"/>
        <v>43494</v>
      </c>
      <c r="GD8" s="225">
        <f t="shared" si="9"/>
        <v>43495</v>
      </c>
      <c r="GE8" s="225">
        <f t="shared" si="9"/>
        <v>43496</v>
      </c>
      <c r="GF8" s="225">
        <f t="shared" si="9"/>
        <v>43497</v>
      </c>
      <c r="GG8" s="225">
        <f t="shared" si="9"/>
        <v>43498</v>
      </c>
      <c r="GH8" s="225">
        <f t="shared" si="9"/>
        <v>43499</v>
      </c>
      <c r="GI8" s="225">
        <f t="shared" si="9"/>
        <v>43500</v>
      </c>
      <c r="GJ8" s="225">
        <f t="shared" si="9"/>
        <v>43501</v>
      </c>
      <c r="GK8" s="225">
        <f t="shared" si="9"/>
        <v>43502</v>
      </c>
      <c r="GL8" s="225">
        <f t="shared" si="9"/>
        <v>43503</v>
      </c>
      <c r="GM8" s="225">
        <f t="shared" si="9"/>
        <v>43504</v>
      </c>
      <c r="GN8" s="225">
        <f t="shared" si="9"/>
        <v>43505</v>
      </c>
      <c r="GO8" s="225">
        <f t="shared" si="9"/>
        <v>43506</v>
      </c>
      <c r="GP8" s="225">
        <f t="shared" ref="GP8:JA9" si="10">GO8+1</f>
        <v>43507</v>
      </c>
      <c r="GQ8" s="225">
        <f t="shared" si="10"/>
        <v>43508</v>
      </c>
      <c r="GR8" s="225">
        <f t="shared" si="10"/>
        <v>43509</v>
      </c>
      <c r="GS8" s="225">
        <f t="shared" si="10"/>
        <v>43510</v>
      </c>
      <c r="GT8" s="225">
        <f t="shared" si="10"/>
        <v>43511</v>
      </c>
      <c r="GU8" s="225">
        <f t="shared" si="10"/>
        <v>43512</v>
      </c>
      <c r="GV8" s="225">
        <f t="shared" si="10"/>
        <v>43513</v>
      </c>
      <c r="GW8" s="225">
        <f t="shared" si="10"/>
        <v>43514</v>
      </c>
      <c r="GX8" s="225">
        <f t="shared" si="10"/>
        <v>43515</v>
      </c>
      <c r="GY8" s="225">
        <f t="shared" si="10"/>
        <v>43516</v>
      </c>
      <c r="GZ8" s="225">
        <f t="shared" si="10"/>
        <v>43517</v>
      </c>
      <c r="HA8" s="225">
        <f t="shared" si="10"/>
        <v>43518</v>
      </c>
      <c r="HB8" s="225">
        <f t="shared" si="10"/>
        <v>43519</v>
      </c>
      <c r="HC8" s="225">
        <f t="shared" si="10"/>
        <v>43520</v>
      </c>
      <c r="HD8" s="225">
        <f t="shared" si="10"/>
        <v>43521</v>
      </c>
      <c r="HE8" s="225">
        <f t="shared" si="10"/>
        <v>43522</v>
      </c>
      <c r="HF8" s="225">
        <f t="shared" si="10"/>
        <v>43523</v>
      </c>
      <c r="HG8" s="225">
        <f t="shared" si="10"/>
        <v>43524</v>
      </c>
      <c r="HH8" s="225">
        <f t="shared" si="10"/>
        <v>43525</v>
      </c>
      <c r="HI8" s="225">
        <f t="shared" si="10"/>
        <v>43526</v>
      </c>
      <c r="HJ8" s="225">
        <f t="shared" si="10"/>
        <v>43527</v>
      </c>
      <c r="HK8" s="225">
        <f t="shared" si="10"/>
        <v>43528</v>
      </c>
      <c r="HL8" s="225">
        <f t="shared" si="10"/>
        <v>43529</v>
      </c>
      <c r="HM8" s="225">
        <f t="shared" si="10"/>
        <v>43530</v>
      </c>
      <c r="HN8" s="225">
        <f t="shared" si="10"/>
        <v>43531</v>
      </c>
      <c r="HO8" s="225">
        <f t="shared" si="10"/>
        <v>43532</v>
      </c>
      <c r="HP8" s="225">
        <f t="shared" si="10"/>
        <v>43533</v>
      </c>
      <c r="HQ8" s="225">
        <f t="shared" si="10"/>
        <v>43534</v>
      </c>
      <c r="HR8" s="225">
        <f t="shared" si="10"/>
        <v>43535</v>
      </c>
      <c r="HS8" s="225">
        <f t="shared" si="10"/>
        <v>43536</v>
      </c>
      <c r="HT8" s="225">
        <f t="shared" si="10"/>
        <v>43537</v>
      </c>
      <c r="HU8" s="225">
        <f t="shared" si="10"/>
        <v>43538</v>
      </c>
      <c r="HV8" s="225">
        <f t="shared" si="10"/>
        <v>43539</v>
      </c>
      <c r="HW8" s="225">
        <f t="shared" si="10"/>
        <v>43540</v>
      </c>
      <c r="HX8" s="225">
        <f t="shared" si="10"/>
        <v>43541</v>
      </c>
      <c r="HY8" s="225">
        <f t="shared" si="10"/>
        <v>43542</v>
      </c>
      <c r="HZ8" s="225">
        <f t="shared" si="10"/>
        <v>43543</v>
      </c>
      <c r="IA8" s="225">
        <f t="shared" si="10"/>
        <v>43544</v>
      </c>
      <c r="IB8" s="225">
        <f t="shared" si="10"/>
        <v>43545</v>
      </c>
      <c r="IC8" s="225">
        <f t="shared" si="10"/>
        <v>43546</v>
      </c>
      <c r="ID8" s="225">
        <f t="shared" si="10"/>
        <v>43547</v>
      </c>
      <c r="IE8" s="225">
        <f t="shared" si="10"/>
        <v>43548</v>
      </c>
      <c r="IF8" s="225">
        <f t="shared" si="10"/>
        <v>43549</v>
      </c>
      <c r="IG8" s="225">
        <f t="shared" si="10"/>
        <v>43550</v>
      </c>
      <c r="IH8" s="225">
        <f t="shared" si="10"/>
        <v>43551</v>
      </c>
      <c r="II8" s="225">
        <f t="shared" si="10"/>
        <v>43552</v>
      </c>
      <c r="IJ8" s="225">
        <f t="shared" si="10"/>
        <v>43553</v>
      </c>
      <c r="IK8" s="225">
        <f t="shared" si="10"/>
        <v>43554</v>
      </c>
      <c r="IL8" s="225">
        <f t="shared" si="10"/>
        <v>43555</v>
      </c>
      <c r="IM8" s="225">
        <f t="shared" si="10"/>
        <v>43556</v>
      </c>
      <c r="IN8" s="225">
        <f t="shared" si="10"/>
        <v>43557</v>
      </c>
      <c r="IO8" s="225">
        <f t="shared" si="10"/>
        <v>43558</v>
      </c>
      <c r="IP8" s="225">
        <f t="shared" si="10"/>
        <v>43559</v>
      </c>
      <c r="IQ8" s="225">
        <f t="shared" si="10"/>
        <v>43560</v>
      </c>
      <c r="IR8" s="225">
        <f t="shared" si="10"/>
        <v>43561</v>
      </c>
      <c r="IS8" s="225">
        <f t="shared" si="10"/>
        <v>43562</v>
      </c>
      <c r="IT8" s="225">
        <f t="shared" si="10"/>
        <v>43563</v>
      </c>
      <c r="IU8" s="225">
        <f t="shared" si="10"/>
        <v>43564</v>
      </c>
      <c r="IV8" s="225">
        <f t="shared" si="10"/>
        <v>43565</v>
      </c>
      <c r="IW8" s="225">
        <f t="shared" si="10"/>
        <v>43566</v>
      </c>
      <c r="IX8" s="225">
        <f t="shared" si="10"/>
        <v>43567</v>
      </c>
      <c r="IY8" s="225">
        <f t="shared" si="10"/>
        <v>43568</v>
      </c>
      <c r="IZ8" s="225">
        <f t="shared" si="10"/>
        <v>43569</v>
      </c>
      <c r="JA8" s="225">
        <f t="shared" si="10"/>
        <v>43570</v>
      </c>
      <c r="JB8" s="225">
        <f t="shared" ref="JB8:LM9" si="11">JA8+1</f>
        <v>43571</v>
      </c>
      <c r="JC8" s="225">
        <f t="shared" si="11"/>
        <v>43572</v>
      </c>
      <c r="JD8" s="225">
        <f t="shared" si="11"/>
        <v>43573</v>
      </c>
      <c r="JE8" s="225">
        <f t="shared" si="11"/>
        <v>43574</v>
      </c>
      <c r="JF8" s="225">
        <f t="shared" si="11"/>
        <v>43575</v>
      </c>
      <c r="JG8" s="225">
        <f t="shared" si="11"/>
        <v>43576</v>
      </c>
      <c r="JH8" s="225">
        <f t="shared" si="11"/>
        <v>43577</v>
      </c>
      <c r="JI8" s="225">
        <f t="shared" si="11"/>
        <v>43578</v>
      </c>
      <c r="JJ8" s="225">
        <f t="shared" si="11"/>
        <v>43579</v>
      </c>
      <c r="JK8" s="225">
        <f t="shared" si="11"/>
        <v>43580</v>
      </c>
      <c r="JL8" s="225">
        <f t="shared" si="11"/>
        <v>43581</v>
      </c>
      <c r="JM8" s="225">
        <f t="shared" si="11"/>
        <v>43582</v>
      </c>
      <c r="JN8" s="225">
        <f t="shared" si="11"/>
        <v>43583</v>
      </c>
      <c r="JO8" s="225">
        <f t="shared" si="11"/>
        <v>43584</v>
      </c>
      <c r="JP8" s="225">
        <f t="shared" si="11"/>
        <v>43585</v>
      </c>
      <c r="JQ8" s="225">
        <f t="shared" si="11"/>
        <v>43586</v>
      </c>
      <c r="JR8" s="225">
        <f t="shared" si="11"/>
        <v>43587</v>
      </c>
      <c r="JS8" s="225">
        <f t="shared" si="11"/>
        <v>43588</v>
      </c>
      <c r="JT8" s="225">
        <f t="shared" si="11"/>
        <v>43589</v>
      </c>
      <c r="JU8" s="225">
        <f t="shared" si="11"/>
        <v>43590</v>
      </c>
      <c r="JV8" s="225">
        <f t="shared" si="11"/>
        <v>43591</v>
      </c>
      <c r="JW8" s="225">
        <f t="shared" si="11"/>
        <v>43592</v>
      </c>
      <c r="JX8" s="225">
        <f t="shared" si="11"/>
        <v>43593</v>
      </c>
      <c r="JY8" s="225">
        <f t="shared" si="11"/>
        <v>43594</v>
      </c>
      <c r="JZ8" s="225">
        <f t="shared" si="11"/>
        <v>43595</v>
      </c>
      <c r="KA8" s="225">
        <f t="shared" si="11"/>
        <v>43596</v>
      </c>
      <c r="KB8" s="225">
        <f t="shared" si="11"/>
        <v>43597</v>
      </c>
      <c r="KC8" s="225">
        <f t="shared" si="11"/>
        <v>43598</v>
      </c>
      <c r="KD8" s="225">
        <f t="shared" si="11"/>
        <v>43599</v>
      </c>
      <c r="KE8" s="225">
        <f t="shared" si="11"/>
        <v>43600</v>
      </c>
      <c r="KF8" s="225">
        <f t="shared" si="11"/>
        <v>43601</v>
      </c>
      <c r="KG8" s="225">
        <f t="shared" si="11"/>
        <v>43602</v>
      </c>
      <c r="KH8" s="225">
        <f t="shared" si="11"/>
        <v>43603</v>
      </c>
      <c r="KI8" s="225">
        <f t="shared" si="11"/>
        <v>43604</v>
      </c>
      <c r="KJ8" s="225">
        <f t="shared" si="11"/>
        <v>43605</v>
      </c>
      <c r="KK8" s="225">
        <f t="shared" si="11"/>
        <v>43606</v>
      </c>
      <c r="KL8" s="225">
        <f t="shared" si="11"/>
        <v>43607</v>
      </c>
      <c r="KM8" s="225">
        <f t="shared" si="11"/>
        <v>43608</v>
      </c>
      <c r="KN8" s="225">
        <f t="shared" si="11"/>
        <v>43609</v>
      </c>
      <c r="KO8" s="225">
        <f t="shared" si="11"/>
        <v>43610</v>
      </c>
      <c r="KP8" s="225">
        <f t="shared" si="11"/>
        <v>43611</v>
      </c>
      <c r="KQ8" s="225">
        <f t="shared" si="11"/>
        <v>43612</v>
      </c>
      <c r="KR8" s="225">
        <f t="shared" si="11"/>
        <v>43613</v>
      </c>
      <c r="KS8" s="225">
        <f t="shared" si="11"/>
        <v>43614</v>
      </c>
      <c r="KT8" s="225">
        <f t="shared" si="11"/>
        <v>43615</v>
      </c>
      <c r="KU8" s="225">
        <f t="shared" si="11"/>
        <v>43616</v>
      </c>
      <c r="KV8" s="225">
        <f t="shared" si="11"/>
        <v>43617</v>
      </c>
      <c r="KW8" s="225">
        <f t="shared" si="11"/>
        <v>43618</v>
      </c>
      <c r="KX8" s="225">
        <f t="shared" si="11"/>
        <v>43619</v>
      </c>
      <c r="KY8" s="225">
        <f t="shared" si="11"/>
        <v>43620</v>
      </c>
      <c r="KZ8" s="225">
        <f t="shared" si="11"/>
        <v>43621</v>
      </c>
      <c r="LA8" s="225">
        <f t="shared" si="11"/>
        <v>43622</v>
      </c>
      <c r="LB8" s="225">
        <f t="shared" si="11"/>
        <v>43623</v>
      </c>
      <c r="LC8" s="225">
        <f t="shared" si="11"/>
        <v>43624</v>
      </c>
      <c r="LD8" s="225">
        <f t="shared" si="11"/>
        <v>43625</v>
      </c>
      <c r="LE8" s="225">
        <f t="shared" si="11"/>
        <v>43626</v>
      </c>
      <c r="LF8" s="225">
        <f t="shared" si="11"/>
        <v>43627</v>
      </c>
      <c r="LG8" s="225">
        <f t="shared" si="11"/>
        <v>43628</v>
      </c>
      <c r="LH8" s="225">
        <f t="shared" si="11"/>
        <v>43629</v>
      </c>
      <c r="LI8" s="225">
        <f t="shared" si="11"/>
        <v>43630</v>
      </c>
      <c r="LJ8" s="225">
        <f t="shared" si="11"/>
        <v>43631</v>
      </c>
      <c r="LK8" s="225">
        <f t="shared" si="11"/>
        <v>43632</v>
      </c>
      <c r="LL8" s="225">
        <f t="shared" si="11"/>
        <v>43633</v>
      </c>
      <c r="LM8" s="225">
        <f t="shared" si="11"/>
        <v>43634</v>
      </c>
      <c r="LN8" s="225">
        <f t="shared" ref="LN8:NY9" si="12">LM8+1</f>
        <v>43635</v>
      </c>
      <c r="LO8" s="225">
        <f t="shared" si="12"/>
        <v>43636</v>
      </c>
      <c r="LP8" s="225">
        <f t="shared" si="12"/>
        <v>43637</v>
      </c>
      <c r="LQ8" s="225">
        <f t="shared" si="12"/>
        <v>43638</v>
      </c>
      <c r="LR8" s="225">
        <f t="shared" si="12"/>
        <v>43639</v>
      </c>
      <c r="LS8" s="225">
        <f t="shared" si="12"/>
        <v>43640</v>
      </c>
      <c r="LT8" s="225">
        <f t="shared" si="12"/>
        <v>43641</v>
      </c>
      <c r="LU8" s="225">
        <f t="shared" si="12"/>
        <v>43642</v>
      </c>
      <c r="LV8" s="225">
        <f t="shared" si="12"/>
        <v>43643</v>
      </c>
      <c r="LW8" s="225">
        <f t="shared" si="12"/>
        <v>43644</v>
      </c>
      <c r="LX8" s="225">
        <f t="shared" si="12"/>
        <v>43645</v>
      </c>
      <c r="LY8" s="225">
        <f t="shared" si="12"/>
        <v>43646</v>
      </c>
      <c r="LZ8" s="225">
        <f t="shared" si="12"/>
        <v>43647</v>
      </c>
      <c r="MA8" s="225">
        <f t="shared" si="12"/>
        <v>43648</v>
      </c>
      <c r="MB8" s="225">
        <f t="shared" si="12"/>
        <v>43649</v>
      </c>
      <c r="MC8" s="225">
        <f t="shared" si="12"/>
        <v>43650</v>
      </c>
      <c r="MD8" s="225">
        <f t="shared" si="12"/>
        <v>43651</v>
      </c>
      <c r="ME8" s="225">
        <f t="shared" si="12"/>
        <v>43652</v>
      </c>
      <c r="MF8" s="225">
        <f t="shared" si="12"/>
        <v>43653</v>
      </c>
      <c r="MG8" s="225">
        <f t="shared" si="12"/>
        <v>43654</v>
      </c>
      <c r="MH8" s="225">
        <f t="shared" si="12"/>
        <v>43655</v>
      </c>
      <c r="MI8" s="225">
        <f t="shared" si="12"/>
        <v>43656</v>
      </c>
      <c r="MJ8" s="225">
        <f t="shared" si="12"/>
        <v>43657</v>
      </c>
      <c r="MK8" s="225">
        <f t="shared" si="12"/>
        <v>43658</v>
      </c>
      <c r="ML8" s="225">
        <f t="shared" si="12"/>
        <v>43659</v>
      </c>
      <c r="MM8" s="225">
        <f t="shared" si="12"/>
        <v>43660</v>
      </c>
      <c r="MN8" s="225">
        <f t="shared" si="12"/>
        <v>43661</v>
      </c>
      <c r="MO8" s="225">
        <f t="shared" si="12"/>
        <v>43662</v>
      </c>
      <c r="MP8" s="225">
        <f t="shared" si="12"/>
        <v>43663</v>
      </c>
      <c r="MQ8" s="225">
        <f t="shared" si="12"/>
        <v>43664</v>
      </c>
      <c r="MR8" s="225">
        <f t="shared" si="12"/>
        <v>43665</v>
      </c>
      <c r="MS8" s="225">
        <f t="shared" si="12"/>
        <v>43666</v>
      </c>
      <c r="MT8" s="225">
        <f t="shared" si="12"/>
        <v>43667</v>
      </c>
      <c r="MU8" s="225">
        <f t="shared" si="12"/>
        <v>43668</v>
      </c>
      <c r="MV8" s="225">
        <f t="shared" si="12"/>
        <v>43669</v>
      </c>
      <c r="MW8" s="225">
        <f t="shared" si="12"/>
        <v>43670</v>
      </c>
      <c r="MX8" s="225">
        <f t="shared" si="12"/>
        <v>43671</v>
      </c>
      <c r="MY8" s="225">
        <f t="shared" si="12"/>
        <v>43672</v>
      </c>
      <c r="MZ8" s="225">
        <f t="shared" si="12"/>
        <v>43673</v>
      </c>
      <c r="NA8" s="225">
        <f t="shared" si="12"/>
        <v>43674</v>
      </c>
      <c r="NB8" s="225">
        <f t="shared" si="12"/>
        <v>43675</v>
      </c>
      <c r="NC8" s="225">
        <f t="shared" si="12"/>
        <v>43676</v>
      </c>
      <c r="ND8" s="225">
        <f t="shared" si="12"/>
        <v>43677</v>
      </c>
      <c r="NE8" s="225">
        <f t="shared" si="12"/>
        <v>43678</v>
      </c>
      <c r="NF8" s="225">
        <f t="shared" si="12"/>
        <v>43679</v>
      </c>
      <c r="NG8" s="225">
        <f t="shared" si="12"/>
        <v>43680</v>
      </c>
      <c r="NH8" s="225">
        <f t="shared" si="12"/>
        <v>43681</v>
      </c>
      <c r="NI8" s="225">
        <f t="shared" si="12"/>
        <v>43682</v>
      </c>
      <c r="NJ8" s="225">
        <f t="shared" si="12"/>
        <v>43683</v>
      </c>
      <c r="NK8" s="225">
        <f t="shared" si="12"/>
        <v>43684</v>
      </c>
      <c r="NL8" s="225">
        <f t="shared" si="12"/>
        <v>43685</v>
      </c>
      <c r="NM8" s="225">
        <f t="shared" si="12"/>
        <v>43686</v>
      </c>
      <c r="NN8" s="225">
        <f t="shared" si="12"/>
        <v>43687</v>
      </c>
      <c r="NO8" s="225">
        <f t="shared" si="12"/>
        <v>43688</v>
      </c>
      <c r="NP8" s="225">
        <f t="shared" si="12"/>
        <v>43689</v>
      </c>
      <c r="NQ8" s="225">
        <f t="shared" si="12"/>
        <v>43690</v>
      </c>
      <c r="NR8" s="225">
        <f t="shared" si="12"/>
        <v>43691</v>
      </c>
      <c r="NS8" s="225">
        <f t="shared" si="12"/>
        <v>43692</v>
      </c>
      <c r="NT8" s="225">
        <f t="shared" si="12"/>
        <v>43693</v>
      </c>
      <c r="NU8" s="225">
        <f t="shared" si="12"/>
        <v>43694</v>
      </c>
      <c r="NV8" s="225">
        <f t="shared" si="12"/>
        <v>43695</v>
      </c>
      <c r="NW8" s="225">
        <f t="shared" si="12"/>
        <v>43696</v>
      </c>
      <c r="NX8" s="225">
        <f t="shared" si="12"/>
        <v>43697</v>
      </c>
      <c r="NY8" s="225">
        <f t="shared" si="12"/>
        <v>43698</v>
      </c>
      <c r="NZ8" s="225">
        <f t="shared" ref="NZ8:OJ9" si="13">NY8+1</f>
        <v>43699</v>
      </c>
      <c r="OA8" s="225">
        <f t="shared" si="13"/>
        <v>43700</v>
      </c>
      <c r="OB8" s="225">
        <f t="shared" si="13"/>
        <v>43701</v>
      </c>
      <c r="OC8" s="225">
        <f t="shared" si="13"/>
        <v>43702</v>
      </c>
      <c r="OD8" s="225">
        <f t="shared" si="13"/>
        <v>43703</v>
      </c>
      <c r="OE8" s="225">
        <f t="shared" si="13"/>
        <v>43704</v>
      </c>
      <c r="OF8" s="225">
        <f t="shared" si="13"/>
        <v>43705</v>
      </c>
      <c r="OG8" s="225">
        <f t="shared" si="13"/>
        <v>43706</v>
      </c>
      <c r="OH8" s="225">
        <f t="shared" si="13"/>
        <v>43707</v>
      </c>
      <c r="OI8" s="225">
        <f t="shared" si="13"/>
        <v>43708</v>
      </c>
      <c r="OJ8" s="226">
        <f t="shared" si="13"/>
        <v>43709</v>
      </c>
    </row>
    <row r="9" spans="1:400" ht="15.75" thickBot="1" x14ac:dyDescent="0.25">
      <c r="A9" s="380"/>
      <c r="B9" s="391"/>
      <c r="C9" s="392"/>
      <c r="D9" s="227">
        <f>DATE(AN,Mois_deb_planning,1)</f>
        <v>43313</v>
      </c>
      <c r="E9" s="228">
        <f>D9+1</f>
        <v>43314</v>
      </c>
      <c r="F9" s="228">
        <f t="shared" si="7"/>
        <v>43315</v>
      </c>
      <c r="G9" s="228">
        <f t="shared" si="7"/>
        <v>43316</v>
      </c>
      <c r="H9" s="228">
        <f t="shared" si="7"/>
        <v>43317</v>
      </c>
      <c r="I9" s="228">
        <f t="shared" si="7"/>
        <v>43318</v>
      </c>
      <c r="J9" s="228">
        <f t="shared" si="7"/>
        <v>43319</v>
      </c>
      <c r="K9" s="228">
        <f t="shared" si="7"/>
        <v>43320</v>
      </c>
      <c r="L9" s="228">
        <f t="shared" si="7"/>
        <v>43321</v>
      </c>
      <c r="M9" s="228">
        <f t="shared" si="7"/>
        <v>43322</v>
      </c>
      <c r="N9" s="228">
        <f t="shared" si="7"/>
        <v>43323</v>
      </c>
      <c r="O9" s="228">
        <f t="shared" si="7"/>
        <v>43324</v>
      </c>
      <c r="P9" s="228">
        <f t="shared" si="7"/>
        <v>43325</v>
      </c>
      <c r="Q9" s="228">
        <f t="shared" si="7"/>
        <v>43326</v>
      </c>
      <c r="R9" s="228">
        <f t="shared" si="7"/>
        <v>43327</v>
      </c>
      <c r="S9" s="228">
        <f t="shared" si="7"/>
        <v>43328</v>
      </c>
      <c r="T9" s="228">
        <f t="shared" si="7"/>
        <v>43329</v>
      </c>
      <c r="U9" s="228">
        <f t="shared" si="7"/>
        <v>43330</v>
      </c>
      <c r="V9" s="228">
        <f t="shared" si="7"/>
        <v>43331</v>
      </c>
      <c r="W9" s="228">
        <f t="shared" si="7"/>
        <v>43332</v>
      </c>
      <c r="X9" s="228">
        <f t="shared" si="7"/>
        <v>43333</v>
      </c>
      <c r="Y9" s="228">
        <f t="shared" si="7"/>
        <v>43334</v>
      </c>
      <c r="Z9" s="228">
        <f t="shared" si="7"/>
        <v>43335</v>
      </c>
      <c r="AA9" s="228">
        <f t="shared" si="7"/>
        <v>43336</v>
      </c>
      <c r="AB9" s="228">
        <f t="shared" si="7"/>
        <v>43337</v>
      </c>
      <c r="AC9" s="228">
        <f t="shared" si="7"/>
        <v>43338</v>
      </c>
      <c r="AD9" s="228">
        <f t="shared" si="7"/>
        <v>43339</v>
      </c>
      <c r="AE9" s="228">
        <f t="shared" si="7"/>
        <v>43340</v>
      </c>
      <c r="AF9" s="228">
        <f t="shared" si="7"/>
        <v>43341</v>
      </c>
      <c r="AG9" s="228">
        <f t="shared" si="7"/>
        <v>43342</v>
      </c>
      <c r="AH9" s="228">
        <f t="shared" si="7"/>
        <v>43343</v>
      </c>
      <c r="AI9" s="228">
        <f t="shared" si="7"/>
        <v>43344</v>
      </c>
      <c r="AJ9" s="228">
        <f t="shared" si="7"/>
        <v>43345</v>
      </c>
      <c r="AK9" s="228">
        <f t="shared" si="7"/>
        <v>43346</v>
      </c>
      <c r="AL9" s="228">
        <f t="shared" si="7"/>
        <v>43347</v>
      </c>
      <c r="AM9" s="228">
        <f t="shared" si="7"/>
        <v>43348</v>
      </c>
      <c r="AN9" s="228">
        <f t="shared" si="7"/>
        <v>43349</v>
      </c>
      <c r="AO9" s="228">
        <f t="shared" si="7"/>
        <v>43350</v>
      </c>
      <c r="AP9" s="228">
        <f t="shared" si="7"/>
        <v>43351</v>
      </c>
      <c r="AQ9" s="228">
        <f t="shared" si="7"/>
        <v>43352</v>
      </c>
      <c r="AR9" s="228">
        <f t="shared" si="7"/>
        <v>43353</v>
      </c>
      <c r="AS9" s="228">
        <f t="shared" si="7"/>
        <v>43354</v>
      </c>
      <c r="AT9" s="228">
        <f t="shared" si="7"/>
        <v>43355</v>
      </c>
      <c r="AU9" s="228">
        <f t="shared" si="7"/>
        <v>43356</v>
      </c>
      <c r="AV9" s="228">
        <f t="shared" si="7"/>
        <v>43357</v>
      </c>
      <c r="AW9" s="228">
        <f t="shared" si="7"/>
        <v>43358</v>
      </c>
      <c r="AX9" s="228">
        <f t="shared" si="7"/>
        <v>43359</v>
      </c>
      <c r="AY9" s="228">
        <f t="shared" si="7"/>
        <v>43360</v>
      </c>
      <c r="AZ9" s="228">
        <f t="shared" si="7"/>
        <v>43361</v>
      </c>
      <c r="BA9" s="228">
        <f t="shared" si="7"/>
        <v>43362</v>
      </c>
      <c r="BB9" s="228">
        <f t="shared" si="7"/>
        <v>43363</v>
      </c>
      <c r="BC9" s="228">
        <f t="shared" si="7"/>
        <v>43364</v>
      </c>
      <c r="BD9" s="228">
        <f t="shared" si="7"/>
        <v>43365</v>
      </c>
      <c r="BE9" s="228">
        <f t="shared" si="7"/>
        <v>43366</v>
      </c>
      <c r="BF9" s="228">
        <f t="shared" si="7"/>
        <v>43367</v>
      </c>
      <c r="BG9" s="228">
        <f t="shared" si="7"/>
        <v>43368</v>
      </c>
      <c r="BH9" s="228">
        <f t="shared" si="7"/>
        <v>43369</v>
      </c>
      <c r="BI9" s="228">
        <f t="shared" si="7"/>
        <v>43370</v>
      </c>
      <c r="BJ9" s="228">
        <f t="shared" si="7"/>
        <v>43371</v>
      </c>
      <c r="BK9" s="228">
        <f t="shared" si="7"/>
        <v>43372</v>
      </c>
      <c r="BL9" s="228">
        <f t="shared" si="7"/>
        <v>43373</v>
      </c>
      <c r="BM9" s="228">
        <f t="shared" si="7"/>
        <v>43374</v>
      </c>
      <c r="BN9" s="228">
        <f t="shared" si="7"/>
        <v>43375</v>
      </c>
      <c r="BO9" s="228">
        <f t="shared" si="7"/>
        <v>43376</v>
      </c>
      <c r="BP9" s="228">
        <f t="shared" si="7"/>
        <v>43377</v>
      </c>
      <c r="BQ9" s="228">
        <f t="shared" si="7"/>
        <v>43378</v>
      </c>
      <c r="BR9" s="228">
        <f t="shared" si="8"/>
        <v>43379</v>
      </c>
      <c r="BS9" s="228">
        <f t="shared" si="8"/>
        <v>43380</v>
      </c>
      <c r="BT9" s="228">
        <f t="shared" si="8"/>
        <v>43381</v>
      </c>
      <c r="BU9" s="228">
        <f t="shared" si="8"/>
        <v>43382</v>
      </c>
      <c r="BV9" s="228">
        <f t="shared" si="8"/>
        <v>43383</v>
      </c>
      <c r="BW9" s="228">
        <f t="shared" si="8"/>
        <v>43384</v>
      </c>
      <c r="BX9" s="228">
        <f t="shared" si="8"/>
        <v>43385</v>
      </c>
      <c r="BY9" s="228">
        <f t="shared" si="8"/>
        <v>43386</v>
      </c>
      <c r="BZ9" s="228">
        <f t="shared" si="8"/>
        <v>43387</v>
      </c>
      <c r="CA9" s="228">
        <f t="shared" si="8"/>
        <v>43388</v>
      </c>
      <c r="CB9" s="228">
        <f t="shared" si="8"/>
        <v>43389</v>
      </c>
      <c r="CC9" s="228">
        <f t="shared" si="8"/>
        <v>43390</v>
      </c>
      <c r="CD9" s="228">
        <f t="shared" si="8"/>
        <v>43391</v>
      </c>
      <c r="CE9" s="228">
        <f t="shared" si="8"/>
        <v>43392</v>
      </c>
      <c r="CF9" s="228">
        <f t="shared" si="8"/>
        <v>43393</v>
      </c>
      <c r="CG9" s="228">
        <f t="shared" si="8"/>
        <v>43394</v>
      </c>
      <c r="CH9" s="228">
        <f t="shared" si="8"/>
        <v>43395</v>
      </c>
      <c r="CI9" s="228">
        <f t="shared" si="8"/>
        <v>43396</v>
      </c>
      <c r="CJ9" s="228">
        <f t="shared" si="8"/>
        <v>43397</v>
      </c>
      <c r="CK9" s="228">
        <f t="shared" si="8"/>
        <v>43398</v>
      </c>
      <c r="CL9" s="228">
        <f t="shared" si="8"/>
        <v>43399</v>
      </c>
      <c r="CM9" s="228">
        <f t="shared" si="8"/>
        <v>43400</v>
      </c>
      <c r="CN9" s="228">
        <f t="shared" si="8"/>
        <v>43401</v>
      </c>
      <c r="CO9" s="228">
        <f t="shared" si="8"/>
        <v>43402</v>
      </c>
      <c r="CP9" s="228">
        <f t="shared" si="8"/>
        <v>43403</v>
      </c>
      <c r="CQ9" s="228">
        <f t="shared" si="8"/>
        <v>43404</v>
      </c>
      <c r="CR9" s="228">
        <f t="shared" si="8"/>
        <v>43405</v>
      </c>
      <c r="CS9" s="228">
        <f t="shared" si="8"/>
        <v>43406</v>
      </c>
      <c r="CT9" s="228">
        <f t="shared" si="8"/>
        <v>43407</v>
      </c>
      <c r="CU9" s="228">
        <f t="shared" si="8"/>
        <v>43408</v>
      </c>
      <c r="CV9" s="228">
        <f t="shared" si="8"/>
        <v>43409</v>
      </c>
      <c r="CW9" s="228">
        <f t="shared" si="8"/>
        <v>43410</v>
      </c>
      <c r="CX9" s="228">
        <f t="shared" si="8"/>
        <v>43411</v>
      </c>
      <c r="CY9" s="228">
        <f t="shared" si="8"/>
        <v>43412</v>
      </c>
      <c r="CZ9" s="228">
        <f t="shared" si="8"/>
        <v>43413</v>
      </c>
      <c r="DA9" s="228">
        <f t="shared" si="8"/>
        <v>43414</v>
      </c>
      <c r="DB9" s="228">
        <f t="shared" si="8"/>
        <v>43415</v>
      </c>
      <c r="DC9" s="228">
        <f t="shared" si="8"/>
        <v>43416</v>
      </c>
      <c r="DD9" s="228">
        <f t="shared" si="8"/>
        <v>43417</v>
      </c>
      <c r="DE9" s="228">
        <f t="shared" si="8"/>
        <v>43418</v>
      </c>
      <c r="DF9" s="228">
        <f t="shared" si="8"/>
        <v>43419</v>
      </c>
      <c r="DG9" s="228">
        <f t="shared" si="8"/>
        <v>43420</v>
      </c>
      <c r="DH9" s="228">
        <f t="shared" si="8"/>
        <v>43421</v>
      </c>
      <c r="DI9" s="228">
        <f t="shared" si="8"/>
        <v>43422</v>
      </c>
      <c r="DJ9" s="228">
        <f t="shared" si="8"/>
        <v>43423</v>
      </c>
      <c r="DK9" s="228">
        <f t="shared" si="8"/>
        <v>43424</v>
      </c>
      <c r="DL9" s="228">
        <f t="shared" si="8"/>
        <v>43425</v>
      </c>
      <c r="DM9" s="228">
        <f t="shared" si="8"/>
        <v>43426</v>
      </c>
      <c r="DN9" s="228">
        <f t="shared" si="8"/>
        <v>43427</v>
      </c>
      <c r="DO9" s="228">
        <f t="shared" si="8"/>
        <v>43428</v>
      </c>
      <c r="DP9" s="228">
        <f t="shared" si="8"/>
        <v>43429</v>
      </c>
      <c r="DQ9" s="228">
        <f t="shared" si="8"/>
        <v>43430</v>
      </c>
      <c r="DR9" s="228">
        <f t="shared" si="8"/>
        <v>43431</v>
      </c>
      <c r="DS9" s="228">
        <f t="shared" si="8"/>
        <v>43432</v>
      </c>
      <c r="DT9" s="228">
        <f t="shared" si="8"/>
        <v>43433</v>
      </c>
      <c r="DU9" s="228">
        <f t="shared" si="8"/>
        <v>43434</v>
      </c>
      <c r="DV9" s="228">
        <f t="shared" si="8"/>
        <v>43435</v>
      </c>
      <c r="DW9" s="228">
        <f t="shared" si="8"/>
        <v>43436</v>
      </c>
      <c r="DX9" s="228">
        <f t="shared" si="8"/>
        <v>43437</v>
      </c>
      <c r="DY9" s="228">
        <f t="shared" si="8"/>
        <v>43438</v>
      </c>
      <c r="DZ9" s="228">
        <f t="shared" si="8"/>
        <v>43439</v>
      </c>
      <c r="EA9" s="228">
        <f t="shared" si="8"/>
        <v>43440</v>
      </c>
      <c r="EB9" s="228">
        <f t="shared" si="8"/>
        <v>43441</v>
      </c>
      <c r="EC9" s="228">
        <f t="shared" si="8"/>
        <v>43442</v>
      </c>
      <c r="ED9" s="228">
        <f t="shared" si="9"/>
        <v>43443</v>
      </c>
      <c r="EE9" s="228">
        <f t="shared" si="9"/>
        <v>43444</v>
      </c>
      <c r="EF9" s="228">
        <f t="shared" si="9"/>
        <v>43445</v>
      </c>
      <c r="EG9" s="228">
        <f t="shared" si="9"/>
        <v>43446</v>
      </c>
      <c r="EH9" s="228">
        <f t="shared" si="9"/>
        <v>43447</v>
      </c>
      <c r="EI9" s="228">
        <f t="shared" si="9"/>
        <v>43448</v>
      </c>
      <c r="EJ9" s="228">
        <f t="shared" si="9"/>
        <v>43449</v>
      </c>
      <c r="EK9" s="228">
        <f t="shared" si="9"/>
        <v>43450</v>
      </c>
      <c r="EL9" s="228">
        <f t="shared" si="9"/>
        <v>43451</v>
      </c>
      <c r="EM9" s="228">
        <f t="shared" si="9"/>
        <v>43452</v>
      </c>
      <c r="EN9" s="228">
        <f t="shared" si="9"/>
        <v>43453</v>
      </c>
      <c r="EO9" s="228">
        <f t="shared" si="9"/>
        <v>43454</v>
      </c>
      <c r="EP9" s="228">
        <f t="shared" si="9"/>
        <v>43455</v>
      </c>
      <c r="EQ9" s="228">
        <f t="shared" si="9"/>
        <v>43456</v>
      </c>
      <c r="ER9" s="228">
        <f t="shared" si="9"/>
        <v>43457</v>
      </c>
      <c r="ES9" s="228">
        <f t="shared" si="9"/>
        <v>43458</v>
      </c>
      <c r="ET9" s="228">
        <f t="shared" si="9"/>
        <v>43459</v>
      </c>
      <c r="EU9" s="228">
        <f t="shared" si="9"/>
        <v>43460</v>
      </c>
      <c r="EV9" s="228">
        <f t="shared" si="9"/>
        <v>43461</v>
      </c>
      <c r="EW9" s="228">
        <f t="shared" si="9"/>
        <v>43462</v>
      </c>
      <c r="EX9" s="228">
        <f t="shared" si="9"/>
        <v>43463</v>
      </c>
      <c r="EY9" s="228">
        <f t="shared" si="9"/>
        <v>43464</v>
      </c>
      <c r="EZ9" s="228">
        <f t="shared" si="9"/>
        <v>43465</v>
      </c>
      <c r="FA9" s="228">
        <f t="shared" si="9"/>
        <v>43466</v>
      </c>
      <c r="FB9" s="228">
        <f t="shared" si="9"/>
        <v>43467</v>
      </c>
      <c r="FC9" s="228">
        <f t="shared" si="9"/>
        <v>43468</v>
      </c>
      <c r="FD9" s="228">
        <f t="shared" si="9"/>
        <v>43469</v>
      </c>
      <c r="FE9" s="228">
        <f t="shared" si="9"/>
        <v>43470</v>
      </c>
      <c r="FF9" s="228">
        <f t="shared" si="9"/>
        <v>43471</v>
      </c>
      <c r="FG9" s="228">
        <f t="shared" si="9"/>
        <v>43472</v>
      </c>
      <c r="FH9" s="228">
        <f t="shared" si="9"/>
        <v>43473</v>
      </c>
      <c r="FI9" s="228">
        <f t="shared" si="9"/>
        <v>43474</v>
      </c>
      <c r="FJ9" s="228">
        <f t="shared" si="9"/>
        <v>43475</v>
      </c>
      <c r="FK9" s="228">
        <f t="shared" si="9"/>
        <v>43476</v>
      </c>
      <c r="FL9" s="228">
        <f t="shared" si="9"/>
        <v>43477</v>
      </c>
      <c r="FM9" s="228">
        <f t="shared" si="9"/>
        <v>43478</v>
      </c>
      <c r="FN9" s="228">
        <f t="shared" si="9"/>
        <v>43479</v>
      </c>
      <c r="FO9" s="228">
        <f t="shared" si="9"/>
        <v>43480</v>
      </c>
      <c r="FP9" s="228">
        <f t="shared" si="9"/>
        <v>43481</v>
      </c>
      <c r="FQ9" s="228">
        <f t="shared" si="9"/>
        <v>43482</v>
      </c>
      <c r="FR9" s="228">
        <f t="shared" si="9"/>
        <v>43483</v>
      </c>
      <c r="FS9" s="228">
        <f t="shared" si="9"/>
        <v>43484</v>
      </c>
      <c r="FT9" s="228">
        <f t="shared" si="9"/>
        <v>43485</v>
      </c>
      <c r="FU9" s="228">
        <f t="shared" si="9"/>
        <v>43486</v>
      </c>
      <c r="FV9" s="228">
        <f t="shared" si="9"/>
        <v>43487</v>
      </c>
      <c r="FW9" s="228">
        <f t="shared" si="9"/>
        <v>43488</v>
      </c>
      <c r="FX9" s="228">
        <f t="shared" si="9"/>
        <v>43489</v>
      </c>
      <c r="FY9" s="228">
        <f t="shared" si="9"/>
        <v>43490</v>
      </c>
      <c r="FZ9" s="228">
        <f t="shared" si="9"/>
        <v>43491</v>
      </c>
      <c r="GA9" s="228">
        <f t="shared" si="9"/>
        <v>43492</v>
      </c>
      <c r="GB9" s="228">
        <f t="shared" si="9"/>
        <v>43493</v>
      </c>
      <c r="GC9" s="228">
        <f t="shared" si="9"/>
        <v>43494</v>
      </c>
      <c r="GD9" s="228">
        <f t="shared" si="9"/>
        <v>43495</v>
      </c>
      <c r="GE9" s="228">
        <f t="shared" si="9"/>
        <v>43496</v>
      </c>
      <c r="GF9" s="228">
        <f t="shared" si="9"/>
        <v>43497</v>
      </c>
      <c r="GG9" s="228">
        <f t="shared" si="9"/>
        <v>43498</v>
      </c>
      <c r="GH9" s="228">
        <f t="shared" si="9"/>
        <v>43499</v>
      </c>
      <c r="GI9" s="228">
        <f t="shared" si="9"/>
        <v>43500</v>
      </c>
      <c r="GJ9" s="228">
        <f t="shared" si="9"/>
        <v>43501</v>
      </c>
      <c r="GK9" s="228">
        <f t="shared" si="9"/>
        <v>43502</v>
      </c>
      <c r="GL9" s="228">
        <f t="shared" si="9"/>
        <v>43503</v>
      </c>
      <c r="GM9" s="228">
        <f t="shared" si="9"/>
        <v>43504</v>
      </c>
      <c r="GN9" s="228">
        <f t="shared" si="9"/>
        <v>43505</v>
      </c>
      <c r="GO9" s="228">
        <f t="shared" si="9"/>
        <v>43506</v>
      </c>
      <c r="GP9" s="228">
        <f t="shared" si="10"/>
        <v>43507</v>
      </c>
      <c r="GQ9" s="228">
        <f t="shared" si="10"/>
        <v>43508</v>
      </c>
      <c r="GR9" s="228">
        <f t="shared" si="10"/>
        <v>43509</v>
      </c>
      <c r="GS9" s="228">
        <f t="shared" si="10"/>
        <v>43510</v>
      </c>
      <c r="GT9" s="228">
        <f t="shared" si="10"/>
        <v>43511</v>
      </c>
      <c r="GU9" s="228">
        <f t="shared" si="10"/>
        <v>43512</v>
      </c>
      <c r="GV9" s="228">
        <f t="shared" si="10"/>
        <v>43513</v>
      </c>
      <c r="GW9" s="228">
        <f t="shared" si="10"/>
        <v>43514</v>
      </c>
      <c r="GX9" s="228">
        <f t="shared" si="10"/>
        <v>43515</v>
      </c>
      <c r="GY9" s="228">
        <f t="shared" si="10"/>
        <v>43516</v>
      </c>
      <c r="GZ9" s="228">
        <f t="shared" si="10"/>
        <v>43517</v>
      </c>
      <c r="HA9" s="228">
        <f t="shared" si="10"/>
        <v>43518</v>
      </c>
      <c r="HB9" s="228">
        <f t="shared" si="10"/>
        <v>43519</v>
      </c>
      <c r="HC9" s="228">
        <f t="shared" si="10"/>
        <v>43520</v>
      </c>
      <c r="HD9" s="228">
        <f t="shared" si="10"/>
        <v>43521</v>
      </c>
      <c r="HE9" s="228">
        <f t="shared" si="10"/>
        <v>43522</v>
      </c>
      <c r="HF9" s="228">
        <f t="shared" si="10"/>
        <v>43523</v>
      </c>
      <c r="HG9" s="228">
        <f t="shared" si="10"/>
        <v>43524</v>
      </c>
      <c r="HH9" s="228">
        <f t="shared" si="10"/>
        <v>43525</v>
      </c>
      <c r="HI9" s="228">
        <f t="shared" si="10"/>
        <v>43526</v>
      </c>
      <c r="HJ9" s="228">
        <f t="shared" si="10"/>
        <v>43527</v>
      </c>
      <c r="HK9" s="228">
        <f t="shared" si="10"/>
        <v>43528</v>
      </c>
      <c r="HL9" s="228">
        <f t="shared" si="10"/>
        <v>43529</v>
      </c>
      <c r="HM9" s="228">
        <f t="shared" si="10"/>
        <v>43530</v>
      </c>
      <c r="HN9" s="228">
        <f t="shared" si="10"/>
        <v>43531</v>
      </c>
      <c r="HO9" s="228">
        <f t="shared" si="10"/>
        <v>43532</v>
      </c>
      <c r="HP9" s="228">
        <f t="shared" si="10"/>
        <v>43533</v>
      </c>
      <c r="HQ9" s="228">
        <f t="shared" si="10"/>
        <v>43534</v>
      </c>
      <c r="HR9" s="228">
        <f t="shared" si="10"/>
        <v>43535</v>
      </c>
      <c r="HS9" s="228">
        <f t="shared" si="10"/>
        <v>43536</v>
      </c>
      <c r="HT9" s="228">
        <f t="shared" si="10"/>
        <v>43537</v>
      </c>
      <c r="HU9" s="228">
        <f t="shared" si="10"/>
        <v>43538</v>
      </c>
      <c r="HV9" s="228">
        <f t="shared" si="10"/>
        <v>43539</v>
      </c>
      <c r="HW9" s="228">
        <f t="shared" si="10"/>
        <v>43540</v>
      </c>
      <c r="HX9" s="228">
        <f t="shared" si="10"/>
        <v>43541</v>
      </c>
      <c r="HY9" s="228">
        <f t="shared" si="10"/>
        <v>43542</v>
      </c>
      <c r="HZ9" s="228">
        <f t="shared" si="10"/>
        <v>43543</v>
      </c>
      <c r="IA9" s="228">
        <f t="shared" si="10"/>
        <v>43544</v>
      </c>
      <c r="IB9" s="228">
        <f t="shared" si="10"/>
        <v>43545</v>
      </c>
      <c r="IC9" s="228">
        <f t="shared" si="10"/>
        <v>43546</v>
      </c>
      <c r="ID9" s="228">
        <f t="shared" si="10"/>
        <v>43547</v>
      </c>
      <c r="IE9" s="228">
        <f t="shared" si="10"/>
        <v>43548</v>
      </c>
      <c r="IF9" s="228">
        <f t="shared" si="10"/>
        <v>43549</v>
      </c>
      <c r="IG9" s="228">
        <f t="shared" si="10"/>
        <v>43550</v>
      </c>
      <c r="IH9" s="228">
        <f t="shared" si="10"/>
        <v>43551</v>
      </c>
      <c r="II9" s="228">
        <f t="shared" si="10"/>
        <v>43552</v>
      </c>
      <c r="IJ9" s="228">
        <f t="shared" si="10"/>
        <v>43553</v>
      </c>
      <c r="IK9" s="228">
        <f t="shared" si="10"/>
        <v>43554</v>
      </c>
      <c r="IL9" s="228">
        <f t="shared" si="10"/>
        <v>43555</v>
      </c>
      <c r="IM9" s="228">
        <f t="shared" si="10"/>
        <v>43556</v>
      </c>
      <c r="IN9" s="228">
        <f t="shared" si="10"/>
        <v>43557</v>
      </c>
      <c r="IO9" s="228">
        <f t="shared" si="10"/>
        <v>43558</v>
      </c>
      <c r="IP9" s="228">
        <f t="shared" si="10"/>
        <v>43559</v>
      </c>
      <c r="IQ9" s="228">
        <f t="shared" si="10"/>
        <v>43560</v>
      </c>
      <c r="IR9" s="228">
        <f t="shared" si="10"/>
        <v>43561</v>
      </c>
      <c r="IS9" s="228">
        <f t="shared" si="10"/>
        <v>43562</v>
      </c>
      <c r="IT9" s="228">
        <f t="shared" si="10"/>
        <v>43563</v>
      </c>
      <c r="IU9" s="228">
        <f t="shared" si="10"/>
        <v>43564</v>
      </c>
      <c r="IV9" s="228">
        <f t="shared" si="10"/>
        <v>43565</v>
      </c>
      <c r="IW9" s="228">
        <f t="shared" si="10"/>
        <v>43566</v>
      </c>
      <c r="IX9" s="228">
        <f t="shared" si="10"/>
        <v>43567</v>
      </c>
      <c r="IY9" s="228">
        <f t="shared" si="10"/>
        <v>43568</v>
      </c>
      <c r="IZ9" s="228">
        <f t="shared" si="10"/>
        <v>43569</v>
      </c>
      <c r="JA9" s="228">
        <f t="shared" si="10"/>
        <v>43570</v>
      </c>
      <c r="JB9" s="228">
        <f t="shared" si="11"/>
        <v>43571</v>
      </c>
      <c r="JC9" s="228">
        <f t="shared" si="11"/>
        <v>43572</v>
      </c>
      <c r="JD9" s="228">
        <f t="shared" si="11"/>
        <v>43573</v>
      </c>
      <c r="JE9" s="228">
        <f t="shared" si="11"/>
        <v>43574</v>
      </c>
      <c r="JF9" s="228">
        <f t="shared" si="11"/>
        <v>43575</v>
      </c>
      <c r="JG9" s="228">
        <f t="shared" si="11"/>
        <v>43576</v>
      </c>
      <c r="JH9" s="228">
        <f t="shared" si="11"/>
        <v>43577</v>
      </c>
      <c r="JI9" s="228">
        <f t="shared" si="11"/>
        <v>43578</v>
      </c>
      <c r="JJ9" s="228">
        <f t="shared" si="11"/>
        <v>43579</v>
      </c>
      <c r="JK9" s="228">
        <f t="shared" si="11"/>
        <v>43580</v>
      </c>
      <c r="JL9" s="228">
        <f t="shared" si="11"/>
        <v>43581</v>
      </c>
      <c r="JM9" s="228">
        <f t="shared" si="11"/>
        <v>43582</v>
      </c>
      <c r="JN9" s="228">
        <f t="shared" si="11"/>
        <v>43583</v>
      </c>
      <c r="JO9" s="228">
        <f t="shared" si="11"/>
        <v>43584</v>
      </c>
      <c r="JP9" s="228">
        <f t="shared" si="11"/>
        <v>43585</v>
      </c>
      <c r="JQ9" s="228">
        <f t="shared" si="11"/>
        <v>43586</v>
      </c>
      <c r="JR9" s="228">
        <f t="shared" si="11"/>
        <v>43587</v>
      </c>
      <c r="JS9" s="228">
        <f t="shared" si="11"/>
        <v>43588</v>
      </c>
      <c r="JT9" s="228">
        <f t="shared" si="11"/>
        <v>43589</v>
      </c>
      <c r="JU9" s="228">
        <f t="shared" si="11"/>
        <v>43590</v>
      </c>
      <c r="JV9" s="228">
        <f t="shared" si="11"/>
        <v>43591</v>
      </c>
      <c r="JW9" s="228">
        <f t="shared" si="11"/>
        <v>43592</v>
      </c>
      <c r="JX9" s="228">
        <f t="shared" si="11"/>
        <v>43593</v>
      </c>
      <c r="JY9" s="228">
        <f t="shared" si="11"/>
        <v>43594</v>
      </c>
      <c r="JZ9" s="228">
        <f t="shared" si="11"/>
        <v>43595</v>
      </c>
      <c r="KA9" s="228">
        <f t="shared" si="11"/>
        <v>43596</v>
      </c>
      <c r="KB9" s="228">
        <f t="shared" si="11"/>
        <v>43597</v>
      </c>
      <c r="KC9" s="228">
        <f t="shared" si="11"/>
        <v>43598</v>
      </c>
      <c r="KD9" s="228">
        <f t="shared" si="11"/>
        <v>43599</v>
      </c>
      <c r="KE9" s="228">
        <f t="shared" si="11"/>
        <v>43600</v>
      </c>
      <c r="KF9" s="228">
        <f t="shared" si="11"/>
        <v>43601</v>
      </c>
      <c r="KG9" s="228">
        <f t="shared" si="11"/>
        <v>43602</v>
      </c>
      <c r="KH9" s="228">
        <f t="shared" si="11"/>
        <v>43603</v>
      </c>
      <c r="KI9" s="228">
        <f t="shared" si="11"/>
        <v>43604</v>
      </c>
      <c r="KJ9" s="228">
        <f t="shared" si="11"/>
        <v>43605</v>
      </c>
      <c r="KK9" s="228">
        <f t="shared" si="11"/>
        <v>43606</v>
      </c>
      <c r="KL9" s="228">
        <f t="shared" si="11"/>
        <v>43607</v>
      </c>
      <c r="KM9" s="228">
        <f t="shared" si="11"/>
        <v>43608</v>
      </c>
      <c r="KN9" s="228">
        <f t="shared" si="11"/>
        <v>43609</v>
      </c>
      <c r="KO9" s="228">
        <f t="shared" si="11"/>
        <v>43610</v>
      </c>
      <c r="KP9" s="228">
        <f t="shared" si="11"/>
        <v>43611</v>
      </c>
      <c r="KQ9" s="228">
        <f t="shared" si="11"/>
        <v>43612</v>
      </c>
      <c r="KR9" s="228">
        <f t="shared" si="11"/>
        <v>43613</v>
      </c>
      <c r="KS9" s="228">
        <f t="shared" si="11"/>
        <v>43614</v>
      </c>
      <c r="KT9" s="228">
        <f t="shared" si="11"/>
        <v>43615</v>
      </c>
      <c r="KU9" s="228">
        <f t="shared" si="11"/>
        <v>43616</v>
      </c>
      <c r="KV9" s="228">
        <f t="shared" si="11"/>
        <v>43617</v>
      </c>
      <c r="KW9" s="228">
        <f t="shared" si="11"/>
        <v>43618</v>
      </c>
      <c r="KX9" s="228">
        <f t="shared" si="11"/>
        <v>43619</v>
      </c>
      <c r="KY9" s="228">
        <f t="shared" si="11"/>
        <v>43620</v>
      </c>
      <c r="KZ9" s="228">
        <f t="shared" si="11"/>
        <v>43621</v>
      </c>
      <c r="LA9" s="228">
        <f t="shared" si="11"/>
        <v>43622</v>
      </c>
      <c r="LB9" s="228">
        <f t="shared" si="11"/>
        <v>43623</v>
      </c>
      <c r="LC9" s="228">
        <f t="shared" si="11"/>
        <v>43624</v>
      </c>
      <c r="LD9" s="228">
        <f t="shared" si="11"/>
        <v>43625</v>
      </c>
      <c r="LE9" s="228">
        <f t="shared" si="11"/>
        <v>43626</v>
      </c>
      <c r="LF9" s="228">
        <f t="shared" si="11"/>
        <v>43627</v>
      </c>
      <c r="LG9" s="228">
        <f t="shared" si="11"/>
        <v>43628</v>
      </c>
      <c r="LH9" s="228">
        <f t="shared" si="11"/>
        <v>43629</v>
      </c>
      <c r="LI9" s="228">
        <f t="shared" si="11"/>
        <v>43630</v>
      </c>
      <c r="LJ9" s="228">
        <f t="shared" si="11"/>
        <v>43631</v>
      </c>
      <c r="LK9" s="228">
        <f t="shared" si="11"/>
        <v>43632</v>
      </c>
      <c r="LL9" s="228">
        <f t="shared" si="11"/>
        <v>43633</v>
      </c>
      <c r="LM9" s="228">
        <f t="shared" si="11"/>
        <v>43634</v>
      </c>
      <c r="LN9" s="228">
        <f t="shared" si="12"/>
        <v>43635</v>
      </c>
      <c r="LO9" s="228">
        <f t="shared" si="12"/>
        <v>43636</v>
      </c>
      <c r="LP9" s="228">
        <f t="shared" si="12"/>
        <v>43637</v>
      </c>
      <c r="LQ9" s="228">
        <f t="shared" si="12"/>
        <v>43638</v>
      </c>
      <c r="LR9" s="228">
        <f t="shared" si="12"/>
        <v>43639</v>
      </c>
      <c r="LS9" s="228">
        <f t="shared" si="12"/>
        <v>43640</v>
      </c>
      <c r="LT9" s="228">
        <f t="shared" si="12"/>
        <v>43641</v>
      </c>
      <c r="LU9" s="228">
        <f t="shared" si="12"/>
        <v>43642</v>
      </c>
      <c r="LV9" s="228">
        <f t="shared" si="12"/>
        <v>43643</v>
      </c>
      <c r="LW9" s="228">
        <f t="shared" si="12"/>
        <v>43644</v>
      </c>
      <c r="LX9" s="228">
        <f t="shared" si="12"/>
        <v>43645</v>
      </c>
      <c r="LY9" s="228">
        <f t="shared" si="12"/>
        <v>43646</v>
      </c>
      <c r="LZ9" s="228">
        <f t="shared" si="12"/>
        <v>43647</v>
      </c>
      <c r="MA9" s="228">
        <f t="shared" si="12"/>
        <v>43648</v>
      </c>
      <c r="MB9" s="228">
        <f t="shared" si="12"/>
        <v>43649</v>
      </c>
      <c r="MC9" s="228">
        <f t="shared" si="12"/>
        <v>43650</v>
      </c>
      <c r="MD9" s="228">
        <f t="shared" si="12"/>
        <v>43651</v>
      </c>
      <c r="ME9" s="228">
        <f t="shared" si="12"/>
        <v>43652</v>
      </c>
      <c r="MF9" s="228">
        <f t="shared" si="12"/>
        <v>43653</v>
      </c>
      <c r="MG9" s="228">
        <f t="shared" si="12"/>
        <v>43654</v>
      </c>
      <c r="MH9" s="228">
        <f t="shared" si="12"/>
        <v>43655</v>
      </c>
      <c r="MI9" s="228">
        <f t="shared" si="12"/>
        <v>43656</v>
      </c>
      <c r="MJ9" s="228">
        <f t="shared" si="12"/>
        <v>43657</v>
      </c>
      <c r="MK9" s="228">
        <f t="shared" si="12"/>
        <v>43658</v>
      </c>
      <c r="ML9" s="228">
        <f t="shared" si="12"/>
        <v>43659</v>
      </c>
      <c r="MM9" s="228">
        <f t="shared" si="12"/>
        <v>43660</v>
      </c>
      <c r="MN9" s="228">
        <f t="shared" si="12"/>
        <v>43661</v>
      </c>
      <c r="MO9" s="228">
        <f t="shared" si="12"/>
        <v>43662</v>
      </c>
      <c r="MP9" s="228">
        <f t="shared" si="12"/>
        <v>43663</v>
      </c>
      <c r="MQ9" s="228">
        <f t="shared" si="12"/>
        <v>43664</v>
      </c>
      <c r="MR9" s="228">
        <f t="shared" si="12"/>
        <v>43665</v>
      </c>
      <c r="MS9" s="228">
        <f t="shared" si="12"/>
        <v>43666</v>
      </c>
      <c r="MT9" s="228">
        <f t="shared" si="12"/>
        <v>43667</v>
      </c>
      <c r="MU9" s="228">
        <f t="shared" si="12"/>
        <v>43668</v>
      </c>
      <c r="MV9" s="228">
        <f t="shared" si="12"/>
        <v>43669</v>
      </c>
      <c r="MW9" s="228">
        <f t="shared" si="12"/>
        <v>43670</v>
      </c>
      <c r="MX9" s="228">
        <f t="shared" si="12"/>
        <v>43671</v>
      </c>
      <c r="MY9" s="228">
        <f t="shared" si="12"/>
        <v>43672</v>
      </c>
      <c r="MZ9" s="228">
        <f t="shared" si="12"/>
        <v>43673</v>
      </c>
      <c r="NA9" s="228">
        <f t="shared" si="12"/>
        <v>43674</v>
      </c>
      <c r="NB9" s="228">
        <f t="shared" si="12"/>
        <v>43675</v>
      </c>
      <c r="NC9" s="228">
        <f t="shared" si="12"/>
        <v>43676</v>
      </c>
      <c r="ND9" s="228">
        <f>NC9+1</f>
        <v>43677</v>
      </c>
      <c r="NE9" s="228">
        <f t="shared" si="12"/>
        <v>43678</v>
      </c>
      <c r="NF9" s="228">
        <f t="shared" si="12"/>
        <v>43679</v>
      </c>
      <c r="NG9" s="228">
        <f t="shared" si="12"/>
        <v>43680</v>
      </c>
      <c r="NH9" s="228">
        <f t="shared" si="12"/>
        <v>43681</v>
      </c>
      <c r="NI9" s="228">
        <f t="shared" si="12"/>
        <v>43682</v>
      </c>
      <c r="NJ9" s="228">
        <f t="shared" si="12"/>
        <v>43683</v>
      </c>
      <c r="NK9" s="228">
        <f t="shared" si="12"/>
        <v>43684</v>
      </c>
      <c r="NL9" s="228">
        <f t="shared" si="12"/>
        <v>43685</v>
      </c>
      <c r="NM9" s="228">
        <f t="shared" si="12"/>
        <v>43686</v>
      </c>
      <c r="NN9" s="228">
        <f t="shared" si="12"/>
        <v>43687</v>
      </c>
      <c r="NO9" s="228">
        <f t="shared" si="12"/>
        <v>43688</v>
      </c>
      <c r="NP9" s="228">
        <f t="shared" si="12"/>
        <v>43689</v>
      </c>
      <c r="NQ9" s="228">
        <f t="shared" si="12"/>
        <v>43690</v>
      </c>
      <c r="NR9" s="228">
        <f t="shared" si="12"/>
        <v>43691</v>
      </c>
      <c r="NS9" s="228">
        <f t="shared" si="12"/>
        <v>43692</v>
      </c>
      <c r="NT9" s="228">
        <f t="shared" si="12"/>
        <v>43693</v>
      </c>
      <c r="NU9" s="228">
        <f t="shared" si="12"/>
        <v>43694</v>
      </c>
      <c r="NV9" s="228">
        <f t="shared" si="12"/>
        <v>43695</v>
      </c>
      <c r="NW9" s="228">
        <f t="shared" si="12"/>
        <v>43696</v>
      </c>
      <c r="NX9" s="228">
        <f t="shared" si="12"/>
        <v>43697</v>
      </c>
      <c r="NY9" s="228">
        <f t="shared" si="12"/>
        <v>43698</v>
      </c>
      <c r="NZ9" s="228">
        <f t="shared" si="13"/>
        <v>43699</v>
      </c>
      <c r="OA9" s="228">
        <f t="shared" si="13"/>
        <v>43700</v>
      </c>
      <c r="OB9" s="228">
        <f t="shared" si="13"/>
        <v>43701</v>
      </c>
      <c r="OC9" s="228">
        <f t="shared" si="13"/>
        <v>43702</v>
      </c>
      <c r="OD9" s="228">
        <f t="shared" si="13"/>
        <v>43703</v>
      </c>
      <c r="OE9" s="228">
        <f t="shared" si="13"/>
        <v>43704</v>
      </c>
      <c r="OF9" s="228">
        <f t="shared" si="13"/>
        <v>43705</v>
      </c>
      <c r="OG9" s="228">
        <f t="shared" si="13"/>
        <v>43706</v>
      </c>
      <c r="OH9" s="228">
        <f t="shared" si="13"/>
        <v>43707</v>
      </c>
      <c r="OI9" s="228">
        <f t="shared" si="13"/>
        <v>43708</v>
      </c>
      <c r="OJ9" s="229">
        <f t="shared" si="13"/>
        <v>43709</v>
      </c>
    </row>
    <row r="10" spans="1:400" ht="17.25" thickTop="1" thickBot="1" x14ac:dyDescent="0.25">
      <c r="A10" s="393" t="str">
        <f ca="1">IF(Calcul2!E5="","",Calcul2!E5)</f>
        <v>Personnel 01</v>
      </c>
      <c r="B10" s="396" t="s">
        <v>522</v>
      </c>
      <c r="C10" s="397"/>
      <c r="D10" s="212">
        <f ca="1">IF(AND(D$9&lt;$B$25,D11=0),-1,2)</f>
        <v>2</v>
      </c>
      <c r="E10" s="213">
        <f t="shared" ref="D10:BO10" ca="1" si="14">IF(AND(E$9&lt;$B$25,E11=0),-1,2)</f>
        <v>2</v>
      </c>
      <c r="F10" s="213">
        <f t="shared" ca="1" si="14"/>
        <v>2</v>
      </c>
      <c r="G10" s="213">
        <f t="shared" ca="1" si="14"/>
        <v>2</v>
      </c>
      <c r="H10" s="213">
        <f t="shared" ca="1" si="14"/>
        <v>-1</v>
      </c>
      <c r="I10" s="213">
        <f t="shared" ca="1" si="14"/>
        <v>2</v>
      </c>
      <c r="J10" s="213">
        <f t="shared" ca="1" si="14"/>
        <v>2</v>
      </c>
      <c r="K10" s="213">
        <f t="shared" ca="1" si="14"/>
        <v>2</v>
      </c>
      <c r="L10" s="213">
        <f t="shared" ca="1" si="14"/>
        <v>2</v>
      </c>
      <c r="M10" s="213">
        <f t="shared" ca="1" si="14"/>
        <v>2</v>
      </c>
      <c r="N10" s="213">
        <f t="shared" ca="1" si="14"/>
        <v>2</v>
      </c>
      <c r="O10" s="213">
        <f t="shared" ca="1" si="14"/>
        <v>2</v>
      </c>
      <c r="P10" s="213">
        <f t="shared" ca="1" si="14"/>
        <v>2</v>
      </c>
      <c r="Q10" s="213">
        <f t="shared" ca="1" si="14"/>
        <v>2</v>
      </c>
      <c r="R10" s="213">
        <f t="shared" ca="1" si="14"/>
        <v>2</v>
      </c>
      <c r="S10" s="213">
        <f t="shared" ca="1" si="14"/>
        <v>2</v>
      </c>
      <c r="T10" s="213">
        <f t="shared" ca="1" si="14"/>
        <v>2</v>
      </c>
      <c r="U10" s="213">
        <f t="shared" ca="1" si="14"/>
        <v>2</v>
      </c>
      <c r="V10" s="213">
        <f t="shared" ca="1" si="14"/>
        <v>2</v>
      </c>
      <c r="W10" s="213">
        <f t="shared" ca="1" si="14"/>
        <v>2</v>
      </c>
      <c r="X10" s="213">
        <f t="shared" ca="1" si="14"/>
        <v>2</v>
      </c>
      <c r="Y10" s="213">
        <f t="shared" ca="1" si="14"/>
        <v>2</v>
      </c>
      <c r="Z10" s="213">
        <f t="shared" ca="1" si="14"/>
        <v>2</v>
      </c>
      <c r="AA10" s="213">
        <f t="shared" ca="1" si="14"/>
        <v>2</v>
      </c>
      <c r="AB10" s="213">
        <f t="shared" ca="1" si="14"/>
        <v>2</v>
      </c>
      <c r="AC10" s="213">
        <f t="shared" ca="1" si="14"/>
        <v>2</v>
      </c>
      <c r="AD10" s="213">
        <f t="shared" ca="1" si="14"/>
        <v>2</v>
      </c>
      <c r="AE10" s="213">
        <f t="shared" ca="1" si="14"/>
        <v>2</v>
      </c>
      <c r="AF10" s="213">
        <f t="shared" ca="1" si="14"/>
        <v>2</v>
      </c>
      <c r="AG10" s="213">
        <f t="shared" ca="1" si="14"/>
        <v>2</v>
      </c>
      <c r="AH10" s="213">
        <f t="shared" ca="1" si="14"/>
        <v>2</v>
      </c>
      <c r="AI10" s="213">
        <f t="shared" ca="1" si="14"/>
        <v>-1</v>
      </c>
      <c r="AJ10" s="213">
        <f t="shared" ca="1" si="14"/>
        <v>-1</v>
      </c>
      <c r="AK10" s="213">
        <f t="shared" ca="1" si="14"/>
        <v>2</v>
      </c>
      <c r="AL10" s="213">
        <f t="shared" ca="1" si="14"/>
        <v>2</v>
      </c>
      <c r="AM10" s="213">
        <f t="shared" ca="1" si="14"/>
        <v>2</v>
      </c>
      <c r="AN10" s="213">
        <f t="shared" ca="1" si="14"/>
        <v>2</v>
      </c>
      <c r="AO10" s="213">
        <f t="shared" ca="1" si="14"/>
        <v>2</v>
      </c>
      <c r="AP10" s="213">
        <f t="shared" ca="1" si="14"/>
        <v>-1</v>
      </c>
      <c r="AQ10" s="213">
        <f t="shared" ca="1" si="14"/>
        <v>-1</v>
      </c>
      <c r="AR10" s="213">
        <f t="shared" ca="1" si="14"/>
        <v>2</v>
      </c>
      <c r="AS10" s="213">
        <f t="shared" ca="1" si="14"/>
        <v>2</v>
      </c>
      <c r="AT10" s="213">
        <f t="shared" ca="1" si="14"/>
        <v>2</v>
      </c>
      <c r="AU10" s="213">
        <f t="shared" ca="1" si="14"/>
        <v>2</v>
      </c>
      <c r="AV10" s="213">
        <f t="shared" ca="1" si="14"/>
        <v>2</v>
      </c>
      <c r="AW10" s="213">
        <f t="shared" ca="1" si="14"/>
        <v>-1</v>
      </c>
      <c r="AX10" s="213">
        <f t="shared" ca="1" si="14"/>
        <v>-1</v>
      </c>
      <c r="AY10" s="213">
        <f t="shared" ca="1" si="14"/>
        <v>2</v>
      </c>
      <c r="AZ10" s="213">
        <f t="shared" ca="1" si="14"/>
        <v>2</v>
      </c>
      <c r="BA10" s="213">
        <f t="shared" ca="1" si="14"/>
        <v>2</v>
      </c>
      <c r="BB10" s="213">
        <f t="shared" ca="1" si="14"/>
        <v>2</v>
      </c>
      <c r="BC10" s="213">
        <f t="shared" ca="1" si="14"/>
        <v>2</v>
      </c>
      <c r="BD10" s="213">
        <f t="shared" ca="1" si="14"/>
        <v>-1</v>
      </c>
      <c r="BE10" s="213">
        <f t="shared" ca="1" si="14"/>
        <v>-1</v>
      </c>
      <c r="BF10" s="213">
        <f t="shared" ca="1" si="14"/>
        <v>2</v>
      </c>
      <c r="BG10" s="213">
        <f t="shared" ca="1" si="14"/>
        <v>2</v>
      </c>
      <c r="BH10" s="213">
        <f t="shared" ca="1" si="14"/>
        <v>2</v>
      </c>
      <c r="BI10" s="213">
        <f t="shared" ca="1" si="14"/>
        <v>2</v>
      </c>
      <c r="BJ10" s="213">
        <f t="shared" ca="1" si="14"/>
        <v>2</v>
      </c>
      <c r="BK10" s="213">
        <f t="shared" ca="1" si="14"/>
        <v>-1</v>
      </c>
      <c r="BL10" s="213">
        <f t="shared" ca="1" si="14"/>
        <v>-1</v>
      </c>
      <c r="BM10" s="213">
        <f t="shared" ca="1" si="14"/>
        <v>2</v>
      </c>
      <c r="BN10" s="213">
        <f t="shared" ca="1" si="14"/>
        <v>2</v>
      </c>
      <c r="BO10" s="213">
        <f t="shared" ca="1" si="14"/>
        <v>2</v>
      </c>
      <c r="BP10" s="213">
        <f t="shared" ref="BP10:EA10" ca="1" si="15">IF(AND(BP$9&lt;$B$25,BP11=0),-1,2)</f>
        <v>2</v>
      </c>
      <c r="BQ10" s="213">
        <f t="shared" ca="1" si="15"/>
        <v>2</v>
      </c>
      <c r="BR10" s="213">
        <f t="shared" ca="1" si="15"/>
        <v>-1</v>
      </c>
      <c r="BS10" s="213">
        <f t="shared" ca="1" si="15"/>
        <v>-1</v>
      </c>
      <c r="BT10" s="213">
        <f t="shared" ca="1" si="15"/>
        <v>2</v>
      </c>
      <c r="BU10" s="213">
        <f t="shared" ca="1" si="15"/>
        <v>2</v>
      </c>
      <c r="BV10" s="213">
        <f t="shared" ca="1" si="15"/>
        <v>2</v>
      </c>
      <c r="BW10" s="213">
        <f t="shared" ca="1" si="15"/>
        <v>2</v>
      </c>
      <c r="BX10" s="213">
        <f t="shared" ca="1" si="15"/>
        <v>2</v>
      </c>
      <c r="BY10" s="213">
        <f t="shared" ca="1" si="15"/>
        <v>-1</v>
      </c>
      <c r="BZ10" s="213">
        <f t="shared" ca="1" si="15"/>
        <v>-1</v>
      </c>
      <c r="CA10" s="213">
        <f t="shared" ca="1" si="15"/>
        <v>2</v>
      </c>
      <c r="CB10" s="213">
        <f t="shared" ca="1" si="15"/>
        <v>2</v>
      </c>
      <c r="CC10" s="213">
        <f t="shared" ca="1" si="15"/>
        <v>2</v>
      </c>
      <c r="CD10" s="213">
        <f t="shared" ca="1" si="15"/>
        <v>2</v>
      </c>
      <c r="CE10" s="213">
        <f t="shared" ca="1" si="15"/>
        <v>2</v>
      </c>
      <c r="CF10" s="213">
        <f t="shared" ca="1" si="15"/>
        <v>-1</v>
      </c>
      <c r="CG10" s="213">
        <f t="shared" ca="1" si="15"/>
        <v>-1</v>
      </c>
      <c r="CH10" s="213">
        <f t="shared" ca="1" si="15"/>
        <v>2</v>
      </c>
      <c r="CI10" s="213">
        <f t="shared" ca="1" si="15"/>
        <v>2</v>
      </c>
      <c r="CJ10" s="213">
        <f t="shared" ca="1" si="15"/>
        <v>2</v>
      </c>
      <c r="CK10" s="213">
        <f t="shared" ca="1" si="15"/>
        <v>2</v>
      </c>
      <c r="CL10" s="213">
        <f t="shared" ca="1" si="15"/>
        <v>2</v>
      </c>
      <c r="CM10" s="213">
        <f t="shared" ca="1" si="15"/>
        <v>-1</v>
      </c>
      <c r="CN10" s="213">
        <f t="shared" ca="1" si="15"/>
        <v>-1</v>
      </c>
      <c r="CO10" s="213">
        <f t="shared" ca="1" si="15"/>
        <v>2</v>
      </c>
      <c r="CP10" s="213">
        <f t="shared" ca="1" si="15"/>
        <v>2</v>
      </c>
      <c r="CQ10" s="213">
        <f t="shared" ca="1" si="15"/>
        <v>2</v>
      </c>
      <c r="CR10" s="213">
        <f t="shared" ca="1" si="15"/>
        <v>-1</v>
      </c>
      <c r="CS10" s="213">
        <f t="shared" ca="1" si="15"/>
        <v>2</v>
      </c>
      <c r="CT10" s="213">
        <f t="shared" ca="1" si="15"/>
        <v>-1</v>
      </c>
      <c r="CU10" s="213">
        <f t="shared" ca="1" si="15"/>
        <v>-1</v>
      </c>
      <c r="CV10" s="213">
        <f t="shared" ca="1" si="15"/>
        <v>2</v>
      </c>
      <c r="CW10" s="213">
        <f t="shared" ca="1" si="15"/>
        <v>2</v>
      </c>
      <c r="CX10" s="213">
        <f t="shared" ca="1" si="15"/>
        <v>2</v>
      </c>
      <c r="CY10" s="213">
        <f t="shared" ca="1" si="15"/>
        <v>2</v>
      </c>
      <c r="CZ10" s="213">
        <f t="shared" ca="1" si="15"/>
        <v>2</v>
      </c>
      <c r="DA10" s="213">
        <f t="shared" ca="1" si="15"/>
        <v>-1</v>
      </c>
      <c r="DB10" s="213">
        <f t="shared" ca="1" si="15"/>
        <v>-1</v>
      </c>
      <c r="DC10" s="213">
        <f t="shared" ca="1" si="15"/>
        <v>2</v>
      </c>
      <c r="DD10" s="213">
        <f t="shared" ca="1" si="15"/>
        <v>2</v>
      </c>
      <c r="DE10" s="213">
        <f t="shared" ca="1" si="15"/>
        <v>2</v>
      </c>
      <c r="DF10" s="213">
        <f t="shared" ca="1" si="15"/>
        <v>2</v>
      </c>
      <c r="DG10" s="213">
        <f t="shared" ca="1" si="15"/>
        <v>2</v>
      </c>
      <c r="DH10" s="213">
        <f t="shared" ca="1" si="15"/>
        <v>-1</v>
      </c>
      <c r="DI10" s="213">
        <f t="shared" ca="1" si="15"/>
        <v>-1</v>
      </c>
      <c r="DJ10" s="213">
        <f t="shared" ca="1" si="15"/>
        <v>2</v>
      </c>
      <c r="DK10" s="213">
        <f t="shared" ca="1" si="15"/>
        <v>2</v>
      </c>
      <c r="DL10" s="213">
        <f t="shared" ca="1" si="15"/>
        <v>2</v>
      </c>
      <c r="DM10" s="213">
        <f t="shared" ca="1" si="15"/>
        <v>2</v>
      </c>
      <c r="DN10" s="213">
        <f t="shared" ca="1" si="15"/>
        <v>2</v>
      </c>
      <c r="DO10" s="213">
        <f t="shared" ca="1" si="15"/>
        <v>-1</v>
      </c>
      <c r="DP10" s="213">
        <f t="shared" ca="1" si="15"/>
        <v>-1</v>
      </c>
      <c r="DQ10" s="213">
        <f t="shared" ca="1" si="15"/>
        <v>2</v>
      </c>
      <c r="DR10" s="213">
        <f t="shared" ca="1" si="15"/>
        <v>2</v>
      </c>
      <c r="DS10" s="213">
        <f t="shared" ca="1" si="15"/>
        <v>2</v>
      </c>
      <c r="DT10" s="213">
        <f t="shared" ca="1" si="15"/>
        <v>2</v>
      </c>
      <c r="DU10" s="213">
        <f t="shared" ca="1" si="15"/>
        <v>2</v>
      </c>
      <c r="DV10" s="213">
        <f t="shared" ca="1" si="15"/>
        <v>-1</v>
      </c>
      <c r="DW10" s="213">
        <f t="shared" ca="1" si="15"/>
        <v>-1</v>
      </c>
      <c r="DX10" s="213">
        <f t="shared" ca="1" si="15"/>
        <v>2</v>
      </c>
      <c r="DY10" s="213">
        <f t="shared" ca="1" si="15"/>
        <v>2</v>
      </c>
      <c r="DZ10" s="213">
        <f t="shared" ca="1" si="15"/>
        <v>2</v>
      </c>
      <c r="EA10" s="213">
        <f t="shared" ca="1" si="15"/>
        <v>2</v>
      </c>
      <c r="EB10" s="213">
        <f t="shared" ref="EB10:GM10" ca="1" si="16">IF(AND(EB$9&lt;$B$25,EB11=0),-1,2)</f>
        <v>2</v>
      </c>
      <c r="EC10" s="213">
        <f t="shared" ca="1" si="16"/>
        <v>-1</v>
      </c>
      <c r="ED10" s="213">
        <f t="shared" ca="1" si="16"/>
        <v>-1</v>
      </c>
      <c r="EE10" s="213">
        <f t="shared" ca="1" si="16"/>
        <v>2</v>
      </c>
      <c r="EF10" s="213">
        <f t="shared" ca="1" si="16"/>
        <v>2</v>
      </c>
      <c r="EG10" s="213">
        <f t="shared" ca="1" si="16"/>
        <v>2</v>
      </c>
      <c r="EH10" s="213">
        <f t="shared" ca="1" si="16"/>
        <v>2</v>
      </c>
      <c r="EI10" s="213">
        <f t="shared" ca="1" si="16"/>
        <v>2</v>
      </c>
      <c r="EJ10" s="213">
        <f t="shared" ca="1" si="16"/>
        <v>-1</v>
      </c>
      <c r="EK10" s="213">
        <f t="shared" ca="1" si="16"/>
        <v>-1</v>
      </c>
      <c r="EL10" s="213">
        <f t="shared" ca="1" si="16"/>
        <v>2</v>
      </c>
      <c r="EM10" s="213">
        <f t="shared" ca="1" si="16"/>
        <v>2</v>
      </c>
      <c r="EN10" s="213">
        <f t="shared" ca="1" si="16"/>
        <v>2</v>
      </c>
      <c r="EO10" s="213">
        <f t="shared" ca="1" si="16"/>
        <v>2</v>
      </c>
      <c r="EP10" s="213">
        <f t="shared" ca="1" si="16"/>
        <v>2</v>
      </c>
      <c r="EQ10" s="213">
        <f t="shared" ca="1" si="16"/>
        <v>-1</v>
      </c>
      <c r="ER10" s="213">
        <f t="shared" ca="1" si="16"/>
        <v>-1</v>
      </c>
      <c r="ES10" s="213">
        <f t="shared" ca="1" si="16"/>
        <v>2</v>
      </c>
      <c r="ET10" s="213">
        <f t="shared" ca="1" si="16"/>
        <v>-1</v>
      </c>
      <c r="EU10" s="213">
        <f t="shared" ca="1" si="16"/>
        <v>2</v>
      </c>
      <c r="EV10" s="213">
        <f t="shared" ca="1" si="16"/>
        <v>2</v>
      </c>
      <c r="EW10" s="213">
        <f t="shared" ca="1" si="16"/>
        <v>2</v>
      </c>
      <c r="EX10" s="213">
        <f t="shared" ca="1" si="16"/>
        <v>-1</v>
      </c>
      <c r="EY10" s="213">
        <f t="shared" ca="1" si="16"/>
        <v>-1</v>
      </c>
      <c r="EZ10" s="213">
        <f t="shared" ca="1" si="16"/>
        <v>2</v>
      </c>
      <c r="FA10" s="213">
        <f t="shared" ca="1" si="16"/>
        <v>-1</v>
      </c>
      <c r="FB10" s="213">
        <f t="shared" ca="1" si="16"/>
        <v>2</v>
      </c>
      <c r="FC10" s="213">
        <f t="shared" ca="1" si="16"/>
        <v>2</v>
      </c>
      <c r="FD10" s="213">
        <f t="shared" ca="1" si="16"/>
        <v>2</v>
      </c>
      <c r="FE10" s="213">
        <f t="shared" ca="1" si="16"/>
        <v>-1</v>
      </c>
      <c r="FF10" s="213">
        <f t="shared" ca="1" si="16"/>
        <v>-1</v>
      </c>
      <c r="FG10" s="213">
        <f t="shared" ca="1" si="16"/>
        <v>2</v>
      </c>
      <c r="FH10" s="213">
        <f t="shared" ca="1" si="16"/>
        <v>2</v>
      </c>
      <c r="FI10" s="213">
        <f t="shared" ca="1" si="16"/>
        <v>2</v>
      </c>
      <c r="FJ10" s="213">
        <f t="shared" ca="1" si="16"/>
        <v>2</v>
      </c>
      <c r="FK10" s="213">
        <f t="shared" ca="1" si="16"/>
        <v>2</v>
      </c>
      <c r="FL10" s="213">
        <f t="shared" ca="1" si="16"/>
        <v>-1</v>
      </c>
      <c r="FM10" s="213">
        <f t="shared" ca="1" si="16"/>
        <v>-1</v>
      </c>
      <c r="FN10" s="213">
        <f t="shared" ca="1" si="16"/>
        <v>2</v>
      </c>
      <c r="FO10" s="213">
        <f t="shared" ca="1" si="16"/>
        <v>2</v>
      </c>
      <c r="FP10" s="213">
        <f t="shared" ca="1" si="16"/>
        <v>2</v>
      </c>
      <c r="FQ10" s="213">
        <f t="shared" ca="1" si="16"/>
        <v>2</v>
      </c>
      <c r="FR10" s="213">
        <f t="shared" ca="1" si="16"/>
        <v>2</v>
      </c>
      <c r="FS10" s="213">
        <f t="shared" ca="1" si="16"/>
        <v>-1</v>
      </c>
      <c r="FT10" s="213">
        <f t="shared" ca="1" si="16"/>
        <v>-1</v>
      </c>
      <c r="FU10" s="213">
        <f t="shared" ca="1" si="16"/>
        <v>2</v>
      </c>
      <c r="FV10" s="213">
        <f t="shared" ca="1" si="16"/>
        <v>2</v>
      </c>
      <c r="FW10" s="213">
        <f t="shared" ca="1" si="16"/>
        <v>2</v>
      </c>
      <c r="FX10" s="213">
        <f t="shared" ca="1" si="16"/>
        <v>2</v>
      </c>
      <c r="FY10" s="213">
        <f t="shared" ca="1" si="16"/>
        <v>2</v>
      </c>
      <c r="FZ10" s="213">
        <f t="shared" ca="1" si="16"/>
        <v>-1</v>
      </c>
      <c r="GA10" s="213">
        <f t="shared" ca="1" si="16"/>
        <v>-1</v>
      </c>
      <c r="GB10" s="213">
        <f t="shared" ca="1" si="16"/>
        <v>2</v>
      </c>
      <c r="GC10" s="213">
        <f t="shared" ca="1" si="16"/>
        <v>2</v>
      </c>
      <c r="GD10" s="213">
        <f t="shared" ca="1" si="16"/>
        <v>2</v>
      </c>
      <c r="GE10" s="213">
        <f t="shared" ca="1" si="16"/>
        <v>2</v>
      </c>
      <c r="GF10" s="213">
        <f t="shared" ca="1" si="16"/>
        <v>2</v>
      </c>
      <c r="GG10" s="213">
        <f t="shared" ca="1" si="16"/>
        <v>-1</v>
      </c>
      <c r="GH10" s="213">
        <f t="shared" ca="1" si="16"/>
        <v>-1</v>
      </c>
      <c r="GI10" s="213">
        <f t="shared" ca="1" si="16"/>
        <v>2</v>
      </c>
      <c r="GJ10" s="213">
        <f t="shared" ca="1" si="16"/>
        <v>2</v>
      </c>
      <c r="GK10" s="213">
        <f t="shared" ca="1" si="16"/>
        <v>2</v>
      </c>
      <c r="GL10" s="213">
        <f t="shared" ca="1" si="16"/>
        <v>2</v>
      </c>
      <c r="GM10" s="213">
        <f t="shared" ca="1" si="16"/>
        <v>2</v>
      </c>
      <c r="GN10" s="213">
        <f t="shared" ref="GN10:IY10" ca="1" si="17">IF(AND(GN$9&lt;$B$25,GN11=0),-1,2)</f>
        <v>-1</v>
      </c>
      <c r="GO10" s="213">
        <f t="shared" ca="1" si="17"/>
        <v>-1</v>
      </c>
      <c r="GP10" s="213">
        <f t="shared" ca="1" si="17"/>
        <v>2</v>
      </c>
      <c r="GQ10" s="213">
        <f t="shared" ca="1" si="17"/>
        <v>2</v>
      </c>
      <c r="GR10" s="213">
        <f t="shared" ca="1" si="17"/>
        <v>2</v>
      </c>
      <c r="GS10" s="213">
        <f t="shared" ca="1" si="17"/>
        <v>2</v>
      </c>
      <c r="GT10" s="213">
        <f t="shared" ca="1" si="17"/>
        <v>2</v>
      </c>
      <c r="GU10" s="213">
        <f t="shared" ca="1" si="17"/>
        <v>-1</v>
      </c>
      <c r="GV10" s="213">
        <f t="shared" ca="1" si="17"/>
        <v>-1</v>
      </c>
      <c r="GW10" s="213">
        <f t="shared" ca="1" si="17"/>
        <v>2</v>
      </c>
      <c r="GX10" s="213">
        <f t="shared" ca="1" si="17"/>
        <v>2</v>
      </c>
      <c r="GY10" s="213">
        <f t="shared" ca="1" si="17"/>
        <v>2</v>
      </c>
      <c r="GZ10" s="213">
        <f t="shared" ca="1" si="17"/>
        <v>2</v>
      </c>
      <c r="HA10" s="213">
        <f t="shared" ca="1" si="17"/>
        <v>2</v>
      </c>
      <c r="HB10" s="213">
        <f t="shared" ca="1" si="17"/>
        <v>-1</v>
      </c>
      <c r="HC10" s="213">
        <f t="shared" ca="1" si="17"/>
        <v>-1</v>
      </c>
      <c r="HD10" s="213">
        <f t="shared" ca="1" si="17"/>
        <v>2</v>
      </c>
      <c r="HE10" s="213">
        <f t="shared" ca="1" si="17"/>
        <v>2</v>
      </c>
      <c r="HF10" s="213">
        <f t="shared" ca="1" si="17"/>
        <v>2</v>
      </c>
      <c r="HG10" s="213">
        <f t="shared" ca="1" si="17"/>
        <v>2</v>
      </c>
      <c r="HH10" s="213">
        <f t="shared" ca="1" si="17"/>
        <v>2</v>
      </c>
      <c r="HI10" s="213">
        <f t="shared" ca="1" si="17"/>
        <v>-1</v>
      </c>
      <c r="HJ10" s="213">
        <f t="shared" ca="1" si="17"/>
        <v>-1</v>
      </c>
      <c r="HK10" s="213">
        <f t="shared" ca="1" si="17"/>
        <v>2</v>
      </c>
      <c r="HL10" s="213">
        <f t="shared" ca="1" si="17"/>
        <v>2</v>
      </c>
      <c r="HM10" s="213">
        <f t="shared" ca="1" si="17"/>
        <v>2</v>
      </c>
      <c r="HN10" s="213">
        <f t="shared" ca="1" si="17"/>
        <v>2</v>
      </c>
      <c r="HO10" s="213">
        <f t="shared" ca="1" si="17"/>
        <v>2</v>
      </c>
      <c r="HP10" s="213">
        <f t="shared" ca="1" si="17"/>
        <v>-1</v>
      </c>
      <c r="HQ10" s="213">
        <f t="shared" ca="1" si="17"/>
        <v>-1</v>
      </c>
      <c r="HR10" s="213">
        <f t="shared" ca="1" si="17"/>
        <v>2</v>
      </c>
      <c r="HS10" s="213">
        <f t="shared" ca="1" si="17"/>
        <v>2</v>
      </c>
      <c r="HT10" s="213">
        <f t="shared" ca="1" si="17"/>
        <v>2</v>
      </c>
      <c r="HU10" s="213">
        <f t="shared" ca="1" si="17"/>
        <v>2</v>
      </c>
      <c r="HV10" s="213">
        <f t="shared" ca="1" si="17"/>
        <v>2</v>
      </c>
      <c r="HW10" s="213">
        <f t="shared" ca="1" si="17"/>
        <v>-1</v>
      </c>
      <c r="HX10" s="213">
        <f t="shared" ca="1" si="17"/>
        <v>-1</v>
      </c>
      <c r="HY10" s="213">
        <f t="shared" ca="1" si="17"/>
        <v>2</v>
      </c>
      <c r="HZ10" s="213">
        <f t="shared" ca="1" si="17"/>
        <v>2</v>
      </c>
      <c r="IA10" s="213">
        <f t="shared" ca="1" si="17"/>
        <v>2</v>
      </c>
      <c r="IB10" s="213">
        <f t="shared" ca="1" si="17"/>
        <v>2</v>
      </c>
      <c r="IC10" s="213">
        <f t="shared" ca="1" si="17"/>
        <v>2</v>
      </c>
      <c r="ID10" s="213">
        <f t="shared" ca="1" si="17"/>
        <v>-1</v>
      </c>
      <c r="IE10" s="213">
        <f t="shared" ca="1" si="17"/>
        <v>-1</v>
      </c>
      <c r="IF10" s="213">
        <f t="shared" ca="1" si="17"/>
        <v>2</v>
      </c>
      <c r="IG10" s="213">
        <f t="shared" ca="1" si="17"/>
        <v>2</v>
      </c>
      <c r="IH10" s="213">
        <f t="shared" ca="1" si="17"/>
        <v>2</v>
      </c>
      <c r="II10" s="213">
        <f t="shared" ca="1" si="17"/>
        <v>2</v>
      </c>
      <c r="IJ10" s="213">
        <f t="shared" ca="1" si="17"/>
        <v>2</v>
      </c>
      <c r="IK10" s="213">
        <f t="shared" ca="1" si="17"/>
        <v>-1</v>
      </c>
      <c r="IL10" s="213">
        <f t="shared" ca="1" si="17"/>
        <v>-1</v>
      </c>
      <c r="IM10" s="213">
        <f t="shared" ca="1" si="17"/>
        <v>2</v>
      </c>
      <c r="IN10" s="213">
        <f t="shared" ca="1" si="17"/>
        <v>2</v>
      </c>
      <c r="IO10" s="213">
        <f t="shared" ca="1" si="17"/>
        <v>2</v>
      </c>
      <c r="IP10" s="213">
        <f t="shared" ca="1" si="17"/>
        <v>2</v>
      </c>
      <c r="IQ10" s="213">
        <f t="shared" ca="1" si="17"/>
        <v>2</v>
      </c>
      <c r="IR10" s="213">
        <f t="shared" ca="1" si="17"/>
        <v>-1</v>
      </c>
      <c r="IS10" s="213">
        <f t="shared" ca="1" si="17"/>
        <v>-1</v>
      </c>
      <c r="IT10" s="213">
        <f t="shared" ca="1" si="17"/>
        <v>2</v>
      </c>
      <c r="IU10" s="213">
        <f t="shared" ca="1" si="17"/>
        <v>2</v>
      </c>
      <c r="IV10" s="213">
        <f t="shared" ca="1" si="17"/>
        <v>2</v>
      </c>
      <c r="IW10" s="213">
        <f t="shared" ca="1" si="17"/>
        <v>2</v>
      </c>
      <c r="IX10" s="213">
        <f t="shared" ca="1" si="17"/>
        <v>2</v>
      </c>
      <c r="IY10" s="213">
        <f t="shared" ca="1" si="17"/>
        <v>2</v>
      </c>
      <c r="IZ10" s="213">
        <f t="shared" ref="IZ10:LK10" ca="1" si="18">IF(AND(IZ$9&lt;$B$25,IZ11=0),-1,2)</f>
        <v>2</v>
      </c>
      <c r="JA10" s="213">
        <f t="shared" ca="1" si="18"/>
        <v>2</v>
      </c>
      <c r="JB10" s="213">
        <f t="shared" ca="1" si="18"/>
        <v>2</v>
      </c>
      <c r="JC10" s="213">
        <f t="shared" ca="1" si="18"/>
        <v>2</v>
      </c>
      <c r="JD10" s="213">
        <f t="shared" ca="1" si="18"/>
        <v>2</v>
      </c>
      <c r="JE10" s="213">
        <f t="shared" ca="1" si="18"/>
        <v>2</v>
      </c>
      <c r="JF10" s="213">
        <f t="shared" ca="1" si="18"/>
        <v>2</v>
      </c>
      <c r="JG10" s="213">
        <f t="shared" ca="1" si="18"/>
        <v>2</v>
      </c>
      <c r="JH10" s="213">
        <f t="shared" ca="1" si="18"/>
        <v>2</v>
      </c>
      <c r="JI10" s="213">
        <f t="shared" ca="1" si="18"/>
        <v>2</v>
      </c>
      <c r="JJ10" s="213">
        <f t="shared" ca="1" si="18"/>
        <v>2</v>
      </c>
      <c r="JK10" s="213">
        <f t="shared" ca="1" si="18"/>
        <v>2</v>
      </c>
      <c r="JL10" s="213">
        <f t="shared" ca="1" si="18"/>
        <v>2</v>
      </c>
      <c r="JM10" s="213">
        <f t="shared" ca="1" si="18"/>
        <v>2</v>
      </c>
      <c r="JN10" s="213">
        <f t="shared" ca="1" si="18"/>
        <v>2</v>
      </c>
      <c r="JO10" s="213">
        <f t="shared" ca="1" si="18"/>
        <v>2</v>
      </c>
      <c r="JP10" s="213">
        <f t="shared" ca="1" si="18"/>
        <v>2</v>
      </c>
      <c r="JQ10" s="213">
        <f t="shared" ca="1" si="18"/>
        <v>2</v>
      </c>
      <c r="JR10" s="213">
        <f t="shared" ca="1" si="18"/>
        <v>2</v>
      </c>
      <c r="JS10" s="213">
        <f t="shared" ca="1" si="18"/>
        <v>2</v>
      </c>
      <c r="JT10" s="213">
        <f t="shared" ca="1" si="18"/>
        <v>2</v>
      </c>
      <c r="JU10" s="213">
        <f t="shared" ca="1" si="18"/>
        <v>2</v>
      </c>
      <c r="JV10" s="213">
        <f t="shared" ca="1" si="18"/>
        <v>2</v>
      </c>
      <c r="JW10" s="213">
        <f t="shared" ca="1" si="18"/>
        <v>2</v>
      </c>
      <c r="JX10" s="213">
        <f t="shared" ca="1" si="18"/>
        <v>2</v>
      </c>
      <c r="JY10" s="213">
        <f t="shared" ca="1" si="18"/>
        <v>2</v>
      </c>
      <c r="JZ10" s="213">
        <f t="shared" ca="1" si="18"/>
        <v>2</v>
      </c>
      <c r="KA10" s="213">
        <f t="shared" ca="1" si="18"/>
        <v>2</v>
      </c>
      <c r="KB10" s="213">
        <f t="shared" ca="1" si="18"/>
        <v>2</v>
      </c>
      <c r="KC10" s="213">
        <f t="shared" ca="1" si="18"/>
        <v>2</v>
      </c>
      <c r="KD10" s="213">
        <f t="shared" ca="1" si="18"/>
        <v>2</v>
      </c>
      <c r="KE10" s="213">
        <f t="shared" ca="1" si="18"/>
        <v>2</v>
      </c>
      <c r="KF10" s="213">
        <f t="shared" ca="1" si="18"/>
        <v>2</v>
      </c>
      <c r="KG10" s="213">
        <f t="shared" ca="1" si="18"/>
        <v>2</v>
      </c>
      <c r="KH10" s="213">
        <f t="shared" ca="1" si="18"/>
        <v>2</v>
      </c>
      <c r="KI10" s="213">
        <f t="shared" ca="1" si="18"/>
        <v>2</v>
      </c>
      <c r="KJ10" s="213">
        <f t="shared" ca="1" si="18"/>
        <v>2</v>
      </c>
      <c r="KK10" s="213">
        <f t="shared" ca="1" si="18"/>
        <v>2</v>
      </c>
      <c r="KL10" s="213">
        <f t="shared" ca="1" si="18"/>
        <v>2</v>
      </c>
      <c r="KM10" s="213">
        <f t="shared" ca="1" si="18"/>
        <v>2</v>
      </c>
      <c r="KN10" s="213">
        <f t="shared" ca="1" si="18"/>
        <v>2</v>
      </c>
      <c r="KO10" s="213">
        <f t="shared" ca="1" si="18"/>
        <v>2</v>
      </c>
      <c r="KP10" s="213">
        <f t="shared" ca="1" si="18"/>
        <v>2</v>
      </c>
      <c r="KQ10" s="213">
        <f t="shared" ca="1" si="18"/>
        <v>2</v>
      </c>
      <c r="KR10" s="213">
        <f t="shared" ca="1" si="18"/>
        <v>2</v>
      </c>
      <c r="KS10" s="213">
        <f t="shared" ca="1" si="18"/>
        <v>2</v>
      </c>
      <c r="KT10" s="213">
        <f t="shared" ca="1" si="18"/>
        <v>2</v>
      </c>
      <c r="KU10" s="213">
        <f t="shared" ca="1" si="18"/>
        <v>2</v>
      </c>
      <c r="KV10" s="213">
        <f t="shared" ca="1" si="18"/>
        <v>2</v>
      </c>
      <c r="KW10" s="213">
        <f t="shared" ca="1" si="18"/>
        <v>2</v>
      </c>
      <c r="KX10" s="213">
        <f t="shared" ca="1" si="18"/>
        <v>2</v>
      </c>
      <c r="KY10" s="213">
        <f t="shared" ca="1" si="18"/>
        <v>2</v>
      </c>
      <c r="KZ10" s="213">
        <f t="shared" ca="1" si="18"/>
        <v>2</v>
      </c>
      <c r="LA10" s="213">
        <f t="shared" ca="1" si="18"/>
        <v>2</v>
      </c>
      <c r="LB10" s="213">
        <f t="shared" ca="1" si="18"/>
        <v>2</v>
      </c>
      <c r="LC10" s="213">
        <f t="shared" ca="1" si="18"/>
        <v>2</v>
      </c>
      <c r="LD10" s="213">
        <f t="shared" ca="1" si="18"/>
        <v>2</v>
      </c>
      <c r="LE10" s="213">
        <f t="shared" ca="1" si="18"/>
        <v>2</v>
      </c>
      <c r="LF10" s="213">
        <f t="shared" ca="1" si="18"/>
        <v>2</v>
      </c>
      <c r="LG10" s="213">
        <f t="shared" ca="1" si="18"/>
        <v>2</v>
      </c>
      <c r="LH10" s="213">
        <f t="shared" ca="1" si="18"/>
        <v>2</v>
      </c>
      <c r="LI10" s="213">
        <f t="shared" ca="1" si="18"/>
        <v>2</v>
      </c>
      <c r="LJ10" s="213">
        <f t="shared" ca="1" si="18"/>
        <v>2</v>
      </c>
      <c r="LK10" s="213">
        <f t="shared" ca="1" si="18"/>
        <v>2</v>
      </c>
      <c r="LL10" s="213">
        <f t="shared" ref="LL10:NW10" ca="1" si="19">IF(AND(LL$9&lt;$B$25,LL11=0),-1,2)</f>
        <v>2</v>
      </c>
      <c r="LM10" s="213">
        <f t="shared" ca="1" si="19"/>
        <v>2</v>
      </c>
      <c r="LN10" s="213">
        <f t="shared" ca="1" si="19"/>
        <v>2</v>
      </c>
      <c r="LO10" s="213">
        <f t="shared" ca="1" si="19"/>
        <v>2</v>
      </c>
      <c r="LP10" s="213">
        <f t="shared" ca="1" si="19"/>
        <v>2</v>
      </c>
      <c r="LQ10" s="213">
        <f t="shared" ca="1" si="19"/>
        <v>2</v>
      </c>
      <c r="LR10" s="213">
        <f t="shared" ca="1" si="19"/>
        <v>2</v>
      </c>
      <c r="LS10" s="213">
        <f t="shared" ca="1" si="19"/>
        <v>2</v>
      </c>
      <c r="LT10" s="213">
        <f t="shared" ca="1" si="19"/>
        <v>2</v>
      </c>
      <c r="LU10" s="213">
        <f t="shared" ca="1" si="19"/>
        <v>2</v>
      </c>
      <c r="LV10" s="213">
        <f t="shared" ca="1" si="19"/>
        <v>2</v>
      </c>
      <c r="LW10" s="213">
        <f t="shared" ca="1" si="19"/>
        <v>2</v>
      </c>
      <c r="LX10" s="213">
        <f t="shared" ca="1" si="19"/>
        <v>2</v>
      </c>
      <c r="LY10" s="213">
        <f t="shared" ca="1" si="19"/>
        <v>2</v>
      </c>
      <c r="LZ10" s="213">
        <f t="shared" ca="1" si="19"/>
        <v>2</v>
      </c>
      <c r="MA10" s="213">
        <f t="shared" ca="1" si="19"/>
        <v>2</v>
      </c>
      <c r="MB10" s="213">
        <f t="shared" ca="1" si="19"/>
        <v>2</v>
      </c>
      <c r="MC10" s="213">
        <f t="shared" ca="1" si="19"/>
        <v>2</v>
      </c>
      <c r="MD10" s="213">
        <f t="shared" ca="1" si="19"/>
        <v>2</v>
      </c>
      <c r="ME10" s="213">
        <f t="shared" ca="1" si="19"/>
        <v>2</v>
      </c>
      <c r="MF10" s="213">
        <f t="shared" ca="1" si="19"/>
        <v>2</v>
      </c>
      <c r="MG10" s="213">
        <f t="shared" ca="1" si="19"/>
        <v>2</v>
      </c>
      <c r="MH10" s="213">
        <f t="shared" ca="1" si="19"/>
        <v>2</v>
      </c>
      <c r="MI10" s="213">
        <f t="shared" ca="1" si="19"/>
        <v>2</v>
      </c>
      <c r="MJ10" s="213">
        <f t="shared" ca="1" si="19"/>
        <v>2</v>
      </c>
      <c r="MK10" s="213">
        <f t="shared" ca="1" si="19"/>
        <v>2</v>
      </c>
      <c r="ML10" s="213">
        <f t="shared" ca="1" si="19"/>
        <v>2</v>
      </c>
      <c r="MM10" s="213">
        <f t="shared" ca="1" si="19"/>
        <v>2</v>
      </c>
      <c r="MN10" s="213">
        <f t="shared" ca="1" si="19"/>
        <v>2</v>
      </c>
      <c r="MO10" s="213">
        <f t="shared" ca="1" si="19"/>
        <v>2</v>
      </c>
      <c r="MP10" s="213">
        <f t="shared" ca="1" si="19"/>
        <v>2</v>
      </c>
      <c r="MQ10" s="213">
        <f t="shared" ca="1" si="19"/>
        <v>2</v>
      </c>
      <c r="MR10" s="213">
        <f t="shared" ca="1" si="19"/>
        <v>2</v>
      </c>
      <c r="MS10" s="213">
        <f t="shared" ca="1" si="19"/>
        <v>2</v>
      </c>
      <c r="MT10" s="213">
        <f t="shared" ca="1" si="19"/>
        <v>2</v>
      </c>
      <c r="MU10" s="213">
        <f t="shared" ca="1" si="19"/>
        <v>2</v>
      </c>
      <c r="MV10" s="213">
        <f t="shared" ca="1" si="19"/>
        <v>2</v>
      </c>
      <c r="MW10" s="213">
        <f t="shared" ca="1" si="19"/>
        <v>2</v>
      </c>
      <c r="MX10" s="213">
        <f t="shared" ca="1" si="19"/>
        <v>2</v>
      </c>
      <c r="MY10" s="213">
        <f t="shared" ca="1" si="19"/>
        <v>2</v>
      </c>
      <c r="MZ10" s="213">
        <f t="shared" ca="1" si="19"/>
        <v>2</v>
      </c>
      <c r="NA10" s="213">
        <f t="shared" ca="1" si="19"/>
        <v>2</v>
      </c>
      <c r="NB10" s="213">
        <f t="shared" ca="1" si="19"/>
        <v>2</v>
      </c>
      <c r="NC10" s="213">
        <f t="shared" ca="1" si="19"/>
        <v>2</v>
      </c>
      <c r="ND10" s="213">
        <f t="shared" ca="1" si="19"/>
        <v>2</v>
      </c>
      <c r="NE10" s="213">
        <f t="shared" ca="1" si="19"/>
        <v>2</v>
      </c>
      <c r="NF10" s="213">
        <f t="shared" ca="1" si="19"/>
        <v>2</v>
      </c>
      <c r="NG10" s="213">
        <f t="shared" ca="1" si="19"/>
        <v>2</v>
      </c>
      <c r="NH10" s="213">
        <f t="shared" ca="1" si="19"/>
        <v>2</v>
      </c>
      <c r="NI10" s="213">
        <f t="shared" ca="1" si="19"/>
        <v>2</v>
      </c>
      <c r="NJ10" s="213">
        <f t="shared" ca="1" si="19"/>
        <v>2</v>
      </c>
      <c r="NK10" s="213">
        <f t="shared" ca="1" si="19"/>
        <v>2</v>
      </c>
      <c r="NL10" s="213">
        <f t="shared" ca="1" si="19"/>
        <v>2</v>
      </c>
      <c r="NM10" s="213">
        <f t="shared" ca="1" si="19"/>
        <v>2</v>
      </c>
      <c r="NN10" s="213">
        <f t="shared" ca="1" si="19"/>
        <v>2</v>
      </c>
      <c r="NO10" s="213">
        <f t="shared" ca="1" si="19"/>
        <v>2</v>
      </c>
      <c r="NP10" s="213">
        <f t="shared" ca="1" si="19"/>
        <v>2</v>
      </c>
      <c r="NQ10" s="213">
        <f t="shared" ca="1" si="19"/>
        <v>2</v>
      </c>
      <c r="NR10" s="213">
        <f t="shared" ca="1" si="19"/>
        <v>2</v>
      </c>
      <c r="NS10" s="213">
        <f t="shared" ca="1" si="19"/>
        <v>2</v>
      </c>
      <c r="NT10" s="213">
        <f t="shared" ca="1" si="19"/>
        <v>2</v>
      </c>
      <c r="NU10" s="213">
        <f t="shared" ca="1" si="19"/>
        <v>2</v>
      </c>
      <c r="NV10" s="213">
        <f t="shared" ca="1" si="19"/>
        <v>2</v>
      </c>
      <c r="NW10" s="213">
        <f t="shared" ca="1" si="19"/>
        <v>2</v>
      </c>
      <c r="NX10" s="213">
        <f t="shared" ref="NX10:QI10" ca="1" si="20">IF(AND(NX$9&lt;$B$25,NX11=0),-1,2)</f>
        <v>2</v>
      </c>
      <c r="NY10" s="213">
        <f t="shared" ca="1" si="20"/>
        <v>2</v>
      </c>
      <c r="NZ10" s="213">
        <f t="shared" ca="1" si="20"/>
        <v>2</v>
      </c>
      <c r="OA10" s="213">
        <f t="shared" ca="1" si="20"/>
        <v>2</v>
      </c>
      <c r="OB10" s="213">
        <f t="shared" ca="1" si="20"/>
        <v>2</v>
      </c>
      <c r="OC10" s="213">
        <f t="shared" ca="1" si="20"/>
        <v>2</v>
      </c>
      <c r="OD10" s="213">
        <f t="shared" ca="1" si="20"/>
        <v>2</v>
      </c>
      <c r="OE10" s="213">
        <f t="shared" ca="1" si="20"/>
        <v>2</v>
      </c>
      <c r="OF10" s="213">
        <f t="shared" ca="1" si="20"/>
        <v>2</v>
      </c>
      <c r="OG10" s="213">
        <f t="shared" ca="1" si="20"/>
        <v>2</v>
      </c>
      <c r="OH10" s="213">
        <f t="shared" ca="1" si="20"/>
        <v>2</v>
      </c>
      <c r="OI10" s="213">
        <f t="shared" ca="1" si="20"/>
        <v>2</v>
      </c>
      <c r="OJ10" s="214">
        <f t="shared" ca="1" si="20"/>
        <v>2</v>
      </c>
    </row>
    <row r="11" spans="1:400" ht="16.5" thickBot="1" x14ac:dyDescent="0.25">
      <c r="A11" s="394"/>
      <c r="B11" s="396" t="s">
        <v>523</v>
      </c>
      <c r="C11" s="397"/>
      <c r="D11" s="230">
        <f t="shared" ref="D11:BO11" ca="1" si="21">IF(AND(D$1=0,D13="",D14=""),0,1)</f>
        <v>1</v>
      </c>
      <c r="E11" s="231">
        <f t="shared" ca="1" si="21"/>
        <v>1</v>
      </c>
      <c r="F11" s="231">
        <f t="shared" ca="1" si="21"/>
        <v>1</v>
      </c>
      <c r="G11" s="231">
        <f t="shared" ca="1" si="21"/>
        <v>1</v>
      </c>
      <c r="H11" s="231">
        <f t="shared" ca="1" si="21"/>
        <v>0</v>
      </c>
      <c r="I11" s="231">
        <f t="shared" ca="1" si="21"/>
        <v>1</v>
      </c>
      <c r="J11" s="231">
        <f t="shared" ca="1" si="21"/>
        <v>1</v>
      </c>
      <c r="K11" s="231">
        <f t="shared" ca="1" si="21"/>
        <v>1</v>
      </c>
      <c r="L11" s="231">
        <f t="shared" ca="1" si="21"/>
        <v>1</v>
      </c>
      <c r="M11" s="231">
        <f t="shared" ca="1" si="21"/>
        <v>1</v>
      </c>
      <c r="N11" s="231">
        <f t="shared" ca="1" si="21"/>
        <v>1</v>
      </c>
      <c r="O11" s="231">
        <f t="shared" ca="1" si="21"/>
        <v>1</v>
      </c>
      <c r="P11" s="231">
        <f t="shared" ca="1" si="21"/>
        <v>1</v>
      </c>
      <c r="Q11" s="231">
        <f t="shared" ca="1" si="21"/>
        <v>1</v>
      </c>
      <c r="R11" s="231">
        <f t="shared" ca="1" si="21"/>
        <v>1</v>
      </c>
      <c r="S11" s="231">
        <f t="shared" ca="1" si="21"/>
        <v>1</v>
      </c>
      <c r="T11" s="231">
        <f t="shared" ca="1" si="21"/>
        <v>1</v>
      </c>
      <c r="U11" s="231">
        <f t="shared" ca="1" si="21"/>
        <v>1</v>
      </c>
      <c r="V11" s="231">
        <f t="shared" ca="1" si="21"/>
        <v>1</v>
      </c>
      <c r="W11" s="231">
        <f t="shared" ca="1" si="21"/>
        <v>1</v>
      </c>
      <c r="X11" s="231">
        <f t="shared" ca="1" si="21"/>
        <v>1</v>
      </c>
      <c r="Y11" s="231">
        <f t="shared" ca="1" si="21"/>
        <v>1</v>
      </c>
      <c r="Z11" s="231">
        <f t="shared" ca="1" si="21"/>
        <v>1</v>
      </c>
      <c r="AA11" s="231">
        <f t="shared" ca="1" si="21"/>
        <v>1</v>
      </c>
      <c r="AB11" s="231">
        <f t="shared" ca="1" si="21"/>
        <v>1</v>
      </c>
      <c r="AC11" s="231">
        <f t="shared" ca="1" si="21"/>
        <v>1</v>
      </c>
      <c r="AD11" s="231">
        <f t="shared" ca="1" si="21"/>
        <v>1</v>
      </c>
      <c r="AE11" s="231">
        <f t="shared" ca="1" si="21"/>
        <v>1</v>
      </c>
      <c r="AF11" s="231">
        <f t="shared" ca="1" si="21"/>
        <v>1</v>
      </c>
      <c r="AG11" s="231">
        <f t="shared" ca="1" si="21"/>
        <v>1</v>
      </c>
      <c r="AH11" s="231">
        <f t="shared" ca="1" si="21"/>
        <v>1</v>
      </c>
      <c r="AI11" s="231">
        <f t="shared" ca="1" si="21"/>
        <v>0</v>
      </c>
      <c r="AJ11" s="231">
        <f t="shared" ca="1" si="21"/>
        <v>0</v>
      </c>
      <c r="AK11" s="231">
        <f t="shared" ca="1" si="21"/>
        <v>1</v>
      </c>
      <c r="AL11" s="231">
        <f t="shared" ca="1" si="21"/>
        <v>1</v>
      </c>
      <c r="AM11" s="231">
        <f t="shared" ca="1" si="21"/>
        <v>1</v>
      </c>
      <c r="AN11" s="231">
        <f t="shared" ca="1" si="21"/>
        <v>1</v>
      </c>
      <c r="AO11" s="231">
        <f t="shared" ca="1" si="21"/>
        <v>1</v>
      </c>
      <c r="AP11" s="231">
        <f t="shared" ca="1" si="21"/>
        <v>0</v>
      </c>
      <c r="AQ11" s="231">
        <f t="shared" ca="1" si="21"/>
        <v>0</v>
      </c>
      <c r="AR11" s="231">
        <f t="shared" ca="1" si="21"/>
        <v>1</v>
      </c>
      <c r="AS11" s="231">
        <f t="shared" ca="1" si="21"/>
        <v>1</v>
      </c>
      <c r="AT11" s="231">
        <f t="shared" ca="1" si="21"/>
        <v>1</v>
      </c>
      <c r="AU11" s="231">
        <f t="shared" ca="1" si="21"/>
        <v>1</v>
      </c>
      <c r="AV11" s="231">
        <f t="shared" ca="1" si="21"/>
        <v>1</v>
      </c>
      <c r="AW11" s="231">
        <f t="shared" ca="1" si="21"/>
        <v>0</v>
      </c>
      <c r="AX11" s="231">
        <f t="shared" ca="1" si="21"/>
        <v>0</v>
      </c>
      <c r="AY11" s="231">
        <f t="shared" ca="1" si="21"/>
        <v>1</v>
      </c>
      <c r="AZ11" s="231">
        <f t="shared" ca="1" si="21"/>
        <v>1</v>
      </c>
      <c r="BA11" s="231">
        <f t="shared" ca="1" si="21"/>
        <v>1</v>
      </c>
      <c r="BB11" s="231">
        <f t="shared" ca="1" si="21"/>
        <v>1</v>
      </c>
      <c r="BC11" s="231">
        <f t="shared" ca="1" si="21"/>
        <v>1</v>
      </c>
      <c r="BD11" s="231">
        <f t="shared" ca="1" si="21"/>
        <v>0</v>
      </c>
      <c r="BE11" s="231">
        <f t="shared" ca="1" si="21"/>
        <v>0</v>
      </c>
      <c r="BF11" s="231">
        <f t="shared" ca="1" si="21"/>
        <v>1</v>
      </c>
      <c r="BG11" s="231">
        <f t="shared" ca="1" si="21"/>
        <v>1</v>
      </c>
      <c r="BH11" s="231">
        <f t="shared" ca="1" si="21"/>
        <v>1</v>
      </c>
      <c r="BI11" s="231">
        <f t="shared" ca="1" si="21"/>
        <v>1</v>
      </c>
      <c r="BJ11" s="231">
        <f t="shared" ca="1" si="21"/>
        <v>1</v>
      </c>
      <c r="BK11" s="231">
        <f t="shared" ca="1" si="21"/>
        <v>0</v>
      </c>
      <c r="BL11" s="231">
        <f t="shared" ca="1" si="21"/>
        <v>0</v>
      </c>
      <c r="BM11" s="231">
        <f t="shared" ca="1" si="21"/>
        <v>1</v>
      </c>
      <c r="BN11" s="231">
        <f t="shared" ca="1" si="21"/>
        <v>1</v>
      </c>
      <c r="BO11" s="231">
        <f t="shared" ca="1" si="21"/>
        <v>1</v>
      </c>
      <c r="BP11" s="231">
        <f t="shared" ref="BP11:EA11" ca="1" si="22">IF(AND(BP$1=0,BP13="",BP14=""),0,1)</f>
        <v>1</v>
      </c>
      <c r="BQ11" s="231">
        <f t="shared" ca="1" si="22"/>
        <v>1</v>
      </c>
      <c r="BR11" s="231">
        <f t="shared" ca="1" si="22"/>
        <v>0</v>
      </c>
      <c r="BS11" s="231">
        <f t="shared" ca="1" si="22"/>
        <v>0</v>
      </c>
      <c r="BT11" s="231">
        <f t="shared" ca="1" si="22"/>
        <v>1</v>
      </c>
      <c r="BU11" s="231">
        <f t="shared" ca="1" si="22"/>
        <v>1</v>
      </c>
      <c r="BV11" s="231">
        <f t="shared" ca="1" si="22"/>
        <v>1</v>
      </c>
      <c r="BW11" s="231">
        <f t="shared" ca="1" si="22"/>
        <v>1</v>
      </c>
      <c r="BX11" s="231">
        <f t="shared" ca="1" si="22"/>
        <v>1</v>
      </c>
      <c r="BY11" s="231">
        <f t="shared" ca="1" si="22"/>
        <v>0</v>
      </c>
      <c r="BZ11" s="231">
        <f t="shared" ca="1" si="22"/>
        <v>0</v>
      </c>
      <c r="CA11" s="231">
        <f t="shared" ca="1" si="22"/>
        <v>1</v>
      </c>
      <c r="CB11" s="231">
        <f t="shared" ca="1" si="22"/>
        <v>1</v>
      </c>
      <c r="CC11" s="231">
        <f t="shared" ca="1" si="22"/>
        <v>1</v>
      </c>
      <c r="CD11" s="231">
        <f t="shared" ca="1" si="22"/>
        <v>1</v>
      </c>
      <c r="CE11" s="231">
        <f t="shared" ca="1" si="22"/>
        <v>1</v>
      </c>
      <c r="CF11" s="231">
        <f t="shared" ca="1" si="22"/>
        <v>0</v>
      </c>
      <c r="CG11" s="231">
        <f t="shared" ca="1" si="22"/>
        <v>0</v>
      </c>
      <c r="CH11" s="231">
        <f t="shared" ca="1" si="22"/>
        <v>1</v>
      </c>
      <c r="CI11" s="231">
        <f t="shared" ca="1" si="22"/>
        <v>1</v>
      </c>
      <c r="CJ11" s="231">
        <f t="shared" ca="1" si="22"/>
        <v>1</v>
      </c>
      <c r="CK11" s="231">
        <f t="shared" ca="1" si="22"/>
        <v>1</v>
      </c>
      <c r="CL11" s="231">
        <f t="shared" ca="1" si="22"/>
        <v>1</v>
      </c>
      <c r="CM11" s="231">
        <f t="shared" ca="1" si="22"/>
        <v>0</v>
      </c>
      <c r="CN11" s="231">
        <f t="shared" ca="1" si="22"/>
        <v>0</v>
      </c>
      <c r="CO11" s="231">
        <f t="shared" ca="1" si="22"/>
        <v>1</v>
      </c>
      <c r="CP11" s="231">
        <f t="shared" ca="1" si="22"/>
        <v>1</v>
      </c>
      <c r="CQ11" s="231">
        <f t="shared" ca="1" si="22"/>
        <v>1</v>
      </c>
      <c r="CR11" s="231">
        <f t="shared" ca="1" si="22"/>
        <v>0</v>
      </c>
      <c r="CS11" s="231">
        <f t="shared" ca="1" si="22"/>
        <v>1</v>
      </c>
      <c r="CT11" s="231">
        <f t="shared" ca="1" si="22"/>
        <v>0</v>
      </c>
      <c r="CU11" s="231">
        <f t="shared" ca="1" si="22"/>
        <v>0</v>
      </c>
      <c r="CV11" s="231">
        <f t="shared" ca="1" si="22"/>
        <v>1</v>
      </c>
      <c r="CW11" s="231">
        <f t="shared" ca="1" si="22"/>
        <v>1</v>
      </c>
      <c r="CX11" s="231">
        <f t="shared" ca="1" si="22"/>
        <v>1</v>
      </c>
      <c r="CY11" s="231">
        <f t="shared" ca="1" si="22"/>
        <v>1</v>
      </c>
      <c r="CZ11" s="231">
        <f t="shared" ca="1" si="22"/>
        <v>1</v>
      </c>
      <c r="DA11" s="231">
        <f t="shared" ca="1" si="22"/>
        <v>0</v>
      </c>
      <c r="DB11" s="231">
        <f t="shared" ca="1" si="22"/>
        <v>0</v>
      </c>
      <c r="DC11" s="231">
        <f t="shared" ca="1" si="22"/>
        <v>1</v>
      </c>
      <c r="DD11" s="231">
        <f t="shared" ca="1" si="22"/>
        <v>1</v>
      </c>
      <c r="DE11" s="231">
        <f t="shared" ca="1" si="22"/>
        <v>1</v>
      </c>
      <c r="DF11" s="231">
        <f t="shared" ca="1" si="22"/>
        <v>1</v>
      </c>
      <c r="DG11" s="231">
        <f t="shared" ca="1" si="22"/>
        <v>1</v>
      </c>
      <c r="DH11" s="231">
        <f t="shared" ca="1" si="22"/>
        <v>0</v>
      </c>
      <c r="DI11" s="231">
        <f t="shared" ca="1" si="22"/>
        <v>0</v>
      </c>
      <c r="DJ11" s="231">
        <f t="shared" ca="1" si="22"/>
        <v>1</v>
      </c>
      <c r="DK11" s="231">
        <f t="shared" ca="1" si="22"/>
        <v>1</v>
      </c>
      <c r="DL11" s="231">
        <f t="shared" ca="1" si="22"/>
        <v>1</v>
      </c>
      <c r="DM11" s="231">
        <f t="shared" ca="1" si="22"/>
        <v>1</v>
      </c>
      <c r="DN11" s="231">
        <f t="shared" ca="1" si="22"/>
        <v>1</v>
      </c>
      <c r="DO11" s="231">
        <f t="shared" ca="1" si="22"/>
        <v>0</v>
      </c>
      <c r="DP11" s="231">
        <f t="shared" ca="1" si="22"/>
        <v>0</v>
      </c>
      <c r="DQ11" s="231">
        <f t="shared" ca="1" si="22"/>
        <v>1</v>
      </c>
      <c r="DR11" s="231">
        <f t="shared" ca="1" si="22"/>
        <v>1</v>
      </c>
      <c r="DS11" s="231">
        <f t="shared" ca="1" si="22"/>
        <v>1</v>
      </c>
      <c r="DT11" s="231">
        <f t="shared" ca="1" si="22"/>
        <v>1</v>
      </c>
      <c r="DU11" s="231">
        <f t="shared" ca="1" si="22"/>
        <v>1</v>
      </c>
      <c r="DV11" s="231">
        <f t="shared" ca="1" si="22"/>
        <v>0</v>
      </c>
      <c r="DW11" s="231">
        <f t="shared" ca="1" si="22"/>
        <v>0</v>
      </c>
      <c r="DX11" s="231">
        <f t="shared" ca="1" si="22"/>
        <v>1</v>
      </c>
      <c r="DY11" s="231">
        <f t="shared" ca="1" si="22"/>
        <v>1</v>
      </c>
      <c r="DZ11" s="231">
        <f t="shared" ca="1" si="22"/>
        <v>1</v>
      </c>
      <c r="EA11" s="231">
        <f t="shared" ca="1" si="22"/>
        <v>1</v>
      </c>
      <c r="EB11" s="231">
        <f t="shared" ref="EB11:GM11" ca="1" si="23">IF(AND(EB$1=0,EB13="",EB14=""),0,1)</f>
        <v>1</v>
      </c>
      <c r="EC11" s="231">
        <f t="shared" ca="1" si="23"/>
        <v>0</v>
      </c>
      <c r="ED11" s="231">
        <f t="shared" ca="1" si="23"/>
        <v>0</v>
      </c>
      <c r="EE11" s="231">
        <f t="shared" ca="1" si="23"/>
        <v>1</v>
      </c>
      <c r="EF11" s="231">
        <f t="shared" ca="1" si="23"/>
        <v>1</v>
      </c>
      <c r="EG11" s="231">
        <f t="shared" ca="1" si="23"/>
        <v>1</v>
      </c>
      <c r="EH11" s="231">
        <f t="shared" ca="1" si="23"/>
        <v>1</v>
      </c>
      <c r="EI11" s="231">
        <f t="shared" ca="1" si="23"/>
        <v>1</v>
      </c>
      <c r="EJ11" s="231">
        <f t="shared" ca="1" si="23"/>
        <v>0</v>
      </c>
      <c r="EK11" s="231">
        <f t="shared" ca="1" si="23"/>
        <v>0</v>
      </c>
      <c r="EL11" s="231">
        <f t="shared" ca="1" si="23"/>
        <v>1</v>
      </c>
      <c r="EM11" s="231">
        <f t="shared" ca="1" si="23"/>
        <v>1</v>
      </c>
      <c r="EN11" s="231">
        <f t="shared" ca="1" si="23"/>
        <v>1</v>
      </c>
      <c r="EO11" s="231">
        <f t="shared" ca="1" si="23"/>
        <v>1</v>
      </c>
      <c r="EP11" s="231">
        <f t="shared" ca="1" si="23"/>
        <v>1</v>
      </c>
      <c r="EQ11" s="231">
        <f t="shared" ca="1" si="23"/>
        <v>0</v>
      </c>
      <c r="ER11" s="231">
        <f t="shared" ca="1" si="23"/>
        <v>0</v>
      </c>
      <c r="ES11" s="231">
        <f t="shared" ca="1" si="23"/>
        <v>1</v>
      </c>
      <c r="ET11" s="231">
        <f t="shared" ca="1" si="23"/>
        <v>0</v>
      </c>
      <c r="EU11" s="231">
        <f t="shared" ca="1" si="23"/>
        <v>1</v>
      </c>
      <c r="EV11" s="231">
        <f t="shared" ca="1" si="23"/>
        <v>1</v>
      </c>
      <c r="EW11" s="231">
        <f t="shared" ca="1" si="23"/>
        <v>1</v>
      </c>
      <c r="EX11" s="231">
        <f t="shared" ca="1" si="23"/>
        <v>0</v>
      </c>
      <c r="EY11" s="231">
        <f t="shared" ca="1" si="23"/>
        <v>0</v>
      </c>
      <c r="EZ11" s="231">
        <f t="shared" ca="1" si="23"/>
        <v>1</v>
      </c>
      <c r="FA11" s="231">
        <f t="shared" ca="1" si="23"/>
        <v>0</v>
      </c>
      <c r="FB11" s="231">
        <f t="shared" ca="1" si="23"/>
        <v>1</v>
      </c>
      <c r="FC11" s="231">
        <f t="shared" ca="1" si="23"/>
        <v>1</v>
      </c>
      <c r="FD11" s="231">
        <f t="shared" ca="1" si="23"/>
        <v>1</v>
      </c>
      <c r="FE11" s="231">
        <f t="shared" ca="1" si="23"/>
        <v>0</v>
      </c>
      <c r="FF11" s="231">
        <f t="shared" ca="1" si="23"/>
        <v>0</v>
      </c>
      <c r="FG11" s="231">
        <f t="shared" ca="1" si="23"/>
        <v>1</v>
      </c>
      <c r="FH11" s="231">
        <f t="shared" ca="1" si="23"/>
        <v>1</v>
      </c>
      <c r="FI11" s="231">
        <f t="shared" ca="1" si="23"/>
        <v>1</v>
      </c>
      <c r="FJ11" s="231">
        <f t="shared" ca="1" si="23"/>
        <v>1</v>
      </c>
      <c r="FK11" s="231">
        <f t="shared" ca="1" si="23"/>
        <v>1</v>
      </c>
      <c r="FL11" s="231">
        <f t="shared" ca="1" si="23"/>
        <v>0</v>
      </c>
      <c r="FM11" s="231">
        <f t="shared" ca="1" si="23"/>
        <v>0</v>
      </c>
      <c r="FN11" s="231">
        <f t="shared" ca="1" si="23"/>
        <v>1</v>
      </c>
      <c r="FO11" s="231">
        <f t="shared" ca="1" si="23"/>
        <v>1</v>
      </c>
      <c r="FP11" s="231">
        <f t="shared" ca="1" si="23"/>
        <v>1</v>
      </c>
      <c r="FQ11" s="231">
        <f t="shared" ca="1" si="23"/>
        <v>1</v>
      </c>
      <c r="FR11" s="231">
        <f t="shared" ca="1" si="23"/>
        <v>1</v>
      </c>
      <c r="FS11" s="231">
        <f t="shared" ca="1" si="23"/>
        <v>0</v>
      </c>
      <c r="FT11" s="231">
        <f t="shared" ca="1" si="23"/>
        <v>0</v>
      </c>
      <c r="FU11" s="231">
        <f t="shared" ca="1" si="23"/>
        <v>1</v>
      </c>
      <c r="FV11" s="231">
        <f t="shared" ca="1" si="23"/>
        <v>1</v>
      </c>
      <c r="FW11" s="231">
        <f t="shared" ca="1" si="23"/>
        <v>1</v>
      </c>
      <c r="FX11" s="231">
        <f t="shared" ca="1" si="23"/>
        <v>1</v>
      </c>
      <c r="FY11" s="231">
        <f t="shared" ca="1" si="23"/>
        <v>1</v>
      </c>
      <c r="FZ11" s="231">
        <f t="shared" ca="1" si="23"/>
        <v>0</v>
      </c>
      <c r="GA11" s="231">
        <f t="shared" ca="1" si="23"/>
        <v>0</v>
      </c>
      <c r="GB11" s="231">
        <f t="shared" ca="1" si="23"/>
        <v>1</v>
      </c>
      <c r="GC11" s="231">
        <f t="shared" ca="1" si="23"/>
        <v>1</v>
      </c>
      <c r="GD11" s="231">
        <f t="shared" ca="1" si="23"/>
        <v>1</v>
      </c>
      <c r="GE11" s="231">
        <f t="shared" ca="1" si="23"/>
        <v>1</v>
      </c>
      <c r="GF11" s="231">
        <f t="shared" ca="1" si="23"/>
        <v>1</v>
      </c>
      <c r="GG11" s="231">
        <f t="shared" ca="1" si="23"/>
        <v>0</v>
      </c>
      <c r="GH11" s="231">
        <f t="shared" ca="1" si="23"/>
        <v>0</v>
      </c>
      <c r="GI11" s="231">
        <f t="shared" ca="1" si="23"/>
        <v>1</v>
      </c>
      <c r="GJ11" s="231">
        <f t="shared" ca="1" si="23"/>
        <v>1</v>
      </c>
      <c r="GK11" s="231">
        <f t="shared" ca="1" si="23"/>
        <v>1</v>
      </c>
      <c r="GL11" s="231">
        <f t="shared" ca="1" si="23"/>
        <v>1</v>
      </c>
      <c r="GM11" s="231">
        <f t="shared" ca="1" si="23"/>
        <v>1</v>
      </c>
      <c r="GN11" s="231">
        <f t="shared" ref="GN11:IY11" ca="1" si="24">IF(AND(GN$1=0,GN13="",GN14=""),0,1)</f>
        <v>0</v>
      </c>
      <c r="GO11" s="231">
        <f t="shared" ca="1" si="24"/>
        <v>0</v>
      </c>
      <c r="GP11" s="231">
        <f t="shared" ca="1" si="24"/>
        <v>1</v>
      </c>
      <c r="GQ11" s="231">
        <f t="shared" ca="1" si="24"/>
        <v>1</v>
      </c>
      <c r="GR11" s="231">
        <f t="shared" ca="1" si="24"/>
        <v>1</v>
      </c>
      <c r="GS11" s="231">
        <f t="shared" ca="1" si="24"/>
        <v>1</v>
      </c>
      <c r="GT11" s="231">
        <f t="shared" ca="1" si="24"/>
        <v>1</v>
      </c>
      <c r="GU11" s="231">
        <f t="shared" ca="1" si="24"/>
        <v>0</v>
      </c>
      <c r="GV11" s="231">
        <f t="shared" ca="1" si="24"/>
        <v>0</v>
      </c>
      <c r="GW11" s="231">
        <f t="shared" ca="1" si="24"/>
        <v>1</v>
      </c>
      <c r="GX11" s="231">
        <f t="shared" ca="1" si="24"/>
        <v>1</v>
      </c>
      <c r="GY11" s="231">
        <f t="shared" ca="1" si="24"/>
        <v>1</v>
      </c>
      <c r="GZ11" s="231">
        <f t="shared" ca="1" si="24"/>
        <v>1</v>
      </c>
      <c r="HA11" s="231">
        <f t="shared" ca="1" si="24"/>
        <v>1</v>
      </c>
      <c r="HB11" s="231">
        <f t="shared" ca="1" si="24"/>
        <v>0</v>
      </c>
      <c r="HC11" s="231">
        <f t="shared" ca="1" si="24"/>
        <v>0</v>
      </c>
      <c r="HD11" s="231">
        <f t="shared" ca="1" si="24"/>
        <v>1</v>
      </c>
      <c r="HE11" s="231">
        <f t="shared" ca="1" si="24"/>
        <v>1</v>
      </c>
      <c r="HF11" s="231">
        <f t="shared" ca="1" si="24"/>
        <v>1</v>
      </c>
      <c r="HG11" s="231">
        <f t="shared" ca="1" si="24"/>
        <v>1</v>
      </c>
      <c r="HH11" s="231">
        <f t="shared" ca="1" si="24"/>
        <v>1</v>
      </c>
      <c r="HI11" s="231">
        <f t="shared" ca="1" si="24"/>
        <v>0</v>
      </c>
      <c r="HJ11" s="231">
        <f t="shared" ca="1" si="24"/>
        <v>0</v>
      </c>
      <c r="HK11" s="231">
        <f t="shared" ca="1" si="24"/>
        <v>1</v>
      </c>
      <c r="HL11" s="231">
        <f t="shared" ca="1" si="24"/>
        <v>1</v>
      </c>
      <c r="HM11" s="231">
        <f t="shared" ca="1" si="24"/>
        <v>1</v>
      </c>
      <c r="HN11" s="231">
        <f t="shared" ca="1" si="24"/>
        <v>1</v>
      </c>
      <c r="HO11" s="231">
        <f t="shared" ca="1" si="24"/>
        <v>1</v>
      </c>
      <c r="HP11" s="231">
        <f t="shared" ca="1" si="24"/>
        <v>0</v>
      </c>
      <c r="HQ11" s="231">
        <f t="shared" ca="1" si="24"/>
        <v>0</v>
      </c>
      <c r="HR11" s="231">
        <f t="shared" ca="1" si="24"/>
        <v>1</v>
      </c>
      <c r="HS11" s="231">
        <f t="shared" ca="1" si="24"/>
        <v>1</v>
      </c>
      <c r="HT11" s="231">
        <f t="shared" ca="1" si="24"/>
        <v>1</v>
      </c>
      <c r="HU11" s="231">
        <f t="shared" ca="1" si="24"/>
        <v>1</v>
      </c>
      <c r="HV11" s="231">
        <f t="shared" ca="1" si="24"/>
        <v>1</v>
      </c>
      <c r="HW11" s="231">
        <f t="shared" ca="1" si="24"/>
        <v>0</v>
      </c>
      <c r="HX11" s="231">
        <f t="shared" ca="1" si="24"/>
        <v>0</v>
      </c>
      <c r="HY11" s="231">
        <f t="shared" ca="1" si="24"/>
        <v>1</v>
      </c>
      <c r="HZ11" s="231">
        <f t="shared" ca="1" si="24"/>
        <v>1</v>
      </c>
      <c r="IA11" s="231">
        <f t="shared" ca="1" si="24"/>
        <v>1</v>
      </c>
      <c r="IB11" s="231">
        <f t="shared" ca="1" si="24"/>
        <v>1</v>
      </c>
      <c r="IC11" s="231">
        <f t="shared" ca="1" si="24"/>
        <v>1</v>
      </c>
      <c r="ID11" s="231">
        <f t="shared" ca="1" si="24"/>
        <v>0</v>
      </c>
      <c r="IE11" s="231">
        <f t="shared" ca="1" si="24"/>
        <v>0</v>
      </c>
      <c r="IF11" s="231">
        <f t="shared" ca="1" si="24"/>
        <v>1</v>
      </c>
      <c r="IG11" s="231">
        <f t="shared" ca="1" si="24"/>
        <v>1</v>
      </c>
      <c r="IH11" s="231">
        <f t="shared" ca="1" si="24"/>
        <v>1</v>
      </c>
      <c r="II11" s="231">
        <f t="shared" ca="1" si="24"/>
        <v>1</v>
      </c>
      <c r="IJ11" s="231">
        <f t="shared" ca="1" si="24"/>
        <v>1</v>
      </c>
      <c r="IK11" s="231">
        <f t="shared" ca="1" si="24"/>
        <v>0</v>
      </c>
      <c r="IL11" s="231">
        <f t="shared" ca="1" si="24"/>
        <v>0</v>
      </c>
      <c r="IM11" s="231">
        <f t="shared" ca="1" si="24"/>
        <v>1</v>
      </c>
      <c r="IN11" s="231">
        <f t="shared" ca="1" si="24"/>
        <v>1</v>
      </c>
      <c r="IO11" s="231">
        <f t="shared" ca="1" si="24"/>
        <v>1</v>
      </c>
      <c r="IP11" s="231">
        <f t="shared" ca="1" si="24"/>
        <v>1</v>
      </c>
      <c r="IQ11" s="231">
        <f t="shared" ca="1" si="24"/>
        <v>1</v>
      </c>
      <c r="IR11" s="231">
        <f t="shared" ca="1" si="24"/>
        <v>0</v>
      </c>
      <c r="IS11" s="231">
        <f t="shared" ca="1" si="24"/>
        <v>0</v>
      </c>
      <c r="IT11" s="231">
        <f t="shared" ca="1" si="24"/>
        <v>1</v>
      </c>
      <c r="IU11" s="231">
        <f t="shared" ca="1" si="24"/>
        <v>1</v>
      </c>
      <c r="IV11" s="231">
        <f t="shared" ca="1" si="24"/>
        <v>1</v>
      </c>
      <c r="IW11" s="231">
        <f t="shared" ca="1" si="24"/>
        <v>1</v>
      </c>
      <c r="IX11" s="231">
        <f t="shared" ca="1" si="24"/>
        <v>1</v>
      </c>
      <c r="IY11" s="231">
        <f t="shared" ca="1" si="24"/>
        <v>0</v>
      </c>
      <c r="IZ11" s="231">
        <f t="shared" ref="IZ11:LK11" ca="1" si="25">IF(AND(IZ$1=0,IZ13="",IZ14=""),0,1)</f>
        <v>0</v>
      </c>
      <c r="JA11" s="231">
        <f t="shared" ca="1" si="25"/>
        <v>1</v>
      </c>
      <c r="JB11" s="231">
        <f t="shared" ca="1" si="25"/>
        <v>1</v>
      </c>
      <c r="JC11" s="231">
        <f t="shared" ca="1" si="25"/>
        <v>1</v>
      </c>
      <c r="JD11" s="231">
        <f t="shared" ca="1" si="25"/>
        <v>1</v>
      </c>
      <c r="JE11" s="231">
        <f t="shared" ca="1" si="25"/>
        <v>1</v>
      </c>
      <c r="JF11" s="231">
        <f t="shared" ca="1" si="25"/>
        <v>0</v>
      </c>
      <c r="JG11" s="231">
        <f t="shared" ca="1" si="25"/>
        <v>0</v>
      </c>
      <c r="JH11" s="231">
        <f t="shared" ca="1" si="25"/>
        <v>0</v>
      </c>
      <c r="JI11" s="231">
        <f t="shared" ca="1" si="25"/>
        <v>1</v>
      </c>
      <c r="JJ11" s="231">
        <f t="shared" ca="1" si="25"/>
        <v>1</v>
      </c>
      <c r="JK11" s="231">
        <f t="shared" ca="1" si="25"/>
        <v>1</v>
      </c>
      <c r="JL11" s="231">
        <f t="shared" ca="1" si="25"/>
        <v>1</v>
      </c>
      <c r="JM11" s="231">
        <f t="shared" ca="1" si="25"/>
        <v>0</v>
      </c>
      <c r="JN11" s="231">
        <f t="shared" ca="1" si="25"/>
        <v>0</v>
      </c>
      <c r="JO11" s="231">
        <f t="shared" ca="1" si="25"/>
        <v>1</v>
      </c>
      <c r="JP11" s="231">
        <f t="shared" ca="1" si="25"/>
        <v>1</v>
      </c>
      <c r="JQ11" s="231">
        <f t="shared" ca="1" si="25"/>
        <v>0</v>
      </c>
      <c r="JR11" s="231">
        <f t="shared" ca="1" si="25"/>
        <v>1</v>
      </c>
      <c r="JS11" s="231">
        <f t="shared" ca="1" si="25"/>
        <v>1</v>
      </c>
      <c r="JT11" s="231">
        <f t="shared" ca="1" si="25"/>
        <v>0</v>
      </c>
      <c r="JU11" s="231">
        <f t="shared" ca="1" si="25"/>
        <v>0</v>
      </c>
      <c r="JV11" s="231">
        <f t="shared" ca="1" si="25"/>
        <v>1</v>
      </c>
      <c r="JW11" s="231">
        <f t="shared" ca="1" si="25"/>
        <v>1</v>
      </c>
      <c r="JX11" s="231">
        <f t="shared" ca="1" si="25"/>
        <v>0</v>
      </c>
      <c r="JY11" s="231">
        <f t="shared" ca="1" si="25"/>
        <v>1</v>
      </c>
      <c r="JZ11" s="231">
        <f t="shared" ca="1" si="25"/>
        <v>1</v>
      </c>
      <c r="KA11" s="231">
        <f t="shared" ca="1" si="25"/>
        <v>0</v>
      </c>
      <c r="KB11" s="231">
        <f t="shared" ca="1" si="25"/>
        <v>0</v>
      </c>
      <c r="KC11" s="231">
        <f t="shared" ca="1" si="25"/>
        <v>1</v>
      </c>
      <c r="KD11" s="231">
        <f t="shared" ca="1" si="25"/>
        <v>1</v>
      </c>
      <c r="KE11" s="231">
        <f t="shared" ca="1" si="25"/>
        <v>1</v>
      </c>
      <c r="KF11" s="231">
        <f t="shared" ca="1" si="25"/>
        <v>1</v>
      </c>
      <c r="KG11" s="231">
        <f t="shared" ca="1" si="25"/>
        <v>1</v>
      </c>
      <c r="KH11" s="231">
        <f t="shared" ca="1" si="25"/>
        <v>0</v>
      </c>
      <c r="KI11" s="231">
        <f t="shared" ca="1" si="25"/>
        <v>0</v>
      </c>
      <c r="KJ11" s="231">
        <f t="shared" ca="1" si="25"/>
        <v>1</v>
      </c>
      <c r="KK11" s="231">
        <f t="shared" ca="1" si="25"/>
        <v>1</v>
      </c>
      <c r="KL11" s="231">
        <f t="shared" ca="1" si="25"/>
        <v>1</v>
      </c>
      <c r="KM11" s="231">
        <f t="shared" ca="1" si="25"/>
        <v>1</v>
      </c>
      <c r="KN11" s="231">
        <f t="shared" ca="1" si="25"/>
        <v>1</v>
      </c>
      <c r="KO11" s="231">
        <f t="shared" ca="1" si="25"/>
        <v>0</v>
      </c>
      <c r="KP11" s="231">
        <f t="shared" ca="1" si="25"/>
        <v>0</v>
      </c>
      <c r="KQ11" s="231">
        <f t="shared" ca="1" si="25"/>
        <v>1</v>
      </c>
      <c r="KR11" s="231">
        <f t="shared" ca="1" si="25"/>
        <v>1</v>
      </c>
      <c r="KS11" s="231">
        <f t="shared" ca="1" si="25"/>
        <v>1</v>
      </c>
      <c r="KT11" s="231">
        <f t="shared" ca="1" si="25"/>
        <v>0</v>
      </c>
      <c r="KU11" s="231">
        <f t="shared" ca="1" si="25"/>
        <v>1</v>
      </c>
      <c r="KV11" s="231">
        <f t="shared" ca="1" si="25"/>
        <v>0</v>
      </c>
      <c r="KW11" s="231">
        <f t="shared" ca="1" si="25"/>
        <v>0</v>
      </c>
      <c r="KX11" s="231">
        <f t="shared" ca="1" si="25"/>
        <v>1</v>
      </c>
      <c r="KY11" s="231">
        <f t="shared" ca="1" si="25"/>
        <v>1</v>
      </c>
      <c r="KZ11" s="231">
        <f t="shared" ca="1" si="25"/>
        <v>1</v>
      </c>
      <c r="LA11" s="231">
        <f t="shared" ca="1" si="25"/>
        <v>1</v>
      </c>
      <c r="LB11" s="231">
        <f t="shared" ca="1" si="25"/>
        <v>1</v>
      </c>
      <c r="LC11" s="231">
        <f t="shared" ca="1" si="25"/>
        <v>0</v>
      </c>
      <c r="LD11" s="231">
        <f t="shared" ca="1" si="25"/>
        <v>0</v>
      </c>
      <c r="LE11" s="231">
        <f t="shared" ca="1" si="25"/>
        <v>0</v>
      </c>
      <c r="LF11" s="231">
        <f t="shared" ca="1" si="25"/>
        <v>1</v>
      </c>
      <c r="LG11" s="231">
        <f t="shared" ca="1" si="25"/>
        <v>1</v>
      </c>
      <c r="LH11" s="231">
        <f t="shared" ca="1" si="25"/>
        <v>1</v>
      </c>
      <c r="LI11" s="231">
        <f t="shared" ca="1" si="25"/>
        <v>1</v>
      </c>
      <c r="LJ11" s="231">
        <f t="shared" ca="1" si="25"/>
        <v>0</v>
      </c>
      <c r="LK11" s="231">
        <f t="shared" ca="1" si="25"/>
        <v>0</v>
      </c>
      <c r="LL11" s="231">
        <f t="shared" ref="LL11:NW11" ca="1" si="26">IF(AND(LL$1=0,LL13="",LL14=""),0,1)</f>
        <v>1</v>
      </c>
      <c r="LM11" s="231">
        <f t="shared" ca="1" si="26"/>
        <v>1</v>
      </c>
      <c r="LN11" s="231">
        <f t="shared" ca="1" si="26"/>
        <v>1</v>
      </c>
      <c r="LO11" s="231">
        <f t="shared" ca="1" si="26"/>
        <v>1</v>
      </c>
      <c r="LP11" s="231">
        <f t="shared" ca="1" si="26"/>
        <v>1</v>
      </c>
      <c r="LQ11" s="231">
        <f t="shared" ca="1" si="26"/>
        <v>0</v>
      </c>
      <c r="LR11" s="231">
        <f t="shared" ca="1" si="26"/>
        <v>0</v>
      </c>
      <c r="LS11" s="231">
        <f t="shared" ca="1" si="26"/>
        <v>1</v>
      </c>
      <c r="LT11" s="231">
        <f t="shared" ca="1" si="26"/>
        <v>1</v>
      </c>
      <c r="LU11" s="231">
        <f t="shared" ca="1" si="26"/>
        <v>1</v>
      </c>
      <c r="LV11" s="231">
        <f t="shared" ca="1" si="26"/>
        <v>1</v>
      </c>
      <c r="LW11" s="231">
        <f t="shared" ca="1" si="26"/>
        <v>1</v>
      </c>
      <c r="LX11" s="231">
        <f t="shared" ca="1" si="26"/>
        <v>0</v>
      </c>
      <c r="LY11" s="231">
        <f t="shared" ca="1" si="26"/>
        <v>0</v>
      </c>
      <c r="LZ11" s="231">
        <f t="shared" ca="1" si="26"/>
        <v>1</v>
      </c>
      <c r="MA11" s="231">
        <f t="shared" ca="1" si="26"/>
        <v>1</v>
      </c>
      <c r="MB11" s="231">
        <f t="shared" ca="1" si="26"/>
        <v>1</v>
      </c>
      <c r="MC11" s="231">
        <f t="shared" ca="1" si="26"/>
        <v>1</v>
      </c>
      <c r="MD11" s="231">
        <f t="shared" ca="1" si="26"/>
        <v>1</v>
      </c>
      <c r="ME11" s="231">
        <f t="shared" ca="1" si="26"/>
        <v>0</v>
      </c>
      <c r="MF11" s="231">
        <f t="shared" ca="1" si="26"/>
        <v>0</v>
      </c>
      <c r="MG11" s="231">
        <f t="shared" ca="1" si="26"/>
        <v>1</v>
      </c>
      <c r="MH11" s="231">
        <f t="shared" ca="1" si="26"/>
        <v>1</v>
      </c>
      <c r="MI11" s="231">
        <f t="shared" ca="1" si="26"/>
        <v>1</v>
      </c>
      <c r="MJ11" s="231">
        <f t="shared" ca="1" si="26"/>
        <v>1</v>
      </c>
      <c r="MK11" s="231">
        <f t="shared" ca="1" si="26"/>
        <v>1</v>
      </c>
      <c r="ML11" s="231">
        <f t="shared" ca="1" si="26"/>
        <v>0</v>
      </c>
      <c r="MM11" s="231">
        <f t="shared" ca="1" si="26"/>
        <v>0</v>
      </c>
      <c r="MN11" s="231">
        <f t="shared" ca="1" si="26"/>
        <v>1</v>
      </c>
      <c r="MO11" s="231">
        <f t="shared" ca="1" si="26"/>
        <v>1</v>
      </c>
      <c r="MP11" s="231">
        <f t="shared" ca="1" si="26"/>
        <v>1</v>
      </c>
      <c r="MQ11" s="231">
        <f t="shared" ca="1" si="26"/>
        <v>1</v>
      </c>
      <c r="MR11" s="231">
        <f t="shared" ca="1" si="26"/>
        <v>1</v>
      </c>
      <c r="MS11" s="231">
        <f t="shared" ca="1" si="26"/>
        <v>0</v>
      </c>
      <c r="MT11" s="231">
        <f t="shared" ca="1" si="26"/>
        <v>0</v>
      </c>
      <c r="MU11" s="231">
        <f t="shared" ca="1" si="26"/>
        <v>1</v>
      </c>
      <c r="MV11" s="231">
        <f t="shared" ca="1" si="26"/>
        <v>1</v>
      </c>
      <c r="MW11" s="231">
        <f t="shared" ca="1" si="26"/>
        <v>1</v>
      </c>
      <c r="MX11" s="231">
        <f t="shared" ca="1" si="26"/>
        <v>1</v>
      </c>
      <c r="MY11" s="231">
        <f t="shared" ca="1" si="26"/>
        <v>1</v>
      </c>
      <c r="MZ11" s="231">
        <f t="shared" ca="1" si="26"/>
        <v>0</v>
      </c>
      <c r="NA11" s="231">
        <f t="shared" ca="1" si="26"/>
        <v>0</v>
      </c>
      <c r="NB11" s="231">
        <f t="shared" ca="1" si="26"/>
        <v>1</v>
      </c>
      <c r="NC11" s="231">
        <f t="shared" ca="1" si="26"/>
        <v>1</v>
      </c>
      <c r="ND11" s="231">
        <f t="shared" ca="1" si="26"/>
        <v>1</v>
      </c>
      <c r="NE11" s="231">
        <f t="shared" ca="1" si="26"/>
        <v>1</v>
      </c>
      <c r="NF11" s="231">
        <f t="shared" ca="1" si="26"/>
        <v>1</v>
      </c>
      <c r="NG11" s="231">
        <f t="shared" ca="1" si="26"/>
        <v>0</v>
      </c>
      <c r="NH11" s="231">
        <f t="shared" ca="1" si="26"/>
        <v>0</v>
      </c>
      <c r="NI11" s="231">
        <f t="shared" ca="1" si="26"/>
        <v>1</v>
      </c>
      <c r="NJ11" s="231">
        <f t="shared" ca="1" si="26"/>
        <v>1</v>
      </c>
      <c r="NK11" s="231">
        <f t="shared" ca="1" si="26"/>
        <v>1</v>
      </c>
      <c r="NL11" s="231">
        <f t="shared" ca="1" si="26"/>
        <v>1</v>
      </c>
      <c r="NM11" s="231">
        <f t="shared" ca="1" si="26"/>
        <v>1</v>
      </c>
      <c r="NN11" s="231">
        <f t="shared" ca="1" si="26"/>
        <v>0</v>
      </c>
      <c r="NO11" s="231">
        <f t="shared" ca="1" si="26"/>
        <v>0</v>
      </c>
      <c r="NP11" s="231">
        <f t="shared" ca="1" si="26"/>
        <v>1</v>
      </c>
      <c r="NQ11" s="231">
        <f t="shared" ca="1" si="26"/>
        <v>1</v>
      </c>
      <c r="NR11" s="231">
        <f t="shared" ca="1" si="26"/>
        <v>1</v>
      </c>
      <c r="NS11" s="231">
        <f t="shared" ca="1" si="26"/>
        <v>0</v>
      </c>
      <c r="NT11" s="231">
        <f t="shared" ca="1" si="26"/>
        <v>1</v>
      </c>
      <c r="NU11" s="231">
        <f t="shared" ca="1" si="26"/>
        <v>0</v>
      </c>
      <c r="NV11" s="231">
        <f t="shared" ca="1" si="26"/>
        <v>0</v>
      </c>
      <c r="NW11" s="231">
        <f t="shared" ca="1" si="26"/>
        <v>1</v>
      </c>
      <c r="NX11" s="231">
        <f t="shared" ref="NX11:OJ11" ca="1" si="27">IF(AND(NX$1=0,NX13="",NX14=""),0,1)</f>
        <v>1</v>
      </c>
      <c r="NY11" s="231">
        <f t="shared" ca="1" si="27"/>
        <v>1</v>
      </c>
      <c r="NZ11" s="231">
        <f t="shared" ca="1" si="27"/>
        <v>1</v>
      </c>
      <c r="OA11" s="231">
        <f t="shared" ca="1" si="27"/>
        <v>1</v>
      </c>
      <c r="OB11" s="231">
        <f t="shared" ca="1" si="27"/>
        <v>0</v>
      </c>
      <c r="OC11" s="231">
        <f t="shared" ca="1" si="27"/>
        <v>0</v>
      </c>
      <c r="OD11" s="231">
        <f t="shared" ca="1" si="27"/>
        <v>1</v>
      </c>
      <c r="OE11" s="231">
        <f t="shared" ca="1" si="27"/>
        <v>1</v>
      </c>
      <c r="OF11" s="231">
        <f t="shared" ca="1" si="27"/>
        <v>1</v>
      </c>
      <c r="OG11" s="231">
        <f t="shared" ca="1" si="27"/>
        <v>1</v>
      </c>
      <c r="OH11" s="231">
        <f t="shared" ca="1" si="27"/>
        <v>1</v>
      </c>
      <c r="OI11" s="231">
        <f t="shared" ca="1" si="27"/>
        <v>0</v>
      </c>
      <c r="OJ11" s="232">
        <f t="shared" ca="1" si="27"/>
        <v>0</v>
      </c>
    </row>
    <row r="12" spans="1:400" ht="16.5" thickBot="1" x14ac:dyDescent="0.25">
      <c r="A12" s="394"/>
      <c r="B12" s="398" t="s">
        <v>248</v>
      </c>
      <c r="C12" s="399"/>
      <c r="D12" s="233" t="str">
        <f ca="1">IF(A10="","",IF(Planning!D11="","",Planning!D11))</f>
        <v>CP</v>
      </c>
      <c r="E12" s="234" t="str">
        <f ca="1">IF(A10="","",IF(Planning!E11="","",Planning!E11))</f>
        <v>CP</v>
      </c>
      <c r="F12" s="234" t="str">
        <f ca="1">IF(A10="","",IF(Planning!F11="","",Planning!F11))</f>
        <v>CP</v>
      </c>
      <c r="G12" s="234" t="str">
        <f ca="1">IF(A10="","",IF(Planning!G11="","",Planning!G11))</f>
        <v/>
      </c>
      <c r="H12" s="234" t="str">
        <f ca="1">IF(A10="","",IF(Planning!H11="","",Planning!H11))</f>
        <v/>
      </c>
      <c r="I12" s="234" t="str">
        <f ca="1">IF(A10="","",IF(Planning!I11="","",Planning!I11))</f>
        <v/>
      </c>
      <c r="J12" s="234" t="str">
        <f ca="1">IF(A10="","",IF(Planning!J11="","",Planning!J11))</f>
        <v/>
      </c>
      <c r="K12" s="234" t="str">
        <f ca="1">IF(A10="","",IF(Planning!K11="","",Planning!K11))</f>
        <v/>
      </c>
      <c r="L12" s="234" t="str">
        <f ca="1">IF(A10="","",IF(Planning!L11="","",Planning!L11))</f>
        <v/>
      </c>
      <c r="M12" s="234" t="str">
        <f ca="1">IF(A10="","",IF(Planning!M11="","",Planning!M11))</f>
        <v/>
      </c>
      <c r="N12" s="234" t="str">
        <f>IF(B11="","",IF(Planning!N11="","",Planning!N11))</f>
        <v/>
      </c>
      <c r="O12" s="234" t="str">
        <f>IF(C11="","",IF(Planning!O11="","",Planning!O11))</f>
        <v/>
      </c>
      <c r="P12" s="234" t="str">
        <f ca="1">IF(D11="","",IF(Planning!P11="","",Planning!P11))</f>
        <v/>
      </c>
      <c r="Q12" s="234" t="str">
        <f ca="1">IF(E11="","",IF(Planning!Q11="","",Planning!Q11))</f>
        <v/>
      </c>
      <c r="R12" s="234" t="str">
        <f ca="1">IF(F11="","",IF(Planning!R11="","",Planning!R11))</f>
        <v/>
      </c>
      <c r="S12" s="234" t="str">
        <f ca="1">IF(G11="","",IF(Planning!S11="","",Planning!S11))</f>
        <v/>
      </c>
      <c r="T12" s="234" t="str">
        <f ca="1">IF(H11="","",IF(Planning!T11="","",Planning!T11))</f>
        <v/>
      </c>
      <c r="U12" s="234" t="str">
        <f ca="1">IF(I11="","",IF(Planning!U11="","",Planning!U11))</f>
        <v/>
      </c>
      <c r="V12" s="234" t="str">
        <f ca="1">IF(J11="","",IF(Planning!V11="","",Planning!V11))</f>
        <v/>
      </c>
      <c r="W12" s="234" t="str">
        <f ca="1">IF(K11="","",IF(Planning!W11="","",Planning!W11))</f>
        <v/>
      </c>
      <c r="X12" s="234" t="str">
        <f ca="1">IF(L11="","",IF(Planning!X11="","",Planning!X11))</f>
        <v/>
      </c>
      <c r="Y12" s="234" t="str">
        <f ca="1">IF(M11="","",IF(Planning!Y11="","",Planning!Y11))</f>
        <v/>
      </c>
      <c r="Z12" s="234" t="str">
        <f ca="1">IF(N11="","",IF(Planning!Z11="","",Planning!Z11))</f>
        <v/>
      </c>
      <c r="AA12" s="234" t="str">
        <f ca="1">IF(O11="","",IF(Planning!AA11="","",Planning!AA11))</f>
        <v/>
      </c>
      <c r="AB12" s="234" t="str">
        <f ca="1">IF(P11="","",IF(Planning!AB11="","",Planning!AB11))</f>
        <v/>
      </c>
      <c r="AC12" s="234" t="str">
        <f ca="1">IF(Q11="","",IF(Planning!AC11="","",Planning!AC11))</f>
        <v/>
      </c>
      <c r="AD12" s="234" t="str">
        <f ca="1">IF(R11="","",IF(Planning!AD11="","",Planning!AD11))</f>
        <v/>
      </c>
      <c r="AE12" s="234" t="str">
        <f ca="1">IF(S11="","",IF(Planning!AE11="","",Planning!AE11))</f>
        <v/>
      </c>
      <c r="AF12" s="234" t="str">
        <f ca="1">IF(T11="","",IF(Planning!AF11="","",Planning!AF11))</f>
        <v/>
      </c>
      <c r="AG12" s="234" t="str">
        <f ca="1">IF(U11="","",IF(Planning!AG11="","",Planning!AG11))</f>
        <v/>
      </c>
      <c r="AH12" s="234" t="str">
        <f ca="1">IF(V11="","",IF(Planning!AH11="","",Planning!AH11))</f>
        <v>GEM</v>
      </c>
      <c r="AI12" s="234" t="str">
        <f ca="1">IF(W11="","",IF(Planning!AI11="","",Planning!AI11))</f>
        <v/>
      </c>
      <c r="AJ12" s="234" t="str">
        <f ca="1">IF(X11="","",IF(Planning!AJ11="","",Planning!AJ11))</f>
        <v/>
      </c>
      <c r="AK12" s="234" t="str">
        <f ca="1">IF(Y11="","",IF(Planning!AK11="","",Planning!AK11))</f>
        <v>GEM</v>
      </c>
      <c r="AL12" s="234" t="str">
        <f ca="1">IF(Z11="","",IF(Planning!AL11="","",Planning!AL11))</f>
        <v>GEM</v>
      </c>
      <c r="AM12" s="234" t="str">
        <f ca="1">IF(AA11="","",IF(Planning!AM11="","",Planning!AM11))</f>
        <v/>
      </c>
      <c r="AN12" s="234" t="str">
        <f ca="1">IF(AB11="","",IF(Planning!AN11="","",Planning!AN11))</f>
        <v/>
      </c>
      <c r="AO12" s="234" t="str">
        <f ca="1">IF(AC11="","",IF(Planning!AO11="","",Planning!AO11))</f>
        <v/>
      </c>
      <c r="AP12" s="234" t="str">
        <f ca="1">IF(AD11="","",IF(Planning!AP11="","",Planning!AP11))</f>
        <v/>
      </c>
      <c r="AQ12" s="234" t="str">
        <f ca="1">IF(AE11="","",IF(Planning!AQ11="","",Planning!AQ11))</f>
        <v/>
      </c>
      <c r="AR12" s="234" t="str">
        <f ca="1">IF(AF11="","",IF(Planning!AR11="","",Planning!AR11))</f>
        <v/>
      </c>
      <c r="AS12" s="234" t="str">
        <f ca="1">IF(AG11="","",IF(Planning!AS11="","",Planning!AS11))</f>
        <v/>
      </c>
      <c r="AT12" s="234" t="str">
        <f ca="1">IF(AH11="","",IF(Planning!AT11="","",Planning!AT11))</f>
        <v/>
      </c>
      <c r="AU12" s="234" t="str">
        <f ca="1">IF(AI11="","",IF(Planning!AU11="","",Planning!AU11))</f>
        <v/>
      </c>
      <c r="AV12" s="234" t="str">
        <f ca="1">IF(AJ11="","",IF(Planning!AV11="","",Planning!AV11))</f>
        <v/>
      </c>
      <c r="AW12" s="234" t="str">
        <f ca="1">IF(AK11="","",IF(Planning!AW11="","",Planning!AW11))</f>
        <v/>
      </c>
      <c r="AX12" s="234" t="str">
        <f ca="1">IF(AL11="","",IF(Planning!AX11="","",Planning!AX11))</f>
        <v/>
      </c>
      <c r="AY12" s="234" t="str">
        <f ca="1">IF(AM11="","",IF(Planning!AY11="","",Planning!AY11))</f>
        <v/>
      </c>
      <c r="AZ12" s="234" t="str">
        <f ca="1">IF(AN11="","",IF(Planning!AZ11="","",Planning!AZ11))</f>
        <v/>
      </c>
      <c r="BA12" s="234" t="str">
        <f ca="1">IF(AO11="","",IF(Planning!BA11="","",Planning!BA11))</f>
        <v/>
      </c>
      <c r="BB12" s="234" t="str">
        <f ca="1">IF(AP11="","",IF(Planning!BB11="","",Planning!BB11))</f>
        <v/>
      </c>
      <c r="BC12" s="234" t="str">
        <f ca="1">IF(AQ11="","",IF(Planning!BC11="","",Planning!BC11))</f>
        <v/>
      </c>
      <c r="BD12" s="234" t="str">
        <f ca="1">IF(AR11="","",IF(Planning!BD11="","",Planning!BD11))</f>
        <v/>
      </c>
      <c r="BE12" s="234" t="str">
        <f ca="1">IF(AS11="","",IF(Planning!BE11="","",Planning!BE11))</f>
        <v/>
      </c>
      <c r="BF12" s="234" t="str">
        <f ca="1">IF(AT11="","",IF(Planning!BF11="","",Planning!BF11))</f>
        <v/>
      </c>
      <c r="BG12" s="234" t="str">
        <f ca="1">IF(AU11="","",IF(Planning!BG11="","",Planning!BG11))</f>
        <v/>
      </c>
      <c r="BH12" s="234" t="str">
        <f ca="1">IF(AV11="","",IF(Planning!BH11="","",Planning!BH11))</f>
        <v/>
      </c>
      <c r="BI12" s="234" t="str">
        <f ca="1">IF(AW11="","",IF(Planning!BI11="","",Planning!BI11))</f>
        <v/>
      </c>
      <c r="BJ12" s="234" t="str">
        <f ca="1">IF(AX11="","",IF(Planning!BJ11="","",Planning!BJ11))</f>
        <v/>
      </c>
      <c r="BK12" s="234" t="str">
        <f ca="1">IF(AY11="","",IF(Planning!BK11="","",Planning!BK11))</f>
        <v/>
      </c>
      <c r="BL12" s="234" t="str">
        <f ca="1">IF(AZ11="","",IF(Planning!BL11="","",Planning!BL11))</f>
        <v/>
      </c>
      <c r="BM12" s="234" t="str">
        <f ca="1">IF(BA11="","",IF(Planning!BM11="","",Planning!BM11))</f>
        <v/>
      </c>
      <c r="BN12" s="234" t="str">
        <f ca="1">IF(BB11="","",IF(Planning!BN11="","",Planning!BN11))</f>
        <v/>
      </c>
      <c r="BO12" s="234" t="str">
        <f ca="1">IF(BC11="","",IF(Planning!BO11="","",Planning!BO11))</f>
        <v/>
      </c>
      <c r="BP12" s="234" t="str">
        <f ca="1">IF(BD11="","",IF(Planning!BP11="","",Planning!BP11))</f>
        <v/>
      </c>
      <c r="BQ12" s="234" t="str">
        <f ca="1">IF(BE11="","",IF(Planning!BQ11="","",Planning!BQ11))</f>
        <v/>
      </c>
      <c r="BR12" s="234" t="str">
        <f ca="1">IF(BF11="","",IF(Planning!BR11="","",Planning!BR11))</f>
        <v/>
      </c>
      <c r="BS12" s="234" t="str">
        <f ca="1">IF(BG11="","",IF(Planning!BS11="","",Planning!BS11))</f>
        <v/>
      </c>
      <c r="BT12" s="234" t="str">
        <f ca="1">IF(BH11="","",IF(Planning!BT11="","",Planning!BT11))</f>
        <v/>
      </c>
      <c r="BU12" s="234" t="str">
        <f ca="1">IF(BI11="","",IF(Planning!BU11="","",Planning!BU11))</f>
        <v/>
      </c>
      <c r="BV12" s="234" t="str">
        <f ca="1">IF(BJ11="","",IF(Planning!BV11="","",Planning!BV11))</f>
        <v/>
      </c>
      <c r="BW12" s="234" t="str">
        <f ca="1">IF(BK11="","",IF(Planning!BW11="","",Planning!BW11))</f>
        <v/>
      </c>
      <c r="BX12" s="234" t="str">
        <f ca="1">IF(BL11="","",IF(Planning!BX11="","",Planning!BX11))</f>
        <v/>
      </c>
      <c r="BY12" s="234" t="str">
        <f ca="1">IF(BM11="","",IF(Planning!BY11="","",Planning!BY11))</f>
        <v/>
      </c>
      <c r="BZ12" s="234" t="str">
        <f ca="1">IF(BN11="","",IF(Planning!BZ11="","",Planning!BZ11))</f>
        <v/>
      </c>
      <c r="CA12" s="234" t="str">
        <f ca="1">IF(BO11="","",IF(Planning!CA11="","",Planning!CA11))</f>
        <v/>
      </c>
      <c r="CB12" s="234" t="str">
        <f ca="1">IF(BP11="","",IF(Planning!CB11="","",Planning!CB11))</f>
        <v/>
      </c>
      <c r="CC12" s="234" t="str">
        <f ca="1">IF(BQ11="","",IF(Planning!CC11="","",Planning!CC11))</f>
        <v/>
      </c>
      <c r="CD12" s="234" t="str">
        <f ca="1">IF(BR11="","",IF(Planning!CD11="","",Planning!CD11))</f>
        <v/>
      </c>
      <c r="CE12" s="234" t="str">
        <f ca="1">IF(BS11="","",IF(Planning!CE11="","",Planning!CE11))</f>
        <v/>
      </c>
      <c r="CF12" s="234" t="str">
        <f ca="1">IF(BT11="","",IF(Planning!CF11="","",Planning!CF11))</f>
        <v/>
      </c>
      <c r="CG12" s="234" t="str">
        <f ca="1">IF(BU11="","",IF(Planning!CG11="","",Planning!CG11))</f>
        <v/>
      </c>
      <c r="CH12" s="234" t="str">
        <f ca="1">IF(BV11="","",IF(Planning!CH11="","",Planning!CH11))</f>
        <v/>
      </c>
      <c r="CI12" s="234" t="str">
        <f ca="1">IF(BW11="","",IF(Planning!CI11="","",Planning!CI11))</f>
        <v/>
      </c>
      <c r="CJ12" s="234" t="str">
        <f ca="1">IF(BX11="","",IF(Planning!CJ11="","",Planning!CJ11))</f>
        <v/>
      </c>
      <c r="CK12" s="234" t="str">
        <f ca="1">IF(BY11="","",IF(Planning!CK11="","",Planning!CK11))</f>
        <v/>
      </c>
      <c r="CL12" s="234" t="str">
        <f ca="1">IF(BZ11="","",IF(Planning!CL11="","",Planning!CL11))</f>
        <v/>
      </c>
      <c r="CM12" s="234" t="str">
        <f ca="1">IF(CA11="","",IF(Planning!CM11="","",Planning!CM11))</f>
        <v/>
      </c>
      <c r="CN12" s="234" t="str">
        <f ca="1">IF(CB11="","",IF(Planning!CN11="","",Planning!CN11))</f>
        <v/>
      </c>
      <c r="CO12" s="234" t="str">
        <f ca="1">IF(CC11="","",IF(Planning!CO11="","",Planning!CO11))</f>
        <v/>
      </c>
      <c r="CP12" s="234" t="str">
        <f ca="1">IF(CD11="","",IF(Planning!CP11="","",Planning!CP11))</f>
        <v/>
      </c>
      <c r="CQ12" s="234" t="str">
        <f ca="1">IF(CE11="","",IF(Planning!CQ11="","",Planning!CQ11))</f>
        <v/>
      </c>
      <c r="CR12" s="234" t="str">
        <f ca="1">IF(CF11="","",IF(Planning!CR11="","",Planning!CR11))</f>
        <v/>
      </c>
      <c r="CS12" s="234" t="str">
        <f ca="1">IF(CG11="","",IF(Planning!CS11="","",Planning!CS11))</f>
        <v/>
      </c>
      <c r="CT12" s="234" t="str">
        <f ca="1">IF(CH11="","",IF(Planning!CT11="","",Planning!CT11))</f>
        <v/>
      </c>
      <c r="CU12" s="234" t="str">
        <f ca="1">IF(CI11="","",IF(Planning!CU11="","",Planning!CU11))</f>
        <v/>
      </c>
      <c r="CV12" s="234" t="str">
        <f ca="1">IF(CJ11="","",IF(Planning!CV11="","",Planning!CV11))</f>
        <v/>
      </c>
      <c r="CW12" s="234" t="str">
        <f ca="1">IF(CK11="","",IF(Planning!CW11="","",Planning!CW11))</f>
        <v/>
      </c>
      <c r="CX12" s="234" t="str">
        <f ca="1">IF(CL11="","",IF(Planning!CX11="","",Planning!CX11))</f>
        <v/>
      </c>
      <c r="CY12" s="234" t="str">
        <f ca="1">IF(CM11="","",IF(Planning!CY11="","",Planning!CY11))</f>
        <v/>
      </c>
      <c r="CZ12" s="234" t="str">
        <f ca="1">IF(CN11="","",IF(Planning!CZ11="","",Planning!CZ11))</f>
        <v/>
      </c>
      <c r="DA12" s="234" t="str">
        <f ca="1">IF(CO11="","",IF(Planning!DA11="","",Planning!DA11))</f>
        <v/>
      </c>
      <c r="DB12" s="234" t="str">
        <f ca="1">IF(CP11="","",IF(Planning!DB11="","",Planning!DB11))</f>
        <v/>
      </c>
      <c r="DC12" s="234" t="str">
        <f ca="1">IF(CQ11="","",IF(Planning!DC11="","",Planning!DC11))</f>
        <v/>
      </c>
      <c r="DD12" s="234" t="str">
        <f ca="1">IF(CR11="","",IF(Planning!DD11="","",Planning!DD11))</f>
        <v/>
      </c>
      <c r="DE12" s="234" t="str">
        <f ca="1">IF(CS11="","",IF(Planning!DE11="","",Planning!DE11))</f>
        <v/>
      </c>
      <c r="DF12" s="234" t="str">
        <f ca="1">IF(CT11="","",IF(Planning!DF11="","",Planning!DF11))</f>
        <v/>
      </c>
      <c r="DG12" s="234" t="str">
        <f ca="1">IF(CU11="","",IF(Planning!DG11="","",Planning!DG11))</f>
        <v/>
      </c>
      <c r="DH12" s="234" t="str">
        <f ca="1">IF(CV11="","",IF(Planning!DH11="","",Planning!DH11))</f>
        <v/>
      </c>
      <c r="DI12" s="234" t="str">
        <f ca="1">IF(CW11="","",IF(Planning!DI11="","",Planning!DI11))</f>
        <v/>
      </c>
      <c r="DJ12" s="234" t="str">
        <f ca="1">IF(CX11="","",IF(Planning!DJ11="","",Planning!DJ11))</f>
        <v/>
      </c>
      <c r="DK12" s="234" t="str">
        <f ca="1">IF(CY11="","",IF(Planning!DK11="","",Planning!DK11))</f>
        <v/>
      </c>
      <c r="DL12" s="234" t="str">
        <f ca="1">IF(CZ11="","",IF(Planning!DL11="","",Planning!DL11))</f>
        <v/>
      </c>
      <c r="DM12" s="234" t="str">
        <f ca="1">IF(DA11="","",IF(Planning!DM11="","",Planning!DM11))</f>
        <v/>
      </c>
      <c r="DN12" s="234" t="str">
        <f ca="1">IF(DB11="","",IF(Planning!DN11="","",Planning!DN11))</f>
        <v/>
      </c>
      <c r="DO12" s="234" t="str">
        <f ca="1">IF(DC11="","",IF(Planning!DO11="","",Planning!DO11))</f>
        <v/>
      </c>
      <c r="DP12" s="234" t="str">
        <f ca="1">IF(DD11="","",IF(Planning!DP11="","",Planning!DP11))</f>
        <v/>
      </c>
      <c r="DQ12" s="234" t="str">
        <f ca="1">IF(DE11="","",IF(Planning!DQ11="","",Planning!DQ11))</f>
        <v/>
      </c>
      <c r="DR12" s="234" t="str">
        <f ca="1">IF(DF11="","",IF(Planning!DR11="","",Planning!DR11))</f>
        <v/>
      </c>
      <c r="DS12" s="234" t="str">
        <f ca="1">IF(DG11="","",IF(Planning!DS11="","",Planning!DS11))</f>
        <v/>
      </c>
      <c r="DT12" s="234" t="str">
        <f ca="1">IF(DH11="","",IF(Planning!DT11="","",Planning!DT11))</f>
        <v/>
      </c>
      <c r="DU12" s="234" t="str">
        <f ca="1">IF(DI11="","",IF(Planning!DU11="","",Planning!DU11))</f>
        <v/>
      </c>
      <c r="DV12" s="234" t="str">
        <f ca="1">IF(DJ11="","",IF(Planning!DV11="","",Planning!DV11))</f>
        <v/>
      </c>
      <c r="DW12" s="234" t="str">
        <f ca="1">IF(DK11="","",IF(Planning!DW11="","",Planning!DW11))</f>
        <v/>
      </c>
      <c r="DX12" s="234" t="str">
        <f ca="1">IF(DL11="","",IF(Planning!DX11="","",Planning!DX11))</f>
        <v/>
      </c>
      <c r="DY12" s="234" t="str">
        <f ca="1">IF(DM11="","",IF(Planning!DY11="","",Planning!DY11))</f>
        <v/>
      </c>
      <c r="DZ12" s="234" t="str">
        <f ca="1">IF(DN11="","",IF(Planning!DZ11="","",Planning!DZ11))</f>
        <v/>
      </c>
      <c r="EA12" s="234" t="str">
        <f ca="1">IF(DO11="","",IF(Planning!EA11="","",Planning!EA11))</f>
        <v/>
      </c>
      <c r="EB12" s="234" t="str">
        <f ca="1">IF(DP11="","",IF(Planning!EB11="","",Planning!EB11))</f>
        <v/>
      </c>
      <c r="EC12" s="234" t="str">
        <f ca="1">IF(DQ11="","",IF(Planning!EC11="","",Planning!EC11))</f>
        <v/>
      </c>
      <c r="ED12" s="234" t="str">
        <f ca="1">IF(DR11="","",IF(Planning!ED11="","",Planning!ED11))</f>
        <v/>
      </c>
      <c r="EE12" s="234" t="str">
        <f ca="1">IF(DS11="","",IF(Planning!EE11="","",Planning!EE11))</f>
        <v/>
      </c>
      <c r="EF12" s="234" t="str">
        <f ca="1">IF(DT11="","",IF(Planning!EF11="","",Planning!EF11))</f>
        <v/>
      </c>
      <c r="EG12" s="234" t="str">
        <f ca="1">IF(DU11="","",IF(Planning!EG11="","",Planning!EG11))</f>
        <v/>
      </c>
      <c r="EH12" s="234" t="str">
        <f ca="1">IF(DV11="","",IF(Planning!EH11="","",Planning!EH11))</f>
        <v/>
      </c>
      <c r="EI12" s="234" t="str">
        <f ca="1">IF(DW11="","",IF(Planning!EI11="","",Planning!EI11))</f>
        <v/>
      </c>
      <c r="EJ12" s="234" t="str">
        <f ca="1">IF(DX11="","",IF(Planning!EJ11="","",Planning!EJ11))</f>
        <v/>
      </c>
      <c r="EK12" s="234" t="str">
        <f ca="1">IF(DY11="","",IF(Planning!EK11="","",Planning!EK11))</f>
        <v/>
      </c>
      <c r="EL12" s="234" t="str">
        <f ca="1">IF(DZ11="","",IF(Planning!EL11="","",Planning!EL11))</f>
        <v/>
      </c>
      <c r="EM12" s="234" t="str">
        <f ca="1">IF(EA11="","",IF(Planning!EM11="","",Planning!EM11))</f>
        <v/>
      </c>
      <c r="EN12" s="234" t="str">
        <f ca="1">IF(EB11="","",IF(Planning!EN11="","",Planning!EN11))</f>
        <v/>
      </c>
      <c r="EO12" s="234" t="str">
        <f ca="1">IF(EC11="","",IF(Planning!EO11="","",Planning!EO11))</f>
        <v/>
      </c>
      <c r="EP12" s="234" t="str">
        <f ca="1">IF(ED11="","",IF(Planning!EP11="","",Planning!EP11))</f>
        <v/>
      </c>
      <c r="EQ12" s="234" t="str">
        <f ca="1">IF(EE11="","",IF(Planning!EQ11="","",Planning!EQ11))</f>
        <v/>
      </c>
      <c r="ER12" s="234" t="str">
        <f ca="1">IF(EF11="","",IF(Planning!ER11="","",Planning!ER11))</f>
        <v/>
      </c>
      <c r="ES12" s="234" t="str">
        <f ca="1">IF(EG11="","",IF(Planning!ES11="","",Planning!ES11))</f>
        <v/>
      </c>
      <c r="ET12" s="234" t="str">
        <f ca="1">IF(EH11="","",IF(Planning!ET11="","",Planning!ET11))</f>
        <v/>
      </c>
      <c r="EU12" s="234" t="str">
        <f ca="1">IF(EI11="","",IF(Planning!EU11="","",Planning!EU11))</f>
        <v/>
      </c>
      <c r="EV12" s="234" t="str">
        <f ca="1">IF(EJ11="","",IF(Planning!EV11="","",Planning!EV11))</f>
        <v/>
      </c>
      <c r="EW12" s="234" t="str">
        <f ca="1">IF(EK11="","",IF(Planning!EW11="","",Planning!EW11))</f>
        <v/>
      </c>
      <c r="EX12" s="234" t="str">
        <f ca="1">IF(EL11="","",IF(Planning!EX11="","",Planning!EX11))</f>
        <v/>
      </c>
      <c r="EY12" s="234" t="str">
        <f ca="1">IF(EM11="","",IF(Planning!EY11="","",Planning!EY11))</f>
        <v/>
      </c>
      <c r="EZ12" s="234" t="str">
        <f ca="1">IF(EN11="","",IF(Planning!EZ11="","",Planning!EZ11))</f>
        <v/>
      </c>
      <c r="FA12" s="234" t="str">
        <f ca="1">IF(EO11="","",IF(Planning!FA11="","",Planning!FA11))</f>
        <v/>
      </c>
      <c r="FB12" s="234" t="str">
        <f ca="1">IF(EP11="","",IF(Planning!FB11="","",Planning!FB11))</f>
        <v/>
      </c>
      <c r="FC12" s="234" t="str">
        <f ca="1">IF(EQ11="","",IF(Planning!FC11="","",Planning!FC11))</f>
        <v/>
      </c>
      <c r="FD12" s="234" t="str">
        <f ca="1">IF(ER11="","",IF(Planning!FD11="","",Planning!FD11))</f>
        <v/>
      </c>
      <c r="FE12" s="234" t="str">
        <f ca="1">IF(ES11="","",IF(Planning!FE11="","",Planning!FE11))</f>
        <v/>
      </c>
      <c r="FF12" s="234" t="str">
        <f ca="1">IF(ET11="","",IF(Planning!FF11="","",Planning!FF11))</f>
        <v/>
      </c>
      <c r="FG12" s="234" t="str">
        <f ca="1">IF(EU11="","",IF(Planning!FG11="","",Planning!FG11))</f>
        <v/>
      </c>
      <c r="FH12" s="234" t="str">
        <f ca="1">IF(EV11="","",IF(Planning!FH11="","",Planning!FH11))</f>
        <v/>
      </c>
      <c r="FI12" s="234" t="str">
        <f ca="1">IF(EW11="","",IF(Planning!FI11="","",Planning!FI11))</f>
        <v/>
      </c>
      <c r="FJ12" s="234" t="str">
        <f ca="1">IF(EX11="","",IF(Planning!FJ11="","",Planning!FJ11))</f>
        <v/>
      </c>
      <c r="FK12" s="234" t="str">
        <f ca="1">IF(EY11="","",IF(Planning!FK11="","",Planning!FK11))</f>
        <v/>
      </c>
      <c r="FL12" s="234" t="str">
        <f ca="1">IF(EZ11="","",IF(Planning!FL11="","",Planning!FL11))</f>
        <v/>
      </c>
      <c r="FM12" s="234" t="str">
        <f ca="1">IF(FA11="","",IF(Planning!FM11="","",Planning!FM11))</f>
        <v/>
      </c>
      <c r="FN12" s="234" t="str">
        <f ca="1">IF(FB11="","",IF(Planning!FN11="","",Planning!FN11))</f>
        <v/>
      </c>
      <c r="FO12" s="234" t="str">
        <f ca="1">IF(FC11="","",IF(Planning!FO11="","",Planning!FO11))</f>
        <v/>
      </c>
      <c r="FP12" s="234" t="str">
        <f ca="1">IF(FD11="","",IF(Planning!FP11="","",Planning!FP11))</f>
        <v/>
      </c>
      <c r="FQ12" s="234" t="str">
        <f ca="1">IF(FE11="","",IF(Planning!FQ11="","",Planning!FQ11))</f>
        <v/>
      </c>
      <c r="FR12" s="234" t="str">
        <f ca="1">IF(FF11="","",IF(Planning!FR11="","",Planning!FR11))</f>
        <v/>
      </c>
      <c r="FS12" s="234" t="str">
        <f ca="1">IF(FG11="","",IF(Planning!FS11="","",Planning!FS11))</f>
        <v/>
      </c>
      <c r="FT12" s="234" t="str">
        <f ca="1">IF(FH11="","",IF(Planning!FT11="","",Planning!FT11))</f>
        <v/>
      </c>
      <c r="FU12" s="234" t="str">
        <f ca="1">IF(FI11="","",IF(Planning!FU11="","",Planning!FU11))</f>
        <v/>
      </c>
      <c r="FV12" s="234" t="str">
        <f ca="1">IF(FJ11="","",IF(Planning!FV11="","",Planning!FV11))</f>
        <v/>
      </c>
      <c r="FW12" s="234" t="str">
        <f ca="1">IF(FK11="","",IF(Planning!FW11="","",Planning!FW11))</f>
        <v/>
      </c>
      <c r="FX12" s="234" t="str">
        <f ca="1">IF(FL11="","",IF(Planning!FX11="","",Planning!FX11))</f>
        <v/>
      </c>
      <c r="FY12" s="234" t="str">
        <f ca="1">IF(FM11="","",IF(Planning!FY11="","",Planning!FY11))</f>
        <v/>
      </c>
      <c r="FZ12" s="234" t="str">
        <f ca="1">IF(FN11="","",IF(Planning!FZ11="","",Planning!FZ11))</f>
        <v/>
      </c>
      <c r="GA12" s="234" t="str">
        <f ca="1">IF(FO11="","",IF(Planning!GA11="","",Planning!GA11))</f>
        <v/>
      </c>
      <c r="GB12" s="234" t="str">
        <f ca="1">IF(FP11="","",IF(Planning!GB11="","",Planning!GB11))</f>
        <v/>
      </c>
      <c r="GC12" s="234" t="str">
        <f ca="1">IF(FQ11="","",IF(Planning!GC11="","",Planning!GC11))</f>
        <v/>
      </c>
      <c r="GD12" s="234" t="str">
        <f ca="1">IF(FR11="","",IF(Planning!GD11="","",Planning!GD11))</f>
        <v/>
      </c>
      <c r="GE12" s="234" t="str">
        <f ca="1">IF(FS11="","",IF(Planning!GE11="","",Planning!GE11))</f>
        <v/>
      </c>
      <c r="GF12" s="234" t="str">
        <f ca="1">IF(FT11="","",IF(Planning!GF11="","",Planning!GF11))</f>
        <v/>
      </c>
      <c r="GG12" s="234" t="str">
        <f ca="1">IF(FU11="","",IF(Planning!GG11="","",Planning!GG11))</f>
        <v/>
      </c>
      <c r="GH12" s="234" t="str">
        <f ca="1">IF(FV11="","",IF(Planning!GH11="","",Planning!GH11))</f>
        <v/>
      </c>
      <c r="GI12" s="234" t="str">
        <f ca="1">IF(FW11="","",IF(Planning!GI11="","",Planning!GI11))</f>
        <v/>
      </c>
      <c r="GJ12" s="234" t="str">
        <f ca="1">IF(FX11="","",IF(Planning!GJ11="","",Planning!GJ11))</f>
        <v/>
      </c>
      <c r="GK12" s="234" t="str">
        <f ca="1">IF(FY11="","",IF(Planning!GK11="","",Planning!GK11))</f>
        <v/>
      </c>
      <c r="GL12" s="234" t="str">
        <f ca="1">IF(FZ11="","",IF(Planning!GL11="","",Planning!GL11))</f>
        <v/>
      </c>
      <c r="GM12" s="234" t="str">
        <f ca="1">IF(GA11="","",IF(Planning!GM11="","",Planning!GM11))</f>
        <v/>
      </c>
      <c r="GN12" s="234" t="str">
        <f ca="1">IF(GB11="","",IF(Planning!GN11="","",Planning!GN11))</f>
        <v/>
      </c>
      <c r="GO12" s="234" t="str">
        <f ca="1">IF(GC11="","",IF(Planning!GO11="","",Planning!GO11))</f>
        <v/>
      </c>
      <c r="GP12" s="234" t="str">
        <f ca="1">IF(GD11="","",IF(Planning!GP11="","",Planning!GP11))</f>
        <v/>
      </c>
      <c r="GQ12" s="234" t="str">
        <f ca="1">IF(GE11="","",IF(Planning!GQ11="","",Planning!GQ11))</f>
        <v/>
      </c>
      <c r="GR12" s="234" t="str">
        <f ca="1">IF(GF11="","",IF(Planning!GR11="","",Planning!GR11))</f>
        <v/>
      </c>
      <c r="GS12" s="234" t="str">
        <f ca="1">IF(GG11="","",IF(Planning!GS11="","",Planning!GS11))</f>
        <v/>
      </c>
      <c r="GT12" s="234" t="str">
        <f ca="1">IF(GH11="","",IF(Planning!GT11="","",Planning!GT11))</f>
        <v/>
      </c>
      <c r="GU12" s="234" t="str">
        <f ca="1">IF(GI11="","",IF(Planning!GU11="","",Planning!GU11))</f>
        <v/>
      </c>
      <c r="GV12" s="234" t="str">
        <f ca="1">IF(GJ11="","",IF(Planning!GV11="","",Planning!GV11))</f>
        <v/>
      </c>
      <c r="GW12" s="234" t="str">
        <f ca="1">IF(GK11="","",IF(Planning!GW11="","",Planning!GW11))</f>
        <v/>
      </c>
      <c r="GX12" s="234" t="str">
        <f ca="1">IF(GL11="","",IF(Planning!GX11="","",Planning!GX11))</f>
        <v/>
      </c>
      <c r="GY12" s="234" t="str">
        <f ca="1">IF(GM11="","",IF(Planning!GY11="","",Planning!GY11))</f>
        <v/>
      </c>
      <c r="GZ12" s="234" t="str">
        <f ca="1">IF(GN11="","",IF(Planning!GZ11="","",Planning!GZ11))</f>
        <v/>
      </c>
      <c r="HA12" s="234" t="str">
        <f ca="1">IF(GO11="","",IF(Planning!HA11="","",Planning!HA11))</f>
        <v/>
      </c>
      <c r="HB12" s="234" t="str">
        <f ca="1">IF(GP11="","",IF(Planning!HB11="","",Planning!HB11))</f>
        <v/>
      </c>
      <c r="HC12" s="234" t="str">
        <f ca="1">IF(GQ11="","",IF(Planning!HC11="","",Planning!HC11))</f>
        <v/>
      </c>
      <c r="HD12" s="234" t="str">
        <f ca="1">IF(GR11="","",IF(Planning!HD11="","",Planning!HD11))</f>
        <v/>
      </c>
      <c r="HE12" s="234" t="str">
        <f ca="1">IF(GS11="","",IF(Planning!HE11="","",Planning!HE11))</f>
        <v/>
      </c>
      <c r="HF12" s="234" t="str">
        <f ca="1">IF(GT11="","",IF(Planning!HF11="","",Planning!HF11))</f>
        <v/>
      </c>
      <c r="HG12" s="234" t="str">
        <f ca="1">IF(GU11="","",IF(Planning!HG11="","",Planning!HG11))</f>
        <v/>
      </c>
      <c r="HH12" s="234" t="str">
        <f ca="1">IF(GV11="","",IF(Planning!HH11="","",Planning!HH11))</f>
        <v/>
      </c>
      <c r="HI12" s="234" t="str">
        <f ca="1">IF(GW11="","",IF(Planning!HI11="","",Planning!HI11))</f>
        <v/>
      </c>
      <c r="HJ12" s="234" t="str">
        <f ca="1">IF(GX11="","",IF(Planning!HJ11="","",Planning!HJ11))</f>
        <v/>
      </c>
      <c r="HK12" s="234" t="str">
        <f ca="1">IF(GY11="","",IF(Planning!HK11="","",Planning!HK11))</f>
        <v/>
      </c>
      <c r="HL12" s="234" t="str">
        <f ca="1">IF(GZ11="","",IF(Planning!HL11="","",Planning!HL11))</f>
        <v/>
      </c>
      <c r="HM12" s="234" t="str">
        <f ca="1">IF(HA11="","",IF(Planning!HM11="","",Planning!HM11))</f>
        <v/>
      </c>
      <c r="HN12" s="234" t="str">
        <f ca="1">IF(HB11="","",IF(Planning!HN11="","",Planning!HN11))</f>
        <v/>
      </c>
      <c r="HO12" s="234" t="str">
        <f ca="1">IF(HC11="","",IF(Planning!HO11="","",Planning!HO11))</f>
        <v/>
      </c>
      <c r="HP12" s="234" t="str">
        <f ca="1">IF(HD11="","",IF(Planning!HP11="","",Planning!HP11))</f>
        <v/>
      </c>
      <c r="HQ12" s="234" t="str">
        <f ca="1">IF(HE11="","",IF(Planning!HQ11="","",Planning!HQ11))</f>
        <v/>
      </c>
      <c r="HR12" s="234" t="str">
        <f ca="1">IF(HF11="","",IF(Planning!HR11="","",Planning!HR11))</f>
        <v/>
      </c>
      <c r="HS12" s="234" t="str">
        <f ca="1">IF(HG11="","",IF(Planning!HS11="","",Planning!HS11))</f>
        <v/>
      </c>
      <c r="HT12" s="234" t="str">
        <f ca="1">IF(HH11="","",IF(Planning!HT11="","",Planning!HT11))</f>
        <v/>
      </c>
      <c r="HU12" s="234" t="str">
        <f ca="1">IF(HI11="","",IF(Planning!HU11="","",Planning!HU11))</f>
        <v/>
      </c>
      <c r="HV12" s="234" t="str">
        <f ca="1">IF(HJ11="","",IF(Planning!HV11="","",Planning!HV11))</f>
        <v/>
      </c>
      <c r="HW12" s="234" t="str">
        <f ca="1">IF(HK11="","",IF(Planning!HW11="","",Planning!HW11))</f>
        <v/>
      </c>
      <c r="HX12" s="234" t="str">
        <f ca="1">IF(HL11="","",IF(Planning!HX11="","",Planning!HX11))</f>
        <v/>
      </c>
      <c r="HY12" s="234" t="str">
        <f ca="1">IF(HM11="","",IF(Planning!HY11="","",Planning!HY11))</f>
        <v/>
      </c>
      <c r="HZ12" s="234" t="str">
        <f ca="1">IF(HN11="","",IF(Planning!HZ11="","",Planning!HZ11))</f>
        <v/>
      </c>
      <c r="IA12" s="234" t="str">
        <f ca="1">IF(HO11="","",IF(Planning!IA11="","",Planning!IA11))</f>
        <v/>
      </c>
      <c r="IB12" s="234" t="str">
        <f ca="1">IF(HP11="","",IF(Planning!IB11="","",Planning!IB11))</f>
        <v/>
      </c>
      <c r="IC12" s="234" t="str">
        <f ca="1">IF(HQ11="","",IF(Planning!IC11="","",Planning!IC11))</f>
        <v/>
      </c>
      <c r="ID12" s="234" t="str">
        <f ca="1">IF(HR11="","",IF(Planning!ID11="","",Planning!ID11))</f>
        <v/>
      </c>
      <c r="IE12" s="234" t="str">
        <f ca="1">IF(HS11="","",IF(Planning!IE11="","",Planning!IE11))</f>
        <v/>
      </c>
      <c r="IF12" s="234" t="str">
        <f ca="1">IF(HT11="","",IF(Planning!IF11="","",Planning!IF11))</f>
        <v/>
      </c>
      <c r="IG12" s="234" t="str">
        <f ca="1">IF(HU11="","",IF(Planning!IG11="","",Planning!IG11))</f>
        <v/>
      </c>
      <c r="IH12" s="234" t="str">
        <f ca="1">IF(HV11="","",IF(Planning!IH11="","",Planning!IH11))</f>
        <v/>
      </c>
      <c r="II12" s="234" t="str">
        <f ca="1">IF(HW11="","",IF(Planning!II11="","",Planning!II11))</f>
        <v/>
      </c>
      <c r="IJ12" s="234" t="str">
        <f ca="1">IF(HX11="","",IF(Planning!IJ11="","",Planning!IJ11))</f>
        <v/>
      </c>
      <c r="IK12" s="234" t="str">
        <f ca="1">IF(HY11="","",IF(Planning!IK11="","",Planning!IK11))</f>
        <v/>
      </c>
      <c r="IL12" s="234" t="str">
        <f ca="1">IF(HZ11="","",IF(Planning!IL11="","",Planning!IL11))</f>
        <v/>
      </c>
      <c r="IM12" s="234" t="str">
        <f ca="1">IF(IA11="","",IF(Planning!IM11="","",Planning!IM11))</f>
        <v/>
      </c>
      <c r="IN12" s="234" t="str">
        <f ca="1">IF(IB11="","",IF(Planning!IN11="","",Planning!IN11))</f>
        <v/>
      </c>
      <c r="IO12" s="234" t="str">
        <f ca="1">IF(IC11="","",IF(Planning!IO11="","",Planning!IO11))</f>
        <v/>
      </c>
      <c r="IP12" s="234" t="str">
        <f ca="1">IF(ID11="","",IF(Planning!IP11="","",Planning!IP11))</f>
        <v/>
      </c>
      <c r="IQ12" s="234" t="str">
        <f ca="1">IF(IE11="","",IF(Planning!IQ11="","",Planning!IQ11))</f>
        <v/>
      </c>
      <c r="IR12" s="234" t="str">
        <f ca="1">IF(IF11="","",IF(Planning!IR11="","",Planning!IR11))</f>
        <v/>
      </c>
      <c r="IS12" s="234" t="str">
        <f ca="1">IF(IG11="","",IF(Planning!IS11="","",Planning!IS11))</f>
        <v/>
      </c>
      <c r="IT12" s="234" t="str">
        <f ca="1">IF(IH11="","",IF(Planning!IT11="","",Planning!IT11))</f>
        <v/>
      </c>
      <c r="IU12" s="234" t="str">
        <f ca="1">IF(II11="","",IF(Planning!IU11="","",Planning!IU11))</f>
        <v/>
      </c>
      <c r="IV12" s="234" t="str">
        <f ca="1">IF(IJ11="","",IF(Planning!IV11="","",Planning!IV11))</f>
        <v/>
      </c>
      <c r="IW12" s="234" t="str">
        <f ca="1">IF(IK11="","",IF(Planning!IW11="","",Planning!IW11))</f>
        <v/>
      </c>
      <c r="IX12" s="234" t="str">
        <f ca="1">IF(IL11="","",IF(Planning!IX11="","",Planning!IX11))</f>
        <v/>
      </c>
      <c r="IY12" s="234" t="str">
        <f ca="1">IF(IM11="","",IF(Planning!IY11="","",Planning!IY11))</f>
        <v/>
      </c>
      <c r="IZ12" s="234" t="str">
        <f ca="1">IF(IN11="","",IF(Planning!IZ11="","",Planning!IZ11))</f>
        <v/>
      </c>
      <c r="JA12" s="234" t="str">
        <f ca="1">IF(IO11="","",IF(Planning!JA11="","",Planning!JA11))</f>
        <v/>
      </c>
      <c r="JB12" s="234" t="str">
        <f ca="1">IF(IP11="","",IF(Planning!JB11="","",Planning!JB11))</f>
        <v/>
      </c>
      <c r="JC12" s="234" t="str">
        <f ca="1">IF(IQ11="","",IF(Planning!JC11="","",Planning!JC11))</f>
        <v/>
      </c>
      <c r="JD12" s="234" t="str">
        <f ca="1">IF(IR11="","",IF(Planning!JD11="","",Planning!JD11))</f>
        <v/>
      </c>
      <c r="JE12" s="234" t="str">
        <f ca="1">IF(IS11="","",IF(Planning!JE11="","",Planning!JE11))</f>
        <v/>
      </c>
      <c r="JF12" s="234" t="str">
        <f ca="1">IF(IT11="","",IF(Planning!JF11="","",Planning!JF11))</f>
        <v/>
      </c>
      <c r="JG12" s="234" t="str">
        <f ca="1">IF(IU11="","",IF(Planning!JG11="","",Planning!JG11))</f>
        <v/>
      </c>
      <c r="JH12" s="234" t="str">
        <f ca="1">IF(IV11="","",IF(Planning!JH11="","",Planning!JH11))</f>
        <v/>
      </c>
      <c r="JI12" s="234" t="str">
        <f ca="1">IF(IW11="","",IF(Planning!JI11="","",Planning!JI11))</f>
        <v/>
      </c>
      <c r="JJ12" s="234" t="str">
        <f ca="1">IF(IX11="","",IF(Planning!JJ11="","",Planning!JJ11))</f>
        <v/>
      </c>
      <c r="JK12" s="234" t="str">
        <f ca="1">IF(IY11="","",IF(Planning!JK11="","",Planning!JK11))</f>
        <v/>
      </c>
      <c r="JL12" s="234" t="str">
        <f ca="1">IF(IZ11="","",IF(Planning!JL11="","",Planning!JL11))</f>
        <v/>
      </c>
      <c r="JM12" s="234" t="str">
        <f ca="1">IF(JA11="","",IF(Planning!JM11="","",Planning!JM11))</f>
        <v/>
      </c>
      <c r="JN12" s="234" t="str">
        <f ca="1">IF(JB11="","",IF(Planning!JN11="","",Planning!JN11))</f>
        <v/>
      </c>
      <c r="JO12" s="234" t="str">
        <f ca="1">IF(JC11="","",IF(Planning!JO11="","",Planning!JO11))</f>
        <v/>
      </c>
      <c r="JP12" s="234" t="str">
        <f ca="1">IF(JD11="","",IF(Planning!JP11="","",Planning!JP11))</f>
        <v/>
      </c>
      <c r="JQ12" s="234" t="str">
        <f ca="1">IF(JE11="","",IF(Planning!JQ11="","",Planning!JQ11))</f>
        <v/>
      </c>
      <c r="JR12" s="234" t="str">
        <f ca="1">IF(JF11="","",IF(Planning!JR11="","",Planning!JR11))</f>
        <v/>
      </c>
      <c r="JS12" s="234" t="str">
        <f ca="1">IF(JG11="","",IF(Planning!JS11="","",Planning!JS11))</f>
        <v/>
      </c>
      <c r="JT12" s="234" t="str">
        <f ca="1">IF(JH11="","",IF(Planning!JT11="","",Planning!JT11))</f>
        <v/>
      </c>
      <c r="JU12" s="234" t="str">
        <f ca="1">IF(JI11="","",IF(Planning!JU11="","",Planning!JU11))</f>
        <v/>
      </c>
      <c r="JV12" s="234" t="str">
        <f ca="1">IF(JJ11="","",IF(Planning!JV11="","",Planning!JV11))</f>
        <v/>
      </c>
      <c r="JW12" s="234" t="str">
        <f ca="1">IF(JK11="","",IF(Planning!JW11="","",Planning!JW11))</f>
        <v/>
      </c>
      <c r="JX12" s="234" t="str">
        <f ca="1">IF(JL11="","",IF(Planning!JX11="","",Planning!JX11))</f>
        <v/>
      </c>
      <c r="JY12" s="234" t="str">
        <f ca="1">IF(JM11="","",IF(Planning!JY11="","",Planning!JY11))</f>
        <v/>
      </c>
      <c r="JZ12" s="234" t="str">
        <f ca="1">IF(JN11="","",IF(Planning!JZ11="","",Planning!JZ11))</f>
        <v/>
      </c>
      <c r="KA12" s="234" t="str">
        <f ca="1">IF(JO11="","",IF(Planning!KA11="","",Planning!KA11))</f>
        <v/>
      </c>
      <c r="KB12" s="234" t="str">
        <f ca="1">IF(JP11="","",IF(Planning!KB11="","",Planning!KB11))</f>
        <v/>
      </c>
      <c r="KC12" s="234" t="str">
        <f ca="1">IF(JQ11="","",IF(Planning!KC11="","",Planning!KC11))</f>
        <v/>
      </c>
      <c r="KD12" s="234" t="str">
        <f ca="1">IF(JR11="","",IF(Planning!KD11="","",Planning!KD11))</f>
        <v/>
      </c>
      <c r="KE12" s="234" t="str">
        <f ca="1">IF(JS11="","",IF(Planning!KE11="","",Planning!KE11))</f>
        <v/>
      </c>
      <c r="KF12" s="234" t="str">
        <f ca="1">IF(JT11="","",IF(Planning!KF11="","",Planning!KF11))</f>
        <v/>
      </c>
      <c r="KG12" s="234" t="str">
        <f ca="1">IF(JU11="","",IF(Planning!KG11="","",Planning!KG11))</f>
        <v/>
      </c>
      <c r="KH12" s="234" t="str">
        <f ca="1">IF(JV11="","",IF(Planning!KH11="","",Planning!KH11))</f>
        <v/>
      </c>
      <c r="KI12" s="234" t="str">
        <f ca="1">IF(JW11="","",IF(Planning!KI11="","",Planning!KI11))</f>
        <v/>
      </c>
      <c r="KJ12" s="234" t="str">
        <f ca="1">IF(JX11="","",IF(Planning!KJ11="","",Planning!KJ11))</f>
        <v/>
      </c>
      <c r="KK12" s="234" t="str">
        <f ca="1">IF(JY11="","",IF(Planning!KK11="","",Planning!KK11))</f>
        <v/>
      </c>
      <c r="KL12" s="234" t="str">
        <f ca="1">IF(JZ11="","",IF(Planning!KL11="","",Planning!KL11))</f>
        <v/>
      </c>
      <c r="KM12" s="234" t="str">
        <f ca="1">IF(KA11="","",IF(Planning!KM11="","",Planning!KM11))</f>
        <v/>
      </c>
      <c r="KN12" s="234" t="str">
        <f ca="1">IF(KB11="","",IF(Planning!KN11="","",Planning!KN11))</f>
        <v/>
      </c>
      <c r="KO12" s="234" t="str">
        <f ca="1">IF(KC11="","",IF(Planning!KO11="","",Planning!KO11))</f>
        <v/>
      </c>
      <c r="KP12" s="234" t="str">
        <f ca="1">IF(KD11="","",IF(Planning!KP11="","",Planning!KP11))</f>
        <v/>
      </c>
      <c r="KQ12" s="234" t="str">
        <f ca="1">IF(KE11="","",IF(Planning!KQ11="","",Planning!KQ11))</f>
        <v/>
      </c>
      <c r="KR12" s="234" t="str">
        <f ca="1">IF(KF11="","",IF(Planning!KR11="","",Planning!KR11))</f>
        <v/>
      </c>
      <c r="KS12" s="234" t="str">
        <f ca="1">IF(KG11="","",IF(Planning!KS11="","",Planning!KS11))</f>
        <v/>
      </c>
      <c r="KT12" s="234" t="str">
        <f ca="1">IF(KH11="","",IF(Planning!KT11="","",Planning!KT11))</f>
        <v/>
      </c>
      <c r="KU12" s="234" t="str">
        <f ca="1">IF(KI11="","",IF(Planning!KU11="","",Planning!KU11))</f>
        <v/>
      </c>
      <c r="KV12" s="234" t="str">
        <f ca="1">IF(KJ11="","",IF(Planning!KV11="","",Planning!KV11))</f>
        <v/>
      </c>
      <c r="KW12" s="234" t="str">
        <f ca="1">IF(KK11="","",IF(Planning!KW11="","",Planning!KW11))</f>
        <v/>
      </c>
      <c r="KX12" s="234" t="str">
        <f ca="1">IF(KL11="","",IF(Planning!KX11="","",Planning!KX11))</f>
        <v/>
      </c>
      <c r="KY12" s="234" t="str">
        <f ca="1">IF(KM11="","",IF(Planning!KY11="","",Planning!KY11))</f>
        <v/>
      </c>
      <c r="KZ12" s="234" t="str">
        <f ca="1">IF(KN11="","",IF(Planning!KZ11="","",Planning!KZ11))</f>
        <v/>
      </c>
      <c r="LA12" s="234" t="str">
        <f ca="1">IF(KO11="","",IF(Planning!LA11="","",Planning!LA11))</f>
        <v/>
      </c>
      <c r="LB12" s="234" t="str">
        <f ca="1">IF(KP11="","",IF(Planning!LB11="","",Planning!LB11))</f>
        <v/>
      </c>
      <c r="LC12" s="234" t="str">
        <f ca="1">IF(KQ11="","",IF(Planning!LC11="","",Planning!LC11))</f>
        <v/>
      </c>
      <c r="LD12" s="234" t="str">
        <f ca="1">IF(KR11="","",IF(Planning!LD11="","",Planning!LD11))</f>
        <v/>
      </c>
      <c r="LE12" s="234" t="str">
        <f ca="1">IF(KS11="","",IF(Planning!LE11="","",Planning!LE11))</f>
        <v/>
      </c>
      <c r="LF12" s="234" t="str">
        <f ca="1">IF(KT11="","",IF(Planning!LF11="","",Planning!LF11))</f>
        <v/>
      </c>
      <c r="LG12" s="234" t="str">
        <f ca="1">IF(KU11="","",IF(Planning!LG11="","",Planning!LG11))</f>
        <v/>
      </c>
      <c r="LH12" s="234" t="str">
        <f ca="1">IF(KV11="","",IF(Planning!LH11="","",Planning!LH11))</f>
        <v/>
      </c>
      <c r="LI12" s="234" t="str">
        <f ca="1">IF(KW11="","",IF(Planning!LI11="","",Planning!LI11))</f>
        <v/>
      </c>
      <c r="LJ12" s="234" t="str">
        <f ca="1">IF(KX11="","",IF(Planning!LJ11="","",Planning!LJ11))</f>
        <v/>
      </c>
      <c r="LK12" s="234" t="str">
        <f ca="1">IF(KY11="","",IF(Planning!LK11="","",Planning!LK11))</f>
        <v/>
      </c>
      <c r="LL12" s="234" t="str">
        <f ca="1">IF(KZ11="","",IF(Planning!LL11="","",Planning!LL11))</f>
        <v/>
      </c>
      <c r="LM12" s="234" t="str">
        <f ca="1">IF(LA11="","",IF(Planning!LM11="","",Planning!LM11))</f>
        <v/>
      </c>
      <c r="LN12" s="234" t="str">
        <f ca="1">IF(LB11="","",IF(Planning!LN11="","",Planning!LN11))</f>
        <v/>
      </c>
      <c r="LO12" s="234" t="str">
        <f ca="1">IF(LC11="","",IF(Planning!LO11="","",Planning!LO11))</f>
        <v/>
      </c>
      <c r="LP12" s="234" t="str">
        <f ca="1">IF(LD11="","",IF(Planning!LP11="","",Planning!LP11))</f>
        <v/>
      </c>
      <c r="LQ12" s="234" t="str">
        <f ca="1">IF(LE11="","",IF(Planning!LQ11="","",Planning!LQ11))</f>
        <v/>
      </c>
      <c r="LR12" s="234" t="str">
        <f ca="1">IF(LF11="","",IF(Planning!LR11="","",Planning!LR11))</f>
        <v/>
      </c>
      <c r="LS12" s="234" t="str">
        <f ca="1">IF(LG11="","",IF(Planning!LS11="","",Planning!LS11))</f>
        <v/>
      </c>
      <c r="LT12" s="234" t="str">
        <f ca="1">IF(LH11="","",IF(Planning!LT11="","",Planning!LT11))</f>
        <v/>
      </c>
      <c r="LU12" s="234" t="str">
        <f ca="1">IF(LI11="","",IF(Planning!LU11="","",Planning!LU11))</f>
        <v/>
      </c>
      <c r="LV12" s="234" t="str">
        <f ca="1">IF(LJ11="","",IF(Planning!LV11="","",Planning!LV11))</f>
        <v/>
      </c>
      <c r="LW12" s="234" t="str">
        <f ca="1">IF(LK11="","",IF(Planning!LW11="","",Planning!LW11))</f>
        <v/>
      </c>
      <c r="LX12" s="234" t="str">
        <f ca="1">IF(LL11="","",IF(Planning!LX11="","",Planning!LX11))</f>
        <v/>
      </c>
      <c r="LY12" s="234" t="str">
        <f ca="1">IF(LM11="","",IF(Planning!LY11="","",Planning!LY11))</f>
        <v/>
      </c>
      <c r="LZ12" s="234" t="str">
        <f ca="1">IF(LN11="","",IF(Planning!LZ11="","",Planning!LZ11))</f>
        <v/>
      </c>
      <c r="MA12" s="234" t="str">
        <f ca="1">IF(LO11="","",IF(Planning!MA11="","",Planning!MA11))</f>
        <v/>
      </c>
      <c r="MB12" s="234" t="str">
        <f ca="1">IF(LP11="","",IF(Planning!MB11="","",Planning!MB11))</f>
        <v/>
      </c>
      <c r="MC12" s="234" t="str">
        <f ca="1">IF(LQ11="","",IF(Planning!MC11="","",Planning!MC11))</f>
        <v/>
      </c>
      <c r="MD12" s="234" t="str">
        <f ca="1">IF(LR11="","",IF(Planning!MD11="","",Planning!MD11))</f>
        <v/>
      </c>
      <c r="ME12" s="234" t="str">
        <f ca="1">IF(LS11="","",IF(Planning!ME11="","",Planning!ME11))</f>
        <v/>
      </c>
      <c r="MF12" s="234" t="str">
        <f ca="1">IF(LT11="","",IF(Planning!MF11="","",Planning!MF11))</f>
        <v/>
      </c>
      <c r="MG12" s="234" t="str">
        <f ca="1">IF(LU11="","",IF(Planning!MG11="","",Planning!MG11))</f>
        <v>MAT</v>
      </c>
      <c r="MH12" s="234" t="str">
        <f ca="1">IF(LV11="","",IF(Planning!MH11="","",Planning!MH11))</f>
        <v>MAT</v>
      </c>
      <c r="MI12" s="234" t="str">
        <f ca="1">IF(LW11="","",IF(Planning!MI11="","",Planning!MI11))</f>
        <v>MAT</v>
      </c>
      <c r="MJ12" s="234" t="str">
        <f ca="1">IF(LX11="","",IF(Planning!MJ11="","",Planning!MJ11))</f>
        <v>MAT</v>
      </c>
      <c r="MK12" s="234" t="str">
        <f ca="1">IF(LY11="","",IF(Planning!MK11="","",Planning!MK11))</f>
        <v>MAT</v>
      </c>
      <c r="ML12" s="234" t="str">
        <f ca="1">IF(LZ11="","",IF(Planning!ML11="","",Planning!ML11))</f>
        <v/>
      </c>
      <c r="MM12" s="234" t="str">
        <f ca="1">IF(MA11="","",IF(Planning!MM11="","",Planning!MM11))</f>
        <v/>
      </c>
      <c r="MN12" s="234" t="str">
        <f ca="1">IF(MB11="","",IF(Planning!MN11="","",Planning!MN11))</f>
        <v>MAT</v>
      </c>
      <c r="MO12" s="234" t="str">
        <f ca="1">IF(MC11="","",IF(Planning!MO11="","",Planning!MO11))</f>
        <v>MAT</v>
      </c>
      <c r="MP12" s="234" t="str">
        <f ca="1">IF(MD11="","",IF(Planning!MP11="","",Planning!MP11))</f>
        <v>MAT</v>
      </c>
      <c r="MQ12" s="234" t="str">
        <f ca="1">IF(ME11="","",IF(Planning!MQ11="","",Planning!MQ11))</f>
        <v>MAT</v>
      </c>
      <c r="MR12" s="234" t="str">
        <f ca="1">IF(MF11="","",IF(Planning!MR11="","",Planning!MR11))</f>
        <v>MAT</v>
      </c>
      <c r="MS12" s="234" t="str">
        <f ca="1">IF(MG11="","",IF(Planning!MS11="","",Planning!MS11))</f>
        <v/>
      </c>
      <c r="MT12" s="234" t="str">
        <f ca="1">IF(MH11="","",IF(Planning!MT11="","",Planning!MT11))</f>
        <v/>
      </c>
      <c r="MU12" s="234" t="str">
        <f ca="1">IF(MI11="","",IF(Planning!MU11="","",Planning!MU11))</f>
        <v>MAT</v>
      </c>
      <c r="MV12" s="234" t="str">
        <f ca="1">IF(MJ11="","",IF(Planning!MV11="","",Planning!MV11))</f>
        <v>MAT</v>
      </c>
      <c r="MW12" s="234" t="str">
        <f ca="1">IF(MK11="","",IF(Planning!MW11="","",Planning!MW11))</f>
        <v>MAT</v>
      </c>
      <c r="MX12" s="234" t="str">
        <f ca="1">IF(ML11="","",IF(Planning!MX11="","",Planning!MX11))</f>
        <v>MAT</v>
      </c>
      <c r="MY12" s="234" t="str">
        <f ca="1">IF(MM11="","",IF(Planning!MY11="","",Planning!MY11))</f>
        <v>MAT</v>
      </c>
      <c r="MZ12" s="234" t="str">
        <f ca="1">IF(MN11="","",IF(Planning!MZ11="","",Planning!MZ11))</f>
        <v/>
      </c>
      <c r="NA12" s="234" t="str">
        <f ca="1">IF(MO11="","",IF(Planning!NA11="","",Planning!NA11))</f>
        <v/>
      </c>
      <c r="NB12" s="234" t="str">
        <f ca="1">IF(MP11="","",IF(Planning!NB11="","",Planning!NB11))</f>
        <v>MAT</v>
      </c>
      <c r="NC12" s="234" t="str">
        <f ca="1">IF(MQ11="","",IF(Planning!NC11="","",Planning!NC11))</f>
        <v>MAT</v>
      </c>
      <c r="ND12" s="234" t="str">
        <f ca="1">IF(MR11="","",IF(Planning!ND11="","",Planning!ND11))</f>
        <v>MAT</v>
      </c>
      <c r="NE12" s="234" t="str">
        <f ca="1">IF(MS11="","",IF(Planning!NE11="","",Planning!NE11))</f>
        <v>MAT</v>
      </c>
      <c r="NF12" s="234" t="str">
        <f ca="1">IF(MT11="","",IF(Planning!NF11="","",Planning!NF11))</f>
        <v>MAT</v>
      </c>
      <c r="NG12" s="234" t="str">
        <f ca="1">IF(MU11="","",IF(Planning!NG11="","",Planning!NG11))</f>
        <v/>
      </c>
      <c r="NH12" s="234" t="str">
        <f ca="1">IF(MV11="","",IF(Planning!NH11="","",Planning!NH11))</f>
        <v/>
      </c>
      <c r="NI12" s="234" t="str">
        <f ca="1">IF(MW11="","",IF(Planning!NI11="","",Planning!NI11))</f>
        <v/>
      </c>
      <c r="NJ12" s="234" t="str">
        <f ca="1">IF(MX11="","",IF(Planning!NJ11="","",Planning!NJ11))</f>
        <v/>
      </c>
      <c r="NK12" s="234" t="str">
        <f ca="1">IF(MY11="","",IF(Planning!NK11="","",Planning!NK11))</f>
        <v/>
      </c>
      <c r="NL12" s="234" t="str">
        <f ca="1">IF(MZ11="","",IF(Planning!NL11="","",Planning!NL11))</f>
        <v/>
      </c>
      <c r="NM12" s="234" t="str">
        <f ca="1">IF(NA11="","",IF(Planning!NM11="","",Planning!NM11))</f>
        <v/>
      </c>
      <c r="NN12" s="234" t="str">
        <f ca="1">IF(NB11="","",IF(Planning!NN11="","",Planning!NN11))</f>
        <v/>
      </c>
      <c r="NO12" s="234" t="str">
        <f ca="1">IF(NC11="","",IF(Planning!NO11="","",Planning!NO11))</f>
        <v/>
      </c>
      <c r="NP12" s="234" t="str">
        <f ca="1">IF(ND11="","",IF(Planning!NP11="","",Planning!NP11))</f>
        <v/>
      </c>
      <c r="NQ12" s="234" t="str">
        <f ca="1">IF(NE11="","",IF(Planning!NQ11="","",Planning!NQ11))</f>
        <v/>
      </c>
      <c r="NR12" s="234" t="str">
        <f ca="1">IF(NF11="","",IF(Planning!NR11="","",Planning!NR11))</f>
        <v/>
      </c>
      <c r="NS12" s="234" t="str">
        <f ca="1">IF(NG11="","",IF(Planning!NS11="","",Planning!NS11))</f>
        <v/>
      </c>
      <c r="NT12" s="234" t="str">
        <f ca="1">IF(NH11="","",IF(Planning!NT11="","",Planning!NT11))</f>
        <v/>
      </c>
      <c r="NU12" s="234" t="str">
        <f ca="1">IF(NI11="","",IF(Planning!NU11="","",Planning!NU11))</f>
        <v/>
      </c>
      <c r="NV12" s="234" t="str">
        <f ca="1">IF(NJ11="","",IF(Planning!NV11="","",Planning!NV11))</f>
        <v/>
      </c>
      <c r="NW12" s="234" t="str">
        <f ca="1">IF(NK11="","",IF(Planning!NW11="","",Planning!NW11))</f>
        <v/>
      </c>
      <c r="NX12" s="234" t="str">
        <f ca="1">IF(NL11="","",IF(Planning!NX11="","",Planning!NX11))</f>
        <v/>
      </c>
      <c r="NY12" s="234" t="str">
        <f ca="1">IF(NM11="","",IF(Planning!NY11="","",Planning!NY11))</f>
        <v/>
      </c>
      <c r="NZ12" s="234" t="str">
        <f ca="1">IF(NN11="","",IF(Planning!NZ11="","",Planning!NZ11))</f>
        <v/>
      </c>
      <c r="OA12" s="234" t="str">
        <f ca="1">IF(NO11="","",IF(Planning!OA11="","",Planning!OA11))</f>
        <v/>
      </c>
      <c r="OB12" s="234" t="str">
        <f ca="1">IF(NP11="","",IF(Planning!OB11="","",Planning!OB11))</f>
        <v/>
      </c>
      <c r="OC12" s="234" t="str">
        <f ca="1">IF(NQ11="","",IF(Planning!OC11="","",Planning!OC11))</f>
        <v/>
      </c>
      <c r="OD12" s="234" t="str">
        <f ca="1">IF(NR11="","",IF(Planning!OD11="","",Planning!OD11))</f>
        <v/>
      </c>
      <c r="OE12" s="234" t="str">
        <f ca="1">IF(NS11="","",IF(Planning!OE11="","",Planning!OE11))</f>
        <v/>
      </c>
      <c r="OF12" s="234" t="str">
        <f ca="1">IF(NT11="","",IF(Planning!OF11="","",Planning!OF11))</f>
        <v/>
      </c>
      <c r="OG12" s="234" t="str">
        <f ca="1">IF(NU11="","",IF(Planning!OG11="","",Planning!OG11))</f>
        <v/>
      </c>
      <c r="OH12" s="234" t="str">
        <f ca="1">IF(NV11="","",IF(Planning!OH11="","",Planning!OH11))</f>
        <v/>
      </c>
      <c r="OI12" s="234" t="str">
        <f ca="1">IF(NW11="","",IF(Planning!OI11="","",Planning!OI11))</f>
        <v/>
      </c>
      <c r="OJ12" s="214" t="str">
        <f ca="1">IF(NX11="","",IF(Planning!OJ11="","",Planning!OJ11))</f>
        <v/>
      </c>
    </row>
    <row r="13" spans="1:400" ht="15" x14ac:dyDescent="0.2">
      <c r="A13" s="394"/>
      <c r="B13" s="235" t="s">
        <v>182</v>
      </c>
      <c r="C13" s="236" t="s">
        <v>264</v>
      </c>
      <c r="D13" s="237" t="str">
        <f ca="1">IF(A10="","",IF(Planning!D12="","",Planning!D12))</f>
        <v/>
      </c>
      <c r="E13" s="238" t="str">
        <f ca="1">IF(A10="","",IF(Planning!E12="","",Planning!E12))</f>
        <v/>
      </c>
      <c r="F13" s="238" t="str">
        <f ca="1">IF(A10="","",IF(Planning!F12="","",Planning!F12))</f>
        <v/>
      </c>
      <c r="G13" s="238" t="str">
        <f ca="1">IF(A10="","",IF(Planning!G12="","",Planning!G12))</f>
        <v>C7.1</v>
      </c>
      <c r="H13" s="238" t="str">
        <f ca="1">IF(A10="","",IF(Planning!H12="","",Planning!H12))</f>
        <v/>
      </c>
      <c r="I13" s="238" t="str">
        <f ca="1">IF(A10="","",IF(Planning!I12="","",Planning!I12))</f>
        <v>C4.1</v>
      </c>
      <c r="J13" s="238" t="str">
        <f ca="1">IF(A10="","",IF(Planning!J12="","",Planning!J12))</f>
        <v>C4.1</v>
      </c>
      <c r="K13" s="238" t="str">
        <f ca="1">IF(A10="","",IF(Planning!K12="","",Planning!K12))</f>
        <v>C4.1</v>
      </c>
      <c r="L13" s="238" t="str">
        <f ca="1">IF(A10="","",IF(Planning!L12="","",Planning!L12))</f>
        <v>C4.1</v>
      </c>
      <c r="M13" s="238" t="str">
        <f ca="1">IF(A10="","",IF(Planning!M12="","",Planning!M12))</f>
        <v>C4.1</v>
      </c>
      <c r="N13" s="238" t="str">
        <f ca="1">IF(A10="","",IF(Planning!N12="","",Planning!N12))</f>
        <v>C4.1</v>
      </c>
      <c r="O13" s="238" t="str">
        <f ca="1">IF(A10="","",IF(Planning!O12="","",Planning!O12))</f>
        <v>C4.1</v>
      </c>
      <c r="P13" s="238" t="str">
        <f ca="1">IF(A10="","",IF(Planning!P12="","",Planning!P12))</f>
        <v>C4.1</v>
      </c>
      <c r="Q13" s="238" t="str">
        <f ca="1">IF(A10="","",IF(Planning!Q12="","",Planning!Q12))</f>
        <v>C4.1</v>
      </c>
      <c r="R13" s="238" t="str">
        <f ca="1">IF(A10="","",IF(Planning!R12="","",Planning!R12))</f>
        <v>C4.1</v>
      </c>
      <c r="S13" s="238" t="str">
        <f ca="1">IF(A10="","",IF(Planning!S12="","",Planning!S12))</f>
        <v>C4.1</v>
      </c>
      <c r="T13" s="238" t="str">
        <f ca="1">IF(A10="","",IF(Planning!T12="","",Planning!T12))</f>
        <v>C4.1</v>
      </c>
      <c r="U13" s="238" t="str">
        <f ca="1">IF(A10="","",IF(Planning!U12="","",Planning!U12))</f>
        <v>C4.1</v>
      </c>
      <c r="V13" s="238" t="str">
        <f ca="1">IF(A10="","",IF(Planning!V12="","",Planning!V12))</f>
        <v>C4.1</v>
      </c>
      <c r="W13" s="238" t="str">
        <f ca="1">IF(A10="","",IF(Planning!W12="","",Planning!W12))</f>
        <v>C4.1</v>
      </c>
      <c r="X13" s="238" t="str">
        <f ca="1">IF(A10="","",IF(Planning!X12="","",Planning!X12))</f>
        <v>C4.1</v>
      </c>
      <c r="Y13" s="238" t="str">
        <f ca="1">IF(A10="","",IF(Planning!Y12="","",Planning!Y12))</f>
        <v>C4.1</v>
      </c>
      <c r="Z13" s="238" t="str">
        <f ca="1">IF(A10="","",IF(Planning!Z12="","",Planning!Z12))</f>
        <v>C4.1</v>
      </c>
      <c r="AA13" s="238" t="str">
        <f ca="1">IF(A10="","",IF(Planning!AA12="","",Planning!AA12))</f>
        <v>C4.1</v>
      </c>
      <c r="AB13" s="238" t="str">
        <f ca="1">IF(A10="","",IF(Planning!AB12="","",Planning!AB12))</f>
        <v>C4.1</v>
      </c>
      <c r="AC13" s="238" t="str">
        <f ca="1">IF(A10="","",IF(Planning!AC12="","",Planning!AC12))</f>
        <v>C4.1</v>
      </c>
      <c r="AD13" s="238" t="str">
        <f ca="1">IF(A10="","",IF(Planning!AD12="","",Planning!AD12))</f>
        <v>C4.1</v>
      </c>
      <c r="AE13" s="238" t="str">
        <f ca="1">IF(A10="","",IF(Planning!AE12="","",Planning!AE12))</f>
        <v>C4.1</v>
      </c>
      <c r="AF13" s="238" t="str">
        <f ca="1">IF(A10="","",IF(Planning!AF12="","",Planning!AF12))</f>
        <v>C4.1</v>
      </c>
      <c r="AG13" s="238" t="str">
        <f ca="1">IF(A10="","",IF(Planning!AG12="","",Planning!AG12))</f>
        <v>C4.1</v>
      </c>
      <c r="AH13" s="238" t="str">
        <f ca="1">IF(A10="","",IF(Planning!AH12="","",Planning!AH12))</f>
        <v/>
      </c>
      <c r="AI13" s="238" t="str">
        <f ca="1">IF(A10="","",IF(Planning!AI12="","",Planning!AI12))</f>
        <v/>
      </c>
      <c r="AJ13" s="238" t="str">
        <f ca="1">IF(A10="","",IF(Planning!AJ12="","",Planning!AJ12))</f>
        <v/>
      </c>
      <c r="AK13" s="238" t="str">
        <f ca="1">IF(A10="","",IF(Planning!AK12="","",Planning!AK12))</f>
        <v/>
      </c>
      <c r="AL13" s="238" t="str">
        <f ca="1">IF(A10="","",IF(Planning!AL12="","",Planning!AL12))</f>
        <v/>
      </c>
      <c r="AM13" s="238" t="str">
        <f ca="1">IF(A10="","",IF(Planning!AM12="","",Planning!AM12))</f>
        <v>C1.2</v>
      </c>
      <c r="AN13" s="238" t="str">
        <f ca="1">IF(A10="","",IF(Planning!AN12="","",Planning!AN12))</f>
        <v>C1.2</v>
      </c>
      <c r="AO13" s="238" t="str">
        <f ca="1">IF(A10="","",IF(Planning!AO12="","",Planning!AO12))</f>
        <v/>
      </c>
      <c r="AP13" s="238" t="str">
        <f ca="1">IF(A10="","",IF(Planning!AP12="","",Planning!AP12))</f>
        <v/>
      </c>
      <c r="AQ13" s="238" t="str">
        <f ca="1">IF(A10="","",IF(Planning!AQ12="","",Planning!AQ12))</f>
        <v/>
      </c>
      <c r="AR13" s="238" t="str">
        <f ca="1">IF(A10="","",IF(Planning!AR12="","",Planning!AR12))</f>
        <v>C2.4</v>
      </c>
      <c r="AS13" s="238" t="str">
        <f ca="1">IF(A10="","",IF(Planning!AS12="","",Planning!AS12))</f>
        <v>C2.4</v>
      </c>
      <c r="AT13" s="238" t="str">
        <f ca="1">IF(A10="","",IF(Planning!AT12="","",Planning!AT12))</f>
        <v>C2.4</v>
      </c>
      <c r="AU13" s="238" t="str">
        <f ca="1">IF(A10="","",IF(Planning!AU12="","",Planning!AU12))</f>
        <v>C2.4</v>
      </c>
      <c r="AV13" s="238" t="str">
        <f ca="1">IF(A10="","",IF(Planning!AV12="","",Planning!AV12))</f>
        <v>C2.4</v>
      </c>
      <c r="AW13" s="238" t="str">
        <f ca="1">IF(A10="","",IF(Planning!AW12="","",Planning!AW12))</f>
        <v/>
      </c>
      <c r="AX13" s="238" t="str">
        <f ca="1">IF(A10="","",IF(Planning!AX12="","",Planning!AX12))</f>
        <v/>
      </c>
      <c r="AY13" s="238" t="str">
        <f ca="1">IF(A10="","",IF(Planning!AY12="","",Planning!AY12))</f>
        <v>C2.4</v>
      </c>
      <c r="AZ13" s="238" t="str">
        <f ca="1">IF(A10="","",IF(Planning!AZ12="","",Planning!AZ12))</f>
        <v>C2.4</v>
      </c>
      <c r="BA13" s="238" t="str">
        <f ca="1">IF(A10="","",IF(Planning!BA12="","",Planning!BA12))</f>
        <v>C2.4</v>
      </c>
      <c r="BB13" s="238" t="str">
        <f ca="1">IF(A10="","",IF(Planning!BB12="","",Planning!BB12))</f>
        <v>C2.4</v>
      </c>
      <c r="BC13" s="238" t="str">
        <f ca="1">IF(A10="","",IF(Planning!BC12="","",Planning!BC12))</f>
        <v>C2.4</v>
      </c>
      <c r="BD13" s="238" t="str">
        <f ca="1">IF(A10="","",IF(Planning!BD12="","",Planning!BD12))</f>
        <v/>
      </c>
      <c r="BE13" s="238" t="str">
        <f ca="1">IF(A10="","",IF(Planning!BE12="","",Planning!BE12))</f>
        <v/>
      </c>
      <c r="BF13" s="238" t="str">
        <f ca="1">IF(A10="","",IF(Planning!BF12="","",Planning!BF12))</f>
        <v>C5.6</v>
      </c>
      <c r="BG13" s="238" t="str">
        <f ca="1">IF(A10="","",IF(Planning!BG12="","",Planning!BG12))</f>
        <v/>
      </c>
      <c r="BH13" s="238" t="str">
        <f ca="1">IF(A10="","",IF(Planning!BH12="","",Planning!BH12))</f>
        <v/>
      </c>
      <c r="BI13" s="238" t="str">
        <f ca="1">IF(A10="","",IF(Planning!BI12="","",Planning!BI12))</f>
        <v>C6.6</v>
      </c>
      <c r="BJ13" s="238" t="str">
        <f ca="1">IF(A10="","",IF(Planning!BJ12="","",Planning!BJ12))</f>
        <v>C6.6</v>
      </c>
      <c r="BK13" s="238" t="str">
        <f ca="1">IF(A10="","",IF(Planning!BK12="","",Planning!BK12))</f>
        <v/>
      </c>
      <c r="BL13" s="238" t="str">
        <f ca="1">IF(A10="","",IF(Planning!BL12="","",Planning!BL12))</f>
        <v/>
      </c>
      <c r="BM13" s="238" t="str">
        <f ca="1">IF(A10="","",IF(Planning!BM12="","",Planning!BM12))</f>
        <v/>
      </c>
      <c r="BN13" s="238" t="str">
        <f ca="1">IF(A10="","",IF(Planning!BN12="","",Planning!BN12))</f>
        <v/>
      </c>
      <c r="BO13" s="238" t="str">
        <f ca="1">IF(A10="","",IF(Planning!BO12="","",Planning!BO12))</f>
        <v/>
      </c>
      <c r="BP13" s="238" t="str">
        <f ca="1">IF(A10="","",IF(Planning!BP12="","",Planning!BP12))</f>
        <v/>
      </c>
      <c r="BQ13" s="238" t="str">
        <f ca="1">IF(A10="","",IF(Planning!BQ12="","",Planning!BQ12))</f>
        <v/>
      </c>
      <c r="BR13" s="238" t="str">
        <f ca="1">IF(A10="","",IF(Planning!BR12="","",Planning!BR12))</f>
        <v/>
      </c>
      <c r="BS13" s="238" t="str">
        <f ca="1">IF(A10="","",IF(Planning!BS12="","",Planning!BS12))</f>
        <v/>
      </c>
      <c r="BT13" s="238" t="str">
        <f ca="1">IF(A10="","",IF(Planning!BT12="","",Planning!BT12))</f>
        <v/>
      </c>
      <c r="BU13" s="238" t="str">
        <f ca="1">IF(A10="","",IF(Planning!BU12="","",Planning!BU12))</f>
        <v/>
      </c>
      <c r="BV13" s="238" t="str">
        <f ca="1">IF(A10="","",IF(Planning!BV12="","",Planning!BV12))</f>
        <v/>
      </c>
      <c r="BW13" s="238" t="str">
        <f ca="1">IF(A10="","",IF(Planning!BW12="","",Planning!BW12))</f>
        <v/>
      </c>
      <c r="BX13" s="238" t="str">
        <f ca="1">IF(A10="","",IF(Planning!BX12="","",Planning!BX12))</f>
        <v/>
      </c>
      <c r="BY13" s="238" t="str">
        <f ca="1">IF(A10="","",IF(Planning!BY12="","",Planning!BY12))</f>
        <v/>
      </c>
      <c r="BZ13" s="238" t="str">
        <f ca="1">IF(A10="","",IF(Planning!BZ12="","",Planning!BZ12))</f>
        <v/>
      </c>
      <c r="CA13" s="238" t="str">
        <f ca="1">IF(A10="","",IF(Planning!CA12="","",Planning!CA12))</f>
        <v/>
      </c>
      <c r="CB13" s="238" t="str">
        <f ca="1">IF(A10="","",IF(Planning!CB12="","",Planning!CB12))</f>
        <v/>
      </c>
      <c r="CC13" s="238" t="str">
        <f ca="1">IF(A10="","",IF(Planning!CC12="","",Planning!CC12))</f>
        <v/>
      </c>
      <c r="CD13" s="238" t="str">
        <f ca="1">IF(A10="","",IF(Planning!CD12="","",Planning!CD12))</f>
        <v/>
      </c>
      <c r="CE13" s="238" t="str">
        <f ca="1">IF(A10="","",IF(Planning!CE12="","",Planning!CE12))</f>
        <v/>
      </c>
      <c r="CF13" s="238" t="str">
        <f ca="1">IF(A10="","",IF(Planning!CF12="","",Planning!CF12))</f>
        <v/>
      </c>
      <c r="CG13" s="238" t="str">
        <f ca="1">IF(A10="","",IF(Planning!CG12="","",Planning!CG12))</f>
        <v/>
      </c>
      <c r="CH13" s="238" t="str">
        <f ca="1">IF(A10="","",IF(Planning!CH12="","",Planning!CH12))</f>
        <v/>
      </c>
      <c r="CI13" s="238" t="str">
        <f ca="1">IF(A10="","",IF(Planning!CI12="","",Planning!CI12))</f>
        <v/>
      </c>
      <c r="CJ13" s="238" t="str">
        <f ca="1">IF(A10="","",IF(Planning!CJ12="","",Planning!CJ12))</f>
        <v/>
      </c>
      <c r="CK13" s="238" t="str">
        <f ca="1">IF(A10="","",IF(Planning!CK12="","",Planning!CK12))</f>
        <v/>
      </c>
      <c r="CL13" s="238" t="str">
        <f ca="1">IF(A10="","",IF(Planning!CL12="","",Planning!CL12))</f>
        <v/>
      </c>
      <c r="CM13" s="238" t="str">
        <f ca="1">IF(A10="","",IF(Planning!CM12="","",Planning!CM12))</f>
        <v/>
      </c>
      <c r="CN13" s="238" t="str">
        <f ca="1">IF(A10="","",IF(Planning!CN12="","",Planning!CN12))</f>
        <v/>
      </c>
      <c r="CO13" s="238" t="str">
        <f ca="1">IF(A10="","",IF(Planning!CO12="","",Planning!CO12))</f>
        <v/>
      </c>
      <c r="CP13" s="238" t="str">
        <f ca="1">IF(A10="","",IF(Planning!CP12="","",Planning!CP12))</f>
        <v/>
      </c>
      <c r="CQ13" s="238" t="str">
        <f ca="1">IF(A10="","",IF(Planning!CQ12="","",Planning!CQ12))</f>
        <v/>
      </c>
      <c r="CR13" s="238" t="str">
        <f ca="1">IF(A10="","",IF(Planning!CR12="","",Planning!CR12))</f>
        <v/>
      </c>
      <c r="CS13" s="238" t="str">
        <f ca="1">IF(A10="","",IF(Planning!CS12="","",Planning!CS12))</f>
        <v/>
      </c>
      <c r="CT13" s="238" t="str">
        <f ca="1">IF(A10="","",IF(Planning!CT12="","",Planning!CT12))</f>
        <v/>
      </c>
      <c r="CU13" s="238" t="str">
        <f ca="1">IF(A10="","",IF(Planning!CU12="","",Planning!CU12))</f>
        <v/>
      </c>
      <c r="CV13" s="238" t="str">
        <f ca="1">IF(A10="","",IF(Planning!CV12="","",Planning!CV12))</f>
        <v/>
      </c>
      <c r="CW13" s="238" t="str">
        <f ca="1">IF(A10="","",IF(Planning!CW12="","",Planning!CW12))</f>
        <v/>
      </c>
      <c r="CX13" s="238" t="str">
        <f ca="1">IF(A10="","",IF(Planning!CX12="","",Planning!CX12))</f>
        <v/>
      </c>
      <c r="CY13" s="238" t="str">
        <f ca="1">IF(A10="","",IF(Planning!CY12="","",Planning!CY12))</f>
        <v/>
      </c>
      <c r="CZ13" s="238" t="str">
        <f ca="1">IF(A10="","",IF(Planning!CZ12="","",Planning!CZ12))</f>
        <v/>
      </c>
      <c r="DA13" s="238" t="str">
        <f ca="1">IF(A10="","",IF(Planning!DA12="","",Planning!DA12))</f>
        <v/>
      </c>
      <c r="DB13" s="238" t="str">
        <f ca="1">IF(A10="","",IF(Planning!DB12="","",Planning!DB12))</f>
        <v/>
      </c>
      <c r="DC13" s="238" t="str">
        <f ca="1">IF(A10="","",IF(Planning!DC12="","",Planning!DC12))</f>
        <v/>
      </c>
      <c r="DD13" s="238" t="str">
        <f ca="1">IF(A10="","",IF(Planning!DD12="","",Planning!DD12))</f>
        <v/>
      </c>
      <c r="DE13" s="238" t="str">
        <f ca="1">IF(A10="","",IF(Planning!DE12="","",Planning!DE12))</f>
        <v/>
      </c>
      <c r="DF13" s="238" t="str">
        <f ca="1">IF(A10="","",IF(Planning!DF12="","",Planning!DF12))</f>
        <v/>
      </c>
      <c r="DG13" s="238" t="str">
        <f ca="1">IF(A10="","",IF(Planning!DG12="","",Planning!DG12))</f>
        <v/>
      </c>
      <c r="DH13" s="238" t="str">
        <f ca="1">IF(A10="","",IF(Planning!DH12="","",Planning!DH12))</f>
        <v/>
      </c>
      <c r="DI13" s="238" t="str">
        <f ca="1">IF(A10="","",IF(Planning!DI12="","",Planning!DI12))</f>
        <v/>
      </c>
      <c r="DJ13" s="238" t="str">
        <f ca="1">IF(A10="","",IF(Planning!DJ12="","",Planning!DJ12))</f>
        <v/>
      </c>
      <c r="DK13" s="238" t="str">
        <f ca="1">IF(A10="","",IF(Planning!DK12="","",Planning!DK12))</f>
        <v/>
      </c>
      <c r="DL13" s="238" t="str">
        <f ca="1">IF(A10="","",IF(Planning!DL12="","",Planning!DL12))</f>
        <v/>
      </c>
      <c r="DM13" s="238" t="str">
        <f ca="1">IF(A10="","",IF(Planning!DM12="","",Planning!DM12))</f>
        <v/>
      </c>
      <c r="DN13" s="238" t="str">
        <f ca="1">IF(A10="","",IF(Planning!DN12="","",Planning!DN12))</f>
        <v/>
      </c>
      <c r="DO13" s="238" t="str">
        <f ca="1">IF(A10="","",IF(Planning!DO12="","",Planning!DO12))</f>
        <v/>
      </c>
      <c r="DP13" s="238" t="str">
        <f ca="1">IF(A10="","",IF(Planning!DP12="","",Planning!DP12))</f>
        <v/>
      </c>
      <c r="DQ13" s="238" t="str">
        <f ca="1">IF(A10="","",IF(Planning!DQ12="","",Planning!DQ12))</f>
        <v/>
      </c>
      <c r="DR13" s="238" t="str">
        <f ca="1">IF(A10="","",IF(Planning!DR12="","",Planning!DR12))</f>
        <v/>
      </c>
      <c r="DS13" s="238" t="str">
        <f ca="1">IF(A10="","",IF(Planning!DS12="","",Planning!DS12))</f>
        <v/>
      </c>
      <c r="DT13" s="238" t="str">
        <f ca="1">IF(A10="","",IF(Planning!DT12="","",Planning!DT12))</f>
        <v/>
      </c>
      <c r="DU13" s="238" t="str">
        <f ca="1">IF(A10="","",IF(Planning!DU12="","",Planning!DU12))</f>
        <v/>
      </c>
      <c r="DV13" s="238" t="str">
        <f ca="1">IF(A10="","",IF(Planning!DV12="","",Planning!DV12))</f>
        <v/>
      </c>
      <c r="DW13" s="238" t="str">
        <f ca="1">IF(A10="","",IF(Planning!DW12="","",Planning!DW12))</f>
        <v/>
      </c>
      <c r="DX13" s="238" t="str">
        <f ca="1">IF(A10="","",IF(Planning!DX12="","",Planning!DX12))</f>
        <v/>
      </c>
      <c r="DY13" s="238" t="str">
        <f ca="1">IF(A10="","",IF(Planning!DY12="","",Planning!DY12))</f>
        <v/>
      </c>
      <c r="DZ13" s="238" t="str">
        <f ca="1">IF(A10="","",IF(Planning!DZ12="","",Planning!DZ12))</f>
        <v/>
      </c>
      <c r="EA13" s="238" t="str">
        <f ca="1">IF(A10="","",IF(Planning!EA12="","",Planning!EA12))</f>
        <v/>
      </c>
      <c r="EB13" s="238" t="str">
        <f ca="1">IF(A10="","",IF(Planning!EB12="","",Planning!EB12))</f>
        <v/>
      </c>
      <c r="EC13" s="238" t="str">
        <f ca="1">IF(A10="","",IF(Planning!EC12="","",Planning!EC12))</f>
        <v/>
      </c>
      <c r="ED13" s="238" t="str">
        <f ca="1">IF(A10="","",IF(Planning!ED12="","",Planning!ED12))</f>
        <v/>
      </c>
      <c r="EE13" s="238" t="str">
        <f ca="1">IF(A10="","",IF(Planning!EE12="","",Planning!EE12))</f>
        <v/>
      </c>
      <c r="EF13" s="238" t="str">
        <f ca="1">IF(A10="","",IF(Planning!EF12="","",Planning!EF12))</f>
        <v/>
      </c>
      <c r="EG13" s="238" t="str">
        <f ca="1">IF(A10="","",IF(Planning!EG12="","",Planning!EG12))</f>
        <v/>
      </c>
      <c r="EH13" s="238" t="str">
        <f ca="1">IF(A10="","",IF(Planning!EH12="","",Planning!EH12))</f>
        <v/>
      </c>
      <c r="EI13" s="238" t="str">
        <f ca="1">IF(A10="","",IF(Planning!EI12="","",Planning!EI12))</f>
        <v/>
      </c>
      <c r="EJ13" s="238" t="str">
        <f ca="1">IF(A10="","",IF(Planning!EJ12="","",Planning!EJ12))</f>
        <v/>
      </c>
      <c r="EK13" s="238" t="str">
        <f ca="1">IF(A10="","",IF(Planning!EK12="","",Planning!EK12))</f>
        <v/>
      </c>
      <c r="EL13" s="238" t="str">
        <f ca="1">IF(A10="","",IF(Planning!EL12="","",Planning!EL12))</f>
        <v/>
      </c>
      <c r="EM13" s="238" t="str">
        <f ca="1">IF(A10="","",IF(Planning!EM12="","",Planning!EM12))</f>
        <v/>
      </c>
      <c r="EN13" s="238" t="str">
        <f ca="1">IF(A10="","",IF(Planning!EN12="","",Planning!EN12))</f>
        <v/>
      </c>
      <c r="EO13" s="238" t="str">
        <f ca="1">IF(A10="","",IF(Planning!EO12="","",Planning!EO12))</f>
        <v/>
      </c>
      <c r="EP13" s="238" t="str">
        <f ca="1">IF(A10="","",IF(Planning!EP12="","",Planning!EP12))</f>
        <v/>
      </c>
      <c r="EQ13" s="238" t="str">
        <f ca="1">IF(A10="","",IF(Planning!EQ12="","",Planning!EQ12))</f>
        <v/>
      </c>
      <c r="ER13" s="238" t="str">
        <f ca="1">IF(A10="","",IF(Planning!ER12="","",Planning!ER12))</f>
        <v/>
      </c>
      <c r="ES13" s="238" t="str">
        <f ca="1">IF(A10="","",IF(Planning!ES12="","",Planning!ES12))</f>
        <v/>
      </c>
      <c r="ET13" s="238" t="str">
        <f ca="1">IF(A10="","",IF(Planning!ET12="","",Planning!ET12))</f>
        <v/>
      </c>
      <c r="EU13" s="238" t="str">
        <f ca="1">IF(A10="","",IF(Planning!EU12="","",Planning!EU12))</f>
        <v/>
      </c>
      <c r="EV13" s="238" t="str">
        <f ca="1">IF(A10="","",IF(Planning!EV12="","",Planning!EV12))</f>
        <v/>
      </c>
      <c r="EW13" s="238" t="str">
        <f ca="1">IF(A10="","",IF(Planning!EW12="","",Planning!EW12))</f>
        <v/>
      </c>
      <c r="EX13" s="238" t="str">
        <f ca="1">IF(A10="","",IF(Planning!EX12="","",Planning!EX12))</f>
        <v/>
      </c>
      <c r="EY13" s="238" t="str">
        <f ca="1">IF(A10="","",IF(Planning!EY12="","",Planning!EY12))</f>
        <v/>
      </c>
      <c r="EZ13" s="238" t="str">
        <f ca="1">IF(A10="","",IF(Planning!EZ12="","",Planning!EZ12))</f>
        <v/>
      </c>
      <c r="FA13" s="238" t="str">
        <f ca="1">IF(A10="","",IF(Planning!FA12="","",Planning!FA12))</f>
        <v/>
      </c>
      <c r="FB13" s="238" t="str">
        <f ca="1">IF(A10="","",IF(Planning!FB12="","",Planning!FB12))</f>
        <v/>
      </c>
      <c r="FC13" s="238" t="str">
        <f ca="1">IF(A10="","",IF(Planning!FC12="","",Planning!FC12))</f>
        <v/>
      </c>
      <c r="FD13" s="238" t="str">
        <f ca="1">IF(A10="","",IF(Planning!FD12="","",Planning!FD12))</f>
        <v/>
      </c>
      <c r="FE13" s="238" t="str">
        <f ca="1">IF(A10="","",IF(Planning!FE12="","",Planning!FE12))</f>
        <v/>
      </c>
      <c r="FF13" s="238" t="str">
        <f ca="1">IF(A10="","",IF(Planning!FF12="","",Planning!FF12))</f>
        <v/>
      </c>
      <c r="FG13" s="238" t="str">
        <f ca="1">IF(A10="","",IF(Planning!FG12="","",Planning!FG12))</f>
        <v/>
      </c>
      <c r="FH13" s="238" t="str">
        <f ca="1">IF(A10="","",IF(Planning!FH12="","",Planning!FH12))</f>
        <v/>
      </c>
      <c r="FI13" s="238" t="str">
        <f ca="1">IF(A10="","",IF(Planning!FI12="","",Planning!FI12))</f>
        <v/>
      </c>
      <c r="FJ13" s="238" t="str">
        <f ca="1">IF(A10="","",IF(Planning!FJ12="","",Planning!FJ12))</f>
        <v/>
      </c>
      <c r="FK13" s="238" t="str">
        <f ca="1">IF(A10="","",IF(Planning!FK12="","",Planning!FK12))</f>
        <v/>
      </c>
      <c r="FL13" s="238" t="str">
        <f ca="1">IF(A10="","",IF(Planning!FL12="","",Planning!FL12))</f>
        <v/>
      </c>
      <c r="FM13" s="238" t="str">
        <f ca="1">IF(A10="","",IF(Planning!FM12="","",Planning!FM12))</f>
        <v/>
      </c>
      <c r="FN13" s="238" t="str">
        <f ca="1">IF(A10="","",IF(Planning!FN12="","",Planning!FN12))</f>
        <v/>
      </c>
      <c r="FO13" s="238" t="str">
        <f ca="1">IF(A10="","",IF(Planning!FO12="","",Planning!FO12))</f>
        <v/>
      </c>
      <c r="FP13" s="238" t="str">
        <f ca="1">IF(A10="","",IF(Planning!FP12="","",Planning!FP12))</f>
        <v/>
      </c>
      <c r="FQ13" s="238" t="str">
        <f ca="1">IF(A10="","",IF(Planning!FQ12="","",Planning!FQ12))</f>
        <v/>
      </c>
      <c r="FR13" s="238" t="str">
        <f ca="1">IF(A10="","",IF(Planning!FR12="","",Planning!FR12))</f>
        <v/>
      </c>
      <c r="FS13" s="238" t="str">
        <f ca="1">IF(A10="","",IF(Planning!FS12="","",Planning!FS12))</f>
        <v/>
      </c>
      <c r="FT13" s="238" t="str">
        <f ca="1">IF(A10="","",IF(Planning!FT12="","",Planning!FT12))</f>
        <v/>
      </c>
      <c r="FU13" s="238" t="str">
        <f ca="1">IF(A10="","",IF(Planning!FU12="","",Planning!FU12))</f>
        <v/>
      </c>
      <c r="FV13" s="238" t="str">
        <f ca="1">IF(A10="","",IF(Planning!FV12="","",Planning!FV12))</f>
        <v/>
      </c>
      <c r="FW13" s="238" t="str">
        <f ca="1">IF(A10="","",IF(Planning!FW12="","",Planning!FW12))</f>
        <v/>
      </c>
      <c r="FX13" s="238" t="str">
        <f ca="1">IF(A10="","",IF(Planning!FX12="","",Planning!FX12))</f>
        <v/>
      </c>
      <c r="FY13" s="238" t="str">
        <f ca="1">IF(A10="","",IF(Planning!FY12="","",Planning!FY12))</f>
        <v/>
      </c>
      <c r="FZ13" s="238" t="str">
        <f ca="1">IF(A10="","",IF(Planning!FZ12="","",Planning!FZ12))</f>
        <v/>
      </c>
      <c r="GA13" s="238" t="str">
        <f ca="1">IF(A10="","",IF(Planning!GA12="","",Planning!GA12))</f>
        <v/>
      </c>
      <c r="GB13" s="238" t="str">
        <f ca="1">IF(A10="","",IF(Planning!GB12="","",Planning!GB12))</f>
        <v/>
      </c>
      <c r="GC13" s="238" t="str">
        <f ca="1">IF(A10="","",IF(Planning!GC12="","",Planning!GC12))</f>
        <v/>
      </c>
      <c r="GD13" s="238" t="str">
        <f ca="1">IF(A10="","",IF(Planning!GD12="","",Planning!GD12))</f>
        <v/>
      </c>
      <c r="GE13" s="238" t="str">
        <f ca="1">IF(A10="","",IF(Planning!GE12="","",Planning!GE12))</f>
        <v/>
      </c>
      <c r="GF13" s="238" t="str">
        <f ca="1">IF(A10="","",IF(Planning!GF12="","",Planning!GF12))</f>
        <v/>
      </c>
      <c r="GG13" s="238" t="str">
        <f ca="1">IF(A10="","",IF(Planning!GG12="","",Planning!GG12))</f>
        <v/>
      </c>
      <c r="GH13" s="238" t="str">
        <f ca="1">IF(A10="","",IF(Planning!GH12="","",Planning!GH12))</f>
        <v/>
      </c>
      <c r="GI13" s="238" t="str">
        <f ca="1">IF(A10="","",IF(Planning!GI12="","",Planning!GI12))</f>
        <v/>
      </c>
      <c r="GJ13" s="238" t="str">
        <f ca="1">IF(A10="","",IF(Planning!GJ12="","",Planning!GJ12))</f>
        <v/>
      </c>
      <c r="GK13" s="238" t="str">
        <f ca="1">IF(A10="","",IF(Planning!GK12="","",Planning!GK12))</f>
        <v/>
      </c>
      <c r="GL13" s="238" t="str">
        <f ca="1">IF(A10="","",IF(Planning!GL12="","",Planning!GL12))</f>
        <v/>
      </c>
      <c r="GM13" s="238" t="str">
        <f ca="1">IF(A10="","",IF(Planning!GM12="","",Planning!GM12))</f>
        <v/>
      </c>
      <c r="GN13" s="238" t="str">
        <f ca="1">IF(A10="","",IF(Planning!GN12="","",Planning!GN12))</f>
        <v/>
      </c>
      <c r="GO13" s="238" t="str">
        <f ca="1">IF(A10="","",IF(Planning!GO12="","",Planning!GO12))</f>
        <v/>
      </c>
      <c r="GP13" s="238" t="str">
        <f ca="1">IF(A10="","",IF(Planning!GP12="","",Planning!GP12))</f>
        <v/>
      </c>
      <c r="GQ13" s="238" t="str">
        <f ca="1">IF(A10="","",IF(Planning!GQ12="","",Planning!GQ12))</f>
        <v/>
      </c>
      <c r="GR13" s="238" t="str">
        <f ca="1">IF(A10="","",IF(Planning!GR12="","",Planning!GR12))</f>
        <v/>
      </c>
      <c r="GS13" s="238" t="str">
        <f ca="1">IF(A10="","",IF(Planning!GS12="","",Planning!GS12))</f>
        <v/>
      </c>
      <c r="GT13" s="238" t="str">
        <f ca="1">IF(A10="","",IF(Planning!GT12="","",Planning!GT12))</f>
        <v/>
      </c>
      <c r="GU13" s="238" t="str">
        <f ca="1">IF(A10="","",IF(Planning!GU12="","",Planning!GU12))</f>
        <v/>
      </c>
      <c r="GV13" s="238" t="str">
        <f ca="1">IF(A10="","",IF(Planning!GV12="","",Planning!GV12))</f>
        <v/>
      </c>
      <c r="GW13" s="238" t="str">
        <f ca="1">IF(A10="","",IF(Planning!GW12="","",Planning!GW12))</f>
        <v/>
      </c>
      <c r="GX13" s="238" t="str">
        <f ca="1">IF(A10="","",IF(Planning!GX12="","",Planning!GX12))</f>
        <v/>
      </c>
      <c r="GY13" s="238" t="str">
        <f ca="1">IF(A10="","",IF(Planning!GY12="","",Planning!GY12))</f>
        <v/>
      </c>
      <c r="GZ13" s="238" t="str">
        <f ca="1">IF(A10="","",IF(Planning!GZ12="","",Planning!GZ12))</f>
        <v/>
      </c>
      <c r="HA13" s="238" t="str">
        <f ca="1">IF(A10="","",IF(Planning!HA12="","",Planning!HA12))</f>
        <v/>
      </c>
      <c r="HB13" s="238" t="str">
        <f ca="1">IF(A10="","",IF(Planning!HB12="","",Planning!HB12))</f>
        <v/>
      </c>
      <c r="HC13" s="238" t="str">
        <f ca="1">IF(A10="","",IF(Planning!HC12="","",Planning!HC12))</f>
        <v/>
      </c>
      <c r="HD13" s="238" t="str">
        <f ca="1">IF(A10="","",IF(Planning!HD12="","",Planning!HD12))</f>
        <v/>
      </c>
      <c r="HE13" s="238" t="str">
        <f ca="1">IF(A10="","",IF(Planning!HE12="","",Planning!HE12))</f>
        <v/>
      </c>
      <c r="HF13" s="238" t="str">
        <f ca="1">IF(A10="","",IF(Planning!HF12="","",Planning!HF12))</f>
        <v/>
      </c>
      <c r="HG13" s="238" t="str">
        <f ca="1">IF(A10="","",IF(Planning!HG12="","",Planning!HG12))</f>
        <v/>
      </c>
      <c r="HH13" s="238" t="str">
        <f ca="1">IF(A10="","",IF(Planning!HH12="","",Planning!HH12))</f>
        <v/>
      </c>
      <c r="HI13" s="238" t="str">
        <f ca="1">IF(A10="","",IF(Planning!HI12="","",Planning!HI12))</f>
        <v/>
      </c>
      <c r="HJ13" s="238" t="str">
        <f ca="1">IF(A10="","",IF(Planning!HJ12="","",Planning!HJ12))</f>
        <v/>
      </c>
      <c r="HK13" s="238" t="str">
        <f ca="1">IF(A10="","",IF(Planning!HK12="","",Planning!HK12))</f>
        <v/>
      </c>
      <c r="HL13" s="238" t="str">
        <f ca="1">IF(A10="","",IF(Planning!HL12="","",Planning!HL12))</f>
        <v/>
      </c>
      <c r="HM13" s="238" t="str">
        <f ca="1">IF(A10="","",IF(Planning!HM12="","",Planning!HM12))</f>
        <v/>
      </c>
      <c r="HN13" s="238" t="str">
        <f ca="1">IF(A10="","",IF(Planning!HN12="","",Planning!HN12))</f>
        <v/>
      </c>
      <c r="HO13" s="238" t="str">
        <f ca="1">IF(A10="","",IF(Planning!HO12="","",Planning!HO12))</f>
        <v/>
      </c>
      <c r="HP13" s="238" t="str">
        <f ca="1">IF(A10="","",IF(Planning!HP12="","",Planning!HP12))</f>
        <v/>
      </c>
      <c r="HQ13" s="238" t="str">
        <f ca="1">IF(A10="","",IF(Planning!HQ12="","",Planning!HQ12))</f>
        <v/>
      </c>
      <c r="HR13" s="238" t="str">
        <f ca="1">IF(A10="","",IF(Planning!HR12="","",Planning!HR12))</f>
        <v/>
      </c>
      <c r="HS13" s="238" t="str">
        <f ca="1">IF(A10="","",IF(Planning!HS12="","",Planning!HS12))</f>
        <v/>
      </c>
      <c r="HT13" s="238" t="str">
        <f ca="1">IF(A10="","",IF(Planning!HT12="","",Planning!HT12))</f>
        <v/>
      </c>
      <c r="HU13" s="238" t="str">
        <f ca="1">IF(A10="","",IF(Planning!HU12="","",Planning!HU12))</f>
        <v/>
      </c>
      <c r="HV13" s="238" t="str">
        <f ca="1">IF(A10="","",IF(Planning!HV12="","",Planning!HV12))</f>
        <v/>
      </c>
      <c r="HW13" s="238" t="str">
        <f ca="1">IF(A10="","",IF(Planning!HW12="","",Planning!HW12))</f>
        <v/>
      </c>
      <c r="HX13" s="238" t="str">
        <f ca="1">IF(A10="","",IF(Planning!HX12="","",Planning!HX12))</f>
        <v/>
      </c>
      <c r="HY13" s="238" t="str">
        <f ca="1">IF(A10="","",IF(Planning!HY12="","",Planning!HY12))</f>
        <v/>
      </c>
      <c r="HZ13" s="238" t="str">
        <f ca="1">IF(A10="","",IF(Planning!HZ12="","",Planning!HZ12))</f>
        <v/>
      </c>
      <c r="IA13" s="238" t="str">
        <f ca="1">IF(A10="","",IF(Planning!IA12="","",Planning!IA12))</f>
        <v/>
      </c>
      <c r="IB13" s="238" t="str">
        <f ca="1">IF(A10="","",IF(Planning!IB12="","",Planning!IB12))</f>
        <v/>
      </c>
      <c r="IC13" s="238" t="str">
        <f ca="1">IF(A10="","",IF(Planning!IC12="","",Planning!IC12))</f>
        <v/>
      </c>
      <c r="ID13" s="238" t="str">
        <f ca="1">IF(A10="","",IF(Planning!ID12="","",Planning!ID12))</f>
        <v/>
      </c>
      <c r="IE13" s="238" t="str">
        <f ca="1">IF(A10="","",IF(Planning!IE12="","",Planning!IE12))</f>
        <v/>
      </c>
      <c r="IF13" s="238" t="str">
        <f ca="1">IF(A10="","",IF(Planning!IF12="","",Planning!IF12))</f>
        <v/>
      </c>
      <c r="IG13" s="238" t="str">
        <f ca="1">IF(A10="","",IF(Planning!IG12="","",Planning!IG12))</f>
        <v/>
      </c>
      <c r="IH13" s="238" t="str">
        <f ca="1">IF(A10="","",IF(Planning!IH12="","",Planning!IH12))</f>
        <v/>
      </c>
      <c r="II13" s="238" t="str">
        <f ca="1">IF(A10="","",IF(Planning!II12="","",Planning!II12))</f>
        <v/>
      </c>
      <c r="IJ13" s="238" t="str">
        <f ca="1">IF(A10="","",IF(Planning!IJ12="","",Planning!IJ12))</f>
        <v/>
      </c>
      <c r="IK13" s="238" t="str">
        <f ca="1">IF(A10="","",IF(Planning!IK12="","",Planning!IK12))</f>
        <v/>
      </c>
      <c r="IL13" s="238" t="str">
        <f ca="1">IF(A10="","",IF(Planning!IL12="","",Planning!IL12))</f>
        <v/>
      </c>
      <c r="IM13" s="238" t="str">
        <f ca="1">IF(A10="","",IF(Planning!IM12="","",Planning!IM12))</f>
        <v/>
      </c>
      <c r="IN13" s="238" t="str">
        <f ca="1">IF(A10="","",IF(Planning!IN12="","",Planning!IN12))</f>
        <v/>
      </c>
      <c r="IO13" s="238" t="str">
        <f ca="1">IF(A10="","",IF(Planning!IO12="","",Planning!IO12))</f>
        <v/>
      </c>
      <c r="IP13" s="238" t="str">
        <f ca="1">IF(A10="","",IF(Planning!IP12="","",Planning!IP12))</f>
        <v/>
      </c>
      <c r="IQ13" s="238" t="str">
        <f ca="1">IF(A10="","",IF(Planning!IQ12="","",Planning!IQ12))</f>
        <v/>
      </c>
      <c r="IR13" s="238" t="str">
        <f ca="1">IF(A10="","",IF(Planning!IR12="","",Planning!IR12))</f>
        <v/>
      </c>
      <c r="IS13" s="238" t="str">
        <f ca="1">IF(A10="","",IF(Planning!IS12="","",Planning!IS12))</f>
        <v/>
      </c>
      <c r="IT13" s="238" t="str">
        <f ca="1">IF(A10="","",IF(Planning!IT12="","",Planning!IT12))</f>
        <v/>
      </c>
      <c r="IU13" s="238" t="str">
        <f ca="1">IF(A10="","",IF(Planning!IU12="","",Planning!IU12))</f>
        <v/>
      </c>
      <c r="IV13" s="238" t="str">
        <f ca="1">IF(A10="","",IF(Planning!IV12="","",Planning!IV12))</f>
        <v/>
      </c>
      <c r="IW13" s="238" t="str">
        <f ca="1">IF(A10="","",IF(Planning!IW12="","",Planning!IW12))</f>
        <v/>
      </c>
      <c r="IX13" s="238" t="str">
        <f ca="1">IF(A10="","",IF(Planning!IX12="","",Planning!IX12))</f>
        <v/>
      </c>
      <c r="IY13" s="238" t="str">
        <f ca="1">IF(A10="","",IF(Planning!IY12="","",Planning!IY12))</f>
        <v/>
      </c>
      <c r="IZ13" s="238" t="str">
        <f ca="1">IF(A10="","",IF(Planning!IZ12="","",Planning!IZ12))</f>
        <v/>
      </c>
      <c r="JA13" s="238" t="str">
        <f ca="1">IF(A10="","",IF(Planning!JA12="","",Planning!JA12))</f>
        <v/>
      </c>
      <c r="JB13" s="238" t="str">
        <f ca="1">IF(A10="","",IF(Planning!JB12="","",Planning!JB12))</f>
        <v/>
      </c>
      <c r="JC13" s="238" t="str">
        <f ca="1">IF(A10="","",IF(Planning!JC12="","",Planning!JC12))</f>
        <v/>
      </c>
      <c r="JD13" s="238" t="str">
        <f ca="1">IF(A10="","",IF(Planning!JD12="","",Planning!JD12))</f>
        <v/>
      </c>
      <c r="JE13" s="238" t="str">
        <f ca="1">IF(A10="","",IF(Planning!JE12="","",Planning!JE12))</f>
        <v/>
      </c>
      <c r="JF13" s="238" t="str">
        <f ca="1">IF(A10="","",IF(Planning!JF12="","",Planning!JF12))</f>
        <v/>
      </c>
      <c r="JG13" s="238" t="str">
        <f ca="1">IF(A10="","",IF(Planning!JG12="","",Planning!JG12))</f>
        <v/>
      </c>
      <c r="JH13" s="238" t="str">
        <f ca="1">IF(A10="","",IF(Planning!JH12="","",Planning!JH12))</f>
        <v/>
      </c>
      <c r="JI13" s="238" t="str">
        <f ca="1">IF(A10="","",IF(Planning!JI12="","",Planning!JI12))</f>
        <v/>
      </c>
      <c r="JJ13" s="238" t="str">
        <f ca="1">IF(A10="","",IF(Planning!JJ12="","",Planning!JJ12))</f>
        <v/>
      </c>
      <c r="JK13" s="238" t="str">
        <f ca="1">IF(A10="","",IF(Planning!JK12="","",Planning!JK12))</f>
        <v/>
      </c>
      <c r="JL13" s="238" t="str">
        <f ca="1">IF(A10="","",IF(Planning!JL12="","",Planning!JL12))</f>
        <v/>
      </c>
      <c r="JM13" s="238" t="str">
        <f ca="1">IF(A10="","",IF(Planning!JM12="","",Planning!JM12))</f>
        <v/>
      </c>
      <c r="JN13" s="238" t="str">
        <f ca="1">IF(A10="","",IF(Planning!JN12="","",Planning!JN12))</f>
        <v/>
      </c>
      <c r="JO13" s="238" t="str">
        <f ca="1">IF(A10="","",IF(Planning!JO12="","",Planning!JO12))</f>
        <v/>
      </c>
      <c r="JP13" s="238" t="str">
        <f ca="1">IF(A10="","",IF(Planning!JP12="","",Planning!JP12))</f>
        <v/>
      </c>
      <c r="JQ13" s="238" t="str">
        <f ca="1">IF(A10="","",IF(Planning!JQ12="","",Planning!JQ12))</f>
        <v/>
      </c>
      <c r="JR13" s="238" t="str">
        <f ca="1">IF(A10="","",IF(Planning!JR12="","",Planning!JR12))</f>
        <v/>
      </c>
      <c r="JS13" s="238" t="str">
        <f ca="1">IF(A10="","",IF(Planning!JS12="","",Planning!JS12))</f>
        <v/>
      </c>
      <c r="JT13" s="238" t="str">
        <f ca="1">IF(A10="","",IF(Planning!JT12="","",Planning!JT12))</f>
        <v/>
      </c>
      <c r="JU13" s="238" t="str">
        <f ca="1">IF(A10="","",IF(Planning!JU12="","",Planning!JU12))</f>
        <v/>
      </c>
      <c r="JV13" s="238" t="str">
        <f ca="1">IF(A10="","",IF(Planning!JV12="","",Planning!JV12))</f>
        <v/>
      </c>
      <c r="JW13" s="238" t="str">
        <f ca="1">IF(A10="","",IF(Planning!JW12="","",Planning!JW12))</f>
        <v/>
      </c>
      <c r="JX13" s="238" t="str">
        <f ca="1">IF(A10="","",IF(Planning!JX12="","",Planning!JX12))</f>
        <v/>
      </c>
      <c r="JY13" s="238" t="str">
        <f ca="1">IF(A10="","",IF(Planning!JY12="","",Planning!JY12))</f>
        <v/>
      </c>
      <c r="JZ13" s="238" t="str">
        <f ca="1">IF(A10="","",IF(Planning!JZ12="","",Planning!JZ12))</f>
        <v/>
      </c>
      <c r="KA13" s="238" t="str">
        <f ca="1">IF(A10="","",IF(Planning!KA12="","",Planning!KA12))</f>
        <v/>
      </c>
      <c r="KB13" s="238" t="str">
        <f ca="1">IF(A10="","",IF(Planning!KB12="","",Planning!KB12))</f>
        <v/>
      </c>
      <c r="KC13" s="238" t="str">
        <f ca="1">IF(A10="","",IF(Planning!KC12="","",Planning!KC12))</f>
        <v/>
      </c>
      <c r="KD13" s="238" t="str">
        <f ca="1">IF(A10="","",IF(Planning!KD12="","",Planning!KD12))</f>
        <v/>
      </c>
      <c r="KE13" s="238" t="str">
        <f ca="1">IF(A10="","",IF(Planning!KE12="","",Planning!KE12))</f>
        <v/>
      </c>
      <c r="KF13" s="238" t="str">
        <f ca="1">IF(A10="","",IF(Planning!KF12="","",Planning!KF12))</f>
        <v/>
      </c>
      <c r="KG13" s="238" t="str">
        <f ca="1">IF(A10="","",IF(Planning!KG12="","",Planning!KG12))</f>
        <v/>
      </c>
      <c r="KH13" s="238" t="str">
        <f ca="1">IF(A10="","",IF(Planning!KH12="","",Planning!KH12))</f>
        <v/>
      </c>
      <c r="KI13" s="238" t="str">
        <f ca="1">IF(A10="","",IF(Planning!KI12="","",Planning!KI12))</f>
        <v/>
      </c>
      <c r="KJ13" s="238" t="str">
        <f ca="1">IF(A10="","",IF(Planning!KJ12="","",Planning!KJ12))</f>
        <v/>
      </c>
      <c r="KK13" s="238" t="str">
        <f ca="1">IF(A10="","",IF(Planning!KK12="","",Planning!KK12))</f>
        <v/>
      </c>
      <c r="KL13" s="238" t="str">
        <f ca="1">IF(A10="","",IF(Planning!KL12="","",Planning!KL12))</f>
        <v/>
      </c>
      <c r="KM13" s="238" t="str">
        <f ca="1">IF(A10="","",IF(Planning!KM12="","",Planning!KM12))</f>
        <v/>
      </c>
      <c r="KN13" s="238" t="str">
        <f ca="1">IF(A10="","",IF(Planning!KN12="","",Planning!KN12))</f>
        <v/>
      </c>
      <c r="KO13" s="238" t="str">
        <f ca="1">IF(A10="","",IF(Planning!KO12="","",Planning!KO12))</f>
        <v/>
      </c>
      <c r="KP13" s="238" t="str">
        <f ca="1">IF(A10="","",IF(Planning!KP12="","",Planning!KP12))</f>
        <v/>
      </c>
      <c r="KQ13" s="238" t="str">
        <f ca="1">IF(A10="","",IF(Planning!KQ12="","",Planning!KQ12))</f>
        <v/>
      </c>
      <c r="KR13" s="238" t="str">
        <f ca="1">IF(A10="","",IF(Planning!KR12="","",Planning!KR12))</f>
        <v/>
      </c>
      <c r="KS13" s="238" t="str">
        <f ca="1">IF(A10="","",IF(Planning!KS12="","",Planning!KS12))</f>
        <v/>
      </c>
      <c r="KT13" s="238" t="str">
        <f ca="1">IF(A10="","",IF(Planning!KT12="","",Planning!KT12))</f>
        <v/>
      </c>
      <c r="KU13" s="238" t="str">
        <f ca="1">IF(A10="","",IF(Planning!KU12="","",Planning!KU12))</f>
        <v/>
      </c>
      <c r="KV13" s="238" t="str">
        <f ca="1">IF(A10="","",IF(Planning!KV12="","",Planning!KV12))</f>
        <v/>
      </c>
      <c r="KW13" s="238" t="str">
        <f ca="1">IF(A10="","",IF(Planning!KW12="","",Planning!KW12))</f>
        <v/>
      </c>
      <c r="KX13" s="238" t="str">
        <f ca="1">IF(A10="","",IF(Planning!KX12="","",Planning!KX12))</f>
        <v/>
      </c>
      <c r="KY13" s="238" t="str">
        <f ca="1">IF(A10="","",IF(Planning!KY12="","",Planning!KY12))</f>
        <v/>
      </c>
      <c r="KZ13" s="238" t="str">
        <f ca="1">IF(A10="","",IF(Planning!KZ12="","",Planning!KZ12))</f>
        <v/>
      </c>
      <c r="LA13" s="238" t="str">
        <f ca="1">IF(A10="","",IF(Planning!LA12="","",Planning!LA12))</f>
        <v/>
      </c>
      <c r="LB13" s="238" t="str">
        <f ca="1">IF(A10="","",IF(Planning!LB12="","",Planning!LB12))</f>
        <v/>
      </c>
      <c r="LC13" s="238" t="str">
        <f ca="1">IF(A10="","",IF(Planning!LC12="","",Planning!LC12))</f>
        <v/>
      </c>
      <c r="LD13" s="238" t="str">
        <f ca="1">IF(A10="","",IF(Planning!LD12="","",Planning!LD12))</f>
        <v/>
      </c>
      <c r="LE13" s="238" t="str">
        <f ca="1">IF(A10="","",IF(Planning!LE12="","",Planning!LE12))</f>
        <v/>
      </c>
      <c r="LF13" s="238" t="str">
        <f ca="1">IF(A10="","",IF(Planning!LF12="","",Planning!LF12))</f>
        <v/>
      </c>
      <c r="LG13" s="238" t="str">
        <f ca="1">IF(A10="","",IF(Planning!LG12="","",Planning!LG12))</f>
        <v/>
      </c>
      <c r="LH13" s="238" t="str">
        <f ca="1">IF(A10="","",IF(Planning!LH12="","",Planning!LH12))</f>
        <v/>
      </c>
      <c r="LI13" s="238" t="str">
        <f ca="1">IF(A10="","",IF(Planning!LI12="","",Planning!LI12))</f>
        <v/>
      </c>
      <c r="LJ13" s="238" t="str">
        <f ca="1">IF(A10="","",IF(Planning!LJ12="","",Planning!LJ12))</f>
        <v/>
      </c>
      <c r="LK13" s="238" t="str">
        <f ca="1">IF(A10="","",IF(Planning!LK12="","",Planning!LK12))</f>
        <v/>
      </c>
      <c r="LL13" s="238" t="str">
        <f ca="1">IF(A10="","",IF(Planning!LL12="","",Planning!LL12))</f>
        <v/>
      </c>
      <c r="LM13" s="238" t="str">
        <f ca="1">IF(A10="","",IF(Planning!LM12="","",Planning!LM12))</f>
        <v/>
      </c>
      <c r="LN13" s="238" t="str">
        <f ca="1">IF(A10="","",IF(Planning!LN12="","",Planning!LN12))</f>
        <v/>
      </c>
      <c r="LO13" s="238" t="str">
        <f ca="1">IF(A10="","",IF(Planning!LO12="","",Planning!LO12))</f>
        <v/>
      </c>
      <c r="LP13" s="238" t="str">
        <f ca="1">IF(A10="","",IF(Planning!LP12="","",Planning!LP12))</f>
        <v/>
      </c>
      <c r="LQ13" s="238" t="str">
        <f ca="1">IF(A10="","",IF(Planning!LQ12="","",Planning!LQ12))</f>
        <v/>
      </c>
      <c r="LR13" s="238" t="str">
        <f ca="1">IF(A10="","",IF(Planning!LR12="","",Planning!LR12))</f>
        <v/>
      </c>
      <c r="LS13" s="238" t="str">
        <f ca="1">IF(A10="","",IF(Planning!LS12="","",Planning!LS12))</f>
        <v/>
      </c>
      <c r="LT13" s="238" t="str">
        <f ca="1">IF(A10="","",IF(Planning!LT12="","",Planning!LT12))</f>
        <v/>
      </c>
      <c r="LU13" s="238" t="str">
        <f ca="1">IF(A10="","",IF(Planning!LU12="","",Planning!LU12))</f>
        <v/>
      </c>
      <c r="LV13" s="238" t="str">
        <f ca="1">IF(A10="","",IF(Planning!LV12="","",Planning!LV12))</f>
        <v/>
      </c>
      <c r="LW13" s="238" t="str">
        <f ca="1">IF(A10="","",IF(Planning!LW12="","",Planning!LW12))</f>
        <v/>
      </c>
      <c r="LX13" s="238" t="str">
        <f ca="1">IF(A10="","",IF(Planning!LX12="","",Planning!LX12))</f>
        <v/>
      </c>
      <c r="LY13" s="238" t="str">
        <f ca="1">IF(A10="","",IF(Planning!LY12="","",Planning!LY12))</f>
        <v/>
      </c>
      <c r="LZ13" s="238" t="str">
        <f ca="1">IF(A10="","",IF(Planning!LZ12="","",Planning!LZ12))</f>
        <v/>
      </c>
      <c r="MA13" s="238" t="str">
        <f ca="1">IF(A10="","",IF(Planning!MA12="","",Planning!MA12))</f>
        <v/>
      </c>
      <c r="MB13" s="238" t="str">
        <f ca="1">IF(A10="","",IF(Planning!MB12="","",Planning!MB12))</f>
        <v/>
      </c>
      <c r="MC13" s="238" t="str">
        <f ca="1">IF(A10="","",IF(Planning!MC12="","",Planning!MC12))</f>
        <v/>
      </c>
      <c r="MD13" s="238" t="str">
        <f ca="1">IF(A10="","",IF(Planning!MD12="","",Planning!MD12))</f>
        <v/>
      </c>
      <c r="ME13" s="238" t="str">
        <f ca="1">IF(A10="","",IF(Planning!ME12="","",Planning!ME12))</f>
        <v/>
      </c>
      <c r="MF13" s="238" t="str">
        <f ca="1">IF(A10="","",IF(Planning!MF12="","",Planning!MF12))</f>
        <v/>
      </c>
      <c r="MG13" s="238" t="str">
        <f ca="1">IF(A10="","",IF(Planning!MG12="","",Planning!MG12))</f>
        <v/>
      </c>
      <c r="MH13" s="238" t="str">
        <f ca="1">IF(A10="","",IF(Planning!MH12="","",Planning!MH12))</f>
        <v/>
      </c>
      <c r="MI13" s="238" t="str">
        <f ca="1">IF(A10="","",IF(Planning!MI12="","",Planning!MI12))</f>
        <v/>
      </c>
      <c r="MJ13" s="238" t="str">
        <f ca="1">IF(A10="","",IF(Planning!MJ12="","",Planning!MJ12))</f>
        <v/>
      </c>
      <c r="MK13" s="238" t="str">
        <f ca="1">IF(A10="","",IF(Planning!MK12="","",Planning!MK12))</f>
        <v/>
      </c>
      <c r="ML13" s="238" t="str">
        <f ca="1">IF(A10="","",IF(Planning!ML12="","",Planning!ML12))</f>
        <v/>
      </c>
      <c r="MM13" s="238" t="str">
        <f ca="1">IF(A10="","",IF(Planning!MM12="","",Planning!MM12))</f>
        <v/>
      </c>
      <c r="MN13" s="238" t="str">
        <f ca="1">IF(A10="","",IF(Planning!MN12="","",Planning!MN12))</f>
        <v/>
      </c>
      <c r="MO13" s="238" t="str">
        <f ca="1">IF(A10="","",IF(Planning!MO12="","",Planning!MO12))</f>
        <v/>
      </c>
      <c r="MP13" s="238" t="str">
        <f ca="1">IF(A10="","",IF(Planning!MP12="","",Planning!MP12))</f>
        <v/>
      </c>
      <c r="MQ13" s="238" t="str">
        <f ca="1">IF(A10="","",IF(Planning!MQ12="","",Planning!MQ12))</f>
        <v/>
      </c>
      <c r="MR13" s="238" t="str">
        <f ca="1">IF(A10="","",IF(Planning!MR12="","",Planning!MR12))</f>
        <v/>
      </c>
      <c r="MS13" s="238" t="str">
        <f ca="1">IF(A10="","",IF(Planning!MS12="","",Planning!MS12))</f>
        <v/>
      </c>
      <c r="MT13" s="238" t="str">
        <f ca="1">IF(A10="","",IF(Planning!MT12="","",Planning!MT12))</f>
        <v/>
      </c>
      <c r="MU13" s="238" t="str">
        <f ca="1">IF(A10="","",IF(Planning!MU12="","",Planning!MU12))</f>
        <v/>
      </c>
      <c r="MV13" s="238" t="str">
        <f ca="1">IF(A10="","",IF(Planning!MV12="","",Planning!MV12))</f>
        <v/>
      </c>
      <c r="MW13" s="238" t="str">
        <f ca="1">IF(A10="","",IF(Planning!MW12="","",Planning!MW12))</f>
        <v/>
      </c>
      <c r="MX13" s="238" t="str">
        <f ca="1">IF(A10="","",IF(Planning!MX12="","",Planning!MX12))</f>
        <v/>
      </c>
      <c r="MY13" s="238" t="str">
        <f ca="1">IF(A10="","",IF(Planning!MY12="","",Planning!MY12))</f>
        <v/>
      </c>
      <c r="MZ13" s="238" t="str">
        <f ca="1">IF(A10="","",IF(Planning!MZ12="","",Planning!MZ12))</f>
        <v/>
      </c>
      <c r="NA13" s="238" t="str">
        <f ca="1">IF(A10="","",IF(Planning!NA12="","",Planning!NA12))</f>
        <v/>
      </c>
      <c r="NB13" s="238" t="str">
        <f ca="1">IF(A10="","",IF(Planning!NB12="","",Planning!NB12))</f>
        <v/>
      </c>
      <c r="NC13" s="238" t="str">
        <f ca="1">IF(A10="","",IF(Planning!NC12="","",Planning!NC12))</f>
        <v/>
      </c>
      <c r="ND13" s="238" t="str">
        <f ca="1">IF(A10="","",IF(Planning!ND12="","",Planning!ND12))</f>
        <v/>
      </c>
      <c r="NE13" s="238" t="str">
        <f ca="1">IF(A10="","",IF(Planning!NE12="","",Planning!NE12))</f>
        <v/>
      </c>
      <c r="NF13" s="238" t="str">
        <f ca="1">IF(A10="","",IF(Planning!NF12="","",Planning!NF12))</f>
        <v/>
      </c>
      <c r="NG13" s="238" t="str">
        <f ca="1">IF(A10="","",IF(Planning!NG12="","",Planning!NG12))</f>
        <v/>
      </c>
      <c r="NH13" s="238" t="str">
        <f ca="1">IF(A10="","",IF(Planning!NH12="","",Planning!NH12))</f>
        <v/>
      </c>
      <c r="NI13" s="238" t="str">
        <f ca="1">IF(A10="","",IF(Planning!NI12="","",Planning!NI12))</f>
        <v/>
      </c>
      <c r="NJ13" s="238" t="str">
        <f ca="1">IF(A10="","",IF(Planning!NJ12="","",Planning!NJ12))</f>
        <v/>
      </c>
      <c r="NK13" s="238" t="str">
        <f ca="1">IF(A10="","",IF(Planning!NK12="","",Planning!NK12))</f>
        <v/>
      </c>
      <c r="NL13" s="238" t="str">
        <f ca="1">IF(A10="","",IF(Planning!NL12="","",Planning!NL12))</f>
        <v/>
      </c>
      <c r="NM13" s="238" t="str">
        <f ca="1">IF(A10="","",IF(Planning!NM12="","",Planning!NM12))</f>
        <v/>
      </c>
      <c r="NN13" s="238" t="str">
        <f ca="1">IF(A10="","",IF(Planning!NN12="","",Planning!NN12))</f>
        <v/>
      </c>
      <c r="NO13" s="238" t="str">
        <f ca="1">IF(A10="","",IF(Planning!NO12="","",Planning!NO12))</f>
        <v/>
      </c>
      <c r="NP13" s="238" t="str">
        <f ca="1">IF(A10="","",IF(Planning!NP12="","",Planning!NP12))</f>
        <v/>
      </c>
      <c r="NQ13" s="238" t="str">
        <f ca="1">IF(A10="","",IF(Planning!NQ12="","",Planning!NQ12))</f>
        <v/>
      </c>
      <c r="NR13" s="238" t="str">
        <f ca="1">IF(A10="","",IF(Planning!NR12="","",Planning!NR12))</f>
        <v/>
      </c>
      <c r="NS13" s="238" t="str">
        <f ca="1">IF(A10="","",IF(Planning!NS12="","",Planning!NS12))</f>
        <v/>
      </c>
      <c r="NT13" s="238" t="str">
        <f ca="1">IF(A10="","",IF(Planning!NT12="","",Planning!NT12))</f>
        <v/>
      </c>
      <c r="NU13" s="238" t="str">
        <f ca="1">IF(A10="","",IF(Planning!NU12="","",Planning!NU12))</f>
        <v/>
      </c>
      <c r="NV13" s="238" t="str">
        <f ca="1">IF(A10="","",IF(Planning!NV12="","",Planning!NV12))</f>
        <v/>
      </c>
      <c r="NW13" s="238" t="str">
        <f ca="1">IF(A10="","",IF(Planning!NW12="","",Planning!NW12))</f>
        <v/>
      </c>
      <c r="NX13" s="238" t="str">
        <f ca="1">IF(A10="","",IF(Planning!NX12="","",Planning!NX12))</f>
        <v/>
      </c>
      <c r="NY13" s="238" t="str">
        <f ca="1">IF(A10="","",IF(Planning!NY12="","",Planning!NY12))</f>
        <v/>
      </c>
      <c r="NZ13" s="238" t="str">
        <f ca="1">IF(A10="","",IF(Planning!NZ12="","",Planning!NZ12))</f>
        <v/>
      </c>
      <c r="OA13" s="238" t="str">
        <f ca="1">IF(A10="","",IF(Planning!OA12="","",Planning!OA12))</f>
        <v/>
      </c>
      <c r="OB13" s="238" t="str">
        <f ca="1">IF(A10="","",IF(Planning!OB12="","",Planning!OB12))</f>
        <v/>
      </c>
      <c r="OC13" s="238" t="str">
        <f ca="1">IF(A10="","",IF(Planning!OC12="","",Planning!OC12))</f>
        <v/>
      </c>
      <c r="OD13" s="238" t="str">
        <f ca="1">IF(A10="","",IF(Planning!OD12="","",Planning!OD12))</f>
        <v/>
      </c>
      <c r="OE13" s="238" t="str">
        <f ca="1">IF(A10="","",IF(Planning!OE12="","",Planning!OE12))</f>
        <v/>
      </c>
      <c r="OF13" s="238" t="str">
        <f ca="1">IF(A10="","",IF(Planning!OF12="","",Planning!OF12))</f>
        <v/>
      </c>
      <c r="OG13" s="238" t="str">
        <f ca="1">IF(A10="","",IF(Planning!OG12="","",Planning!OG12))</f>
        <v/>
      </c>
      <c r="OH13" s="238" t="str">
        <f ca="1">IF(A10="","",IF(Planning!OH12="","",Planning!OH12))</f>
        <v/>
      </c>
      <c r="OI13" s="238" t="str">
        <f ca="1">IF(A10="","",IF(Planning!OI12="","",Planning!OI12))</f>
        <v/>
      </c>
      <c r="OJ13" s="239" t="str">
        <f ca="1">IF(A10="","",IF(Planning!OJ12="","",Planning!OJ12))</f>
        <v/>
      </c>
    </row>
    <row r="14" spans="1:400" ht="15.75" thickBot="1" x14ac:dyDescent="0.25">
      <c r="A14" s="395"/>
      <c r="B14" s="240" t="s">
        <v>183</v>
      </c>
      <c r="C14" s="241" t="s">
        <v>263</v>
      </c>
      <c r="D14" s="242" t="str">
        <f ca="1">IF(A10="","",IF(Planning!D13="","",Planning!D13))</f>
        <v/>
      </c>
      <c r="E14" s="243" t="str">
        <f ca="1">IF(A10="","",IF(Planning!E13="","",Planning!E13))</f>
        <v/>
      </c>
      <c r="F14" s="243" t="str">
        <f ca="1">IF(A10="","",IF(Planning!F13="","",Planning!F13))</f>
        <v/>
      </c>
      <c r="G14" s="243" t="str">
        <f ca="1">IF(A10="","",IF(Planning!G13="","",Planning!G13))</f>
        <v>C7.1</v>
      </c>
      <c r="H14" s="243" t="str">
        <f ca="1">IF(A10="","",IF(Planning!H13="","",Planning!H13))</f>
        <v/>
      </c>
      <c r="I14" s="243" t="str">
        <f ca="1">IF(A10="","",IF(Planning!I13="","",Planning!I13))</f>
        <v>C4.1</v>
      </c>
      <c r="J14" s="243" t="str">
        <f ca="1">IF(A10="","",IF(Planning!J13="","",Planning!J13))</f>
        <v>C4.1</v>
      </c>
      <c r="K14" s="243" t="str">
        <f ca="1">IF(A10="","",IF(Planning!K13="","",Planning!K13))</f>
        <v>C4.1</v>
      </c>
      <c r="L14" s="243" t="str">
        <f ca="1">IF(A10="","",IF(Planning!L13="","",Planning!L13))</f>
        <v>C4.1</v>
      </c>
      <c r="M14" s="243" t="str">
        <f ca="1">IF(A10="","",IF(Planning!M13="","",Planning!M13))</f>
        <v>C4.1</v>
      </c>
      <c r="N14" s="243" t="str">
        <f ca="1">IF(A10="","",IF(Planning!N13="","",Planning!N13))</f>
        <v>C4.1</v>
      </c>
      <c r="O14" s="243" t="str">
        <f ca="1">IF(A10="","",IF(Planning!O13="","",Planning!O13))</f>
        <v>C4.1</v>
      </c>
      <c r="P14" s="243" t="str">
        <f ca="1">IF(A10="","",IF(Planning!P13="","",Planning!P13))</f>
        <v>C4.1</v>
      </c>
      <c r="Q14" s="243" t="str">
        <f ca="1">IF(A10="","",IF(Planning!Q13="","",Planning!Q13))</f>
        <v>C4.1</v>
      </c>
      <c r="R14" s="243" t="str">
        <f ca="1">IF(A10="","",IF(Planning!R13="","",Planning!R13))</f>
        <v>C4.1</v>
      </c>
      <c r="S14" s="243" t="str">
        <f ca="1">IF(A10="","",IF(Planning!S13="","",Planning!S13))</f>
        <v>C4.1</v>
      </c>
      <c r="T14" s="243" t="str">
        <f ca="1">IF(A10="","",IF(Planning!T13="","",Planning!T13))</f>
        <v>C4.1</v>
      </c>
      <c r="U14" s="243" t="str">
        <f ca="1">IF(A10="","",IF(Planning!U13="","",Planning!U13))</f>
        <v>C4.1</v>
      </c>
      <c r="V14" s="243" t="str">
        <f ca="1">IF(A10="","",IF(Planning!V13="","",Planning!V13))</f>
        <v>C4.1</v>
      </c>
      <c r="W14" s="243" t="str">
        <f ca="1">IF(A10="","",IF(Planning!W13="","",Planning!W13))</f>
        <v>C4.1</v>
      </c>
      <c r="X14" s="243" t="str">
        <f ca="1">IF(A10="","",IF(Planning!X13="","",Planning!X13))</f>
        <v>C4.1</v>
      </c>
      <c r="Y14" s="243" t="str">
        <f ca="1">IF(A10="","",IF(Planning!Y13="","",Planning!Y13))</f>
        <v>C4.1</v>
      </c>
      <c r="Z14" s="243" t="str">
        <f ca="1">IF(A10="","",IF(Planning!Z13="","",Planning!Z13))</f>
        <v>C4.1</v>
      </c>
      <c r="AA14" s="243" t="str">
        <f ca="1">IF(A10="","",IF(Planning!AA13="","",Planning!AA13))</f>
        <v>C4.1</v>
      </c>
      <c r="AB14" s="243" t="str">
        <f ca="1">IF(A10="","",IF(Planning!AB13="","",Planning!AB13))</f>
        <v>C4.1</v>
      </c>
      <c r="AC14" s="243" t="str">
        <f ca="1">IF(A10="","",IF(Planning!AC13="","",Planning!AC13))</f>
        <v>C4.1</v>
      </c>
      <c r="AD14" s="243" t="str">
        <f ca="1">IF(A10="","",IF(Planning!AD13="","",Planning!AD13))</f>
        <v>C4.1</v>
      </c>
      <c r="AE14" s="243" t="str">
        <f ca="1">IF(A10="","",IF(Planning!AE13="","",Planning!AE13))</f>
        <v>C4.1</v>
      </c>
      <c r="AF14" s="243" t="str">
        <f ca="1">IF(A10="","",IF(Planning!AF13="","",Planning!AF13))</f>
        <v>C4.1</v>
      </c>
      <c r="AG14" s="243" t="str">
        <f ca="1">IF(A10="","",IF(Planning!AG13="","",Planning!AG13))</f>
        <v>C4.1</v>
      </c>
      <c r="AH14" s="243" t="str">
        <f ca="1">IF(A10="","",IF(Planning!AH13="","",Planning!AH13))</f>
        <v/>
      </c>
      <c r="AI14" s="243" t="str">
        <f ca="1">IF(A10="","",IF(Planning!AI13="","",Planning!AI13))</f>
        <v/>
      </c>
      <c r="AJ14" s="243" t="str">
        <f ca="1">IF(A10="","",IF(Planning!AJ13="","",Planning!AJ13))</f>
        <v/>
      </c>
      <c r="AK14" s="243" t="str">
        <f ca="1">IF(A10="","",IF(Planning!AK13="","",Planning!AK13))</f>
        <v/>
      </c>
      <c r="AL14" s="243" t="str">
        <f ca="1">IF(A10="","",IF(Planning!AL13="","",Planning!AL13))</f>
        <v/>
      </c>
      <c r="AM14" s="243" t="str">
        <f ca="1">IF(A10="","",IF(Planning!AM13="","",Planning!AM13))</f>
        <v>C1.2</v>
      </c>
      <c r="AN14" s="243" t="str">
        <f ca="1">IF(A10="","",IF(Planning!AN13="","",Planning!AN13))</f>
        <v>C1.2</v>
      </c>
      <c r="AO14" s="243" t="str">
        <f ca="1">IF(A10="","",IF(Planning!AO13="","",Planning!AO13))</f>
        <v/>
      </c>
      <c r="AP14" s="243" t="str">
        <f ca="1">IF(A10="","",IF(Planning!AP13="","",Planning!AP13))</f>
        <v/>
      </c>
      <c r="AQ14" s="243" t="str">
        <f ca="1">IF(A10="","",IF(Planning!AQ13="","",Planning!AQ13))</f>
        <v/>
      </c>
      <c r="AR14" s="243" t="str">
        <f ca="1">IF(A10="","",IF(Planning!AR13="","",Planning!AR13))</f>
        <v>C2.4</v>
      </c>
      <c r="AS14" s="243" t="str">
        <f ca="1">IF(A10="","",IF(Planning!AS13="","",Planning!AS13))</f>
        <v>C2.4</v>
      </c>
      <c r="AT14" s="243" t="str">
        <f ca="1">IF(A10="","",IF(Planning!AT13="","",Planning!AT13))</f>
        <v>C2.4</v>
      </c>
      <c r="AU14" s="243" t="str">
        <f ca="1">IF(A10="","",IF(Planning!AU13="","",Planning!AU13))</f>
        <v>C2.4</v>
      </c>
      <c r="AV14" s="243" t="str">
        <f ca="1">IF(A10="","",IF(Planning!AV13="","",Planning!AV13))</f>
        <v>C2.4</v>
      </c>
      <c r="AW14" s="243" t="str">
        <f ca="1">IF(A10="","",IF(Planning!AW13="","",Planning!AW13))</f>
        <v/>
      </c>
      <c r="AX14" s="243" t="str">
        <f ca="1">IF(A10="","",IF(Planning!AX13="","",Planning!AX13))</f>
        <v/>
      </c>
      <c r="AY14" s="243" t="str">
        <f ca="1">IF(A10="","",IF(Planning!AY13="","",Planning!AY13))</f>
        <v>C2.4</v>
      </c>
      <c r="AZ14" s="243" t="str">
        <f ca="1">IF(A10="","",IF(Planning!AZ13="","",Planning!AZ13))</f>
        <v>C2.4</v>
      </c>
      <c r="BA14" s="243" t="str">
        <f ca="1">IF(A10="","",IF(Planning!BA13="","",Planning!BA13))</f>
        <v>C2.4</v>
      </c>
      <c r="BB14" s="243" t="str">
        <f ca="1">IF(A10="","",IF(Planning!BB13="","",Planning!BB13))</f>
        <v>C2.4</v>
      </c>
      <c r="BC14" s="243" t="str">
        <f ca="1">IF(A10="","",IF(Planning!BC13="","",Planning!BC13))</f>
        <v>C2.4</v>
      </c>
      <c r="BD14" s="243" t="str">
        <f ca="1">IF(A10="","",IF(Planning!BD13="","",Planning!BD13))</f>
        <v/>
      </c>
      <c r="BE14" s="243" t="str">
        <f ca="1">IF(A10="","",IF(Planning!BE13="","",Planning!BE13))</f>
        <v/>
      </c>
      <c r="BF14" s="243" t="str">
        <f ca="1">IF(A10="","",IF(Planning!BF13="","",Planning!BF13))</f>
        <v>C5.6</v>
      </c>
      <c r="BG14" s="243" t="str">
        <f ca="1">IF(A10="","",IF(Planning!BG13="","",Planning!BG13))</f>
        <v/>
      </c>
      <c r="BH14" s="243" t="str">
        <f ca="1">IF(A10="","",IF(Planning!BH13="","",Planning!BH13))</f>
        <v/>
      </c>
      <c r="BI14" s="243" t="str">
        <f ca="1">IF(A10="","",IF(Planning!BI13="","",Planning!BI13))</f>
        <v>C6.6</v>
      </c>
      <c r="BJ14" s="243" t="str">
        <f ca="1">IF(A10="","",IF(Planning!BJ13="","",Planning!BJ13))</f>
        <v>C6.6</v>
      </c>
      <c r="BK14" s="243" t="str">
        <f ca="1">IF(A10="","",IF(Planning!BK13="","",Planning!BK13))</f>
        <v/>
      </c>
      <c r="BL14" s="243" t="str">
        <f ca="1">IF(A10="","",IF(Planning!BL13="","",Planning!BL13))</f>
        <v/>
      </c>
      <c r="BM14" s="243" t="str">
        <f ca="1">IF(A10="","",IF(Planning!BM13="","",Planning!BM13))</f>
        <v/>
      </c>
      <c r="BN14" s="243" t="str">
        <f ca="1">IF(A10="","",IF(Planning!BN13="","",Planning!BN13))</f>
        <v/>
      </c>
      <c r="BO14" s="243" t="str">
        <f ca="1">IF(A10="","",IF(Planning!BO13="","",Planning!BO13))</f>
        <v/>
      </c>
      <c r="BP14" s="243" t="str">
        <f ca="1">IF(A10="","",IF(Planning!BP13="","",Planning!BP13))</f>
        <v/>
      </c>
      <c r="BQ14" s="243" t="str">
        <f ca="1">IF(A10="","",IF(Planning!BQ13="","",Planning!BQ13))</f>
        <v/>
      </c>
      <c r="BR14" s="243" t="str">
        <f ca="1">IF(A10="","",IF(Planning!BR13="","",Planning!BR13))</f>
        <v/>
      </c>
      <c r="BS14" s="243" t="str">
        <f ca="1">IF(A10="","",IF(Planning!BS13="","",Planning!BS13))</f>
        <v/>
      </c>
      <c r="BT14" s="243" t="str">
        <f ca="1">IF(A10="","",IF(Planning!BT13="","",Planning!BT13))</f>
        <v/>
      </c>
      <c r="BU14" s="243" t="str">
        <f ca="1">IF(A10="","",IF(Planning!BU13="","",Planning!BU13))</f>
        <v/>
      </c>
      <c r="BV14" s="243" t="str">
        <f ca="1">IF(A10="","",IF(Planning!BV13="","",Planning!BV13))</f>
        <v/>
      </c>
      <c r="BW14" s="243" t="str">
        <f ca="1">IF(A10="","",IF(Planning!BW13="","",Planning!BW13))</f>
        <v/>
      </c>
      <c r="BX14" s="243" t="str">
        <f ca="1">IF(A10="","",IF(Planning!BX13="","",Planning!BX13))</f>
        <v/>
      </c>
      <c r="BY14" s="243" t="str">
        <f ca="1">IF(A10="","",IF(Planning!BY13="","",Planning!BY13))</f>
        <v/>
      </c>
      <c r="BZ14" s="243" t="str">
        <f ca="1">IF(A10="","",IF(Planning!BZ13="","",Planning!BZ13))</f>
        <v/>
      </c>
      <c r="CA14" s="243" t="str">
        <f ca="1">IF(A10="","",IF(Planning!CA13="","",Planning!CA13))</f>
        <v/>
      </c>
      <c r="CB14" s="243" t="str">
        <f ca="1">IF(A10="","",IF(Planning!CB13="","",Planning!CB13))</f>
        <v/>
      </c>
      <c r="CC14" s="243" t="str">
        <f ca="1">IF(A10="","",IF(Planning!CC13="","",Planning!CC13))</f>
        <v/>
      </c>
      <c r="CD14" s="243" t="str">
        <f ca="1">IF(A10="","",IF(Planning!CD13="","",Planning!CD13))</f>
        <v/>
      </c>
      <c r="CE14" s="243" t="str">
        <f ca="1">IF(A10="","",IF(Planning!CE13="","",Planning!CE13))</f>
        <v/>
      </c>
      <c r="CF14" s="243" t="str">
        <f ca="1">IF(A10="","",IF(Planning!CF13="","",Planning!CF13))</f>
        <v/>
      </c>
      <c r="CG14" s="243" t="str">
        <f ca="1">IF(A10="","",IF(Planning!CG13="","",Planning!CG13))</f>
        <v/>
      </c>
      <c r="CH14" s="243" t="str">
        <f ca="1">IF(A10="","",IF(Planning!CH13="","",Planning!CH13))</f>
        <v/>
      </c>
      <c r="CI14" s="243" t="str">
        <f ca="1">IF(A10="","",IF(Planning!CI13="","",Planning!CI13))</f>
        <v/>
      </c>
      <c r="CJ14" s="243" t="str">
        <f ca="1">IF(A10="","",IF(Planning!CJ13="","",Planning!CJ13))</f>
        <v/>
      </c>
      <c r="CK14" s="243" t="str">
        <f ca="1">IF(A10="","",IF(Planning!CK13="","",Planning!CK13))</f>
        <v/>
      </c>
      <c r="CL14" s="243" t="str">
        <f ca="1">IF(A10="","",IF(Planning!CL13="","",Planning!CL13))</f>
        <v/>
      </c>
      <c r="CM14" s="243" t="str">
        <f ca="1">IF(A10="","",IF(Planning!CM13="","",Planning!CM13))</f>
        <v/>
      </c>
      <c r="CN14" s="243" t="str">
        <f ca="1">IF(A10="","",IF(Planning!CN13="","",Planning!CN13))</f>
        <v/>
      </c>
      <c r="CO14" s="243" t="str">
        <f ca="1">IF(A10="","",IF(Planning!CO13="","",Planning!CO13))</f>
        <v/>
      </c>
      <c r="CP14" s="243" t="str">
        <f ca="1">IF(A10="","",IF(Planning!CP13="","",Planning!CP13))</f>
        <v/>
      </c>
      <c r="CQ14" s="243" t="str">
        <f ca="1">IF(A10="","",IF(Planning!CQ13="","",Planning!CQ13))</f>
        <v/>
      </c>
      <c r="CR14" s="243" t="str">
        <f ca="1">IF(A10="","",IF(Planning!CR13="","",Planning!CR13))</f>
        <v/>
      </c>
      <c r="CS14" s="243" t="str">
        <f ca="1">IF(A10="","",IF(Planning!CS13="","",Planning!CS13))</f>
        <v/>
      </c>
      <c r="CT14" s="243" t="str">
        <f ca="1">IF(A10="","",IF(Planning!CT13="","",Planning!CT13))</f>
        <v/>
      </c>
      <c r="CU14" s="243" t="str">
        <f ca="1">IF(A10="","",IF(Planning!CU13="","",Planning!CU13))</f>
        <v/>
      </c>
      <c r="CV14" s="243" t="str">
        <f ca="1">IF(A10="","",IF(Planning!CV13="","",Planning!CV13))</f>
        <v/>
      </c>
      <c r="CW14" s="243" t="str">
        <f ca="1">IF(A10="","",IF(Planning!CW13="","",Planning!CW13))</f>
        <v/>
      </c>
      <c r="CX14" s="243" t="str">
        <f ca="1">IF(A10="","",IF(Planning!CX13="","",Planning!CX13))</f>
        <v/>
      </c>
      <c r="CY14" s="243" t="str">
        <f ca="1">IF(A10="","",IF(Planning!CY13="","",Planning!CY13))</f>
        <v/>
      </c>
      <c r="CZ14" s="243" t="str">
        <f ca="1">IF(A10="","",IF(Planning!CZ13="","",Planning!CZ13))</f>
        <v/>
      </c>
      <c r="DA14" s="243" t="str">
        <f ca="1">IF(A10="","",IF(Planning!DA13="","",Planning!DA13))</f>
        <v/>
      </c>
      <c r="DB14" s="243" t="str">
        <f ca="1">IF(A10="","",IF(Planning!DB13="","",Planning!DB13))</f>
        <v/>
      </c>
      <c r="DC14" s="243" t="str">
        <f ca="1">IF(A10="","",IF(Planning!DC13="","",Planning!DC13))</f>
        <v/>
      </c>
      <c r="DD14" s="243" t="str">
        <f ca="1">IF(A10="","",IF(Planning!DD13="","",Planning!DD13))</f>
        <v/>
      </c>
      <c r="DE14" s="243" t="str">
        <f ca="1">IF(A10="","",IF(Planning!DE13="","",Planning!DE13))</f>
        <v/>
      </c>
      <c r="DF14" s="243" t="str">
        <f ca="1">IF(A10="","",IF(Planning!DF13="","",Planning!DF13))</f>
        <v/>
      </c>
      <c r="DG14" s="243" t="str">
        <f ca="1">IF(A10="","",IF(Planning!DG13="","",Planning!DG13))</f>
        <v/>
      </c>
      <c r="DH14" s="243" t="str">
        <f ca="1">IF(A10="","",IF(Planning!DH13="","",Planning!DH13))</f>
        <v/>
      </c>
      <c r="DI14" s="243" t="str">
        <f ca="1">IF(A10="","",IF(Planning!DI13="","",Planning!DI13))</f>
        <v/>
      </c>
      <c r="DJ14" s="243" t="str">
        <f ca="1">IF(A10="","",IF(Planning!DJ13="","",Planning!DJ13))</f>
        <v/>
      </c>
      <c r="DK14" s="243" t="str">
        <f ca="1">IF(A10="","",IF(Planning!DK13="","",Planning!DK13))</f>
        <v/>
      </c>
      <c r="DL14" s="243" t="str">
        <f ca="1">IF(A10="","",IF(Planning!DL13="","",Planning!DL13))</f>
        <v/>
      </c>
      <c r="DM14" s="243" t="str">
        <f ca="1">IF(A10="","",IF(Planning!DM13="","",Planning!DM13))</f>
        <v/>
      </c>
      <c r="DN14" s="243" t="str">
        <f ca="1">IF(A10="","",IF(Planning!DN13="","",Planning!DN13))</f>
        <v/>
      </c>
      <c r="DO14" s="243" t="str">
        <f ca="1">IF(A10="","",IF(Planning!DO13="","",Planning!DO13))</f>
        <v/>
      </c>
      <c r="DP14" s="243" t="str">
        <f ca="1">IF(A10="","",IF(Planning!DP13="","",Planning!DP13))</f>
        <v/>
      </c>
      <c r="DQ14" s="243" t="str">
        <f ca="1">IF(A10="","",IF(Planning!DQ13="","",Planning!DQ13))</f>
        <v/>
      </c>
      <c r="DR14" s="243" t="str">
        <f ca="1">IF(A10="","",IF(Planning!DR13="","",Planning!DR13))</f>
        <v/>
      </c>
      <c r="DS14" s="243" t="str">
        <f ca="1">IF(A10="","",IF(Planning!DS13="","",Planning!DS13))</f>
        <v/>
      </c>
      <c r="DT14" s="243" t="str">
        <f ca="1">IF(A10="","",IF(Planning!DT13="","",Planning!DT13))</f>
        <v/>
      </c>
      <c r="DU14" s="243" t="str">
        <f ca="1">IF(A10="","",IF(Planning!DU13="","",Planning!DU13))</f>
        <v/>
      </c>
      <c r="DV14" s="243" t="str">
        <f ca="1">IF(A10="","",IF(Planning!DV13="","",Planning!DV13))</f>
        <v/>
      </c>
      <c r="DW14" s="243" t="str">
        <f ca="1">IF(A10="","",IF(Planning!DW13="","",Planning!DW13))</f>
        <v/>
      </c>
      <c r="DX14" s="243" t="str">
        <f ca="1">IF(A10="","",IF(Planning!DX13="","",Planning!DX13))</f>
        <v/>
      </c>
      <c r="DY14" s="243" t="str">
        <f ca="1">IF(A10="","",IF(Planning!DY13="","",Planning!DY13))</f>
        <v/>
      </c>
      <c r="DZ14" s="243" t="str">
        <f ca="1">IF(A10="","",IF(Planning!DZ13="","",Planning!DZ13))</f>
        <v/>
      </c>
      <c r="EA14" s="243" t="str">
        <f ca="1">IF(A10="","",IF(Planning!EA13="","",Planning!EA13))</f>
        <v/>
      </c>
      <c r="EB14" s="243" t="str">
        <f ca="1">IF(A10="","",IF(Planning!EB13="","",Planning!EB13))</f>
        <v/>
      </c>
      <c r="EC14" s="243" t="str">
        <f ca="1">IF(A10="","",IF(Planning!EC13="","",Planning!EC13))</f>
        <v/>
      </c>
      <c r="ED14" s="243" t="str">
        <f ca="1">IF(A10="","",IF(Planning!ED13="","",Planning!ED13))</f>
        <v/>
      </c>
      <c r="EE14" s="243" t="str">
        <f ca="1">IF(A10="","",IF(Planning!EE13="","",Planning!EE13))</f>
        <v/>
      </c>
      <c r="EF14" s="243" t="str">
        <f ca="1">IF(A10="","",IF(Planning!EF13="","",Planning!EF13))</f>
        <v/>
      </c>
      <c r="EG14" s="243" t="str">
        <f ca="1">IF(A10="","",IF(Planning!EG13="","",Planning!EG13))</f>
        <v/>
      </c>
      <c r="EH14" s="243" t="str">
        <f ca="1">IF(A10="","",IF(Planning!EH13="","",Planning!EH13))</f>
        <v/>
      </c>
      <c r="EI14" s="243" t="str">
        <f ca="1">IF(A10="","",IF(Planning!EI13="","",Planning!EI13))</f>
        <v/>
      </c>
      <c r="EJ14" s="243" t="str">
        <f ca="1">IF(A10="","",IF(Planning!EJ13="","",Planning!EJ13))</f>
        <v/>
      </c>
      <c r="EK14" s="243" t="str">
        <f ca="1">IF(A10="","",IF(Planning!EK13="","",Planning!EK13))</f>
        <v/>
      </c>
      <c r="EL14" s="243" t="str">
        <f ca="1">IF(A10="","",IF(Planning!EL13="","",Planning!EL13))</f>
        <v/>
      </c>
      <c r="EM14" s="243" t="str">
        <f ca="1">IF(A10="","",IF(Planning!EM13="","",Planning!EM13))</f>
        <v/>
      </c>
      <c r="EN14" s="243" t="str">
        <f ca="1">IF(A10="","",IF(Planning!EN13="","",Planning!EN13))</f>
        <v/>
      </c>
      <c r="EO14" s="243" t="str">
        <f ca="1">IF(A10="","",IF(Planning!EO13="","",Planning!EO13))</f>
        <v/>
      </c>
      <c r="EP14" s="243" t="str">
        <f ca="1">IF(A10="","",IF(Planning!EP13="","",Planning!EP13))</f>
        <v/>
      </c>
      <c r="EQ14" s="243" t="str">
        <f ca="1">IF(A10="","",IF(Planning!EQ13="","",Planning!EQ13))</f>
        <v/>
      </c>
      <c r="ER14" s="243" t="str">
        <f ca="1">IF(A10="","",IF(Planning!ER13="","",Planning!ER13))</f>
        <v/>
      </c>
      <c r="ES14" s="243" t="str">
        <f ca="1">IF(A10="","",IF(Planning!ES13="","",Planning!ES13))</f>
        <v/>
      </c>
      <c r="ET14" s="243" t="str">
        <f ca="1">IF(A10="","",IF(Planning!ET13="","",Planning!ET13))</f>
        <v/>
      </c>
      <c r="EU14" s="243" t="str">
        <f ca="1">IF(A10="","",IF(Planning!EU13="","",Planning!EU13))</f>
        <v/>
      </c>
      <c r="EV14" s="243" t="str">
        <f ca="1">IF(A10="","",IF(Planning!EV13="","",Planning!EV13))</f>
        <v/>
      </c>
      <c r="EW14" s="243" t="str">
        <f ca="1">IF(A10="","",IF(Planning!EW13="","",Planning!EW13))</f>
        <v/>
      </c>
      <c r="EX14" s="243" t="str">
        <f ca="1">IF(A10="","",IF(Planning!EX13="","",Planning!EX13))</f>
        <v/>
      </c>
      <c r="EY14" s="243" t="str">
        <f ca="1">IF(A10="","",IF(Planning!EY13="","",Planning!EY13))</f>
        <v/>
      </c>
      <c r="EZ14" s="243" t="str">
        <f ca="1">IF(A10="","",IF(Planning!EZ13="","",Planning!EZ13))</f>
        <v/>
      </c>
      <c r="FA14" s="243" t="str">
        <f ca="1">IF(A10="","",IF(Planning!FA13="","",Planning!FA13))</f>
        <v/>
      </c>
      <c r="FB14" s="243" t="str">
        <f ca="1">IF(A10="","",IF(Planning!FB13="","",Planning!FB13))</f>
        <v/>
      </c>
      <c r="FC14" s="243" t="str">
        <f ca="1">IF(A10="","",IF(Planning!FC13="","",Planning!FC13))</f>
        <v/>
      </c>
      <c r="FD14" s="243" t="str">
        <f ca="1">IF(A10="","",IF(Planning!FD13="","",Planning!FD13))</f>
        <v/>
      </c>
      <c r="FE14" s="243" t="str">
        <f ca="1">IF(A10="","",IF(Planning!FE13="","",Planning!FE13))</f>
        <v/>
      </c>
      <c r="FF14" s="243" t="str">
        <f ca="1">IF(A10="","",IF(Planning!FF13="","",Planning!FF13))</f>
        <v/>
      </c>
      <c r="FG14" s="243" t="str">
        <f ca="1">IF(A10="","",IF(Planning!FG13="","",Planning!FG13))</f>
        <v/>
      </c>
      <c r="FH14" s="243" t="str">
        <f ca="1">IF(A10="","",IF(Planning!FH13="","",Planning!FH13))</f>
        <v/>
      </c>
      <c r="FI14" s="243" t="str">
        <f ca="1">IF(A10="","",IF(Planning!FI13="","",Planning!FI13))</f>
        <v/>
      </c>
      <c r="FJ14" s="243" t="str">
        <f ca="1">IF(A10="","",IF(Planning!FJ13="","",Planning!FJ13))</f>
        <v/>
      </c>
      <c r="FK14" s="243" t="str">
        <f ca="1">IF(A10="","",IF(Planning!FK13="","",Planning!FK13))</f>
        <v/>
      </c>
      <c r="FL14" s="243" t="str">
        <f ca="1">IF(A10="","",IF(Planning!FL13="","",Planning!FL13))</f>
        <v/>
      </c>
      <c r="FM14" s="243" t="str">
        <f ca="1">IF(A10="","",IF(Planning!FM13="","",Planning!FM13))</f>
        <v/>
      </c>
      <c r="FN14" s="243" t="str">
        <f ca="1">IF(A10="","",IF(Planning!FN13="","",Planning!FN13))</f>
        <v/>
      </c>
      <c r="FO14" s="243" t="str">
        <f ca="1">IF(A10="","",IF(Planning!FO13="","",Planning!FO13))</f>
        <v/>
      </c>
      <c r="FP14" s="243" t="str">
        <f ca="1">IF(A10="","",IF(Planning!FP13="","",Planning!FP13))</f>
        <v/>
      </c>
      <c r="FQ14" s="243" t="str">
        <f ca="1">IF(A10="","",IF(Planning!FQ13="","",Planning!FQ13))</f>
        <v/>
      </c>
      <c r="FR14" s="243" t="str">
        <f ca="1">IF(A10="","",IF(Planning!FR13="","",Planning!FR13))</f>
        <v/>
      </c>
      <c r="FS14" s="243" t="str">
        <f ca="1">IF(A10="","",IF(Planning!FS13="","",Planning!FS13))</f>
        <v/>
      </c>
      <c r="FT14" s="243" t="str">
        <f ca="1">IF(A10="","",IF(Planning!FT13="","",Planning!FT13))</f>
        <v/>
      </c>
      <c r="FU14" s="243" t="str">
        <f ca="1">IF(A10="","",IF(Planning!FU13="","",Planning!FU13))</f>
        <v/>
      </c>
      <c r="FV14" s="243" t="str">
        <f ca="1">IF(A10="","",IF(Planning!FV13="","",Planning!FV13))</f>
        <v/>
      </c>
      <c r="FW14" s="243" t="str">
        <f ca="1">IF(A10="","",IF(Planning!FW13="","",Planning!FW13))</f>
        <v/>
      </c>
      <c r="FX14" s="243" t="str">
        <f ca="1">IF(A10="","",IF(Planning!FX13="","",Planning!FX13))</f>
        <v/>
      </c>
      <c r="FY14" s="243" t="str">
        <f ca="1">IF(A10="","",IF(Planning!FY13="","",Planning!FY13))</f>
        <v/>
      </c>
      <c r="FZ14" s="243" t="str">
        <f ca="1">IF(A10="","",IF(Planning!FZ13="","",Planning!FZ13))</f>
        <v/>
      </c>
      <c r="GA14" s="243" t="str">
        <f ca="1">IF(A10="","",IF(Planning!GA13="","",Planning!GA13))</f>
        <v/>
      </c>
      <c r="GB14" s="243" t="str">
        <f ca="1">IF(A10="","",IF(Planning!GB13="","",Planning!GB13))</f>
        <v/>
      </c>
      <c r="GC14" s="243" t="str">
        <f ca="1">IF(A10="","",IF(Planning!GC13="","",Planning!GC13))</f>
        <v/>
      </c>
      <c r="GD14" s="243" t="str">
        <f ca="1">IF(A10="","",IF(Planning!GD13="","",Planning!GD13))</f>
        <v/>
      </c>
      <c r="GE14" s="243" t="str">
        <f ca="1">IF(A10="","",IF(Planning!GE13="","",Planning!GE13))</f>
        <v/>
      </c>
      <c r="GF14" s="243" t="str">
        <f ca="1">IF(A10="","",IF(Planning!GF13="","",Planning!GF13))</f>
        <v/>
      </c>
      <c r="GG14" s="243" t="str">
        <f ca="1">IF(A10="","",IF(Planning!GG13="","",Planning!GG13))</f>
        <v/>
      </c>
      <c r="GH14" s="243" t="str">
        <f ca="1">IF(A10="","",IF(Planning!GH13="","",Planning!GH13))</f>
        <v/>
      </c>
      <c r="GI14" s="243" t="str">
        <f ca="1">IF(A10="","",IF(Planning!GI13="","",Planning!GI13))</f>
        <v/>
      </c>
      <c r="GJ14" s="243" t="str">
        <f ca="1">IF(A10="","",IF(Planning!GJ13="","",Planning!GJ13))</f>
        <v/>
      </c>
      <c r="GK14" s="243" t="str">
        <f ca="1">IF(A10="","",IF(Planning!GK13="","",Planning!GK13))</f>
        <v/>
      </c>
      <c r="GL14" s="243" t="str">
        <f ca="1">IF(A10="","",IF(Planning!GL13="","",Planning!GL13))</f>
        <v/>
      </c>
      <c r="GM14" s="243" t="str">
        <f ca="1">IF(A10="","",IF(Planning!GM13="","",Planning!GM13))</f>
        <v/>
      </c>
      <c r="GN14" s="243" t="str">
        <f ca="1">IF(A10="","",IF(Planning!GN13="","",Planning!GN13))</f>
        <v/>
      </c>
      <c r="GO14" s="243" t="str">
        <f ca="1">IF(A10="","",IF(Planning!GO13="","",Planning!GO13))</f>
        <v/>
      </c>
      <c r="GP14" s="243" t="str">
        <f ca="1">IF(A10="","",IF(Planning!GP13="","",Planning!GP13))</f>
        <v/>
      </c>
      <c r="GQ14" s="243" t="str">
        <f ca="1">IF(A10="","",IF(Planning!GQ13="","",Planning!GQ13))</f>
        <v/>
      </c>
      <c r="GR14" s="243" t="str">
        <f ca="1">IF(A10="","",IF(Planning!GR13="","",Planning!GR13))</f>
        <v/>
      </c>
      <c r="GS14" s="243" t="str">
        <f ca="1">IF(A10="","",IF(Planning!GS13="","",Planning!GS13))</f>
        <v/>
      </c>
      <c r="GT14" s="243" t="str">
        <f ca="1">IF(A10="","",IF(Planning!GT13="","",Planning!GT13))</f>
        <v/>
      </c>
      <c r="GU14" s="243" t="str">
        <f ca="1">IF(A10="","",IF(Planning!GU13="","",Planning!GU13))</f>
        <v/>
      </c>
      <c r="GV14" s="243" t="str">
        <f ca="1">IF(A10="","",IF(Planning!GV13="","",Planning!GV13))</f>
        <v/>
      </c>
      <c r="GW14" s="243" t="str">
        <f ca="1">IF(A10="","",IF(Planning!GW13="","",Planning!GW13))</f>
        <v/>
      </c>
      <c r="GX14" s="243" t="str">
        <f ca="1">IF(A10="","",IF(Planning!GX13="","",Planning!GX13))</f>
        <v/>
      </c>
      <c r="GY14" s="243" t="str">
        <f ca="1">IF(A10="","",IF(Planning!GY13="","",Planning!GY13))</f>
        <v/>
      </c>
      <c r="GZ14" s="243" t="str">
        <f ca="1">IF(A10="","",IF(Planning!GZ13="","",Planning!GZ13))</f>
        <v/>
      </c>
      <c r="HA14" s="243" t="str">
        <f ca="1">IF(A10="","",IF(Planning!HA13="","",Planning!HA13))</f>
        <v/>
      </c>
      <c r="HB14" s="243" t="str">
        <f ca="1">IF(A10="","",IF(Planning!HB13="","",Planning!HB13))</f>
        <v/>
      </c>
      <c r="HC14" s="243" t="str">
        <f ca="1">IF(A10="","",IF(Planning!HC13="","",Planning!HC13))</f>
        <v/>
      </c>
      <c r="HD14" s="243" t="str">
        <f ca="1">IF(A10="","",IF(Planning!HD13="","",Planning!HD13))</f>
        <v/>
      </c>
      <c r="HE14" s="243" t="str">
        <f ca="1">IF(A10="","",IF(Planning!HE13="","",Planning!HE13))</f>
        <v/>
      </c>
      <c r="HF14" s="243" t="str">
        <f ca="1">IF(A10="","",IF(Planning!HF13="","",Planning!HF13))</f>
        <v/>
      </c>
      <c r="HG14" s="243" t="str">
        <f ca="1">IF(A10="","",IF(Planning!HG13="","",Planning!HG13))</f>
        <v/>
      </c>
      <c r="HH14" s="243" t="str">
        <f ca="1">IF(A10="","",IF(Planning!HH13="","",Planning!HH13))</f>
        <v/>
      </c>
      <c r="HI14" s="243" t="str">
        <f ca="1">IF(A10="","",IF(Planning!HI13="","",Planning!HI13))</f>
        <v/>
      </c>
      <c r="HJ14" s="243" t="str">
        <f ca="1">IF(A10="","",IF(Planning!HJ13="","",Planning!HJ13))</f>
        <v/>
      </c>
      <c r="HK14" s="243" t="str">
        <f ca="1">IF(A10="","",IF(Planning!HK13="","",Planning!HK13))</f>
        <v/>
      </c>
      <c r="HL14" s="243" t="str">
        <f ca="1">IF(A10="","",IF(Planning!HL13="","",Planning!HL13))</f>
        <v/>
      </c>
      <c r="HM14" s="243" t="str">
        <f ca="1">IF(A10="","",IF(Planning!HM13="","",Planning!HM13))</f>
        <v/>
      </c>
      <c r="HN14" s="243" t="str">
        <f ca="1">IF(A10="","",IF(Planning!HN13="","",Planning!HN13))</f>
        <v/>
      </c>
      <c r="HO14" s="243" t="str">
        <f ca="1">IF(A10="","",IF(Planning!HO13="","",Planning!HO13))</f>
        <v/>
      </c>
      <c r="HP14" s="243" t="str">
        <f ca="1">IF(A10="","",IF(Planning!HP13="","",Planning!HP13))</f>
        <v/>
      </c>
      <c r="HQ14" s="243" t="str">
        <f ca="1">IF(A10="","",IF(Planning!HQ13="","",Planning!HQ13))</f>
        <v/>
      </c>
      <c r="HR14" s="243" t="str">
        <f ca="1">IF(A10="","",IF(Planning!HR13="","",Planning!HR13))</f>
        <v/>
      </c>
      <c r="HS14" s="243" t="str">
        <f ca="1">IF(A10="","",IF(Planning!HS13="","",Planning!HS13))</f>
        <v/>
      </c>
      <c r="HT14" s="243" t="str">
        <f ca="1">IF(A10="","",IF(Planning!HT13="","",Planning!HT13))</f>
        <v/>
      </c>
      <c r="HU14" s="243" t="str">
        <f ca="1">IF(A10="","",IF(Planning!HU13="","",Planning!HU13))</f>
        <v/>
      </c>
      <c r="HV14" s="243" t="str">
        <f ca="1">IF(A10="","",IF(Planning!HV13="","",Planning!HV13))</f>
        <v/>
      </c>
      <c r="HW14" s="243" t="str">
        <f ca="1">IF(A10="","",IF(Planning!HW13="","",Planning!HW13))</f>
        <v/>
      </c>
      <c r="HX14" s="243" t="str">
        <f ca="1">IF(A10="","",IF(Planning!HX13="","",Planning!HX13))</f>
        <v/>
      </c>
      <c r="HY14" s="243" t="str">
        <f ca="1">IF(A10="","",IF(Planning!HY13="","",Planning!HY13))</f>
        <v/>
      </c>
      <c r="HZ14" s="243" t="str">
        <f ca="1">IF(A10="","",IF(Planning!HZ13="","",Planning!HZ13))</f>
        <v/>
      </c>
      <c r="IA14" s="243" t="str">
        <f ca="1">IF(A10="","",IF(Planning!IA13="","",Planning!IA13))</f>
        <v/>
      </c>
      <c r="IB14" s="243" t="str">
        <f ca="1">IF(A10="","",IF(Planning!IB13="","",Planning!IB13))</f>
        <v/>
      </c>
      <c r="IC14" s="243" t="str">
        <f ca="1">IF(A10="","",IF(Planning!IC13="","",Planning!IC13))</f>
        <v/>
      </c>
      <c r="ID14" s="243" t="str">
        <f ca="1">IF(A10="","",IF(Planning!ID13="","",Planning!ID13))</f>
        <v/>
      </c>
      <c r="IE14" s="243" t="str">
        <f ca="1">IF(A10="","",IF(Planning!IE13="","",Planning!IE13))</f>
        <v/>
      </c>
      <c r="IF14" s="243" t="str">
        <f ca="1">IF(A10="","",IF(Planning!IF13="","",Planning!IF13))</f>
        <v/>
      </c>
      <c r="IG14" s="243" t="str">
        <f ca="1">IF(A10="","",IF(Planning!IG13="","",Planning!IG13))</f>
        <v/>
      </c>
      <c r="IH14" s="243" t="str">
        <f ca="1">IF(A10="","",IF(Planning!IH13="","",Planning!IH13))</f>
        <v/>
      </c>
      <c r="II14" s="243" t="str">
        <f ca="1">IF(A10="","",IF(Planning!II13="","",Planning!II13))</f>
        <v/>
      </c>
      <c r="IJ14" s="243" t="str">
        <f ca="1">IF(A10="","",IF(Planning!IJ13="","",Planning!IJ13))</f>
        <v/>
      </c>
      <c r="IK14" s="243" t="str">
        <f ca="1">IF(A10="","",IF(Planning!IK13="","",Planning!IK13))</f>
        <v/>
      </c>
      <c r="IL14" s="243" t="str">
        <f ca="1">IF(A10="","",IF(Planning!IL13="","",Planning!IL13))</f>
        <v/>
      </c>
      <c r="IM14" s="243" t="str">
        <f ca="1">IF(A10="","",IF(Planning!IM13="","",Planning!IM13))</f>
        <v/>
      </c>
      <c r="IN14" s="243" t="str">
        <f ca="1">IF(A10="","",IF(Planning!IN13="","",Planning!IN13))</f>
        <v/>
      </c>
      <c r="IO14" s="243" t="str">
        <f ca="1">IF(A10="","",IF(Planning!IO13="","",Planning!IO13))</f>
        <v/>
      </c>
      <c r="IP14" s="243" t="str">
        <f ca="1">IF(A10="","",IF(Planning!IP13="","",Planning!IP13))</f>
        <v/>
      </c>
      <c r="IQ14" s="243" t="str">
        <f ca="1">IF(A10="","",IF(Planning!IQ13="","",Planning!IQ13))</f>
        <v/>
      </c>
      <c r="IR14" s="243" t="str">
        <f ca="1">IF(A10="","",IF(Planning!IR13="","",Planning!IR13))</f>
        <v/>
      </c>
      <c r="IS14" s="243" t="str">
        <f ca="1">IF(A10="","",IF(Planning!IS13="","",Planning!IS13))</f>
        <v/>
      </c>
      <c r="IT14" s="243" t="str">
        <f ca="1">IF(A10="","",IF(Planning!IT13="","",Planning!IT13))</f>
        <v/>
      </c>
      <c r="IU14" s="243" t="str">
        <f ca="1">IF(A10="","",IF(Planning!IU13="","",Planning!IU13))</f>
        <v/>
      </c>
      <c r="IV14" s="243" t="str">
        <f ca="1">IF(A10="","",IF(Planning!IV13="","",Planning!IV13))</f>
        <v/>
      </c>
      <c r="IW14" s="243" t="str">
        <f ca="1">IF(A10="","",IF(Planning!IW13="","",Planning!IW13))</f>
        <v/>
      </c>
      <c r="IX14" s="243" t="str">
        <f ca="1">IF(A10="","",IF(Planning!IX13="","",Planning!IX13))</f>
        <v/>
      </c>
      <c r="IY14" s="243" t="str">
        <f ca="1">IF(A10="","",IF(Planning!IY13="","",Planning!IY13))</f>
        <v/>
      </c>
      <c r="IZ14" s="243" t="str">
        <f ca="1">IF(A10="","",IF(Planning!IZ13="","",Planning!IZ13))</f>
        <v/>
      </c>
      <c r="JA14" s="243" t="str">
        <f ca="1">IF(A10="","",IF(Planning!JA13="","",Planning!JA13))</f>
        <v/>
      </c>
      <c r="JB14" s="243" t="str">
        <f ca="1">IF(A10="","",IF(Planning!JB13="","",Planning!JB13))</f>
        <v/>
      </c>
      <c r="JC14" s="243" t="str">
        <f ca="1">IF(A10="","",IF(Planning!JC13="","",Planning!JC13))</f>
        <v/>
      </c>
      <c r="JD14" s="243" t="str">
        <f ca="1">IF(A10="","",IF(Planning!JD13="","",Planning!JD13))</f>
        <v/>
      </c>
      <c r="JE14" s="243" t="str">
        <f ca="1">IF(A10="","",IF(Planning!JE13="","",Planning!JE13))</f>
        <v/>
      </c>
      <c r="JF14" s="243" t="str">
        <f ca="1">IF(A10="","",IF(Planning!JF13="","",Planning!JF13))</f>
        <v/>
      </c>
      <c r="JG14" s="243" t="str">
        <f ca="1">IF(A10="","",IF(Planning!JG13="","",Planning!JG13))</f>
        <v/>
      </c>
      <c r="JH14" s="243" t="str">
        <f ca="1">IF(A10="","",IF(Planning!JH13="","",Planning!JH13))</f>
        <v/>
      </c>
      <c r="JI14" s="243" t="str">
        <f ca="1">IF(A10="","",IF(Planning!JI13="","",Planning!JI13))</f>
        <v/>
      </c>
      <c r="JJ14" s="243" t="str">
        <f ca="1">IF(A10="","",IF(Planning!JJ13="","",Planning!JJ13))</f>
        <v/>
      </c>
      <c r="JK14" s="243" t="str">
        <f ca="1">IF(A10="","",IF(Planning!JK13="","",Planning!JK13))</f>
        <v/>
      </c>
      <c r="JL14" s="243" t="str">
        <f ca="1">IF(A10="","",IF(Planning!JL13="","",Planning!JL13))</f>
        <v/>
      </c>
      <c r="JM14" s="243" t="str">
        <f ca="1">IF(A10="","",IF(Planning!JM13="","",Planning!JM13))</f>
        <v/>
      </c>
      <c r="JN14" s="243" t="str">
        <f ca="1">IF(A10="","",IF(Planning!JN13="","",Planning!JN13))</f>
        <v/>
      </c>
      <c r="JO14" s="243" t="str">
        <f ca="1">IF(A10="","",IF(Planning!JO13="","",Planning!JO13))</f>
        <v/>
      </c>
      <c r="JP14" s="243" t="str">
        <f ca="1">IF(A10="","",IF(Planning!JP13="","",Planning!JP13))</f>
        <v/>
      </c>
      <c r="JQ14" s="243" t="str">
        <f ca="1">IF(A10="","",IF(Planning!JQ13="","",Planning!JQ13))</f>
        <v/>
      </c>
      <c r="JR14" s="243" t="str">
        <f ca="1">IF(A10="","",IF(Planning!JR13="","",Planning!JR13))</f>
        <v/>
      </c>
      <c r="JS14" s="243" t="str">
        <f ca="1">IF(A10="","",IF(Planning!JS13="","",Planning!JS13))</f>
        <v/>
      </c>
      <c r="JT14" s="243" t="str">
        <f ca="1">IF(A10="","",IF(Planning!JT13="","",Planning!JT13))</f>
        <v/>
      </c>
      <c r="JU14" s="243" t="str">
        <f ca="1">IF(A10="","",IF(Planning!JU13="","",Planning!JU13))</f>
        <v/>
      </c>
      <c r="JV14" s="243" t="str">
        <f ca="1">IF(A10="","",IF(Planning!JV13="","",Planning!JV13))</f>
        <v/>
      </c>
      <c r="JW14" s="243" t="str">
        <f ca="1">IF(A10="","",IF(Planning!JW13="","",Planning!JW13))</f>
        <v/>
      </c>
      <c r="JX14" s="243" t="str">
        <f ca="1">IF(A10="","",IF(Planning!JX13="","",Planning!JX13))</f>
        <v/>
      </c>
      <c r="JY14" s="243" t="str">
        <f ca="1">IF(A10="","",IF(Planning!JY13="","",Planning!JY13))</f>
        <v/>
      </c>
      <c r="JZ14" s="243" t="str">
        <f ca="1">IF(A10="","",IF(Planning!JZ13="","",Planning!JZ13))</f>
        <v/>
      </c>
      <c r="KA14" s="243" t="str">
        <f ca="1">IF(A10="","",IF(Planning!KA13="","",Planning!KA13))</f>
        <v/>
      </c>
      <c r="KB14" s="243" t="str">
        <f ca="1">IF(A10="","",IF(Planning!KB13="","",Planning!KB13))</f>
        <v/>
      </c>
      <c r="KC14" s="243" t="str">
        <f ca="1">IF(A10="","",IF(Planning!KC13="","",Planning!KC13))</f>
        <v/>
      </c>
      <c r="KD14" s="243" t="str">
        <f ca="1">IF(A10="","",IF(Planning!KD13="","",Planning!KD13))</f>
        <v/>
      </c>
      <c r="KE14" s="243" t="str">
        <f ca="1">IF(A10="","",IF(Planning!KE13="","",Planning!KE13))</f>
        <v/>
      </c>
      <c r="KF14" s="243" t="str">
        <f ca="1">IF(A10="","",IF(Planning!KF13="","",Planning!KF13))</f>
        <v/>
      </c>
      <c r="KG14" s="243" t="str">
        <f ca="1">IF(A10="","",IF(Planning!KG13="","",Planning!KG13))</f>
        <v/>
      </c>
      <c r="KH14" s="243" t="str">
        <f ca="1">IF(A10="","",IF(Planning!KH13="","",Planning!KH13))</f>
        <v/>
      </c>
      <c r="KI14" s="243" t="str">
        <f ca="1">IF(A10="","",IF(Planning!KI13="","",Planning!KI13))</f>
        <v/>
      </c>
      <c r="KJ14" s="243" t="str">
        <f ca="1">IF(A10="","",IF(Planning!KJ13="","",Planning!KJ13))</f>
        <v/>
      </c>
      <c r="KK14" s="243" t="str">
        <f ca="1">IF(A10="","",IF(Planning!KK13="","",Planning!KK13))</f>
        <v/>
      </c>
      <c r="KL14" s="243" t="str">
        <f ca="1">IF(A10="","",IF(Planning!KL13="","",Planning!KL13))</f>
        <v/>
      </c>
      <c r="KM14" s="243" t="str">
        <f ca="1">IF(A10="","",IF(Planning!KM13="","",Planning!KM13))</f>
        <v/>
      </c>
      <c r="KN14" s="243" t="str">
        <f ca="1">IF(A10="","",IF(Planning!KN13="","",Planning!KN13))</f>
        <v/>
      </c>
      <c r="KO14" s="243" t="str">
        <f ca="1">IF(A10="","",IF(Planning!KO13="","",Planning!KO13))</f>
        <v/>
      </c>
      <c r="KP14" s="243" t="str">
        <f ca="1">IF(A10="","",IF(Planning!KP13="","",Planning!KP13))</f>
        <v/>
      </c>
      <c r="KQ14" s="243" t="str">
        <f ca="1">IF(A10="","",IF(Planning!KQ13="","",Planning!KQ13))</f>
        <v/>
      </c>
      <c r="KR14" s="243" t="str">
        <f ca="1">IF(A10="","",IF(Planning!KR13="","",Planning!KR13))</f>
        <v/>
      </c>
      <c r="KS14" s="243" t="str">
        <f ca="1">IF(A10="","",IF(Planning!KS13="","",Planning!KS13))</f>
        <v/>
      </c>
      <c r="KT14" s="243" t="str">
        <f ca="1">IF(A10="","",IF(Planning!KT13="","",Planning!KT13))</f>
        <v/>
      </c>
      <c r="KU14" s="243" t="str">
        <f ca="1">IF(A10="","",IF(Planning!KU13="","",Planning!KU13))</f>
        <v/>
      </c>
      <c r="KV14" s="243" t="str">
        <f ca="1">IF(A10="","",IF(Planning!KV13="","",Planning!KV13))</f>
        <v/>
      </c>
      <c r="KW14" s="243" t="str">
        <f ca="1">IF(A10="","",IF(Planning!KW13="","",Planning!KW13))</f>
        <v/>
      </c>
      <c r="KX14" s="243" t="str">
        <f ca="1">IF(A10="","",IF(Planning!KX13="","",Planning!KX13))</f>
        <v/>
      </c>
      <c r="KY14" s="243" t="str">
        <f ca="1">IF(A10="","",IF(Planning!KY13="","",Planning!KY13))</f>
        <v/>
      </c>
      <c r="KZ14" s="243" t="str">
        <f ca="1">IF(A10="","",IF(Planning!KZ13="","",Planning!KZ13))</f>
        <v/>
      </c>
      <c r="LA14" s="243" t="str">
        <f ca="1">IF(A10="","",IF(Planning!LA13="","",Planning!LA13))</f>
        <v/>
      </c>
      <c r="LB14" s="243" t="str">
        <f ca="1">IF(A10="","",IF(Planning!LB13="","",Planning!LB13))</f>
        <v/>
      </c>
      <c r="LC14" s="243" t="str">
        <f ca="1">IF(A10="","",IF(Planning!LC13="","",Planning!LC13))</f>
        <v/>
      </c>
      <c r="LD14" s="243" t="str">
        <f ca="1">IF(A10="","",IF(Planning!LD13="","",Planning!LD13))</f>
        <v/>
      </c>
      <c r="LE14" s="243" t="str">
        <f ca="1">IF(A10="","",IF(Planning!LE13="","",Planning!LE13))</f>
        <v/>
      </c>
      <c r="LF14" s="243" t="str">
        <f ca="1">IF(A10="","",IF(Planning!LF13="","",Planning!LF13))</f>
        <v/>
      </c>
      <c r="LG14" s="243" t="str">
        <f ca="1">IF(A10="","",IF(Planning!LG13="","",Planning!LG13))</f>
        <v/>
      </c>
      <c r="LH14" s="243" t="str">
        <f ca="1">IF(A10="","",IF(Planning!LH13="","",Planning!LH13))</f>
        <v/>
      </c>
      <c r="LI14" s="243" t="str">
        <f ca="1">IF(A10="","",IF(Planning!LI13="","",Planning!LI13))</f>
        <v/>
      </c>
      <c r="LJ14" s="243" t="str">
        <f ca="1">IF(A10="","",IF(Planning!LJ13="","",Planning!LJ13))</f>
        <v/>
      </c>
      <c r="LK14" s="243" t="str">
        <f ca="1">IF(A10="","",IF(Planning!LK13="","",Planning!LK13))</f>
        <v/>
      </c>
      <c r="LL14" s="243" t="str">
        <f ca="1">IF(A10="","",IF(Planning!LL13="","",Planning!LL13))</f>
        <v/>
      </c>
      <c r="LM14" s="243" t="str">
        <f ca="1">IF(A10="","",IF(Planning!LM13="","",Planning!LM13))</f>
        <v/>
      </c>
      <c r="LN14" s="243" t="str">
        <f ca="1">IF(A10="","",IF(Planning!LN13="","",Planning!LN13))</f>
        <v/>
      </c>
      <c r="LO14" s="243" t="str">
        <f ca="1">IF(A10="","",IF(Planning!LO13="","",Planning!LO13))</f>
        <v/>
      </c>
      <c r="LP14" s="243" t="str">
        <f ca="1">IF(A10="","",IF(Planning!LP13="","",Planning!LP13))</f>
        <v/>
      </c>
      <c r="LQ14" s="243" t="str">
        <f ca="1">IF(A10="","",IF(Planning!LQ13="","",Planning!LQ13))</f>
        <v/>
      </c>
      <c r="LR14" s="243" t="str">
        <f ca="1">IF(A10="","",IF(Planning!LR13="","",Planning!LR13))</f>
        <v/>
      </c>
      <c r="LS14" s="243" t="str">
        <f ca="1">IF(A10="","",IF(Planning!LS13="","",Planning!LS13))</f>
        <v/>
      </c>
      <c r="LT14" s="243" t="str">
        <f ca="1">IF(A10="","",IF(Planning!LT13="","",Planning!LT13))</f>
        <v/>
      </c>
      <c r="LU14" s="243" t="str">
        <f ca="1">IF(A10="","",IF(Planning!LU13="","",Planning!LU13))</f>
        <v/>
      </c>
      <c r="LV14" s="243" t="str">
        <f ca="1">IF(A10="","",IF(Planning!LV13="","",Planning!LV13))</f>
        <v/>
      </c>
      <c r="LW14" s="243" t="str">
        <f ca="1">IF(A10="","",IF(Planning!LW13="","",Planning!LW13))</f>
        <v/>
      </c>
      <c r="LX14" s="243" t="str">
        <f ca="1">IF(A10="","",IF(Planning!LX13="","",Planning!LX13))</f>
        <v/>
      </c>
      <c r="LY14" s="243" t="str">
        <f ca="1">IF(A10="","",IF(Planning!LY13="","",Planning!LY13))</f>
        <v/>
      </c>
      <c r="LZ14" s="243" t="str">
        <f ca="1">IF(A10="","",IF(Planning!LZ13="","",Planning!LZ13))</f>
        <v/>
      </c>
      <c r="MA14" s="243" t="str">
        <f ca="1">IF(A10="","",IF(Planning!MA13="","",Planning!MA13))</f>
        <v/>
      </c>
      <c r="MB14" s="243" t="str">
        <f ca="1">IF(A10="","",IF(Planning!MB13="","",Planning!MB13))</f>
        <v/>
      </c>
      <c r="MC14" s="243" t="str">
        <f ca="1">IF(A10="","",IF(Planning!MC13="","",Planning!MC13))</f>
        <v/>
      </c>
      <c r="MD14" s="243" t="str">
        <f ca="1">IF(A10="","",IF(Planning!MD13="","",Planning!MD13))</f>
        <v/>
      </c>
      <c r="ME14" s="243" t="str">
        <f ca="1">IF(A10="","",IF(Planning!ME13="","",Planning!ME13))</f>
        <v/>
      </c>
      <c r="MF14" s="243" t="str">
        <f ca="1">IF(A10="","",IF(Planning!MF13="","",Planning!MF13))</f>
        <v/>
      </c>
      <c r="MG14" s="243" t="str">
        <f ca="1">IF(A10="","",IF(Planning!MG13="","",Planning!MG13))</f>
        <v/>
      </c>
      <c r="MH14" s="243" t="str">
        <f ca="1">IF(A10="","",IF(Planning!MH13="","",Planning!MH13))</f>
        <v/>
      </c>
      <c r="MI14" s="243" t="str">
        <f ca="1">IF(A10="","",IF(Planning!MI13="","",Planning!MI13))</f>
        <v/>
      </c>
      <c r="MJ14" s="243" t="str">
        <f ca="1">IF(A10="","",IF(Planning!MJ13="","",Planning!MJ13))</f>
        <v/>
      </c>
      <c r="MK14" s="243" t="str">
        <f ca="1">IF(A10="","",IF(Planning!MK13="","",Planning!MK13))</f>
        <v/>
      </c>
      <c r="ML14" s="243" t="str">
        <f ca="1">IF(A10="","",IF(Planning!ML13="","",Planning!ML13))</f>
        <v/>
      </c>
      <c r="MM14" s="243" t="str">
        <f ca="1">IF(A10="","",IF(Planning!MM13="","",Planning!MM13))</f>
        <v/>
      </c>
      <c r="MN14" s="243" t="str">
        <f ca="1">IF(A10="","",IF(Planning!MN13="","",Planning!MN13))</f>
        <v/>
      </c>
      <c r="MO14" s="243" t="str">
        <f ca="1">IF(A10="","",IF(Planning!MO13="","",Planning!MO13))</f>
        <v/>
      </c>
      <c r="MP14" s="243" t="str">
        <f ca="1">IF(A10="","",IF(Planning!MP13="","",Planning!MP13))</f>
        <v/>
      </c>
      <c r="MQ14" s="243" t="str">
        <f ca="1">IF(A10="","",IF(Planning!MQ13="","",Planning!MQ13))</f>
        <v/>
      </c>
      <c r="MR14" s="243" t="str">
        <f ca="1">IF(A10="","",IF(Planning!MR13="","",Planning!MR13))</f>
        <v/>
      </c>
      <c r="MS14" s="243" t="str">
        <f ca="1">IF(A10="","",IF(Planning!MS13="","",Planning!MS13))</f>
        <v/>
      </c>
      <c r="MT14" s="243" t="str">
        <f ca="1">IF(A10="","",IF(Planning!MT13="","",Planning!MT13))</f>
        <v/>
      </c>
      <c r="MU14" s="243" t="str">
        <f ca="1">IF(A10="","",IF(Planning!MU13="","",Planning!MU13))</f>
        <v/>
      </c>
      <c r="MV14" s="243" t="str">
        <f ca="1">IF(A10="","",IF(Planning!MV13="","",Planning!MV13))</f>
        <v/>
      </c>
      <c r="MW14" s="243" t="str">
        <f ca="1">IF(A10="","",IF(Planning!MW13="","",Planning!MW13))</f>
        <v/>
      </c>
      <c r="MX14" s="243" t="str">
        <f ca="1">IF(A10="","",IF(Planning!MX13="","",Planning!MX13))</f>
        <v/>
      </c>
      <c r="MY14" s="243" t="str">
        <f ca="1">IF(A10="","",IF(Planning!MY13="","",Planning!MY13))</f>
        <v/>
      </c>
      <c r="MZ14" s="243" t="str">
        <f ca="1">IF(A10="","",IF(Planning!MZ13="","",Planning!MZ13))</f>
        <v/>
      </c>
      <c r="NA14" s="243" t="str">
        <f ca="1">IF(A10="","",IF(Planning!NA13="","",Planning!NA13))</f>
        <v/>
      </c>
      <c r="NB14" s="243" t="str">
        <f ca="1">IF(A10="","",IF(Planning!NB13="","",Planning!NB13))</f>
        <v/>
      </c>
      <c r="NC14" s="243" t="str">
        <f ca="1">IF(A10="","",IF(Planning!NC13="","",Planning!NC13))</f>
        <v/>
      </c>
      <c r="ND14" s="243" t="str">
        <f ca="1">IF(A10="","",IF(Planning!ND13="","",Planning!ND13))</f>
        <v/>
      </c>
      <c r="NE14" s="243" t="str">
        <f ca="1">IF(A10="","",IF(Planning!NE13="","",Planning!NE13))</f>
        <v/>
      </c>
      <c r="NF14" s="243" t="str">
        <f ca="1">IF(A10="","",IF(Planning!NF13="","",Planning!NF13))</f>
        <v/>
      </c>
      <c r="NG14" s="243" t="str">
        <f ca="1">IF(A10="","",IF(Planning!NG13="","",Planning!NG13))</f>
        <v/>
      </c>
      <c r="NH14" s="243" t="str">
        <f ca="1">IF(A10="","",IF(Planning!NH13="","",Planning!NH13))</f>
        <v/>
      </c>
      <c r="NI14" s="243" t="str">
        <f ca="1">IF(A10="","",IF(Planning!NI13="","",Planning!NI13))</f>
        <v/>
      </c>
      <c r="NJ14" s="243" t="str">
        <f ca="1">IF(A10="","",IF(Planning!NJ13="","",Planning!NJ13))</f>
        <v/>
      </c>
      <c r="NK14" s="243" t="str">
        <f ca="1">IF(A10="","",IF(Planning!NK13="","",Planning!NK13))</f>
        <v/>
      </c>
      <c r="NL14" s="243" t="str">
        <f ca="1">IF(A10="","",IF(Planning!NL13="","",Planning!NL13))</f>
        <v/>
      </c>
      <c r="NM14" s="243" t="str">
        <f ca="1">IF(A10="","",IF(Planning!NM13="","",Planning!NM13))</f>
        <v/>
      </c>
      <c r="NN14" s="243" t="str">
        <f ca="1">IF(A10="","",IF(Planning!NN13="","",Planning!NN13))</f>
        <v/>
      </c>
      <c r="NO14" s="243" t="str">
        <f ca="1">IF(A10="","",IF(Planning!NO13="","",Planning!NO13))</f>
        <v/>
      </c>
      <c r="NP14" s="243" t="str">
        <f ca="1">IF(A10="","",IF(Planning!NP13="","",Planning!NP13))</f>
        <v/>
      </c>
      <c r="NQ14" s="243" t="str">
        <f ca="1">IF(A10="","",IF(Planning!NQ13="","",Planning!NQ13))</f>
        <v/>
      </c>
      <c r="NR14" s="243" t="str">
        <f ca="1">IF(A10="","",IF(Planning!NR13="","",Planning!NR13))</f>
        <v/>
      </c>
      <c r="NS14" s="243" t="str">
        <f ca="1">IF(A10="","",IF(Planning!NS13="","",Planning!NS13))</f>
        <v/>
      </c>
      <c r="NT14" s="243" t="str">
        <f ca="1">IF(A10="","",IF(Planning!NT13="","",Planning!NT13))</f>
        <v/>
      </c>
      <c r="NU14" s="243" t="str">
        <f ca="1">IF(A10="","",IF(Planning!NU13="","",Planning!NU13))</f>
        <v/>
      </c>
      <c r="NV14" s="243" t="str">
        <f ca="1">IF(A10="","",IF(Planning!NV13="","",Planning!NV13))</f>
        <v/>
      </c>
      <c r="NW14" s="243" t="str">
        <f ca="1">IF(A10="","",IF(Planning!NW13="","",Planning!NW13))</f>
        <v/>
      </c>
      <c r="NX14" s="243" t="str">
        <f ca="1">IF(A10="","",IF(Planning!NX13="","",Planning!NX13))</f>
        <v/>
      </c>
      <c r="NY14" s="243" t="str">
        <f ca="1">IF(A10="","",IF(Planning!NY13="","",Planning!NY13))</f>
        <v/>
      </c>
      <c r="NZ14" s="243" t="str">
        <f ca="1">IF(A10="","",IF(Planning!NZ13="","",Planning!NZ13))</f>
        <v/>
      </c>
      <c r="OA14" s="243" t="str">
        <f ca="1">IF(A10="","",IF(Planning!OA13="","",Planning!OA13))</f>
        <v/>
      </c>
      <c r="OB14" s="243" t="str">
        <f ca="1">IF(A10="","",IF(Planning!OB13="","",Planning!OB13))</f>
        <v/>
      </c>
      <c r="OC14" s="243" t="str">
        <f ca="1">IF(A10="","",IF(Planning!OC13="","",Planning!OC13))</f>
        <v/>
      </c>
      <c r="OD14" s="243" t="str">
        <f ca="1">IF(A10="","",IF(Planning!OD13="","",Planning!OD13))</f>
        <v/>
      </c>
      <c r="OE14" s="243" t="str">
        <f ca="1">IF(A10="","",IF(Planning!OE13="","",Planning!OE13))</f>
        <v/>
      </c>
      <c r="OF14" s="243" t="str">
        <f ca="1">IF(A10="","",IF(Planning!OF13="","",Planning!OF13))</f>
        <v/>
      </c>
      <c r="OG14" s="243" t="str">
        <f ca="1">IF(A10="","",IF(Planning!OG13="","",Planning!OG13))</f>
        <v/>
      </c>
      <c r="OH14" s="243" t="str">
        <f ca="1">IF(A10="","",IF(Planning!OH13="","",Planning!OH13))</f>
        <v/>
      </c>
      <c r="OI14" s="243" t="str">
        <f ca="1">IF(A10="","",IF(Planning!OI13="","",Planning!OI13))</f>
        <v/>
      </c>
      <c r="OJ14" s="244" t="str">
        <f ca="1">IF(A10="","",IF(Planning!OJ13="","",Planning!OJ13))</f>
        <v/>
      </c>
    </row>
    <row r="15" spans="1:400" ht="17.25" thickTop="1" thickBot="1" x14ac:dyDescent="0.25">
      <c r="A15" s="393" t="str">
        <f ca="1">IF(Calcul2!F5="","",Calcul2!F5)</f>
        <v>Personnel 02</v>
      </c>
      <c r="B15" s="396" t="s">
        <v>522</v>
      </c>
      <c r="C15" s="397"/>
      <c r="D15" s="212">
        <f t="shared" ref="D15:BO15" ca="1" si="28">IF(AND(D$9&lt;$B$25,D16=0),-1,2)</f>
        <v>2</v>
      </c>
      <c r="E15" s="213">
        <f t="shared" ca="1" si="28"/>
        <v>2</v>
      </c>
      <c r="F15" s="213">
        <f t="shared" ca="1" si="28"/>
        <v>2</v>
      </c>
      <c r="G15" s="213">
        <f t="shared" ca="1" si="28"/>
        <v>-1</v>
      </c>
      <c r="H15" s="213">
        <f t="shared" ca="1" si="28"/>
        <v>-1</v>
      </c>
      <c r="I15" s="213">
        <f t="shared" ca="1" si="28"/>
        <v>2</v>
      </c>
      <c r="J15" s="213">
        <f t="shared" ca="1" si="28"/>
        <v>2</v>
      </c>
      <c r="K15" s="213">
        <f t="shared" ca="1" si="28"/>
        <v>2</v>
      </c>
      <c r="L15" s="213">
        <f t="shared" ca="1" si="28"/>
        <v>2</v>
      </c>
      <c r="M15" s="213">
        <f t="shared" ca="1" si="28"/>
        <v>2</v>
      </c>
      <c r="N15" s="213">
        <f t="shared" ca="1" si="28"/>
        <v>2</v>
      </c>
      <c r="O15" s="213">
        <f t="shared" ca="1" si="28"/>
        <v>2</v>
      </c>
      <c r="P15" s="213">
        <f t="shared" ca="1" si="28"/>
        <v>2</v>
      </c>
      <c r="Q15" s="213">
        <f t="shared" ca="1" si="28"/>
        <v>2</v>
      </c>
      <c r="R15" s="213">
        <f t="shared" ca="1" si="28"/>
        <v>-1</v>
      </c>
      <c r="S15" s="213">
        <f t="shared" ca="1" si="28"/>
        <v>2</v>
      </c>
      <c r="T15" s="213">
        <f t="shared" ca="1" si="28"/>
        <v>2</v>
      </c>
      <c r="U15" s="213">
        <f t="shared" ca="1" si="28"/>
        <v>-1</v>
      </c>
      <c r="V15" s="213">
        <f t="shared" ca="1" si="28"/>
        <v>-1</v>
      </c>
      <c r="W15" s="213">
        <f t="shared" ca="1" si="28"/>
        <v>2</v>
      </c>
      <c r="X15" s="213">
        <f t="shared" ca="1" si="28"/>
        <v>2</v>
      </c>
      <c r="Y15" s="213">
        <f t="shared" ca="1" si="28"/>
        <v>2</v>
      </c>
      <c r="Z15" s="213">
        <f t="shared" ca="1" si="28"/>
        <v>2</v>
      </c>
      <c r="AA15" s="213">
        <f t="shared" ca="1" si="28"/>
        <v>2</v>
      </c>
      <c r="AB15" s="213">
        <f t="shared" ca="1" si="28"/>
        <v>-1</v>
      </c>
      <c r="AC15" s="213">
        <f t="shared" ca="1" si="28"/>
        <v>-1</v>
      </c>
      <c r="AD15" s="213">
        <f t="shared" ca="1" si="28"/>
        <v>2</v>
      </c>
      <c r="AE15" s="213">
        <f t="shared" ca="1" si="28"/>
        <v>2</v>
      </c>
      <c r="AF15" s="213">
        <f t="shared" ca="1" si="28"/>
        <v>2</v>
      </c>
      <c r="AG15" s="213">
        <f t="shared" ca="1" si="28"/>
        <v>2</v>
      </c>
      <c r="AH15" s="213">
        <f t="shared" ca="1" si="28"/>
        <v>2</v>
      </c>
      <c r="AI15" s="213">
        <f t="shared" ca="1" si="28"/>
        <v>-1</v>
      </c>
      <c r="AJ15" s="213">
        <f t="shared" ca="1" si="28"/>
        <v>-1</v>
      </c>
      <c r="AK15" s="213">
        <f t="shared" ca="1" si="28"/>
        <v>2</v>
      </c>
      <c r="AL15" s="213">
        <f t="shared" ca="1" si="28"/>
        <v>2</v>
      </c>
      <c r="AM15" s="213">
        <f t="shared" ca="1" si="28"/>
        <v>2</v>
      </c>
      <c r="AN15" s="213">
        <f t="shared" ca="1" si="28"/>
        <v>2</v>
      </c>
      <c r="AO15" s="213">
        <f t="shared" ca="1" si="28"/>
        <v>2</v>
      </c>
      <c r="AP15" s="213">
        <f t="shared" ca="1" si="28"/>
        <v>-1</v>
      </c>
      <c r="AQ15" s="213">
        <f t="shared" ca="1" si="28"/>
        <v>-1</v>
      </c>
      <c r="AR15" s="213">
        <f t="shared" ca="1" si="28"/>
        <v>2</v>
      </c>
      <c r="AS15" s="213">
        <f t="shared" ca="1" si="28"/>
        <v>2</v>
      </c>
      <c r="AT15" s="213">
        <f t="shared" ca="1" si="28"/>
        <v>2</v>
      </c>
      <c r="AU15" s="213">
        <f t="shared" ca="1" si="28"/>
        <v>2</v>
      </c>
      <c r="AV15" s="213">
        <f t="shared" ca="1" si="28"/>
        <v>2</v>
      </c>
      <c r="AW15" s="213">
        <f t="shared" ca="1" si="28"/>
        <v>-1</v>
      </c>
      <c r="AX15" s="213">
        <f t="shared" ca="1" si="28"/>
        <v>-1</v>
      </c>
      <c r="AY15" s="213">
        <f t="shared" ca="1" si="28"/>
        <v>2</v>
      </c>
      <c r="AZ15" s="213">
        <f t="shared" ca="1" si="28"/>
        <v>2</v>
      </c>
      <c r="BA15" s="213">
        <f t="shared" ca="1" si="28"/>
        <v>2</v>
      </c>
      <c r="BB15" s="213">
        <f t="shared" ca="1" si="28"/>
        <v>2</v>
      </c>
      <c r="BC15" s="213">
        <f t="shared" ca="1" si="28"/>
        <v>2</v>
      </c>
      <c r="BD15" s="213">
        <f t="shared" ca="1" si="28"/>
        <v>-1</v>
      </c>
      <c r="BE15" s="213">
        <f t="shared" ca="1" si="28"/>
        <v>-1</v>
      </c>
      <c r="BF15" s="213">
        <f t="shared" ca="1" si="28"/>
        <v>2</v>
      </c>
      <c r="BG15" s="213">
        <f t="shared" ca="1" si="28"/>
        <v>2</v>
      </c>
      <c r="BH15" s="213">
        <f t="shared" ca="1" si="28"/>
        <v>2</v>
      </c>
      <c r="BI15" s="213">
        <f t="shared" ca="1" si="28"/>
        <v>2</v>
      </c>
      <c r="BJ15" s="213">
        <f t="shared" ca="1" si="28"/>
        <v>2</v>
      </c>
      <c r="BK15" s="213">
        <f t="shared" ca="1" si="28"/>
        <v>-1</v>
      </c>
      <c r="BL15" s="213">
        <f t="shared" ca="1" si="28"/>
        <v>-1</v>
      </c>
      <c r="BM15" s="213">
        <f t="shared" ca="1" si="28"/>
        <v>2</v>
      </c>
      <c r="BN15" s="213">
        <f t="shared" ca="1" si="28"/>
        <v>2</v>
      </c>
      <c r="BO15" s="213">
        <f t="shared" ca="1" si="28"/>
        <v>2</v>
      </c>
      <c r="BP15" s="213">
        <f t="shared" ref="BP15:EA15" ca="1" si="29">IF(AND(BP$9&lt;$B$25,BP16=0),-1,2)</f>
        <v>2</v>
      </c>
      <c r="BQ15" s="213">
        <f t="shared" ca="1" si="29"/>
        <v>2</v>
      </c>
      <c r="BR15" s="213">
        <f t="shared" ca="1" si="29"/>
        <v>-1</v>
      </c>
      <c r="BS15" s="213">
        <f t="shared" ca="1" si="29"/>
        <v>-1</v>
      </c>
      <c r="BT15" s="213">
        <f t="shared" ca="1" si="29"/>
        <v>2</v>
      </c>
      <c r="BU15" s="213">
        <f t="shared" ca="1" si="29"/>
        <v>2</v>
      </c>
      <c r="BV15" s="213">
        <f t="shared" ca="1" si="29"/>
        <v>2</v>
      </c>
      <c r="BW15" s="213">
        <f t="shared" ca="1" si="29"/>
        <v>2</v>
      </c>
      <c r="BX15" s="213">
        <f t="shared" ca="1" si="29"/>
        <v>2</v>
      </c>
      <c r="BY15" s="213">
        <f t="shared" ca="1" si="29"/>
        <v>-1</v>
      </c>
      <c r="BZ15" s="213">
        <f t="shared" ca="1" si="29"/>
        <v>-1</v>
      </c>
      <c r="CA15" s="213">
        <f t="shared" ca="1" si="29"/>
        <v>2</v>
      </c>
      <c r="CB15" s="213">
        <f t="shared" ca="1" si="29"/>
        <v>2</v>
      </c>
      <c r="CC15" s="213">
        <f t="shared" ca="1" si="29"/>
        <v>2</v>
      </c>
      <c r="CD15" s="213">
        <f t="shared" ca="1" si="29"/>
        <v>2</v>
      </c>
      <c r="CE15" s="213">
        <f t="shared" ca="1" si="29"/>
        <v>2</v>
      </c>
      <c r="CF15" s="213">
        <f t="shared" ca="1" si="29"/>
        <v>-1</v>
      </c>
      <c r="CG15" s="213">
        <f t="shared" ca="1" si="29"/>
        <v>-1</v>
      </c>
      <c r="CH15" s="213">
        <f t="shared" ca="1" si="29"/>
        <v>2</v>
      </c>
      <c r="CI15" s="213">
        <f t="shared" ca="1" si="29"/>
        <v>2</v>
      </c>
      <c r="CJ15" s="213">
        <f t="shared" ca="1" si="29"/>
        <v>2</v>
      </c>
      <c r="CK15" s="213">
        <f t="shared" ca="1" si="29"/>
        <v>2</v>
      </c>
      <c r="CL15" s="213">
        <f t="shared" ca="1" si="29"/>
        <v>2</v>
      </c>
      <c r="CM15" s="213">
        <f t="shared" ca="1" si="29"/>
        <v>-1</v>
      </c>
      <c r="CN15" s="213">
        <f t="shared" ca="1" si="29"/>
        <v>-1</v>
      </c>
      <c r="CO15" s="213">
        <f t="shared" ca="1" si="29"/>
        <v>2</v>
      </c>
      <c r="CP15" s="213">
        <f t="shared" ca="1" si="29"/>
        <v>2</v>
      </c>
      <c r="CQ15" s="213">
        <f t="shared" ca="1" si="29"/>
        <v>2</v>
      </c>
      <c r="CR15" s="213">
        <f t="shared" ca="1" si="29"/>
        <v>-1</v>
      </c>
      <c r="CS15" s="213">
        <f t="shared" ca="1" si="29"/>
        <v>2</v>
      </c>
      <c r="CT15" s="213">
        <f t="shared" ca="1" si="29"/>
        <v>-1</v>
      </c>
      <c r="CU15" s="213">
        <f t="shared" ca="1" si="29"/>
        <v>-1</v>
      </c>
      <c r="CV15" s="213">
        <f t="shared" ca="1" si="29"/>
        <v>2</v>
      </c>
      <c r="CW15" s="213">
        <f t="shared" ca="1" si="29"/>
        <v>2</v>
      </c>
      <c r="CX15" s="213">
        <f t="shared" ca="1" si="29"/>
        <v>2</v>
      </c>
      <c r="CY15" s="213">
        <f t="shared" ca="1" si="29"/>
        <v>2</v>
      </c>
      <c r="CZ15" s="213">
        <f t="shared" ca="1" si="29"/>
        <v>2</v>
      </c>
      <c r="DA15" s="213">
        <f t="shared" ca="1" si="29"/>
        <v>-1</v>
      </c>
      <c r="DB15" s="213">
        <f t="shared" ca="1" si="29"/>
        <v>-1</v>
      </c>
      <c r="DC15" s="213">
        <f t="shared" ca="1" si="29"/>
        <v>2</v>
      </c>
      <c r="DD15" s="213">
        <f t="shared" ca="1" si="29"/>
        <v>2</v>
      </c>
      <c r="DE15" s="213">
        <f t="shared" ca="1" si="29"/>
        <v>2</v>
      </c>
      <c r="DF15" s="213">
        <f t="shared" ca="1" si="29"/>
        <v>2</v>
      </c>
      <c r="DG15" s="213">
        <f t="shared" ca="1" si="29"/>
        <v>2</v>
      </c>
      <c r="DH15" s="213">
        <f t="shared" ca="1" si="29"/>
        <v>-1</v>
      </c>
      <c r="DI15" s="213">
        <f t="shared" ca="1" si="29"/>
        <v>-1</v>
      </c>
      <c r="DJ15" s="213">
        <f t="shared" ca="1" si="29"/>
        <v>2</v>
      </c>
      <c r="DK15" s="213">
        <f t="shared" ca="1" si="29"/>
        <v>2</v>
      </c>
      <c r="DL15" s="213">
        <f t="shared" ca="1" si="29"/>
        <v>2</v>
      </c>
      <c r="DM15" s="213">
        <f t="shared" ca="1" si="29"/>
        <v>2</v>
      </c>
      <c r="DN15" s="213">
        <f t="shared" ca="1" si="29"/>
        <v>2</v>
      </c>
      <c r="DO15" s="213">
        <f t="shared" ca="1" si="29"/>
        <v>-1</v>
      </c>
      <c r="DP15" s="213">
        <f t="shared" ca="1" si="29"/>
        <v>-1</v>
      </c>
      <c r="DQ15" s="213">
        <f t="shared" ca="1" si="29"/>
        <v>2</v>
      </c>
      <c r="DR15" s="213">
        <f t="shared" ca="1" si="29"/>
        <v>2</v>
      </c>
      <c r="DS15" s="213">
        <f t="shared" ca="1" si="29"/>
        <v>2</v>
      </c>
      <c r="DT15" s="213">
        <f t="shared" ca="1" si="29"/>
        <v>2</v>
      </c>
      <c r="DU15" s="213">
        <f t="shared" ca="1" si="29"/>
        <v>2</v>
      </c>
      <c r="DV15" s="213">
        <f t="shared" ca="1" si="29"/>
        <v>-1</v>
      </c>
      <c r="DW15" s="213">
        <f t="shared" ca="1" si="29"/>
        <v>-1</v>
      </c>
      <c r="DX15" s="213">
        <f t="shared" ca="1" si="29"/>
        <v>2</v>
      </c>
      <c r="DY15" s="213">
        <f t="shared" ca="1" si="29"/>
        <v>2</v>
      </c>
      <c r="DZ15" s="213">
        <f t="shared" ca="1" si="29"/>
        <v>2</v>
      </c>
      <c r="EA15" s="213">
        <f t="shared" ca="1" si="29"/>
        <v>2</v>
      </c>
      <c r="EB15" s="213">
        <f t="shared" ref="EB15:GM15" ca="1" si="30">IF(AND(EB$9&lt;$B$25,EB16=0),-1,2)</f>
        <v>2</v>
      </c>
      <c r="EC15" s="213">
        <f t="shared" ca="1" si="30"/>
        <v>-1</v>
      </c>
      <c r="ED15" s="213">
        <f t="shared" ca="1" si="30"/>
        <v>-1</v>
      </c>
      <c r="EE15" s="213">
        <f t="shared" ca="1" si="30"/>
        <v>2</v>
      </c>
      <c r="EF15" s="213">
        <f t="shared" ca="1" si="30"/>
        <v>2</v>
      </c>
      <c r="EG15" s="213">
        <f t="shared" ca="1" si="30"/>
        <v>2</v>
      </c>
      <c r="EH15" s="213">
        <f t="shared" ca="1" si="30"/>
        <v>2</v>
      </c>
      <c r="EI15" s="213">
        <f t="shared" ca="1" si="30"/>
        <v>2</v>
      </c>
      <c r="EJ15" s="213">
        <f t="shared" ca="1" si="30"/>
        <v>-1</v>
      </c>
      <c r="EK15" s="213">
        <f t="shared" ca="1" si="30"/>
        <v>-1</v>
      </c>
      <c r="EL15" s="213">
        <f t="shared" ca="1" si="30"/>
        <v>2</v>
      </c>
      <c r="EM15" s="213">
        <f t="shared" ca="1" si="30"/>
        <v>2</v>
      </c>
      <c r="EN15" s="213">
        <f t="shared" ca="1" si="30"/>
        <v>2</v>
      </c>
      <c r="EO15" s="213">
        <f t="shared" ca="1" si="30"/>
        <v>2</v>
      </c>
      <c r="EP15" s="213">
        <f t="shared" ca="1" si="30"/>
        <v>2</v>
      </c>
      <c r="EQ15" s="213">
        <f t="shared" ca="1" si="30"/>
        <v>-1</v>
      </c>
      <c r="ER15" s="213">
        <f t="shared" ca="1" si="30"/>
        <v>-1</v>
      </c>
      <c r="ES15" s="213">
        <f t="shared" ca="1" si="30"/>
        <v>2</v>
      </c>
      <c r="ET15" s="213">
        <f t="shared" ca="1" si="30"/>
        <v>-1</v>
      </c>
      <c r="EU15" s="213">
        <f t="shared" ca="1" si="30"/>
        <v>2</v>
      </c>
      <c r="EV15" s="213">
        <f t="shared" ca="1" si="30"/>
        <v>2</v>
      </c>
      <c r="EW15" s="213">
        <f t="shared" ca="1" si="30"/>
        <v>2</v>
      </c>
      <c r="EX15" s="213">
        <f t="shared" ca="1" si="30"/>
        <v>-1</v>
      </c>
      <c r="EY15" s="213">
        <f t="shared" ca="1" si="30"/>
        <v>-1</v>
      </c>
      <c r="EZ15" s="213">
        <f t="shared" ca="1" si="30"/>
        <v>2</v>
      </c>
      <c r="FA15" s="213">
        <f t="shared" ca="1" si="30"/>
        <v>-1</v>
      </c>
      <c r="FB15" s="213">
        <f t="shared" ca="1" si="30"/>
        <v>2</v>
      </c>
      <c r="FC15" s="213">
        <f t="shared" ca="1" si="30"/>
        <v>2</v>
      </c>
      <c r="FD15" s="213">
        <f t="shared" ca="1" si="30"/>
        <v>2</v>
      </c>
      <c r="FE15" s="213">
        <f t="shared" ca="1" si="30"/>
        <v>-1</v>
      </c>
      <c r="FF15" s="213">
        <f t="shared" ca="1" si="30"/>
        <v>-1</v>
      </c>
      <c r="FG15" s="213">
        <f t="shared" ca="1" si="30"/>
        <v>2</v>
      </c>
      <c r="FH15" s="213">
        <f t="shared" ca="1" si="30"/>
        <v>2</v>
      </c>
      <c r="FI15" s="213">
        <f t="shared" ca="1" si="30"/>
        <v>2</v>
      </c>
      <c r="FJ15" s="213">
        <f t="shared" ca="1" si="30"/>
        <v>2</v>
      </c>
      <c r="FK15" s="213">
        <f t="shared" ca="1" si="30"/>
        <v>2</v>
      </c>
      <c r="FL15" s="213">
        <f t="shared" ca="1" si="30"/>
        <v>-1</v>
      </c>
      <c r="FM15" s="213">
        <f t="shared" ca="1" si="30"/>
        <v>-1</v>
      </c>
      <c r="FN15" s="213">
        <f t="shared" ca="1" si="30"/>
        <v>2</v>
      </c>
      <c r="FO15" s="213">
        <f t="shared" ca="1" si="30"/>
        <v>2</v>
      </c>
      <c r="FP15" s="213">
        <f t="shared" ca="1" si="30"/>
        <v>2</v>
      </c>
      <c r="FQ15" s="213">
        <f t="shared" ca="1" si="30"/>
        <v>2</v>
      </c>
      <c r="FR15" s="213">
        <f t="shared" ca="1" si="30"/>
        <v>2</v>
      </c>
      <c r="FS15" s="213">
        <f t="shared" ca="1" si="30"/>
        <v>-1</v>
      </c>
      <c r="FT15" s="213">
        <f t="shared" ca="1" si="30"/>
        <v>-1</v>
      </c>
      <c r="FU15" s="213">
        <f t="shared" ca="1" si="30"/>
        <v>2</v>
      </c>
      <c r="FV15" s="213">
        <f t="shared" ca="1" si="30"/>
        <v>2</v>
      </c>
      <c r="FW15" s="213">
        <f t="shared" ca="1" si="30"/>
        <v>2</v>
      </c>
      <c r="FX15" s="213">
        <f t="shared" ca="1" si="30"/>
        <v>2</v>
      </c>
      <c r="FY15" s="213">
        <f t="shared" ca="1" si="30"/>
        <v>2</v>
      </c>
      <c r="FZ15" s="213">
        <f t="shared" ca="1" si="30"/>
        <v>-1</v>
      </c>
      <c r="GA15" s="213">
        <f t="shared" ca="1" si="30"/>
        <v>-1</v>
      </c>
      <c r="GB15" s="213">
        <f t="shared" ca="1" si="30"/>
        <v>2</v>
      </c>
      <c r="GC15" s="213">
        <f t="shared" ca="1" si="30"/>
        <v>2</v>
      </c>
      <c r="GD15" s="213">
        <f t="shared" ca="1" si="30"/>
        <v>2</v>
      </c>
      <c r="GE15" s="213">
        <f t="shared" ca="1" si="30"/>
        <v>2</v>
      </c>
      <c r="GF15" s="213">
        <f t="shared" ca="1" si="30"/>
        <v>2</v>
      </c>
      <c r="GG15" s="213">
        <f t="shared" ca="1" si="30"/>
        <v>-1</v>
      </c>
      <c r="GH15" s="213">
        <f t="shared" ca="1" si="30"/>
        <v>-1</v>
      </c>
      <c r="GI15" s="213">
        <f t="shared" ca="1" si="30"/>
        <v>2</v>
      </c>
      <c r="GJ15" s="213">
        <f t="shared" ca="1" si="30"/>
        <v>2</v>
      </c>
      <c r="GK15" s="213">
        <f t="shared" ca="1" si="30"/>
        <v>2</v>
      </c>
      <c r="GL15" s="213">
        <f t="shared" ca="1" si="30"/>
        <v>2</v>
      </c>
      <c r="GM15" s="213">
        <f t="shared" ca="1" si="30"/>
        <v>2</v>
      </c>
      <c r="GN15" s="213">
        <f t="shared" ref="GN15:IY15" ca="1" si="31">IF(AND(GN$9&lt;$B$25,GN16=0),-1,2)</f>
        <v>-1</v>
      </c>
      <c r="GO15" s="213">
        <f t="shared" ca="1" si="31"/>
        <v>-1</v>
      </c>
      <c r="GP15" s="213">
        <f t="shared" ca="1" si="31"/>
        <v>2</v>
      </c>
      <c r="GQ15" s="213">
        <f t="shared" ca="1" si="31"/>
        <v>2</v>
      </c>
      <c r="GR15" s="213">
        <f t="shared" ca="1" si="31"/>
        <v>2</v>
      </c>
      <c r="GS15" s="213">
        <f t="shared" ca="1" si="31"/>
        <v>2</v>
      </c>
      <c r="GT15" s="213">
        <f t="shared" ca="1" si="31"/>
        <v>2</v>
      </c>
      <c r="GU15" s="213">
        <f t="shared" ca="1" si="31"/>
        <v>-1</v>
      </c>
      <c r="GV15" s="213">
        <f t="shared" ca="1" si="31"/>
        <v>-1</v>
      </c>
      <c r="GW15" s="213">
        <f t="shared" ca="1" si="31"/>
        <v>2</v>
      </c>
      <c r="GX15" s="213">
        <f t="shared" ca="1" si="31"/>
        <v>2</v>
      </c>
      <c r="GY15" s="213">
        <f t="shared" ca="1" si="31"/>
        <v>2</v>
      </c>
      <c r="GZ15" s="213">
        <f t="shared" ca="1" si="31"/>
        <v>2</v>
      </c>
      <c r="HA15" s="213">
        <f t="shared" ca="1" si="31"/>
        <v>2</v>
      </c>
      <c r="HB15" s="213">
        <f t="shared" ca="1" si="31"/>
        <v>-1</v>
      </c>
      <c r="HC15" s="213">
        <f t="shared" ca="1" si="31"/>
        <v>-1</v>
      </c>
      <c r="HD15" s="213">
        <f t="shared" ca="1" si="31"/>
        <v>2</v>
      </c>
      <c r="HE15" s="213">
        <f t="shared" ca="1" si="31"/>
        <v>2</v>
      </c>
      <c r="HF15" s="213">
        <f t="shared" ca="1" si="31"/>
        <v>2</v>
      </c>
      <c r="HG15" s="213">
        <f t="shared" ca="1" si="31"/>
        <v>2</v>
      </c>
      <c r="HH15" s="213">
        <f t="shared" ca="1" si="31"/>
        <v>2</v>
      </c>
      <c r="HI15" s="213">
        <f t="shared" ca="1" si="31"/>
        <v>-1</v>
      </c>
      <c r="HJ15" s="213">
        <f t="shared" ca="1" si="31"/>
        <v>-1</v>
      </c>
      <c r="HK15" s="213">
        <f t="shared" ca="1" si="31"/>
        <v>2</v>
      </c>
      <c r="HL15" s="213">
        <f t="shared" ca="1" si="31"/>
        <v>2</v>
      </c>
      <c r="HM15" s="213">
        <f t="shared" ca="1" si="31"/>
        <v>2</v>
      </c>
      <c r="HN15" s="213">
        <f t="shared" ca="1" si="31"/>
        <v>2</v>
      </c>
      <c r="HO15" s="213">
        <f t="shared" ca="1" si="31"/>
        <v>2</v>
      </c>
      <c r="HP15" s="213">
        <f t="shared" ca="1" si="31"/>
        <v>-1</v>
      </c>
      <c r="HQ15" s="213">
        <f t="shared" ca="1" si="31"/>
        <v>-1</v>
      </c>
      <c r="HR15" s="213">
        <f t="shared" ca="1" si="31"/>
        <v>2</v>
      </c>
      <c r="HS15" s="213">
        <f t="shared" ca="1" si="31"/>
        <v>2</v>
      </c>
      <c r="HT15" s="213">
        <f t="shared" ca="1" si="31"/>
        <v>2</v>
      </c>
      <c r="HU15" s="213">
        <f t="shared" ca="1" si="31"/>
        <v>2</v>
      </c>
      <c r="HV15" s="213">
        <f t="shared" ca="1" si="31"/>
        <v>2</v>
      </c>
      <c r="HW15" s="213">
        <f t="shared" ca="1" si="31"/>
        <v>-1</v>
      </c>
      <c r="HX15" s="213">
        <f t="shared" ca="1" si="31"/>
        <v>-1</v>
      </c>
      <c r="HY15" s="213">
        <f t="shared" ca="1" si="31"/>
        <v>2</v>
      </c>
      <c r="HZ15" s="213">
        <f t="shared" ca="1" si="31"/>
        <v>2</v>
      </c>
      <c r="IA15" s="213">
        <f t="shared" ca="1" si="31"/>
        <v>2</v>
      </c>
      <c r="IB15" s="213">
        <f t="shared" ca="1" si="31"/>
        <v>2</v>
      </c>
      <c r="IC15" s="213">
        <f t="shared" ca="1" si="31"/>
        <v>2</v>
      </c>
      <c r="ID15" s="213">
        <f t="shared" ca="1" si="31"/>
        <v>-1</v>
      </c>
      <c r="IE15" s="213">
        <f t="shared" ca="1" si="31"/>
        <v>-1</v>
      </c>
      <c r="IF15" s="213">
        <f t="shared" ca="1" si="31"/>
        <v>2</v>
      </c>
      <c r="IG15" s="213">
        <f t="shared" ca="1" si="31"/>
        <v>2</v>
      </c>
      <c r="IH15" s="213">
        <f t="shared" ca="1" si="31"/>
        <v>2</v>
      </c>
      <c r="II15" s="213">
        <f t="shared" ca="1" si="31"/>
        <v>2</v>
      </c>
      <c r="IJ15" s="213">
        <f t="shared" ca="1" si="31"/>
        <v>2</v>
      </c>
      <c r="IK15" s="213">
        <f t="shared" ca="1" si="31"/>
        <v>-1</v>
      </c>
      <c r="IL15" s="213">
        <f t="shared" ca="1" si="31"/>
        <v>-1</v>
      </c>
      <c r="IM15" s="213">
        <f t="shared" ca="1" si="31"/>
        <v>2</v>
      </c>
      <c r="IN15" s="213">
        <f t="shared" ca="1" si="31"/>
        <v>2</v>
      </c>
      <c r="IO15" s="213">
        <f t="shared" ca="1" si="31"/>
        <v>2</v>
      </c>
      <c r="IP15" s="213">
        <f t="shared" ca="1" si="31"/>
        <v>2</v>
      </c>
      <c r="IQ15" s="213">
        <f t="shared" ca="1" si="31"/>
        <v>2</v>
      </c>
      <c r="IR15" s="213">
        <f t="shared" ca="1" si="31"/>
        <v>-1</v>
      </c>
      <c r="IS15" s="213">
        <f t="shared" ca="1" si="31"/>
        <v>-1</v>
      </c>
      <c r="IT15" s="213">
        <f t="shared" ca="1" si="31"/>
        <v>2</v>
      </c>
      <c r="IU15" s="213">
        <f t="shared" ca="1" si="31"/>
        <v>2</v>
      </c>
      <c r="IV15" s="213">
        <f t="shared" ca="1" si="31"/>
        <v>2</v>
      </c>
      <c r="IW15" s="213">
        <f t="shared" ca="1" si="31"/>
        <v>2</v>
      </c>
      <c r="IX15" s="213">
        <f t="shared" ca="1" si="31"/>
        <v>2</v>
      </c>
      <c r="IY15" s="213">
        <f t="shared" ca="1" si="31"/>
        <v>2</v>
      </c>
      <c r="IZ15" s="213">
        <f t="shared" ref="IZ15:LK15" ca="1" si="32">IF(AND(IZ$9&lt;$B$25,IZ16=0),-1,2)</f>
        <v>2</v>
      </c>
      <c r="JA15" s="213">
        <f t="shared" ca="1" si="32"/>
        <v>2</v>
      </c>
      <c r="JB15" s="213">
        <f t="shared" ca="1" si="32"/>
        <v>2</v>
      </c>
      <c r="JC15" s="213">
        <f t="shared" ca="1" si="32"/>
        <v>2</v>
      </c>
      <c r="JD15" s="213">
        <f t="shared" ca="1" si="32"/>
        <v>2</v>
      </c>
      <c r="JE15" s="213">
        <f t="shared" ca="1" si="32"/>
        <v>2</v>
      </c>
      <c r="JF15" s="213">
        <f t="shared" ca="1" si="32"/>
        <v>2</v>
      </c>
      <c r="JG15" s="213">
        <f t="shared" ca="1" si="32"/>
        <v>2</v>
      </c>
      <c r="JH15" s="213">
        <f t="shared" ca="1" si="32"/>
        <v>2</v>
      </c>
      <c r="JI15" s="213">
        <f t="shared" ca="1" si="32"/>
        <v>2</v>
      </c>
      <c r="JJ15" s="213">
        <f t="shared" ca="1" si="32"/>
        <v>2</v>
      </c>
      <c r="JK15" s="213">
        <f t="shared" ca="1" si="32"/>
        <v>2</v>
      </c>
      <c r="JL15" s="213">
        <f t="shared" ca="1" si="32"/>
        <v>2</v>
      </c>
      <c r="JM15" s="213">
        <f t="shared" ca="1" si="32"/>
        <v>2</v>
      </c>
      <c r="JN15" s="213">
        <f t="shared" ca="1" si="32"/>
        <v>2</v>
      </c>
      <c r="JO15" s="213">
        <f t="shared" ca="1" si="32"/>
        <v>2</v>
      </c>
      <c r="JP15" s="213">
        <f t="shared" ca="1" si="32"/>
        <v>2</v>
      </c>
      <c r="JQ15" s="213">
        <f t="shared" ca="1" si="32"/>
        <v>2</v>
      </c>
      <c r="JR15" s="213">
        <f t="shared" ca="1" si="32"/>
        <v>2</v>
      </c>
      <c r="JS15" s="213">
        <f t="shared" ca="1" si="32"/>
        <v>2</v>
      </c>
      <c r="JT15" s="213">
        <f t="shared" ca="1" si="32"/>
        <v>2</v>
      </c>
      <c r="JU15" s="213">
        <f t="shared" ca="1" si="32"/>
        <v>2</v>
      </c>
      <c r="JV15" s="213">
        <f t="shared" ca="1" si="32"/>
        <v>2</v>
      </c>
      <c r="JW15" s="213">
        <f t="shared" ca="1" si="32"/>
        <v>2</v>
      </c>
      <c r="JX15" s="213">
        <f t="shared" ca="1" si="32"/>
        <v>2</v>
      </c>
      <c r="JY15" s="213">
        <f t="shared" ca="1" si="32"/>
        <v>2</v>
      </c>
      <c r="JZ15" s="213">
        <f t="shared" ca="1" si="32"/>
        <v>2</v>
      </c>
      <c r="KA15" s="213">
        <f t="shared" ca="1" si="32"/>
        <v>2</v>
      </c>
      <c r="KB15" s="213">
        <f t="shared" ca="1" si="32"/>
        <v>2</v>
      </c>
      <c r="KC15" s="213">
        <f t="shared" ca="1" si="32"/>
        <v>2</v>
      </c>
      <c r="KD15" s="213">
        <f t="shared" ca="1" si="32"/>
        <v>2</v>
      </c>
      <c r="KE15" s="213">
        <f t="shared" ca="1" si="32"/>
        <v>2</v>
      </c>
      <c r="KF15" s="213">
        <f t="shared" ca="1" si="32"/>
        <v>2</v>
      </c>
      <c r="KG15" s="213">
        <f t="shared" ca="1" si="32"/>
        <v>2</v>
      </c>
      <c r="KH15" s="213">
        <f t="shared" ca="1" si="32"/>
        <v>2</v>
      </c>
      <c r="KI15" s="213">
        <f t="shared" ca="1" si="32"/>
        <v>2</v>
      </c>
      <c r="KJ15" s="213">
        <f t="shared" ca="1" si="32"/>
        <v>2</v>
      </c>
      <c r="KK15" s="213">
        <f t="shared" ca="1" si="32"/>
        <v>2</v>
      </c>
      <c r="KL15" s="213">
        <f t="shared" ca="1" si="32"/>
        <v>2</v>
      </c>
      <c r="KM15" s="213">
        <f t="shared" ca="1" si="32"/>
        <v>2</v>
      </c>
      <c r="KN15" s="213">
        <f t="shared" ca="1" si="32"/>
        <v>2</v>
      </c>
      <c r="KO15" s="213">
        <f t="shared" ca="1" si="32"/>
        <v>2</v>
      </c>
      <c r="KP15" s="213">
        <f t="shared" ca="1" si="32"/>
        <v>2</v>
      </c>
      <c r="KQ15" s="213">
        <f t="shared" ca="1" si="32"/>
        <v>2</v>
      </c>
      <c r="KR15" s="213">
        <f t="shared" ca="1" si="32"/>
        <v>2</v>
      </c>
      <c r="KS15" s="213">
        <f t="shared" ca="1" si="32"/>
        <v>2</v>
      </c>
      <c r="KT15" s="213">
        <f t="shared" ca="1" si="32"/>
        <v>2</v>
      </c>
      <c r="KU15" s="213">
        <f t="shared" ca="1" si="32"/>
        <v>2</v>
      </c>
      <c r="KV15" s="213">
        <f t="shared" ca="1" si="32"/>
        <v>2</v>
      </c>
      <c r="KW15" s="213">
        <f t="shared" ca="1" si="32"/>
        <v>2</v>
      </c>
      <c r="KX15" s="213">
        <f t="shared" ca="1" si="32"/>
        <v>2</v>
      </c>
      <c r="KY15" s="213">
        <f t="shared" ca="1" si="32"/>
        <v>2</v>
      </c>
      <c r="KZ15" s="213">
        <f t="shared" ca="1" si="32"/>
        <v>2</v>
      </c>
      <c r="LA15" s="213">
        <f t="shared" ca="1" si="32"/>
        <v>2</v>
      </c>
      <c r="LB15" s="213">
        <f t="shared" ca="1" si="32"/>
        <v>2</v>
      </c>
      <c r="LC15" s="213">
        <f t="shared" ca="1" si="32"/>
        <v>2</v>
      </c>
      <c r="LD15" s="213">
        <f t="shared" ca="1" si="32"/>
        <v>2</v>
      </c>
      <c r="LE15" s="213">
        <f t="shared" ca="1" si="32"/>
        <v>2</v>
      </c>
      <c r="LF15" s="213">
        <f t="shared" ca="1" si="32"/>
        <v>2</v>
      </c>
      <c r="LG15" s="213">
        <f t="shared" ca="1" si="32"/>
        <v>2</v>
      </c>
      <c r="LH15" s="213">
        <f t="shared" ca="1" si="32"/>
        <v>2</v>
      </c>
      <c r="LI15" s="213">
        <f t="shared" ca="1" si="32"/>
        <v>2</v>
      </c>
      <c r="LJ15" s="213">
        <f t="shared" ca="1" si="32"/>
        <v>2</v>
      </c>
      <c r="LK15" s="213">
        <f t="shared" ca="1" si="32"/>
        <v>2</v>
      </c>
      <c r="LL15" s="213">
        <f t="shared" ref="LL15:NW15" ca="1" si="33">IF(AND(LL$9&lt;$B$25,LL16=0),-1,2)</f>
        <v>2</v>
      </c>
      <c r="LM15" s="213">
        <f t="shared" ca="1" si="33"/>
        <v>2</v>
      </c>
      <c r="LN15" s="213">
        <f t="shared" ca="1" si="33"/>
        <v>2</v>
      </c>
      <c r="LO15" s="213">
        <f t="shared" ca="1" si="33"/>
        <v>2</v>
      </c>
      <c r="LP15" s="213">
        <f t="shared" ca="1" si="33"/>
        <v>2</v>
      </c>
      <c r="LQ15" s="213">
        <f t="shared" ca="1" si="33"/>
        <v>2</v>
      </c>
      <c r="LR15" s="213">
        <f t="shared" ca="1" si="33"/>
        <v>2</v>
      </c>
      <c r="LS15" s="213">
        <f t="shared" ca="1" si="33"/>
        <v>2</v>
      </c>
      <c r="LT15" s="213">
        <f t="shared" ca="1" si="33"/>
        <v>2</v>
      </c>
      <c r="LU15" s="213">
        <f t="shared" ca="1" si="33"/>
        <v>2</v>
      </c>
      <c r="LV15" s="213">
        <f t="shared" ca="1" si="33"/>
        <v>2</v>
      </c>
      <c r="LW15" s="213">
        <f t="shared" ca="1" si="33"/>
        <v>2</v>
      </c>
      <c r="LX15" s="213">
        <f t="shared" ca="1" si="33"/>
        <v>2</v>
      </c>
      <c r="LY15" s="213">
        <f t="shared" ca="1" si="33"/>
        <v>2</v>
      </c>
      <c r="LZ15" s="213">
        <f t="shared" ca="1" si="33"/>
        <v>2</v>
      </c>
      <c r="MA15" s="213">
        <f t="shared" ca="1" si="33"/>
        <v>2</v>
      </c>
      <c r="MB15" s="213">
        <f t="shared" ca="1" si="33"/>
        <v>2</v>
      </c>
      <c r="MC15" s="213">
        <f t="shared" ca="1" si="33"/>
        <v>2</v>
      </c>
      <c r="MD15" s="213">
        <f t="shared" ca="1" si="33"/>
        <v>2</v>
      </c>
      <c r="ME15" s="213">
        <f t="shared" ca="1" si="33"/>
        <v>2</v>
      </c>
      <c r="MF15" s="213">
        <f t="shared" ca="1" si="33"/>
        <v>2</v>
      </c>
      <c r="MG15" s="213">
        <f t="shared" ca="1" si="33"/>
        <v>2</v>
      </c>
      <c r="MH15" s="213">
        <f t="shared" ca="1" si="33"/>
        <v>2</v>
      </c>
      <c r="MI15" s="213">
        <f t="shared" ca="1" si="33"/>
        <v>2</v>
      </c>
      <c r="MJ15" s="213">
        <f t="shared" ca="1" si="33"/>
        <v>2</v>
      </c>
      <c r="MK15" s="213">
        <f t="shared" ca="1" si="33"/>
        <v>2</v>
      </c>
      <c r="ML15" s="213">
        <f t="shared" ca="1" si="33"/>
        <v>2</v>
      </c>
      <c r="MM15" s="213">
        <f t="shared" ca="1" si="33"/>
        <v>2</v>
      </c>
      <c r="MN15" s="213">
        <f t="shared" ca="1" si="33"/>
        <v>2</v>
      </c>
      <c r="MO15" s="213">
        <f t="shared" ca="1" si="33"/>
        <v>2</v>
      </c>
      <c r="MP15" s="213">
        <f t="shared" ca="1" si="33"/>
        <v>2</v>
      </c>
      <c r="MQ15" s="213">
        <f t="shared" ca="1" si="33"/>
        <v>2</v>
      </c>
      <c r="MR15" s="213">
        <f t="shared" ca="1" si="33"/>
        <v>2</v>
      </c>
      <c r="MS15" s="213">
        <f t="shared" ca="1" si="33"/>
        <v>2</v>
      </c>
      <c r="MT15" s="213">
        <f t="shared" ca="1" si="33"/>
        <v>2</v>
      </c>
      <c r="MU15" s="213">
        <f t="shared" ca="1" si="33"/>
        <v>2</v>
      </c>
      <c r="MV15" s="213">
        <f t="shared" ca="1" si="33"/>
        <v>2</v>
      </c>
      <c r="MW15" s="213">
        <f t="shared" ca="1" si="33"/>
        <v>2</v>
      </c>
      <c r="MX15" s="213">
        <f t="shared" ca="1" si="33"/>
        <v>2</v>
      </c>
      <c r="MY15" s="213">
        <f t="shared" ca="1" si="33"/>
        <v>2</v>
      </c>
      <c r="MZ15" s="213">
        <f t="shared" ca="1" si="33"/>
        <v>2</v>
      </c>
      <c r="NA15" s="213">
        <f t="shared" ca="1" si="33"/>
        <v>2</v>
      </c>
      <c r="NB15" s="213">
        <f t="shared" ca="1" si="33"/>
        <v>2</v>
      </c>
      <c r="NC15" s="213">
        <f t="shared" ca="1" si="33"/>
        <v>2</v>
      </c>
      <c r="ND15" s="213">
        <f t="shared" ca="1" si="33"/>
        <v>2</v>
      </c>
      <c r="NE15" s="213">
        <f t="shared" ca="1" si="33"/>
        <v>2</v>
      </c>
      <c r="NF15" s="213">
        <f t="shared" ca="1" si="33"/>
        <v>2</v>
      </c>
      <c r="NG15" s="213">
        <f t="shared" ca="1" si="33"/>
        <v>2</v>
      </c>
      <c r="NH15" s="213">
        <f t="shared" ca="1" si="33"/>
        <v>2</v>
      </c>
      <c r="NI15" s="213">
        <f t="shared" ca="1" si="33"/>
        <v>2</v>
      </c>
      <c r="NJ15" s="213">
        <f t="shared" ca="1" si="33"/>
        <v>2</v>
      </c>
      <c r="NK15" s="213">
        <f t="shared" ca="1" si="33"/>
        <v>2</v>
      </c>
      <c r="NL15" s="213">
        <f t="shared" ca="1" si="33"/>
        <v>2</v>
      </c>
      <c r="NM15" s="213">
        <f t="shared" ca="1" si="33"/>
        <v>2</v>
      </c>
      <c r="NN15" s="213">
        <f t="shared" ca="1" si="33"/>
        <v>2</v>
      </c>
      <c r="NO15" s="213">
        <f t="shared" ca="1" si="33"/>
        <v>2</v>
      </c>
      <c r="NP15" s="213">
        <f t="shared" ca="1" si="33"/>
        <v>2</v>
      </c>
      <c r="NQ15" s="213">
        <f t="shared" ca="1" si="33"/>
        <v>2</v>
      </c>
      <c r="NR15" s="213">
        <f t="shared" ca="1" si="33"/>
        <v>2</v>
      </c>
      <c r="NS15" s="213">
        <f t="shared" ca="1" si="33"/>
        <v>2</v>
      </c>
      <c r="NT15" s="213">
        <f t="shared" ca="1" si="33"/>
        <v>2</v>
      </c>
      <c r="NU15" s="213">
        <f t="shared" ca="1" si="33"/>
        <v>2</v>
      </c>
      <c r="NV15" s="213">
        <f t="shared" ca="1" si="33"/>
        <v>2</v>
      </c>
      <c r="NW15" s="213">
        <f t="shared" ca="1" si="33"/>
        <v>2</v>
      </c>
      <c r="NX15" s="213">
        <f t="shared" ref="NX15:QI15" ca="1" si="34">IF(AND(NX$9&lt;$B$25,NX16=0),-1,2)</f>
        <v>2</v>
      </c>
      <c r="NY15" s="213">
        <f t="shared" ca="1" si="34"/>
        <v>2</v>
      </c>
      <c r="NZ15" s="213">
        <f t="shared" ca="1" si="34"/>
        <v>2</v>
      </c>
      <c r="OA15" s="213">
        <f t="shared" ca="1" si="34"/>
        <v>2</v>
      </c>
      <c r="OB15" s="213">
        <f t="shared" ca="1" si="34"/>
        <v>2</v>
      </c>
      <c r="OC15" s="213">
        <f t="shared" ca="1" si="34"/>
        <v>2</v>
      </c>
      <c r="OD15" s="213">
        <f t="shared" ca="1" si="34"/>
        <v>2</v>
      </c>
      <c r="OE15" s="213">
        <f t="shared" ca="1" si="34"/>
        <v>2</v>
      </c>
      <c r="OF15" s="213">
        <f t="shared" ca="1" si="34"/>
        <v>2</v>
      </c>
      <c r="OG15" s="213">
        <f t="shared" ca="1" si="34"/>
        <v>2</v>
      </c>
      <c r="OH15" s="213">
        <f t="shared" ca="1" si="34"/>
        <v>2</v>
      </c>
      <c r="OI15" s="213">
        <f t="shared" ca="1" si="34"/>
        <v>2</v>
      </c>
      <c r="OJ15" s="214">
        <f t="shared" ca="1" si="34"/>
        <v>2</v>
      </c>
    </row>
    <row r="16" spans="1:400" ht="16.5" thickBot="1" x14ac:dyDescent="0.25">
      <c r="A16" s="394"/>
      <c r="B16" s="396" t="s">
        <v>523</v>
      </c>
      <c r="C16" s="397"/>
      <c r="D16" s="245">
        <f ca="1">IF(AND(D$1=0,D18="",D19=""),0,1)</f>
        <v>1</v>
      </c>
      <c r="E16" s="246">
        <f t="shared" ref="E16:BP16" ca="1" si="35">IF(AND(E$1=0,E18="",E19=""),0,1)</f>
        <v>1</v>
      </c>
      <c r="F16" s="246">
        <f t="shared" ca="1" si="35"/>
        <v>1</v>
      </c>
      <c r="G16" s="246">
        <f t="shared" ca="1" si="35"/>
        <v>0</v>
      </c>
      <c r="H16" s="246">
        <f t="shared" ca="1" si="35"/>
        <v>0</v>
      </c>
      <c r="I16" s="246">
        <f t="shared" ca="1" si="35"/>
        <v>1</v>
      </c>
      <c r="J16" s="246">
        <f t="shared" ca="1" si="35"/>
        <v>1</v>
      </c>
      <c r="K16" s="246">
        <f t="shared" ca="1" si="35"/>
        <v>1</v>
      </c>
      <c r="L16" s="246">
        <f t="shared" ca="1" si="35"/>
        <v>1</v>
      </c>
      <c r="M16" s="246">
        <f t="shared" ca="1" si="35"/>
        <v>1</v>
      </c>
      <c r="N16" s="246">
        <f t="shared" ca="1" si="35"/>
        <v>1</v>
      </c>
      <c r="O16" s="246">
        <f t="shared" ca="1" si="35"/>
        <v>1</v>
      </c>
      <c r="P16" s="246">
        <f t="shared" ca="1" si="35"/>
        <v>1</v>
      </c>
      <c r="Q16" s="246">
        <f t="shared" ca="1" si="35"/>
        <v>1</v>
      </c>
      <c r="R16" s="246">
        <f t="shared" ca="1" si="35"/>
        <v>0</v>
      </c>
      <c r="S16" s="246">
        <f t="shared" ca="1" si="35"/>
        <v>1</v>
      </c>
      <c r="T16" s="246">
        <f t="shared" ca="1" si="35"/>
        <v>1</v>
      </c>
      <c r="U16" s="246">
        <f t="shared" ca="1" si="35"/>
        <v>0</v>
      </c>
      <c r="V16" s="246">
        <f t="shared" ca="1" si="35"/>
        <v>0</v>
      </c>
      <c r="W16" s="246">
        <f t="shared" ca="1" si="35"/>
        <v>1</v>
      </c>
      <c r="X16" s="246">
        <f t="shared" ca="1" si="35"/>
        <v>1</v>
      </c>
      <c r="Y16" s="246">
        <f t="shared" ca="1" si="35"/>
        <v>1</v>
      </c>
      <c r="Z16" s="246">
        <f t="shared" ca="1" si="35"/>
        <v>1</v>
      </c>
      <c r="AA16" s="246">
        <f t="shared" ca="1" si="35"/>
        <v>1</v>
      </c>
      <c r="AB16" s="246">
        <f t="shared" ca="1" si="35"/>
        <v>0</v>
      </c>
      <c r="AC16" s="246">
        <f t="shared" ca="1" si="35"/>
        <v>0</v>
      </c>
      <c r="AD16" s="246">
        <f t="shared" ca="1" si="35"/>
        <v>1</v>
      </c>
      <c r="AE16" s="246">
        <f t="shared" ca="1" si="35"/>
        <v>1</v>
      </c>
      <c r="AF16" s="246">
        <f t="shared" ca="1" si="35"/>
        <v>1</v>
      </c>
      <c r="AG16" s="246">
        <f t="shared" ca="1" si="35"/>
        <v>1</v>
      </c>
      <c r="AH16" s="246">
        <f t="shared" ca="1" si="35"/>
        <v>1</v>
      </c>
      <c r="AI16" s="246">
        <f t="shared" ca="1" si="35"/>
        <v>0</v>
      </c>
      <c r="AJ16" s="246">
        <f t="shared" ca="1" si="35"/>
        <v>0</v>
      </c>
      <c r="AK16" s="246">
        <f t="shared" ca="1" si="35"/>
        <v>1</v>
      </c>
      <c r="AL16" s="246">
        <f t="shared" ca="1" si="35"/>
        <v>1</v>
      </c>
      <c r="AM16" s="246">
        <f t="shared" ca="1" si="35"/>
        <v>1</v>
      </c>
      <c r="AN16" s="246">
        <f t="shared" ca="1" si="35"/>
        <v>1</v>
      </c>
      <c r="AO16" s="246">
        <f t="shared" ca="1" si="35"/>
        <v>1</v>
      </c>
      <c r="AP16" s="246">
        <f t="shared" ca="1" si="35"/>
        <v>0</v>
      </c>
      <c r="AQ16" s="246">
        <f t="shared" ca="1" si="35"/>
        <v>0</v>
      </c>
      <c r="AR16" s="246">
        <f t="shared" ca="1" si="35"/>
        <v>1</v>
      </c>
      <c r="AS16" s="246">
        <f t="shared" ca="1" si="35"/>
        <v>1</v>
      </c>
      <c r="AT16" s="246">
        <f t="shared" ca="1" si="35"/>
        <v>1</v>
      </c>
      <c r="AU16" s="246">
        <f t="shared" ca="1" si="35"/>
        <v>1</v>
      </c>
      <c r="AV16" s="246">
        <f t="shared" ca="1" si="35"/>
        <v>1</v>
      </c>
      <c r="AW16" s="246">
        <f t="shared" ca="1" si="35"/>
        <v>0</v>
      </c>
      <c r="AX16" s="246">
        <f t="shared" ca="1" si="35"/>
        <v>0</v>
      </c>
      <c r="AY16" s="246">
        <f t="shared" ca="1" si="35"/>
        <v>1</v>
      </c>
      <c r="AZ16" s="246">
        <f t="shared" ca="1" si="35"/>
        <v>1</v>
      </c>
      <c r="BA16" s="246">
        <f t="shared" ca="1" si="35"/>
        <v>1</v>
      </c>
      <c r="BB16" s="246">
        <f t="shared" ca="1" si="35"/>
        <v>1</v>
      </c>
      <c r="BC16" s="246">
        <f t="shared" ca="1" si="35"/>
        <v>1</v>
      </c>
      <c r="BD16" s="246">
        <f t="shared" ca="1" si="35"/>
        <v>0</v>
      </c>
      <c r="BE16" s="246">
        <f t="shared" ca="1" si="35"/>
        <v>0</v>
      </c>
      <c r="BF16" s="246">
        <f t="shared" ca="1" si="35"/>
        <v>1</v>
      </c>
      <c r="BG16" s="246">
        <f t="shared" ca="1" si="35"/>
        <v>1</v>
      </c>
      <c r="BH16" s="246">
        <f t="shared" ca="1" si="35"/>
        <v>1</v>
      </c>
      <c r="BI16" s="246">
        <f t="shared" ca="1" si="35"/>
        <v>1</v>
      </c>
      <c r="BJ16" s="246">
        <f t="shared" ca="1" si="35"/>
        <v>1</v>
      </c>
      <c r="BK16" s="246">
        <f t="shared" ca="1" si="35"/>
        <v>0</v>
      </c>
      <c r="BL16" s="246">
        <f t="shared" ca="1" si="35"/>
        <v>0</v>
      </c>
      <c r="BM16" s="246">
        <f t="shared" ca="1" si="35"/>
        <v>1</v>
      </c>
      <c r="BN16" s="246">
        <f t="shared" ca="1" si="35"/>
        <v>1</v>
      </c>
      <c r="BO16" s="246">
        <f t="shared" ca="1" si="35"/>
        <v>1</v>
      </c>
      <c r="BP16" s="246">
        <f t="shared" ca="1" si="35"/>
        <v>1</v>
      </c>
      <c r="BQ16" s="246">
        <f t="shared" ref="BQ16:EB16" ca="1" si="36">IF(AND(BQ$1=0,BQ18="",BQ19=""),0,1)</f>
        <v>1</v>
      </c>
      <c r="BR16" s="246">
        <f t="shared" ca="1" si="36"/>
        <v>0</v>
      </c>
      <c r="BS16" s="246">
        <f t="shared" ca="1" si="36"/>
        <v>0</v>
      </c>
      <c r="BT16" s="246">
        <f t="shared" ca="1" si="36"/>
        <v>1</v>
      </c>
      <c r="BU16" s="246">
        <f t="shared" ca="1" si="36"/>
        <v>1</v>
      </c>
      <c r="BV16" s="246">
        <f t="shared" ca="1" si="36"/>
        <v>1</v>
      </c>
      <c r="BW16" s="246">
        <f t="shared" ca="1" si="36"/>
        <v>1</v>
      </c>
      <c r="BX16" s="246">
        <f t="shared" ca="1" si="36"/>
        <v>1</v>
      </c>
      <c r="BY16" s="246">
        <f t="shared" ca="1" si="36"/>
        <v>0</v>
      </c>
      <c r="BZ16" s="246">
        <f t="shared" ca="1" si="36"/>
        <v>0</v>
      </c>
      <c r="CA16" s="246">
        <f t="shared" ca="1" si="36"/>
        <v>1</v>
      </c>
      <c r="CB16" s="246">
        <f t="shared" ca="1" si="36"/>
        <v>1</v>
      </c>
      <c r="CC16" s="246">
        <f t="shared" ca="1" si="36"/>
        <v>1</v>
      </c>
      <c r="CD16" s="246">
        <f t="shared" ca="1" si="36"/>
        <v>1</v>
      </c>
      <c r="CE16" s="246">
        <f t="shared" ca="1" si="36"/>
        <v>1</v>
      </c>
      <c r="CF16" s="246">
        <f t="shared" ca="1" si="36"/>
        <v>0</v>
      </c>
      <c r="CG16" s="246">
        <f t="shared" ca="1" si="36"/>
        <v>0</v>
      </c>
      <c r="CH16" s="246">
        <f t="shared" ca="1" si="36"/>
        <v>1</v>
      </c>
      <c r="CI16" s="246">
        <f t="shared" ca="1" si="36"/>
        <v>1</v>
      </c>
      <c r="CJ16" s="246">
        <f t="shared" ca="1" si="36"/>
        <v>1</v>
      </c>
      <c r="CK16" s="246">
        <f t="shared" ca="1" si="36"/>
        <v>1</v>
      </c>
      <c r="CL16" s="246">
        <f t="shared" ca="1" si="36"/>
        <v>1</v>
      </c>
      <c r="CM16" s="246">
        <f t="shared" ca="1" si="36"/>
        <v>0</v>
      </c>
      <c r="CN16" s="246">
        <f t="shared" ca="1" si="36"/>
        <v>0</v>
      </c>
      <c r="CO16" s="246">
        <f t="shared" ca="1" si="36"/>
        <v>1</v>
      </c>
      <c r="CP16" s="246">
        <f t="shared" ca="1" si="36"/>
        <v>1</v>
      </c>
      <c r="CQ16" s="246">
        <f t="shared" ca="1" si="36"/>
        <v>1</v>
      </c>
      <c r="CR16" s="246">
        <f t="shared" ca="1" si="36"/>
        <v>0</v>
      </c>
      <c r="CS16" s="246">
        <f t="shared" ca="1" si="36"/>
        <v>1</v>
      </c>
      <c r="CT16" s="246">
        <f t="shared" ca="1" si="36"/>
        <v>0</v>
      </c>
      <c r="CU16" s="246">
        <f t="shared" ca="1" si="36"/>
        <v>0</v>
      </c>
      <c r="CV16" s="246">
        <f t="shared" ca="1" si="36"/>
        <v>1</v>
      </c>
      <c r="CW16" s="246">
        <f t="shared" ca="1" si="36"/>
        <v>1</v>
      </c>
      <c r="CX16" s="246">
        <f t="shared" ca="1" si="36"/>
        <v>1</v>
      </c>
      <c r="CY16" s="246">
        <f t="shared" ca="1" si="36"/>
        <v>1</v>
      </c>
      <c r="CZ16" s="246">
        <f t="shared" ca="1" si="36"/>
        <v>1</v>
      </c>
      <c r="DA16" s="246">
        <f t="shared" ca="1" si="36"/>
        <v>0</v>
      </c>
      <c r="DB16" s="246">
        <f t="shared" ca="1" si="36"/>
        <v>0</v>
      </c>
      <c r="DC16" s="246">
        <f t="shared" ca="1" si="36"/>
        <v>1</v>
      </c>
      <c r="DD16" s="246">
        <f t="shared" ca="1" si="36"/>
        <v>1</v>
      </c>
      <c r="DE16" s="246">
        <f t="shared" ca="1" si="36"/>
        <v>1</v>
      </c>
      <c r="DF16" s="246">
        <f t="shared" ca="1" si="36"/>
        <v>1</v>
      </c>
      <c r="DG16" s="246">
        <f t="shared" ca="1" si="36"/>
        <v>1</v>
      </c>
      <c r="DH16" s="246">
        <f t="shared" ca="1" si="36"/>
        <v>0</v>
      </c>
      <c r="DI16" s="246">
        <f t="shared" ca="1" si="36"/>
        <v>0</v>
      </c>
      <c r="DJ16" s="246">
        <f t="shared" ca="1" si="36"/>
        <v>1</v>
      </c>
      <c r="DK16" s="246">
        <f t="shared" ca="1" si="36"/>
        <v>1</v>
      </c>
      <c r="DL16" s="246">
        <f t="shared" ca="1" si="36"/>
        <v>1</v>
      </c>
      <c r="DM16" s="246">
        <f t="shared" ca="1" si="36"/>
        <v>1</v>
      </c>
      <c r="DN16" s="246">
        <f t="shared" ca="1" si="36"/>
        <v>1</v>
      </c>
      <c r="DO16" s="246">
        <f t="shared" ca="1" si="36"/>
        <v>0</v>
      </c>
      <c r="DP16" s="246">
        <f t="shared" ca="1" si="36"/>
        <v>0</v>
      </c>
      <c r="DQ16" s="246">
        <f t="shared" ca="1" si="36"/>
        <v>1</v>
      </c>
      <c r="DR16" s="246">
        <f t="shared" ca="1" si="36"/>
        <v>1</v>
      </c>
      <c r="DS16" s="246">
        <f t="shared" ca="1" si="36"/>
        <v>1</v>
      </c>
      <c r="DT16" s="246">
        <f t="shared" ca="1" si="36"/>
        <v>1</v>
      </c>
      <c r="DU16" s="246">
        <f t="shared" ca="1" si="36"/>
        <v>1</v>
      </c>
      <c r="DV16" s="246">
        <f t="shared" ca="1" si="36"/>
        <v>0</v>
      </c>
      <c r="DW16" s="246">
        <f t="shared" ca="1" si="36"/>
        <v>0</v>
      </c>
      <c r="DX16" s="246">
        <f t="shared" ca="1" si="36"/>
        <v>1</v>
      </c>
      <c r="DY16" s="246">
        <f t="shared" ca="1" si="36"/>
        <v>1</v>
      </c>
      <c r="DZ16" s="246">
        <f t="shared" ca="1" si="36"/>
        <v>1</v>
      </c>
      <c r="EA16" s="246">
        <f t="shared" ca="1" si="36"/>
        <v>1</v>
      </c>
      <c r="EB16" s="246">
        <f t="shared" ca="1" si="36"/>
        <v>1</v>
      </c>
      <c r="EC16" s="246">
        <f t="shared" ref="EC16:GN16" ca="1" si="37">IF(AND(EC$1=0,EC18="",EC19=""),0,1)</f>
        <v>0</v>
      </c>
      <c r="ED16" s="246">
        <f t="shared" ca="1" si="37"/>
        <v>0</v>
      </c>
      <c r="EE16" s="246">
        <f t="shared" ca="1" si="37"/>
        <v>1</v>
      </c>
      <c r="EF16" s="246">
        <f t="shared" ca="1" si="37"/>
        <v>1</v>
      </c>
      <c r="EG16" s="246">
        <f t="shared" ca="1" si="37"/>
        <v>1</v>
      </c>
      <c r="EH16" s="246">
        <f t="shared" ca="1" si="37"/>
        <v>1</v>
      </c>
      <c r="EI16" s="246">
        <f t="shared" ca="1" si="37"/>
        <v>1</v>
      </c>
      <c r="EJ16" s="246">
        <f t="shared" ca="1" si="37"/>
        <v>0</v>
      </c>
      <c r="EK16" s="246">
        <f t="shared" ca="1" si="37"/>
        <v>0</v>
      </c>
      <c r="EL16" s="246">
        <f t="shared" ca="1" si="37"/>
        <v>1</v>
      </c>
      <c r="EM16" s="246">
        <f t="shared" ca="1" si="37"/>
        <v>1</v>
      </c>
      <c r="EN16" s="246">
        <f t="shared" ca="1" si="37"/>
        <v>1</v>
      </c>
      <c r="EO16" s="246">
        <f t="shared" ca="1" si="37"/>
        <v>1</v>
      </c>
      <c r="EP16" s="246">
        <f t="shared" ca="1" si="37"/>
        <v>1</v>
      </c>
      <c r="EQ16" s="246">
        <f t="shared" ca="1" si="37"/>
        <v>0</v>
      </c>
      <c r="ER16" s="246">
        <f t="shared" ca="1" si="37"/>
        <v>0</v>
      </c>
      <c r="ES16" s="246">
        <f t="shared" ca="1" si="37"/>
        <v>1</v>
      </c>
      <c r="ET16" s="246">
        <f t="shared" ca="1" si="37"/>
        <v>0</v>
      </c>
      <c r="EU16" s="246">
        <f t="shared" ca="1" si="37"/>
        <v>1</v>
      </c>
      <c r="EV16" s="246">
        <f t="shared" ca="1" si="37"/>
        <v>1</v>
      </c>
      <c r="EW16" s="246">
        <f t="shared" ca="1" si="37"/>
        <v>1</v>
      </c>
      <c r="EX16" s="246">
        <f t="shared" ca="1" si="37"/>
        <v>0</v>
      </c>
      <c r="EY16" s="246">
        <f t="shared" ca="1" si="37"/>
        <v>0</v>
      </c>
      <c r="EZ16" s="246">
        <f t="shared" ca="1" si="37"/>
        <v>1</v>
      </c>
      <c r="FA16" s="246">
        <f t="shared" ca="1" si="37"/>
        <v>0</v>
      </c>
      <c r="FB16" s="246">
        <f t="shared" ca="1" si="37"/>
        <v>1</v>
      </c>
      <c r="FC16" s="246">
        <f t="shared" ca="1" si="37"/>
        <v>1</v>
      </c>
      <c r="FD16" s="246">
        <f t="shared" ca="1" si="37"/>
        <v>1</v>
      </c>
      <c r="FE16" s="246">
        <f t="shared" ca="1" si="37"/>
        <v>0</v>
      </c>
      <c r="FF16" s="246">
        <f t="shared" ca="1" si="37"/>
        <v>0</v>
      </c>
      <c r="FG16" s="246">
        <f t="shared" ca="1" si="37"/>
        <v>1</v>
      </c>
      <c r="FH16" s="246">
        <f t="shared" ca="1" si="37"/>
        <v>1</v>
      </c>
      <c r="FI16" s="246">
        <f t="shared" ca="1" si="37"/>
        <v>1</v>
      </c>
      <c r="FJ16" s="246">
        <f t="shared" ca="1" si="37"/>
        <v>1</v>
      </c>
      <c r="FK16" s="246">
        <f t="shared" ca="1" si="37"/>
        <v>1</v>
      </c>
      <c r="FL16" s="246">
        <f t="shared" ca="1" si="37"/>
        <v>0</v>
      </c>
      <c r="FM16" s="246">
        <f t="shared" ca="1" si="37"/>
        <v>0</v>
      </c>
      <c r="FN16" s="246">
        <f t="shared" ca="1" si="37"/>
        <v>1</v>
      </c>
      <c r="FO16" s="246">
        <f t="shared" ca="1" si="37"/>
        <v>1</v>
      </c>
      <c r="FP16" s="246">
        <f t="shared" ca="1" si="37"/>
        <v>1</v>
      </c>
      <c r="FQ16" s="246">
        <f t="shared" ca="1" si="37"/>
        <v>1</v>
      </c>
      <c r="FR16" s="246">
        <f t="shared" ca="1" si="37"/>
        <v>1</v>
      </c>
      <c r="FS16" s="246">
        <f t="shared" ca="1" si="37"/>
        <v>0</v>
      </c>
      <c r="FT16" s="246">
        <f t="shared" ca="1" si="37"/>
        <v>0</v>
      </c>
      <c r="FU16" s="246">
        <f t="shared" ca="1" si="37"/>
        <v>1</v>
      </c>
      <c r="FV16" s="246">
        <f t="shared" ca="1" si="37"/>
        <v>1</v>
      </c>
      <c r="FW16" s="246">
        <f t="shared" ca="1" si="37"/>
        <v>1</v>
      </c>
      <c r="FX16" s="246">
        <f t="shared" ca="1" si="37"/>
        <v>1</v>
      </c>
      <c r="FY16" s="246">
        <f t="shared" ca="1" si="37"/>
        <v>1</v>
      </c>
      <c r="FZ16" s="246">
        <f t="shared" ca="1" si="37"/>
        <v>0</v>
      </c>
      <c r="GA16" s="246">
        <f t="shared" ca="1" si="37"/>
        <v>0</v>
      </c>
      <c r="GB16" s="246">
        <f t="shared" ca="1" si="37"/>
        <v>1</v>
      </c>
      <c r="GC16" s="246">
        <f t="shared" ca="1" si="37"/>
        <v>1</v>
      </c>
      <c r="GD16" s="246">
        <f t="shared" ca="1" si="37"/>
        <v>1</v>
      </c>
      <c r="GE16" s="246">
        <f t="shared" ca="1" si="37"/>
        <v>1</v>
      </c>
      <c r="GF16" s="246">
        <f t="shared" ca="1" si="37"/>
        <v>1</v>
      </c>
      <c r="GG16" s="246">
        <f t="shared" ca="1" si="37"/>
        <v>0</v>
      </c>
      <c r="GH16" s="246">
        <f t="shared" ca="1" si="37"/>
        <v>0</v>
      </c>
      <c r="GI16" s="246">
        <f t="shared" ca="1" si="37"/>
        <v>1</v>
      </c>
      <c r="GJ16" s="246">
        <f t="shared" ca="1" si="37"/>
        <v>1</v>
      </c>
      <c r="GK16" s="246">
        <f t="shared" ca="1" si="37"/>
        <v>1</v>
      </c>
      <c r="GL16" s="246">
        <f t="shared" ca="1" si="37"/>
        <v>1</v>
      </c>
      <c r="GM16" s="246">
        <f t="shared" ca="1" si="37"/>
        <v>1</v>
      </c>
      <c r="GN16" s="246">
        <f t="shared" ca="1" si="37"/>
        <v>0</v>
      </c>
      <c r="GO16" s="246">
        <f t="shared" ref="GO16:IZ16" ca="1" si="38">IF(AND(GO$1=0,GO18="",GO19=""),0,1)</f>
        <v>0</v>
      </c>
      <c r="GP16" s="246">
        <f t="shared" ca="1" si="38"/>
        <v>1</v>
      </c>
      <c r="GQ16" s="246">
        <f t="shared" ca="1" si="38"/>
        <v>1</v>
      </c>
      <c r="GR16" s="246">
        <f t="shared" ca="1" si="38"/>
        <v>1</v>
      </c>
      <c r="GS16" s="246">
        <f t="shared" ca="1" si="38"/>
        <v>1</v>
      </c>
      <c r="GT16" s="246">
        <f t="shared" ca="1" si="38"/>
        <v>1</v>
      </c>
      <c r="GU16" s="246">
        <f t="shared" ca="1" si="38"/>
        <v>0</v>
      </c>
      <c r="GV16" s="246">
        <f t="shared" ca="1" si="38"/>
        <v>0</v>
      </c>
      <c r="GW16" s="246">
        <f t="shared" ca="1" si="38"/>
        <v>1</v>
      </c>
      <c r="GX16" s="246">
        <f t="shared" ca="1" si="38"/>
        <v>1</v>
      </c>
      <c r="GY16" s="246">
        <f t="shared" ca="1" si="38"/>
        <v>1</v>
      </c>
      <c r="GZ16" s="246">
        <f t="shared" ca="1" si="38"/>
        <v>1</v>
      </c>
      <c r="HA16" s="246">
        <f t="shared" ca="1" si="38"/>
        <v>1</v>
      </c>
      <c r="HB16" s="246">
        <f t="shared" ca="1" si="38"/>
        <v>0</v>
      </c>
      <c r="HC16" s="246">
        <f t="shared" ca="1" si="38"/>
        <v>0</v>
      </c>
      <c r="HD16" s="246">
        <f t="shared" ca="1" si="38"/>
        <v>1</v>
      </c>
      <c r="HE16" s="246">
        <f t="shared" ca="1" si="38"/>
        <v>1</v>
      </c>
      <c r="HF16" s="246">
        <f t="shared" ca="1" si="38"/>
        <v>1</v>
      </c>
      <c r="HG16" s="246">
        <f t="shared" ca="1" si="38"/>
        <v>1</v>
      </c>
      <c r="HH16" s="246">
        <f t="shared" ca="1" si="38"/>
        <v>1</v>
      </c>
      <c r="HI16" s="246">
        <f t="shared" ca="1" si="38"/>
        <v>0</v>
      </c>
      <c r="HJ16" s="246">
        <f t="shared" ca="1" si="38"/>
        <v>0</v>
      </c>
      <c r="HK16" s="246">
        <f t="shared" ca="1" si="38"/>
        <v>1</v>
      </c>
      <c r="HL16" s="246">
        <f t="shared" ca="1" si="38"/>
        <v>1</v>
      </c>
      <c r="HM16" s="246">
        <f t="shared" ca="1" si="38"/>
        <v>1</v>
      </c>
      <c r="HN16" s="246">
        <f t="shared" ca="1" si="38"/>
        <v>1</v>
      </c>
      <c r="HO16" s="246">
        <f t="shared" ca="1" si="38"/>
        <v>1</v>
      </c>
      <c r="HP16" s="246">
        <f t="shared" ca="1" si="38"/>
        <v>0</v>
      </c>
      <c r="HQ16" s="246">
        <f t="shared" ca="1" si="38"/>
        <v>0</v>
      </c>
      <c r="HR16" s="246">
        <f t="shared" ca="1" si="38"/>
        <v>1</v>
      </c>
      <c r="HS16" s="246">
        <f t="shared" ca="1" si="38"/>
        <v>1</v>
      </c>
      <c r="HT16" s="246">
        <f t="shared" ca="1" si="38"/>
        <v>1</v>
      </c>
      <c r="HU16" s="246">
        <f t="shared" ca="1" si="38"/>
        <v>1</v>
      </c>
      <c r="HV16" s="246">
        <f t="shared" ca="1" si="38"/>
        <v>1</v>
      </c>
      <c r="HW16" s="246">
        <f t="shared" ca="1" si="38"/>
        <v>0</v>
      </c>
      <c r="HX16" s="246">
        <f t="shared" ca="1" si="38"/>
        <v>0</v>
      </c>
      <c r="HY16" s="246">
        <f t="shared" ca="1" si="38"/>
        <v>1</v>
      </c>
      <c r="HZ16" s="246">
        <f t="shared" ca="1" si="38"/>
        <v>1</v>
      </c>
      <c r="IA16" s="246">
        <f t="shared" ca="1" si="38"/>
        <v>1</v>
      </c>
      <c r="IB16" s="246">
        <f t="shared" ca="1" si="38"/>
        <v>1</v>
      </c>
      <c r="IC16" s="246">
        <f t="shared" ca="1" si="38"/>
        <v>1</v>
      </c>
      <c r="ID16" s="246">
        <f t="shared" ca="1" si="38"/>
        <v>0</v>
      </c>
      <c r="IE16" s="246">
        <f t="shared" ca="1" si="38"/>
        <v>0</v>
      </c>
      <c r="IF16" s="246">
        <f t="shared" ca="1" si="38"/>
        <v>1</v>
      </c>
      <c r="IG16" s="246">
        <f t="shared" ca="1" si="38"/>
        <v>1</v>
      </c>
      <c r="IH16" s="246">
        <f t="shared" ca="1" si="38"/>
        <v>1</v>
      </c>
      <c r="II16" s="246">
        <f t="shared" ca="1" si="38"/>
        <v>1</v>
      </c>
      <c r="IJ16" s="246">
        <f t="shared" ca="1" si="38"/>
        <v>1</v>
      </c>
      <c r="IK16" s="246">
        <f t="shared" ca="1" si="38"/>
        <v>0</v>
      </c>
      <c r="IL16" s="246">
        <f t="shared" ca="1" si="38"/>
        <v>0</v>
      </c>
      <c r="IM16" s="246">
        <f t="shared" ca="1" si="38"/>
        <v>1</v>
      </c>
      <c r="IN16" s="246">
        <f t="shared" ca="1" si="38"/>
        <v>1</v>
      </c>
      <c r="IO16" s="246">
        <f t="shared" ca="1" si="38"/>
        <v>1</v>
      </c>
      <c r="IP16" s="246">
        <f t="shared" ca="1" si="38"/>
        <v>1</v>
      </c>
      <c r="IQ16" s="246">
        <f t="shared" ca="1" si="38"/>
        <v>1</v>
      </c>
      <c r="IR16" s="246">
        <f t="shared" ca="1" si="38"/>
        <v>0</v>
      </c>
      <c r="IS16" s="246">
        <f t="shared" ca="1" si="38"/>
        <v>0</v>
      </c>
      <c r="IT16" s="246">
        <f t="shared" ca="1" si="38"/>
        <v>1</v>
      </c>
      <c r="IU16" s="246">
        <f t="shared" ca="1" si="38"/>
        <v>1</v>
      </c>
      <c r="IV16" s="246">
        <f t="shared" ca="1" si="38"/>
        <v>1</v>
      </c>
      <c r="IW16" s="246">
        <f t="shared" ca="1" si="38"/>
        <v>1</v>
      </c>
      <c r="IX16" s="246">
        <f t="shared" ca="1" si="38"/>
        <v>1</v>
      </c>
      <c r="IY16" s="246">
        <f t="shared" ca="1" si="38"/>
        <v>0</v>
      </c>
      <c r="IZ16" s="246">
        <f t="shared" ca="1" si="38"/>
        <v>0</v>
      </c>
      <c r="JA16" s="246">
        <f t="shared" ref="JA16:LL16" ca="1" si="39">IF(AND(JA$1=0,JA18="",JA19=""),0,1)</f>
        <v>1</v>
      </c>
      <c r="JB16" s="246">
        <f t="shared" ca="1" si="39"/>
        <v>1</v>
      </c>
      <c r="JC16" s="246">
        <f t="shared" ca="1" si="39"/>
        <v>1</v>
      </c>
      <c r="JD16" s="246">
        <f t="shared" ca="1" si="39"/>
        <v>1</v>
      </c>
      <c r="JE16" s="246">
        <f t="shared" ca="1" si="39"/>
        <v>1</v>
      </c>
      <c r="JF16" s="246">
        <f t="shared" ca="1" si="39"/>
        <v>0</v>
      </c>
      <c r="JG16" s="246">
        <f t="shared" ca="1" si="39"/>
        <v>0</v>
      </c>
      <c r="JH16" s="246">
        <f t="shared" ca="1" si="39"/>
        <v>0</v>
      </c>
      <c r="JI16" s="246">
        <f t="shared" ca="1" si="39"/>
        <v>1</v>
      </c>
      <c r="JJ16" s="246">
        <f t="shared" ca="1" si="39"/>
        <v>1</v>
      </c>
      <c r="JK16" s="246">
        <f t="shared" ca="1" si="39"/>
        <v>1</v>
      </c>
      <c r="JL16" s="246">
        <f t="shared" ca="1" si="39"/>
        <v>1</v>
      </c>
      <c r="JM16" s="246">
        <f t="shared" ca="1" si="39"/>
        <v>0</v>
      </c>
      <c r="JN16" s="246">
        <f t="shared" ca="1" si="39"/>
        <v>0</v>
      </c>
      <c r="JO16" s="246">
        <f t="shared" ca="1" si="39"/>
        <v>1</v>
      </c>
      <c r="JP16" s="246">
        <f t="shared" ca="1" si="39"/>
        <v>1</v>
      </c>
      <c r="JQ16" s="246">
        <f t="shared" ca="1" si="39"/>
        <v>0</v>
      </c>
      <c r="JR16" s="246">
        <f t="shared" ca="1" si="39"/>
        <v>1</v>
      </c>
      <c r="JS16" s="246">
        <f t="shared" ca="1" si="39"/>
        <v>1</v>
      </c>
      <c r="JT16" s="246">
        <f t="shared" ca="1" si="39"/>
        <v>0</v>
      </c>
      <c r="JU16" s="246">
        <f t="shared" ca="1" si="39"/>
        <v>0</v>
      </c>
      <c r="JV16" s="246">
        <f t="shared" ca="1" si="39"/>
        <v>1</v>
      </c>
      <c r="JW16" s="246">
        <f t="shared" ca="1" si="39"/>
        <v>1</v>
      </c>
      <c r="JX16" s="246">
        <f t="shared" ca="1" si="39"/>
        <v>0</v>
      </c>
      <c r="JY16" s="246">
        <f t="shared" ca="1" si="39"/>
        <v>1</v>
      </c>
      <c r="JZ16" s="246">
        <f t="shared" ca="1" si="39"/>
        <v>1</v>
      </c>
      <c r="KA16" s="246">
        <f t="shared" ca="1" si="39"/>
        <v>0</v>
      </c>
      <c r="KB16" s="246">
        <f t="shared" ca="1" si="39"/>
        <v>0</v>
      </c>
      <c r="KC16" s="246">
        <f t="shared" ca="1" si="39"/>
        <v>1</v>
      </c>
      <c r="KD16" s="246">
        <f t="shared" ca="1" si="39"/>
        <v>1</v>
      </c>
      <c r="KE16" s="246">
        <f t="shared" ca="1" si="39"/>
        <v>1</v>
      </c>
      <c r="KF16" s="246">
        <f t="shared" ca="1" si="39"/>
        <v>1</v>
      </c>
      <c r="KG16" s="246">
        <f t="shared" ca="1" si="39"/>
        <v>1</v>
      </c>
      <c r="KH16" s="246">
        <f t="shared" ca="1" si="39"/>
        <v>0</v>
      </c>
      <c r="KI16" s="246">
        <f t="shared" ca="1" si="39"/>
        <v>0</v>
      </c>
      <c r="KJ16" s="246">
        <f t="shared" ca="1" si="39"/>
        <v>1</v>
      </c>
      <c r="KK16" s="246">
        <f t="shared" ca="1" si="39"/>
        <v>1</v>
      </c>
      <c r="KL16" s="246">
        <f t="shared" ca="1" si="39"/>
        <v>1</v>
      </c>
      <c r="KM16" s="246">
        <f t="shared" ca="1" si="39"/>
        <v>1</v>
      </c>
      <c r="KN16" s="246">
        <f t="shared" ca="1" si="39"/>
        <v>1</v>
      </c>
      <c r="KO16" s="246">
        <f t="shared" ca="1" si="39"/>
        <v>0</v>
      </c>
      <c r="KP16" s="246">
        <f t="shared" ca="1" si="39"/>
        <v>0</v>
      </c>
      <c r="KQ16" s="246">
        <f t="shared" ca="1" si="39"/>
        <v>1</v>
      </c>
      <c r="KR16" s="246">
        <f t="shared" ca="1" si="39"/>
        <v>1</v>
      </c>
      <c r="KS16" s="246">
        <f t="shared" ca="1" si="39"/>
        <v>1</v>
      </c>
      <c r="KT16" s="246">
        <f t="shared" ca="1" si="39"/>
        <v>0</v>
      </c>
      <c r="KU16" s="246">
        <f t="shared" ca="1" si="39"/>
        <v>1</v>
      </c>
      <c r="KV16" s="246">
        <f t="shared" ca="1" si="39"/>
        <v>0</v>
      </c>
      <c r="KW16" s="246">
        <f t="shared" ca="1" si="39"/>
        <v>0</v>
      </c>
      <c r="KX16" s="246">
        <f t="shared" ca="1" si="39"/>
        <v>1</v>
      </c>
      <c r="KY16" s="246">
        <f t="shared" ca="1" si="39"/>
        <v>1</v>
      </c>
      <c r="KZ16" s="246">
        <f t="shared" ca="1" si="39"/>
        <v>1</v>
      </c>
      <c r="LA16" s="246">
        <f t="shared" ca="1" si="39"/>
        <v>1</v>
      </c>
      <c r="LB16" s="246">
        <f t="shared" ca="1" si="39"/>
        <v>1</v>
      </c>
      <c r="LC16" s="246">
        <f t="shared" ca="1" si="39"/>
        <v>0</v>
      </c>
      <c r="LD16" s="246">
        <f t="shared" ca="1" si="39"/>
        <v>0</v>
      </c>
      <c r="LE16" s="246">
        <f t="shared" ca="1" si="39"/>
        <v>0</v>
      </c>
      <c r="LF16" s="246">
        <f t="shared" ca="1" si="39"/>
        <v>1</v>
      </c>
      <c r="LG16" s="246">
        <f t="shared" ca="1" si="39"/>
        <v>1</v>
      </c>
      <c r="LH16" s="246">
        <f t="shared" ca="1" si="39"/>
        <v>1</v>
      </c>
      <c r="LI16" s="246">
        <f t="shared" ca="1" si="39"/>
        <v>1</v>
      </c>
      <c r="LJ16" s="246">
        <f t="shared" ca="1" si="39"/>
        <v>0</v>
      </c>
      <c r="LK16" s="246">
        <f t="shared" ca="1" si="39"/>
        <v>0</v>
      </c>
      <c r="LL16" s="246">
        <f t="shared" ca="1" si="39"/>
        <v>1</v>
      </c>
      <c r="LM16" s="246">
        <f t="shared" ref="LM16:NX16" ca="1" si="40">IF(AND(LM$1=0,LM18="",LM19=""),0,1)</f>
        <v>1</v>
      </c>
      <c r="LN16" s="246">
        <f t="shared" ca="1" si="40"/>
        <v>1</v>
      </c>
      <c r="LO16" s="246">
        <f t="shared" ca="1" si="40"/>
        <v>1</v>
      </c>
      <c r="LP16" s="246">
        <f t="shared" ca="1" si="40"/>
        <v>1</v>
      </c>
      <c r="LQ16" s="246">
        <f t="shared" ca="1" si="40"/>
        <v>0</v>
      </c>
      <c r="LR16" s="246">
        <f t="shared" ca="1" si="40"/>
        <v>0</v>
      </c>
      <c r="LS16" s="246">
        <f t="shared" ca="1" si="40"/>
        <v>1</v>
      </c>
      <c r="LT16" s="246">
        <f t="shared" ca="1" si="40"/>
        <v>1</v>
      </c>
      <c r="LU16" s="246">
        <f t="shared" ca="1" si="40"/>
        <v>1</v>
      </c>
      <c r="LV16" s="246">
        <f t="shared" ca="1" si="40"/>
        <v>1</v>
      </c>
      <c r="LW16" s="246">
        <f t="shared" ca="1" si="40"/>
        <v>1</v>
      </c>
      <c r="LX16" s="246">
        <f t="shared" ca="1" si="40"/>
        <v>0</v>
      </c>
      <c r="LY16" s="246">
        <f t="shared" ca="1" si="40"/>
        <v>0</v>
      </c>
      <c r="LZ16" s="246">
        <f t="shared" ca="1" si="40"/>
        <v>1</v>
      </c>
      <c r="MA16" s="246">
        <f t="shared" ca="1" si="40"/>
        <v>1</v>
      </c>
      <c r="MB16" s="246">
        <f t="shared" ca="1" si="40"/>
        <v>1</v>
      </c>
      <c r="MC16" s="246">
        <f t="shared" ca="1" si="40"/>
        <v>1</v>
      </c>
      <c r="MD16" s="246">
        <f t="shared" ca="1" si="40"/>
        <v>1</v>
      </c>
      <c r="ME16" s="246">
        <f t="shared" ca="1" si="40"/>
        <v>0</v>
      </c>
      <c r="MF16" s="246">
        <f t="shared" ca="1" si="40"/>
        <v>0</v>
      </c>
      <c r="MG16" s="246">
        <f t="shared" ca="1" si="40"/>
        <v>1</v>
      </c>
      <c r="MH16" s="246">
        <f t="shared" ca="1" si="40"/>
        <v>1</v>
      </c>
      <c r="MI16" s="246">
        <f t="shared" ca="1" si="40"/>
        <v>1</v>
      </c>
      <c r="MJ16" s="246">
        <f t="shared" ca="1" si="40"/>
        <v>1</v>
      </c>
      <c r="MK16" s="246">
        <f t="shared" ca="1" si="40"/>
        <v>1</v>
      </c>
      <c r="ML16" s="246">
        <f t="shared" ca="1" si="40"/>
        <v>0</v>
      </c>
      <c r="MM16" s="246">
        <f t="shared" ca="1" si="40"/>
        <v>0</v>
      </c>
      <c r="MN16" s="246">
        <f t="shared" ca="1" si="40"/>
        <v>1</v>
      </c>
      <c r="MO16" s="246">
        <f t="shared" ca="1" si="40"/>
        <v>1</v>
      </c>
      <c r="MP16" s="246">
        <f t="shared" ca="1" si="40"/>
        <v>1</v>
      </c>
      <c r="MQ16" s="246">
        <f t="shared" ca="1" si="40"/>
        <v>1</v>
      </c>
      <c r="MR16" s="246">
        <f t="shared" ca="1" si="40"/>
        <v>1</v>
      </c>
      <c r="MS16" s="246">
        <f t="shared" ca="1" si="40"/>
        <v>0</v>
      </c>
      <c r="MT16" s="246">
        <f t="shared" ca="1" si="40"/>
        <v>0</v>
      </c>
      <c r="MU16" s="246">
        <f t="shared" ca="1" si="40"/>
        <v>1</v>
      </c>
      <c r="MV16" s="246">
        <f t="shared" ca="1" si="40"/>
        <v>1</v>
      </c>
      <c r="MW16" s="246">
        <f t="shared" ca="1" si="40"/>
        <v>1</v>
      </c>
      <c r="MX16" s="246">
        <f t="shared" ca="1" si="40"/>
        <v>1</v>
      </c>
      <c r="MY16" s="246">
        <f t="shared" ca="1" si="40"/>
        <v>1</v>
      </c>
      <c r="MZ16" s="246">
        <f t="shared" ca="1" si="40"/>
        <v>0</v>
      </c>
      <c r="NA16" s="246">
        <f t="shared" ca="1" si="40"/>
        <v>0</v>
      </c>
      <c r="NB16" s="246">
        <f t="shared" ca="1" si="40"/>
        <v>1</v>
      </c>
      <c r="NC16" s="246">
        <f t="shared" ca="1" si="40"/>
        <v>1</v>
      </c>
      <c r="ND16" s="246">
        <f t="shared" ca="1" si="40"/>
        <v>1</v>
      </c>
      <c r="NE16" s="246">
        <f t="shared" ca="1" si="40"/>
        <v>1</v>
      </c>
      <c r="NF16" s="246">
        <f t="shared" ca="1" si="40"/>
        <v>1</v>
      </c>
      <c r="NG16" s="246">
        <f t="shared" ca="1" si="40"/>
        <v>0</v>
      </c>
      <c r="NH16" s="246">
        <f t="shared" ca="1" si="40"/>
        <v>0</v>
      </c>
      <c r="NI16" s="246">
        <f t="shared" ca="1" si="40"/>
        <v>1</v>
      </c>
      <c r="NJ16" s="246">
        <f t="shared" ca="1" si="40"/>
        <v>1</v>
      </c>
      <c r="NK16" s="246">
        <f t="shared" ca="1" si="40"/>
        <v>1</v>
      </c>
      <c r="NL16" s="246">
        <f t="shared" ca="1" si="40"/>
        <v>1</v>
      </c>
      <c r="NM16" s="246">
        <f t="shared" ca="1" si="40"/>
        <v>1</v>
      </c>
      <c r="NN16" s="246">
        <f t="shared" ca="1" si="40"/>
        <v>0</v>
      </c>
      <c r="NO16" s="246">
        <f t="shared" ca="1" si="40"/>
        <v>0</v>
      </c>
      <c r="NP16" s="246">
        <f t="shared" ca="1" si="40"/>
        <v>1</v>
      </c>
      <c r="NQ16" s="246">
        <f t="shared" ca="1" si="40"/>
        <v>1</v>
      </c>
      <c r="NR16" s="246">
        <f t="shared" ca="1" si="40"/>
        <v>1</v>
      </c>
      <c r="NS16" s="246">
        <f t="shared" ca="1" si="40"/>
        <v>0</v>
      </c>
      <c r="NT16" s="246">
        <f t="shared" ca="1" si="40"/>
        <v>1</v>
      </c>
      <c r="NU16" s="246">
        <f t="shared" ca="1" si="40"/>
        <v>0</v>
      </c>
      <c r="NV16" s="246">
        <f t="shared" ca="1" si="40"/>
        <v>0</v>
      </c>
      <c r="NW16" s="246">
        <f t="shared" ca="1" si="40"/>
        <v>1</v>
      </c>
      <c r="NX16" s="246">
        <f t="shared" ca="1" si="40"/>
        <v>1</v>
      </c>
      <c r="NY16" s="246">
        <f t="shared" ref="NY16:OJ16" ca="1" si="41">IF(AND(NY$1=0,NY18="",NY19=""),0,1)</f>
        <v>1</v>
      </c>
      <c r="NZ16" s="246">
        <f t="shared" ca="1" si="41"/>
        <v>1</v>
      </c>
      <c r="OA16" s="246">
        <f t="shared" ca="1" si="41"/>
        <v>1</v>
      </c>
      <c r="OB16" s="246">
        <f t="shared" ca="1" si="41"/>
        <v>0</v>
      </c>
      <c r="OC16" s="246">
        <f t="shared" ca="1" si="41"/>
        <v>0</v>
      </c>
      <c r="OD16" s="246">
        <f t="shared" ca="1" si="41"/>
        <v>1</v>
      </c>
      <c r="OE16" s="246">
        <f t="shared" ca="1" si="41"/>
        <v>1</v>
      </c>
      <c r="OF16" s="246">
        <f t="shared" ca="1" si="41"/>
        <v>1</v>
      </c>
      <c r="OG16" s="246">
        <f t="shared" ca="1" si="41"/>
        <v>1</v>
      </c>
      <c r="OH16" s="246">
        <f t="shared" ca="1" si="41"/>
        <v>1</v>
      </c>
      <c r="OI16" s="246">
        <f t="shared" ca="1" si="41"/>
        <v>0</v>
      </c>
      <c r="OJ16" s="247">
        <f t="shared" ca="1" si="41"/>
        <v>0</v>
      </c>
    </row>
    <row r="17" spans="1:400" ht="16.5" thickBot="1" x14ac:dyDescent="0.25">
      <c r="A17" s="394"/>
      <c r="B17" s="398" t="s">
        <v>248</v>
      </c>
      <c r="C17" s="399"/>
      <c r="D17" s="248" t="str">
        <f ca="1">IF(A15="","",IF(Planning!D15="","",Planning!D15))</f>
        <v/>
      </c>
      <c r="E17" s="249" t="str">
        <f ca="1">IF(A15="","",IF(Planning!E15="","",Planning!E15))</f>
        <v/>
      </c>
      <c r="F17" s="249" t="str">
        <f ca="1">IF(A15="","",IF(Planning!F15="","",Planning!F15))</f>
        <v/>
      </c>
      <c r="G17" s="249" t="str">
        <f ca="1">IF(A15="","",IF(Planning!G15="","",Planning!G15))</f>
        <v/>
      </c>
      <c r="H17" s="249" t="str">
        <f ca="1">IF(A15="","",IF(Planning!H15="","",Planning!H15))</f>
        <v/>
      </c>
      <c r="I17" s="249" t="str">
        <f ca="1">IF(A15="","",IF(Planning!I15="","",Planning!I15))</f>
        <v/>
      </c>
      <c r="J17" s="249" t="str">
        <f ca="1">IF(A15="","",IF(Planning!J15="","",Planning!J15))</f>
        <v/>
      </c>
      <c r="K17" s="249" t="str">
        <f ca="1">IF(A15="","",IF(Planning!K15="","",Planning!K15))</f>
        <v/>
      </c>
      <c r="L17" s="249" t="str">
        <f ca="1">IF(A15="","",IF(Planning!L15="","",Planning!L15))</f>
        <v/>
      </c>
      <c r="M17" s="249" t="str">
        <f ca="1">IF(A15="","",IF(Planning!M15="","",Planning!M15))</f>
        <v/>
      </c>
      <c r="N17" s="249" t="str">
        <f ca="1">IF(A15="","",IF(Planning!N15="","",Planning!N15))</f>
        <v/>
      </c>
      <c r="O17" s="249" t="str">
        <f>IF(B16="","",IF(Planning!O15="","",Planning!O15))</f>
        <v/>
      </c>
      <c r="P17" s="249" t="str">
        <f>IF(C16="","",IF(Planning!P15="","",Planning!P15))</f>
        <v/>
      </c>
      <c r="Q17" s="249" t="str">
        <f ca="1">IF(D16="","",IF(Planning!Q15="","",Planning!Q15))</f>
        <v/>
      </c>
      <c r="R17" s="249" t="str">
        <f ca="1">IF(E16="","",IF(Planning!R15="","",Planning!R15))</f>
        <v/>
      </c>
      <c r="S17" s="249" t="str">
        <f ca="1">IF(F16="","",IF(Planning!S15="","",Planning!S15))</f>
        <v/>
      </c>
      <c r="T17" s="249" t="str">
        <f ca="1">IF(G16="","",IF(Planning!T15="","",Planning!T15))</f>
        <v/>
      </c>
      <c r="U17" s="249" t="str">
        <f ca="1">IF(H16="","",IF(Planning!U15="","",Planning!U15))</f>
        <v/>
      </c>
      <c r="V17" s="249" t="str">
        <f ca="1">IF(I16="","",IF(Planning!V15="","",Planning!V15))</f>
        <v/>
      </c>
      <c r="W17" s="249" t="str">
        <f ca="1">IF(J16="","",IF(Planning!W15="","",Planning!W15))</f>
        <v/>
      </c>
      <c r="X17" s="249" t="str">
        <f ca="1">IF(K16="","",IF(Planning!X15="","",Planning!X15))</f>
        <v/>
      </c>
      <c r="Y17" s="249" t="str">
        <f ca="1">IF(L16="","",IF(Planning!Y15="","",Planning!Y15))</f>
        <v/>
      </c>
      <c r="Z17" s="249" t="str">
        <f ca="1">IF(M16="","",IF(Planning!Z15="","",Planning!Z15))</f>
        <v/>
      </c>
      <c r="AA17" s="249" t="str">
        <f ca="1">IF(N16="","",IF(Planning!AA15="","",Planning!AA15))</f>
        <v/>
      </c>
      <c r="AB17" s="249" t="str">
        <f ca="1">IF(O16="","",IF(Planning!AB15="","",Planning!AB15))</f>
        <v/>
      </c>
      <c r="AC17" s="249" t="str">
        <f ca="1">IF(P16="","",IF(Planning!AC15="","",Planning!AC15))</f>
        <v/>
      </c>
      <c r="AD17" s="249" t="str">
        <f ca="1">IF(Q16="","",IF(Planning!AD15="","",Planning!AD15))</f>
        <v/>
      </c>
      <c r="AE17" s="249" t="str">
        <f ca="1">IF(A15="","",IF(Planning!AE15="","",Planning!AE15))</f>
        <v/>
      </c>
      <c r="AF17" s="249" t="str">
        <f ca="1">IF(A15="","",IF(Planning!AF15="","",Planning!AF15))</f>
        <v/>
      </c>
      <c r="AG17" s="249" t="str">
        <f ca="1">IF(A15="","",IF(Planning!AG15="","",Planning!AG15))</f>
        <v/>
      </c>
      <c r="AH17" s="249" t="str">
        <f ca="1">IF(A15="","",IF(Planning!AH15="","",Planning!AH15))</f>
        <v/>
      </c>
      <c r="AI17" s="249" t="str">
        <f ca="1">IF(A15="","",IF(Planning!AI15="","",Planning!AI15))</f>
        <v/>
      </c>
      <c r="AJ17" s="249" t="str">
        <f ca="1">IF(A15="","",IF(Planning!AJ15="","",Planning!AJ15))</f>
        <v/>
      </c>
      <c r="AK17" s="249" t="str">
        <f ca="1">IF(A15="","",IF(Planning!AK15="","",Planning!AK15))</f>
        <v/>
      </c>
      <c r="AL17" s="249" t="str">
        <f ca="1">IF(A15="","",IF(Planning!AL15="","",Planning!AL15))</f>
        <v/>
      </c>
      <c r="AM17" s="249" t="str">
        <f ca="1">IF(A15="","",IF(Planning!AM15="","",Planning!AM15))</f>
        <v/>
      </c>
      <c r="AN17" s="249" t="str">
        <f ca="1">IF(A15="","",IF(Planning!AN15="","",Planning!AN15))</f>
        <v/>
      </c>
      <c r="AO17" s="249" t="str">
        <f ca="1">IF(A15="","",IF(Planning!AO15="","",Planning!AO15))</f>
        <v/>
      </c>
      <c r="AP17" s="249" t="str">
        <f ca="1">IF(A15="","",IF(Planning!AP15="","",Planning!AP15))</f>
        <v/>
      </c>
      <c r="AQ17" s="249" t="str">
        <f ca="1">IF(A15="","",IF(Planning!AQ15="","",Planning!AQ15))</f>
        <v/>
      </c>
      <c r="AR17" s="249" t="str">
        <f ca="1">IF(A15="","",IF(Planning!AR15="","",Planning!AR15))</f>
        <v/>
      </c>
      <c r="AS17" s="249" t="str">
        <f ca="1">IF(A15="","",IF(Planning!AS15="","",Planning!AS15))</f>
        <v/>
      </c>
      <c r="AT17" s="249" t="str">
        <f ca="1">IF(A15="","",IF(Planning!AT15="","",Planning!AT15))</f>
        <v/>
      </c>
      <c r="AU17" s="249" t="str">
        <f ca="1">IF(A15="","",IF(Planning!AU15="","",Planning!AU15))</f>
        <v/>
      </c>
      <c r="AV17" s="249" t="str">
        <f ca="1">IF(A15="","",IF(Planning!AV15="","",Planning!AV15))</f>
        <v/>
      </c>
      <c r="AW17" s="249" t="str">
        <f ca="1">IF(A15="","",IF(Planning!AW15="","",Planning!AW15))</f>
        <v/>
      </c>
      <c r="AX17" s="249" t="str">
        <f ca="1">IF(A15="","",IF(Planning!AX15="","",Planning!AX15))</f>
        <v/>
      </c>
      <c r="AY17" s="249" t="str">
        <f ca="1">IF(A15="","",IF(Planning!AY15="","",Planning!AY15))</f>
        <v/>
      </c>
      <c r="AZ17" s="249" t="str">
        <f ca="1">IF(A15="","",IF(Planning!AZ15="","",Planning!AZ15))</f>
        <v/>
      </c>
      <c r="BA17" s="249" t="str">
        <f ca="1">IF(A15="","",IF(Planning!BA15="","",Planning!BA15))</f>
        <v/>
      </c>
      <c r="BB17" s="249" t="str">
        <f ca="1">IF(A15="","",IF(Planning!BB15="","",Planning!BB15))</f>
        <v/>
      </c>
      <c r="BC17" s="249" t="str">
        <f ca="1">IF(A15="","",IF(Planning!BC15="","",Planning!BC15))</f>
        <v/>
      </c>
      <c r="BD17" s="249" t="str">
        <f ca="1">IF(A15="","",IF(Planning!BD15="","",Planning!BD15))</f>
        <v/>
      </c>
      <c r="BE17" s="249" t="str">
        <f ca="1">IF(A15="","",IF(Planning!BE15="","",Planning!BE15))</f>
        <v/>
      </c>
      <c r="BF17" s="249" t="str">
        <f ca="1">IF(A15="","",IF(Planning!BF15="","",Planning!BF15))</f>
        <v/>
      </c>
      <c r="BG17" s="249" t="str">
        <f ca="1">IF(A15="","",IF(Planning!BG15="","",Planning!BG15))</f>
        <v/>
      </c>
      <c r="BH17" s="249" t="str">
        <f ca="1">IF(A15="","",IF(Planning!BH15="","",Planning!BH15))</f>
        <v/>
      </c>
      <c r="BI17" s="249" t="str">
        <f ca="1">IF(A15="","",IF(Planning!BI15="","",Planning!BI15))</f>
        <v/>
      </c>
      <c r="BJ17" s="249" t="str">
        <f ca="1">IF(A15="","",IF(Planning!BJ15="","",Planning!BJ15))</f>
        <v/>
      </c>
      <c r="BK17" s="249" t="str">
        <f ca="1">IF(A15="","",IF(Planning!BK15="","",Planning!BK15))</f>
        <v/>
      </c>
      <c r="BL17" s="249" t="str">
        <f ca="1">IF(A15="","",IF(Planning!BL15="","",Planning!BL15))</f>
        <v/>
      </c>
      <c r="BM17" s="249" t="str">
        <f ca="1">IF(A15="","",IF(Planning!BM15="","",Planning!BM15))</f>
        <v/>
      </c>
      <c r="BN17" s="249" t="str">
        <f ca="1">IF(A15="","",IF(Planning!BN15="","",Planning!BN15))</f>
        <v/>
      </c>
      <c r="BO17" s="249" t="str">
        <f ca="1">IF(A15="","",IF(Planning!BO15="","",Planning!BO15))</f>
        <v/>
      </c>
      <c r="BP17" s="249" t="str">
        <f ca="1">IF(A15="","",IF(Planning!BP15="","",Planning!BP15))</f>
        <v/>
      </c>
      <c r="BQ17" s="249" t="str">
        <f ca="1">IF(A15="","",IF(Planning!BQ15="","",Planning!BQ15))</f>
        <v/>
      </c>
      <c r="BR17" s="249" t="str">
        <f ca="1">IF(A15="","",IF(Planning!BR15="","",Planning!BR15))</f>
        <v/>
      </c>
      <c r="BS17" s="249" t="str">
        <f ca="1">IF(A15="","",IF(Planning!BS15="","",Planning!BS15))</f>
        <v/>
      </c>
      <c r="BT17" s="249" t="str">
        <f ca="1">IF(A15="","",IF(Planning!BT15="","",Planning!BT15))</f>
        <v/>
      </c>
      <c r="BU17" s="249" t="str">
        <f ca="1">IF(A15="","",IF(Planning!BU15="","",Planning!BU15))</f>
        <v/>
      </c>
      <c r="BV17" s="249" t="str">
        <f ca="1">IF(A15="","",IF(Planning!BV15="","",Planning!BV15))</f>
        <v/>
      </c>
      <c r="BW17" s="249" t="str">
        <f ca="1">IF(A15="","",IF(Planning!BW15="","",Planning!BW15))</f>
        <v/>
      </c>
      <c r="BX17" s="249" t="str">
        <f ca="1">IF(A15="","",IF(Planning!BX15="","",Planning!BX15))</f>
        <v/>
      </c>
      <c r="BY17" s="249" t="str">
        <f ca="1">IF(A15="","",IF(Planning!BY15="","",Planning!BY15))</f>
        <v/>
      </c>
      <c r="BZ17" s="249" t="str">
        <f ca="1">IF(A15="","",IF(Planning!BZ15="","",Planning!BZ15))</f>
        <v/>
      </c>
      <c r="CA17" s="249" t="str">
        <f ca="1">IF(A15="","",IF(Planning!CA15="","",Planning!CA15))</f>
        <v/>
      </c>
      <c r="CB17" s="249" t="str">
        <f ca="1">IF(A15="","",IF(Planning!CB15="","",Planning!CB15))</f>
        <v/>
      </c>
      <c r="CC17" s="249" t="str">
        <f ca="1">IF(A15="","",IF(Planning!CC15="","",Planning!CC15))</f>
        <v/>
      </c>
      <c r="CD17" s="249" t="str">
        <f ca="1">IF(A15="","",IF(Planning!CD15="","",Planning!CD15))</f>
        <v/>
      </c>
      <c r="CE17" s="249" t="str">
        <f ca="1">IF(A15="","",IF(Planning!CE15="","",Planning!CE15))</f>
        <v/>
      </c>
      <c r="CF17" s="249" t="str">
        <f ca="1">IF(A15="","",IF(Planning!CF15="","",Planning!CF15))</f>
        <v/>
      </c>
      <c r="CG17" s="249" t="str">
        <f ca="1">IF(A15="","",IF(Planning!CG15="","",Planning!CG15))</f>
        <v/>
      </c>
      <c r="CH17" s="249" t="str">
        <f ca="1">IF(A15="","",IF(Planning!CH15="","",Planning!CH15))</f>
        <v/>
      </c>
      <c r="CI17" s="249" t="str">
        <f ca="1">IF(A15="","",IF(Planning!CI15="","",Planning!CI15))</f>
        <v/>
      </c>
      <c r="CJ17" s="249" t="str">
        <f ca="1">IF(A15="","",IF(Planning!CJ15="","",Planning!CJ15))</f>
        <v/>
      </c>
      <c r="CK17" s="249" t="str">
        <f ca="1">IF(A15="","",IF(Planning!CK15="","",Planning!CK15))</f>
        <v/>
      </c>
      <c r="CL17" s="249" t="str">
        <f ca="1">IF(A15="","",IF(Planning!CL15="","",Planning!CL15))</f>
        <v/>
      </c>
      <c r="CM17" s="249" t="str">
        <f ca="1">IF(A15="","",IF(Planning!CM15="","",Planning!CM15))</f>
        <v/>
      </c>
      <c r="CN17" s="249" t="str">
        <f ca="1">IF(A15="","",IF(Planning!CN15="","",Planning!CN15))</f>
        <v/>
      </c>
      <c r="CO17" s="249" t="str">
        <f ca="1">IF(A15="","",IF(Planning!CO15="","",Planning!CO15))</f>
        <v/>
      </c>
      <c r="CP17" s="249" t="str">
        <f ca="1">IF(A15="","",IF(Planning!CP15="","",Planning!CP15))</f>
        <v/>
      </c>
      <c r="CQ17" s="249" t="str">
        <f ca="1">IF(A15="","",IF(Planning!CQ15="","",Planning!CQ15))</f>
        <v/>
      </c>
      <c r="CR17" s="249" t="str">
        <f ca="1">IF(A15="","",IF(Planning!CR15="","",Planning!CR15))</f>
        <v/>
      </c>
      <c r="CS17" s="249" t="str">
        <f ca="1">IF(A15="","",IF(Planning!CS15="","",Planning!CS15))</f>
        <v/>
      </c>
      <c r="CT17" s="249" t="str">
        <f ca="1">IF(A15="","",IF(Planning!CT15="","",Planning!CT15))</f>
        <v/>
      </c>
      <c r="CU17" s="249" t="str">
        <f ca="1">IF(A15="","",IF(Planning!CU15="","",Planning!CU15))</f>
        <v/>
      </c>
      <c r="CV17" s="249" t="str">
        <f ca="1">IF(A15="","",IF(Planning!CV15="","",Planning!CV15))</f>
        <v/>
      </c>
      <c r="CW17" s="249" t="str">
        <f ca="1">IF(A15="","",IF(Planning!CW15="","",Planning!CW15))</f>
        <v/>
      </c>
      <c r="CX17" s="249" t="str">
        <f ca="1">IF(A15="","",IF(Planning!CX15="","",Planning!CX15))</f>
        <v/>
      </c>
      <c r="CY17" s="249" t="str">
        <f ca="1">IF(A15="","",IF(Planning!CY15="","",Planning!CY15))</f>
        <v/>
      </c>
      <c r="CZ17" s="249" t="str">
        <f ca="1">IF(A15="","",IF(Planning!CZ15="","",Planning!CZ15))</f>
        <v/>
      </c>
      <c r="DA17" s="249" t="str">
        <f ca="1">IF(A15="","",IF(Planning!DA15="","",Planning!DA15))</f>
        <v/>
      </c>
      <c r="DB17" s="249" t="str">
        <f ca="1">IF(A15="","",IF(Planning!DB15="","",Planning!DB15))</f>
        <v/>
      </c>
      <c r="DC17" s="249" t="str">
        <f ca="1">IF(A15="","",IF(Planning!DC15="","",Planning!DC15))</f>
        <v/>
      </c>
      <c r="DD17" s="249" t="str">
        <f ca="1">IF(A15="","",IF(Planning!DD15="","",Planning!DD15))</f>
        <v/>
      </c>
      <c r="DE17" s="249" t="str">
        <f ca="1">IF(A15="","",IF(Planning!DE15="","",Planning!DE15))</f>
        <v/>
      </c>
      <c r="DF17" s="249" t="str">
        <f ca="1">IF(A15="","",IF(Planning!DF15="","",Planning!DF15))</f>
        <v/>
      </c>
      <c r="DG17" s="249" t="str">
        <f ca="1">IF(A15="","",IF(Planning!DG15="","",Planning!DG15))</f>
        <v/>
      </c>
      <c r="DH17" s="249" t="str">
        <f ca="1">IF(A15="","",IF(Planning!DH15="","",Planning!DH15))</f>
        <v/>
      </c>
      <c r="DI17" s="249" t="str">
        <f ca="1">IF(A15="","",IF(Planning!DI15="","",Planning!DI15))</f>
        <v/>
      </c>
      <c r="DJ17" s="249" t="str">
        <f ca="1">IF(A15="","",IF(Planning!DJ15="","",Planning!DJ15))</f>
        <v/>
      </c>
      <c r="DK17" s="249" t="str">
        <f ca="1">IF(A15="","",IF(Planning!DK15="","",Planning!DK15))</f>
        <v/>
      </c>
      <c r="DL17" s="249" t="str">
        <f ca="1">IF(A15="","",IF(Planning!DL15="","",Planning!DL15))</f>
        <v/>
      </c>
      <c r="DM17" s="249" t="str">
        <f ca="1">IF(A15="","",IF(Planning!DM15="","",Planning!DM15))</f>
        <v/>
      </c>
      <c r="DN17" s="249" t="str">
        <f ca="1">IF(A15="","",IF(Planning!DN15="","",Planning!DN15))</f>
        <v/>
      </c>
      <c r="DO17" s="249" t="str">
        <f ca="1">IF(A15="","",IF(Planning!DO15="","",Planning!DO15))</f>
        <v/>
      </c>
      <c r="DP17" s="249" t="str">
        <f ca="1">IF(A15="","",IF(Planning!DP15="","",Planning!DP15))</f>
        <v/>
      </c>
      <c r="DQ17" s="249" t="str">
        <f ca="1">IF(A15="","",IF(Planning!DQ15="","",Planning!DQ15))</f>
        <v/>
      </c>
      <c r="DR17" s="249" t="str">
        <f ca="1">IF(A15="","",IF(Planning!DR15="","",Planning!DR15))</f>
        <v/>
      </c>
      <c r="DS17" s="249" t="str">
        <f ca="1">IF(A15="","",IF(Planning!DS15="","",Planning!DS15))</f>
        <v/>
      </c>
      <c r="DT17" s="249" t="str">
        <f ca="1">IF(A15="","",IF(Planning!DT15="","",Planning!DT15))</f>
        <v/>
      </c>
      <c r="DU17" s="249" t="str">
        <f ca="1">IF(A15="","",IF(Planning!DU15="","",Planning!DU15))</f>
        <v/>
      </c>
      <c r="DV17" s="249" t="str">
        <f ca="1">IF(A15="","",IF(Planning!DV15="","",Planning!DV15))</f>
        <v/>
      </c>
      <c r="DW17" s="249" t="str">
        <f ca="1">IF(A15="","",IF(Planning!DW15="","",Planning!DW15))</f>
        <v/>
      </c>
      <c r="DX17" s="249" t="str">
        <f ca="1">IF(A15="","",IF(Planning!DX15="","",Planning!DX15))</f>
        <v/>
      </c>
      <c r="DY17" s="249" t="str">
        <f ca="1">IF(A15="","",IF(Planning!DY15="","",Planning!DY15))</f>
        <v/>
      </c>
      <c r="DZ17" s="249" t="str">
        <f ca="1">IF(A15="","",IF(Planning!DZ15="","",Planning!DZ15))</f>
        <v/>
      </c>
      <c r="EA17" s="249" t="str">
        <f ca="1">IF(A15="","",IF(Planning!EA15="","",Planning!EA15))</f>
        <v/>
      </c>
      <c r="EB17" s="249" t="str">
        <f ca="1">IF(A15="","",IF(Planning!EB15="","",Planning!EB15))</f>
        <v/>
      </c>
      <c r="EC17" s="249" t="str">
        <f ca="1">IF(A15="","",IF(Planning!EC15="","",Planning!EC15))</f>
        <v/>
      </c>
      <c r="ED17" s="249" t="str">
        <f ca="1">IF(A15="","",IF(Planning!ED15="","",Planning!ED15))</f>
        <v/>
      </c>
      <c r="EE17" s="249" t="str">
        <f ca="1">IF(A15="","",IF(Planning!EE15="","",Planning!EE15))</f>
        <v/>
      </c>
      <c r="EF17" s="249" t="str">
        <f ca="1">IF(A15="","",IF(Planning!EF15="","",Planning!EF15))</f>
        <v/>
      </c>
      <c r="EG17" s="249" t="str">
        <f ca="1">IF(A15="","",IF(Planning!EG15="","",Planning!EG15))</f>
        <v/>
      </c>
      <c r="EH17" s="249" t="str">
        <f ca="1">IF(A15="","",IF(Planning!EH15="","",Planning!EH15))</f>
        <v/>
      </c>
      <c r="EI17" s="249" t="str">
        <f ca="1">IF(A15="","",IF(Planning!EI15="","",Planning!EI15))</f>
        <v/>
      </c>
      <c r="EJ17" s="249" t="str">
        <f ca="1">IF(A15="","",IF(Planning!EJ15="","",Planning!EJ15))</f>
        <v/>
      </c>
      <c r="EK17" s="249" t="str">
        <f ca="1">IF(A15="","",IF(Planning!EK15="","",Planning!EK15))</f>
        <v/>
      </c>
      <c r="EL17" s="249" t="str">
        <f ca="1">IF(A15="","",IF(Planning!EL15="","",Planning!EL15))</f>
        <v/>
      </c>
      <c r="EM17" s="249" t="str">
        <f ca="1">IF(A15="","",IF(Planning!EM15="","",Planning!EM15))</f>
        <v/>
      </c>
      <c r="EN17" s="249" t="str">
        <f ca="1">IF(A15="","",IF(Planning!EN15="","",Planning!EN15))</f>
        <v/>
      </c>
      <c r="EO17" s="249" t="str">
        <f ca="1">IF(A15="","",IF(Planning!EO15="","",Planning!EO15))</f>
        <v/>
      </c>
      <c r="EP17" s="249" t="str">
        <f ca="1">IF(A15="","",IF(Planning!EP15="","",Planning!EP15))</f>
        <v/>
      </c>
      <c r="EQ17" s="249" t="str">
        <f ca="1">IF(A15="","",IF(Planning!EQ15="","",Planning!EQ15))</f>
        <v/>
      </c>
      <c r="ER17" s="249" t="str">
        <f ca="1">IF(A15="","",IF(Planning!ER15="","",Planning!ER15))</f>
        <v/>
      </c>
      <c r="ES17" s="249" t="str">
        <f ca="1">IF(A15="","",IF(Planning!ES15="","",Planning!ES15))</f>
        <v/>
      </c>
      <c r="ET17" s="249" t="str">
        <f ca="1">IF(A15="","",IF(Planning!ET15="","",Planning!ET15))</f>
        <v/>
      </c>
      <c r="EU17" s="249" t="str">
        <f ca="1">IF(A15="","",IF(Planning!EU15="","",Planning!EU15))</f>
        <v/>
      </c>
      <c r="EV17" s="249" t="str">
        <f ca="1">IF(A15="","",IF(Planning!EV15="","",Planning!EV15))</f>
        <v/>
      </c>
      <c r="EW17" s="249" t="str">
        <f ca="1">IF(A15="","",IF(Planning!EW15="","",Planning!EW15))</f>
        <v/>
      </c>
      <c r="EX17" s="249" t="str">
        <f ca="1">IF(A15="","",IF(Planning!EX15="","",Planning!EX15))</f>
        <v/>
      </c>
      <c r="EY17" s="249" t="str">
        <f ca="1">IF(A15="","",IF(Planning!EY15="","",Planning!EY15))</f>
        <v/>
      </c>
      <c r="EZ17" s="249" t="str">
        <f ca="1">IF(A15="","",IF(Planning!EZ15="","",Planning!EZ15))</f>
        <v/>
      </c>
      <c r="FA17" s="249" t="str">
        <f ca="1">IF(A15="","",IF(Planning!FA15="","",Planning!FA15))</f>
        <v/>
      </c>
      <c r="FB17" s="249" t="str">
        <f ca="1">IF(A15="","",IF(Planning!FB15="","",Planning!FB15))</f>
        <v/>
      </c>
      <c r="FC17" s="249" t="str">
        <f ca="1">IF(A15="","",IF(Planning!FC15="","",Planning!FC15))</f>
        <v/>
      </c>
      <c r="FD17" s="249" t="str">
        <f ca="1">IF(A15="","",IF(Planning!FD15="","",Planning!FD15))</f>
        <v/>
      </c>
      <c r="FE17" s="249" t="str">
        <f ca="1">IF(A15="","",IF(Planning!FE15="","",Planning!FE15))</f>
        <v/>
      </c>
      <c r="FF17" s="249" t="str">
        <f ca="1">IF(A15="","",IF(Planning!FF15="","",Planning!FF15))</f>
        <v/>
      </c>
      <c r="FG17" s="249" t="str">
        <f ca="1">IF(A15="","",IF(Planning!FG15="","",Planning!FG15))</f>
        <v/>
      </c>
      <c r="FH17" s="249" t="str">
        <f ca="1">IF(A15="","",IF(Planning!FH15="","",Planning!FH15))</f>
        <v/>
      </c>
      <c r="FI17" s="249" t="str">
        <f ca="1">IF(A15="","",IF(Planning!FI15="","",Planning!FI15))</f>
        <v/>
      </c>
      <c r="FJ17" s="249" t="str">
        <f ca="1">IF(A15="","",IF(Planning!FJ15="","",Planning!FJ15))</f>
        <v/>
      </c>
      <c r="FK17" s="249" t="str">
        <f ca="1">IF(A15="","",IF(Planning!FK15="","",Planning!FK15))</f>
        <v/>
      </c>
      <c r="FL17" s="249" t="str">
        <f ca="1">IF(A15="","",IF(Planning!FL15="","",Planning!FL15))</f>
        <v/>
      </c>
      <c r="FM17" s="249" t="str">
        <f ca="1">IF(A15="","",IF(Planning!FM15="","",Planning!FM15))</f>
        <v/>
      </c>
      <c r="FN17" s="249" t="str">
        <f ca="1">IF(A15="","",IF(Planning!FN15="","",Planning!FN15))</f>
        <v/>
      </c>
      <c r="FO17" s="249" t="str">
        <f ca="1">IF(A15="","",IF(Planning!FO15="","",Planning!FO15))</f>
        <v/>
      </c>
      <c r="FP17" s="249" t="str">
        <f ca="1">IF(A15="","",IF(Planning!FP15="","",Planning!FP15))</f>
        <v/>
      </c>
      <c r="FQ17" s="249" t="str">
        <f ca="1">IF(A15="","",IF(Planning!FQ15="","",Planning!FQ15))</f>
        <v/>
      </c>
      <c r="FR17" s="249" t="str">
        <f ca="1">IF(A15="","",IF(Planning!FR15="","",Planning!FR15))</f>
        <v/>
      </c>
      <c r="FS17" s="249" t="str">
        <f ca="1">IF(A15="","",IF(Planning!FS15="","",Planning!FS15))</f>
        <v/>
      </c>
      <c r="FT17" s="249" t="str">
        <f ca="1">IF(A15="","",IF(Planning!FT15="","",Planning!FT15))</f>
        <v/>
      </c>
      <c r="FU17" s="249" t="str">
        <f ca="1">IF(A15="","",IF(Planning!FU15="","",Planning!FU15))</f>
        <v/>
      </c>
      <c r="FV17" s="249" t="str">
        <f ca="1">IF(A15="","",IF(Planning!FV15="","",Planning!FV15))</f>
        <v/>
      </c>
      <c r="FW17" s="249" t="str">
        <f ca="1">IF(A15="","",IF(Planning!FW15="","",Planning!FW15))</f>
        <v/>
      </c>
      <c r="FX17" s="249" t="str">
        <f ca="1">IF(A15="","",IF(Planning!FX15="","",Planning!FX15))</f>
        <v/>
      </c>
      <c r="FY17" s="249" t="str">
        <f ca="1">IF(A15="","",IF(Planning!FY15="","",Planning!FY15))</f>
        <v/>
      </c>
      <c r="FZ17" s="249" t="str">
        <f ca="1">IF(A15="","",IF(Planning!FZ15="","",Planning!FZ15))</f>
        <v/>
      </c>
      <c r="GA17" s="249" t="str">
        <f ca="1">IF(A15="","",IF(Planning!GA15="","",Planning!GA15))</f>
        <v/>
      </c>
      <c r="GB17" s="249" t="str">
        <f ca="1">IF(A15="","",IF(Planning!GB15="","",Planning!GB15))</f>
        <v/>
      </c>
      <c r="GC17" s="249" t="str">
        <f ca="1">IF(A15="","",IF(Planning!GC15="","",Planning!GC15))</f>
        <v/>
      </c>
      <c r="GD17" s="249" t="str">
        <f ca="1">IF(A15="","",IF(Planning!GD15="","",Planning!GD15))</f>
        <v/>
      </c>
      <c r="GE17" s="249" t="str">
        <f ca="1">IF(A15="","",IF(Planning!GE15="","",Planning!GE15))</f>
        <v/>
      </c>
      <c r="GF17" s="249" t="str">
        <f ca="1">IF(A15="","",IF(Planning!GF15="","",Planning!GF15))</f>
        <v/>
      </c>
      <c r="GG17" s="249" t="str">
        <f ca="1">IF(A15="","",IF(Planning!GG15="","",Planning!GG15))</f>
        <v/>
      </c>
      <c r="GH17" s="249" t="str">
        <f ca="1">IF(A15="","",IF(Planning!GH15="","",Planning!GH15))</f>
        <v/>
      </c>
      <c r="GI17" s="249" t="str">
        <f ca="1">IF(A15="","",IF(Planning!GI15="","",Planning!GI15))</f>
        <v/>
      </c>
      <c r="GJ17" s="249" t="str">
        <f ca="1">IF(A15="","",IF(Planning!GJ15="","",Planning!GJ15))</f>
        <v/>
      </c>
      <c r="GK17" s="249" t="str">
        <f ca="1">IF(A15="","",IF(Planning!GK15="","",Planning!GK15))</f>
        <v/>
      </c>
      <c r="GL17" s="249" t="str">
        <f ca="1">IF(A15="","",IF(Planning!GL15="","",Planning!GL15))</f>
        <v/>
      </c>
      <c r="GM17" s="249" t="str">
        <f ca="1">IF(A15="","",IF(Planning!GM15="","",Planning!GM15))</f>
        <v/>
      </c>
      <c r="GN17" s="249" t="str">
        <f ca="1">IF(A15="","",IF(Planning!GN15="","",Planning!GN15))</f>
        <v/>
      </c>
      <c r="GO17" s="249" t="str">
        <f ca="1">IF(A15="","",IF(Planning!GO15="","",Planning!GO15))</f>
        <v/>
      </c>
      <c r="GP17" s="249" t="str">
        <f ca="1">IF(A15="","",IF(Planning!GP15="","",Planning!GP15))</f>
        <v/>
      </c>
      <c r="GQ17" s="249" t="str">
        <f ca="1">IF(A15="","",IF(Planning!GQ15="","",Planning!GQ15))</f>
        <v/>
      </c>
      <c r="GR17" s="249" t="str">
        <f ca="1">IF(A15="","",IF(Planning!GR15="","",Planning!GR15))</f>
        <v/>
      </c>
      <c r="GS17" s="249" t="str">
        <f ca="1">IF(A15="","",IF(Planning!GS15="","",Planning!GS15))</f>
        <v/>
      </c>
      <c r="GT17" s="249" t="str">
        <f ca="1">IF(A15="","",IF(Planning!GT15="","",Planning!GT15))</f>
        <v/>
      </c>
      <c r="GU17" s="249" t="str">
        <f ca="1">IF(A15="","",IF(Planning!GU15="","",Planning!GU15))</f>
        <v/>
      </c>
      <c r="GV17" s="249" t="str">
        <f ca="1">IF(A15="","",IF(Planning!GV15="","",Planning!GV15))</f>
        <v/>
      </c>
      <c r="GW17" s="249" t="str">
        <f ca="1">IF(A15="","",IF(Planning!GW15="","",Planning!GW15))</f>
        <v/>
      </c>
      <c r="GX17" s="249" t="str">
        <f ca="1">IF(A15="","",IF(Planning!GX15="","",Planning!GX15))</f>
        <v/>
      </c>
      <c r="GY17" s="249" t="str">
        <f ca="1">IF(A15="","",IF(Planning!GY15="","",Planning!GY15))</f>
        <v/>
      </c>
      <c r="GZ17" s="249" t="str">
        <f ca="1">IF(A15="","",IF(Planning!GZ15="","",Planning!GZ15))</f>
        <v/>
      </c>
      <c r="HA17" s="249" t="str">
        <f ca="1">IF(A15="","",IF(Planning!HA15="","",Planning!HA15))</f>
        <v/>
      </c>
      <c r="HB17" s="249" t="str">
        <f ca="1">IF(A15="","",IF(Planning!HB15="","",Planning!HB15))</f>
        <v/>
      </c>
      <c r="HC17" s="249" t="str">
        <f ca="1">IF(A15="","",IF(Planning!HC15="","",Planning!HC15))</f>
        <v/>
      </c>
      <c r="HD17" s="249" t="str">
        <f ca="1">IF(A15="","",IF(Planning!HD15="","",Planning!HD15))</f>
        <v/>
      </c>
      <c r="HE17" s="249" t="str">
        <f ca="1">IF(A15="","",IF(Planning!HE15="","",Planning!HE15))</f>
        <v/>
      </c>
      <c r="HF17" s="249" t="str">
        <f ca="1">IF(A15="","",IF(Planning!HF15="","",Planning!HF15))</f>
        <v/>
      </c>
      <c r="HG17" s="249" t="str">
        <f ca="1">IF(A15="","",IF(Planning!HG15="","",Planning!HG15))</f>
        <v/>
      </c>
      <c r="HH17" s="249" t="str">
        <f ca="1">IF(A15="","",IF(Planning!HH15="","",Planning!HH15))</f>
        <v/>
      </c>
      <c r="HI17" s="249" t="str">
        <f ca="1">IF(A15="","",IF(Planning!HI15="","",Planning!HI15))</f>
        <v/>
      </c>
      <c r="HJ17" s="249" t="str">
        <f ca="1">IF(A15="","",IF(Planning!HJ15="","",Planning!HJ15))</f>
        <v/>
      </c>
      <c r="HK17" s="249" t="str">
        <f ca="1">IF(A15="","",IF(Planning!HK15="","",Planning!HK15))</f>
        <v/>
      </c>
      <c r="HL17" s="249" t="str">
        <f ca="1">IF(A15="","",IF(Planning!HL15="","",Planning!HL15))</f>
        <v/>
      </c>
      <c r="HM17" s="249" t="str">
        <f ca="1">IF(A15="","",IF(Planning!HM15="","",Planning!HM15))</f>
        <v/>
      </c>
      <c r="HN17" s="249" t="str">
        <f ca="1">IF(A15="","",IF(Planning!HN15="","",Planning!HN15))</f>
        <v/>
      </c>
      <c r="HO17" s="249" t="str">
        <f ca="1">IF(A15="","",IF(Planning!HO15="","",Planning!HO15))</f>
        <v/>
      </c>
      <c r="HP17" s="249" t="str">
        <f ca="1">IF(A15="","",IF(Planning!HP15="","",Planning!HP15))</f>
        <v/>
      </c>
      <c r="HQ17" s="249" t="str">
        <f ca="1">IF(A15="","",IF(Planning!HQ15="","",Planning!HQ15))</f>
        <v/>
      </c>
      <c r="HR17" s="249" t="str">
        <f ca="1">IF(A15="","",IF(Planning!HR15="","",Planning!HR15))</f>
        <v/>
      </c>
      <c r="HS17" s="249" t="str">
        <f ca="1">IF(A15="","",IF(Planning!HS15="","",Planning!HS15))</f>
        <v/>
      </c>
      <c r="HT17" s="249" t="str">
        <f ca="1">IF(A15="","",IF(Planning!HT15="","",Planning!HT15))</f>
        <v/>
      </c>
      <c r="HU17" s="249" t="str">
        <f ca="1">IF(A15="","",IF(Planning!HU15="","",Planning!HU15))</f>
        <v/>
      </c>
      <c r="HV17" s="249" t="str">
        <f ca="1">IF(A15="","",IF(Planning!HV15="","",Planning!HV15))</f>
        <v/>
      </c>
      <c r="HW17" s="249" t="str">
        <f ca="1">IF(A15="","",IF(Planning!HW15="","",Planning!HW15))</f>
        <v/>
      </c>
      <c r="HX17" s="249" t="str">
        <f ca="1">IF(A15="","",IF(Planning!HX15="","",Planning!HX15))</f>
        <v/>
      </c>
      <c r="HY17" s="249" t="str">
        <f ca="1">IF(A15="","",IF(Planning!HY15="","",Planning!HY15))</f>
        <v/>
      </c>
      <c r="HZ17" s="249" t="str">
        <f ca="1">IF(A15="","",IF(Planning!HZ15="","",Planning!HZ15))</f>
        <v/>
      </c>
      <c r="IA17" s="249" t="str">
        <f ca="1">IF(A15="","",IF(Planning!IA15="","",Planning!IA15))</f>
        <v/>
      </c>
      <c r="IB17" s="249" t="str">
        <f ca="1">IF(A15="","",IF(Planning!IB15="","",Planning!IB15))</f>
        <v/>
      </c>
      <c r="IC17" s="249" t="str">
        <f ca="1">IF(A15="","",IF(Planning!IC15="","",Planning!IC15))</f>
        <v/>
      </c>
      <c r="ID17" s="249" t="str">
        <f ca="1">IF(A15="","",IF(Planning!ID15="","",Planning!ID15))</f>
        <v/>
      </c>
      <c r="IE17" s="249" t="str">
        <f ca="1">IF(A15="","",IF(Planning!IE15="","",Planning!IE15))</f>
        <v/>
      </c>
      <c r="IF17" s="249" t="str">
        <f ca="1">IF(A15="","",IF(Planning!IF15="","",Planning!IF15))</f>
        <v/>
      </c>
      <c r="IG17" s="249" t="str">
        <f ca="1">IF(A15="","",IF(Planning!IG15="","",Planning!IG15))</f>
        <v/>
      </c>
      <c r="IH17" s="249" t="str">
        <f ca="1">IF(A15="","",IF(Planning!IH15="","",Planning!IH15))</f>
        <v/>
      </c>
      <c r="II17" s="249" t="str">
        <f ca="1">IF(A15="","",IF(Planning!II15="","",Planning!II15))</f>
        <v/>
      </c>
      <c r="IJ17" s="249" t="str">
        <f ca="1">IF(A15="","",IF(Planning!IJ15="","",Planning!IJ15))</f>
        <v/>
      </c>
      <c r="IK17" s="249" t="str">
        <f ca="1">IF(A15="","",IF(Planning!IK15="","",Planning!IK15))</f>
        <v/>
      </c>
      <c r="IL17" s="249" t="str">
        <f ca="1">IF(A15="","",IF(Planning!IL15="","",Planning!IL15))</f>
        <v/>
      </c>
      <c r="IM17" s="249" t="str">
        <f ca="1">IF(A15="","",IF(Planning!IM15="","",Planning!IM15))</f>
        <v/>
      </c>
      <c r="IN17" s="249" t="str">
        <f ca="1">IF(A15="","",IF(Planning!IN15="","",Planning!IN15))</f>
        <v/>
      </c>
      <c r="IO17" s="249" t="str">
        <f ca="1">IF(A15="","",IF(Planning!IO15="","",Planning!IO15))</f>
        <v/>
      </c>
      <c r="IP17" s="249" t="str">
        <f ca="1">IF(A15="","",IF(Planning!IP15="","",Planning!IP15))</f>
        <v/>
      </c>
      <c r="IQ17" s="249" t="str">
        <f ca="1">IF(A15="","",IF(Planning!IQ15="","",Planning!IQ15))</f>
        <v/>
      </c>
      <c r="IR17" s="249" t="str">
        <f ca="1">IF(A15="","",IF(Planning!IR15="","",Planning!IR15))</f>
        <v/>
      </c>
      <c r="IS17" s="249" t="str">
        <f ca="1">IF(A15="","",IF(Planning!IS15="","",Planning!IS15))</f>
        <v/>
      </c>
      <c r="IT17" s="249" t="str">
        <f ca="1">IF(A15="","",IF(Planning!IT15="","",Planning!IT15))</f>
        <v/>
      </c>
      <c r="IU17" s="249" t="str">
        <f ca="1">IF(A15="","",IF(Planning!IU15="","",Planning!IU15))</f>
        <v/>
      </c>
      <c r="IV17" s="249" t="str">
        <f ca="1">IF(A15="","",IF(Planning!IV15="","",Planning!IV15))</f>
        <v/>
      </c>
      <c r="IW17" s="249" t="str">
        <f ca="1">IF(A15="","",IF(Planning!IW15="","",Planning!IW15))</f>
        <v/>
      </c>
      <c r="IX17" s="249" t="str">
        <f ca="1">IF(A15="","",IF(Planning!IX15="","",Planning!IX15))</f>
        <v/>
      </c>
      <c r="IY17" s="249" t="str">
        <f ca="1">IF(A15="","",IF(Planning!IY15="","",Planning!IY15))</f>
        <v/>
      </c>
      <c r="IZ17" s="249" t="str">
        <f ca="1">IF(A15="","",IF(Planning!IZ15="","",Planning!IZ15))</f>
        <v/>
      </c>
      <c r="JA17" s="249" t="str">
        <f ca="1">IF(A15="","",IF(Planning!JA15="","",Planning!JA15))</f>
        <v/>
      </c>
      <c r="JB17" s="249" t="str">
        <f ca="1">IF(A15="","",IF(Planning!JB15="","",Planning!JB15))</f>
        <v/>
      </c>
      <c r="JC17" s="249" t="str">
        <f ca="1">IF(A15="","",IF(Planning!JC15="","",Planning!JC15))</f>
        <v/>
      </c>
      <c r="JD17" s="249" t="str">
        <f ca="1">IF(A15="","",IF(Planning!JD15="","",Planning!JD15))</f>
        <v/>
      </c>
      <c r="JE17" s="249" t="str">
        <f ca="1">IF(A15="","",IF(Planning!JE15="","",Planning!JE15))</f>
        <v/>
      </c>
      <c r="JF17" s="249" t="str">
        <f ca="1">IF(A15="","",IF(Planning!JF15="","",Planning!JF15))</f>
        <v/>
      </c>
      <c r="JG17" s="249" t="str">
        <f ca="1">IF(A15="","",IF(Planning!JG15="","",Planning!JG15))</f>
        <v/>
      </c>
      <c r="JH17" s="249" t="str">
        <f ca="1">IF(A15="","",IF(Planning!JH15="","",Planning!JH15))</f>
        <v/>
      </c>
      <c r="JI17" s="249" t="str">
        <f ca="1">IF(A15="","",IF(Planning!JI15="","",Planning!JI15))</f>
        <v/>
      </c>
      <c r="JJ17" s="249" t="str">
        <f ca="1">IF(A15="","",IF(Planning!JJ15="","",Planning!JJ15))</f>
        <v/>
      </c>
      <c r="JK17" s="249" t="str">
        <f ca="1">IF(A15="","",IF(Planning!JK15="","",Planning!JK15))</f>
        <v/>
      </c>
      <c r="JL17" s="249" t="str">
        <f ca="1">IF(A15="","",IF(Planning!JL15="","",Planning!JL15))</f>
        <v/>
      </c>
      <c r="JM17" s="249" t="str">
        <f ca="1">IF(A15="","",IF(Planning!JM15="","",Planning!JM15))</f>
        <v/>
      </c>
      <c r="JN17" s="249" t="str">
        <f ca="1">IF(A15="","",IF(Planning!JN15="","",Planning!JN15))</f>
        <v/>
      </c>
      <c r="JO17" s="249" t="str">
        <f ca="1">IF(A15="","",IF(Planning!JO15="","",Planning!JO15))</f>
        <v/>
      </c>
      <c r="JP17" s="249" t="str">
        <f ca="1">IF(A15="","",IF(Planning!JP15="","",Planning!JP15))</f>
        <v/>
      </c>
      <c r="JQ17" s="249" t="str">
        <f ca="1">IF(A15="","",IF(Planning!JQ15="","",Planning!JQ15))</f>
        <v/>
      </c>
      <c r="JR17" s="249" t="str">
        <f ca="1">IF(A15="","",IF(Planning!JR15="","",Planning!JR15))</f>
        <v/>
      </c>
      <c r="JS17" s="249" t="str">
        <f ca="1">IF(A15="","",IF(Planning!JS15="","",Planning!JS15))</f>
        <v/>
      </c>
      <c r="JT17" s="249" t="str">
        <f ca="1">IF(A15="","",IF(Planning!JT15="","",Planning!JT15))</f>
        <v/>
      </c>
      <c r="JU17" s="249" t="str">
        <f ca="1">IF(A15="","",IF(Planning!JU15="","",Planning!JU15))</f>
        <v/>
      </c>
      <c r="JV17" s="249" t="str">
        <f ca="1">IF(A15="","",IF(Planning!JV15="","",Planning!JV15))</f>
        <v/>
      </c>
      <c r="JW17" s="249" t="str">
        <f ca="1">IF(A15="","",IF(Planning!JW15="","",Planning!JW15))</f>
        <v/>
      </c>
      <c r="JX17" s="249" t="str">
        <f ca="1">IF(A15="","",IF(Planning!JX15="","",Planning!JX15))</f>
        <v/>
      </c>
      <c r="JY17" s="249" t="str">
        <f ca="1">IF(A15="","",IF(Planning!JY15="","",Planning!JY15))</f>
        <v/>
      </c>
      <c r="JZ17" s="249" t="str">
        <f ca="1">IF(A15="","",IF(Planning!JZ15="","",Planning!JZ15))</f>
        <v/>
      </c>
      <c r="KA17" s="249" t="str">
        <f ca="1">IF(A15="","",IF(Planning!KA15="","",Planning!KA15))</f>
        <v/>
      </c>
      <c r="KB17" s="249" t="str">
        <f ca="1">IF(A15="","",IF(Planning!KB15="","",Planning!KB15))</f>
        <v/>
      </c>
      <c r="KC17" s="249" t="str">
        <f ca="1">IF(A15="","",IF(Planning!KC15="","",Planning!KC15))</f>
        <v/>
      </c>
      <c r="KD17" s="249" t="str">
        <f ca="1">IF(A15="","",IF(Planning!KD15="","",Planning!KD15))</f>
        <v/>
      </c>
      <c r="KE17" s="249" t="str">
        <f ca="1">IF(A15="","",IF(Planning!KE15="","",Planning!KE15))</f>
        <v/>
      </c>
      <c r="KF17" s="249" t="str">
        <f ca="1">IF(A15="","",IF(Planning!KF15="","",Planning!KF15))</f>
        <v/>
      </c>
      <c r="KG17" s="249" t="str">
        <f ca="1">IF(A15="","",IF(Planning!KG15="","",Planning!KG15))</f>
        <v/>
      </c>
      <c r="KH17" s="249" t="str">
        <f ca="1">IF(A15="","",IF(Planning!KH15="","",Planning!KH15))</f>
        <v/>
      </c>
      <c r="KI17" s="249" t="str">
        <f ca="1">IF(A15="","",IF(Planning!KI15="","",Planning!KI15))</f>
        <v/>
      </c>
      <c r="KJ17" s="249" t="str">
        <f ca="1">IF(A15="","",IF(Planning!KJ15="","",Planning!KJ15))</f>
        <v/>
      </c>
      <c r="KK17" s="249" t="str">
        <f ca="1">IF(A15="","",IF(Planning!KK15="","",Planning!KK15))</f>
        <v/>
      </c>
      <c r="KL17" s="249" t="str">
        <f ca="1">IF(A15="","",IF(Planning!KL15="","",Planning!KL15))</f>
        <v/>
      </c>
      <c r="KM17" s="249" t="str">
        <f ca="1">IF(A15="","",IF(Planning!KM15="","",Planning!KM15))</f>
        <v/>
      </c>
      <c r="KN17" s="249" t="str">
        <f ca="1">IF(A15="","",IF(Planning!KN15="","",Planning!KN15))</f>
        <v/>
      </c>
      <c r="KO17" s="249" t="str">
        <f ca="1">IF(A15="","",IF(Planning!KO15="","",Planning!KO15))</f>
        <v/>
      </c>
      <c r="KP17" s="249" t="str">
        <f ca="1">IF(A15="","",IF(Planning!KP15="","",Planning!KP15))</f>
        <v/>
      </c>
      <c r="KQ17" s="249" t="str">
        <f ca="1">IF(A15="","",IF(Planning!KQ15="","",Planning!KQ15))</f>
        <v/>
      </c>
      <c r="KR17" s="249" t="str">
        <f ca="1">IF(A15="","",IF(Planning!KR15="","",Planning!KR15))</f>
        <v/>
      </c>
      <c r="KS17" s="249" t="str">
        <f ca="1">IF(A15="","",IF(Planning!KS15="","",Planning!KS15))</f>
        <v/>
      </c>
      <c r="KT17" s="249" t="str">
        <f ca="1">IF(A15="","",IF(Planning!KT15="","",Planning!KT15))</f>
        <v/>
      </c>
      <c r="KU17" s="249" t="str">
        <f ca="1">IF(A15="","",IF(Planning!KU15="","",Planning!KU15))</f>
        <v/>
      </c>
      <c r="KV17" s="249" t="str">
        <f ca="1">IF(A15="","",IF(Planning!KV15="","",Planning!KV15))</f>
        <v/>
      </c>
      <c r="KW17" s="249" t="str">
        <f ca="1">IF(A15="","",IF(Planning!KW15="","",Planning!KW15))</f>
        <v/>
      </c>
      <c r="KX17" s="249" t="str">
        <f ca="1">IF(A15="","",IF(Planning!KX15="","",Planning!KX15))</f>
        <v/>
      </c>
      <c r="KY17" s="249" t="str">
        <f ca="1">IF(A15="","",IF(Planning!KY15="","",Planning!KY15))</f>
        <v/>
      </c>
      <c r="KZ17" s="249" t="str">
        <f ca="1">IF(A15="","",IF(Planning!KZ15="","",Planning!KZ15))</f>
        <v/>
      </c>
      <c r="LA17" s="249" t="str">
        <f ca="1">IF(A15="","",IF(Planning!LA15="","",Planning!LA15))</f>
        <v/>
      </c>
      <c r="LB17" s="249" t="str">
        <f ca="1">IF(A15="","",IF(Planning!LB15="","",Planning!LB15))</f>
        <v/>
      </c>
      <c r="LC17" s="249" t="str">
        <f ca="1">IF(A15="","",IF(Planning!LC15="","",Planning!LC15))</f>
        <v/>
      </c>
      <c r="LD17" s="249" t="str">
        <f ca="1">IF(A15="","",IF(Planning!LD15="","",Planning!LD15))</f>
        <v/>
      </c>
      <c r="LE17" s="249" t="str">
        <f ca="1">IF(A15="","",IF(Planning!LE15="","",Planning!LE15))</f>
        <v/>
      </c>
      <c r="LF17" s="249" t="str">
        <f ca="1">IF(A15="","",IF(Planning!LF15="","",Planning!LF15))</f>
        <v/>
      </c>
      <c r="LG17" s="249" t="str">
        <f ca="1">IF(A15="","",IF(Planning!LG15="","",Planning!LG15))</f>
        <v/>
      </c>
      <c r="LH17" s="249" t="str">
        <f ca="1">IF(A15="","",IF(Planning!LH15="","",Planning!LH15))</f>
        <v/>
      </c>
      <c r="LI17" s="249" t="str">
        <f ca="1">IF(A15="","",IF(Planning!LI15="","",Planning!LI15))</f>
        <v/>
      </c>
      <c r="LJ17" s="249" t="str">
        <f ca="1">IF(A15="","",IF(Planning!LJ15="","",Planning!LJ15))</f>
        <v/>
      </c>
      <c r="LK17" s="249" t="str">
        <f ca="1">IF(A15="","",IF(Planning!LK15="","",Planning!LK15))</f>
        <v/>
      </c>
      <c r="LL17" s="249" t="str">
        <f ca="1">IF(A15="","",IF(Planning!LL15="","",Planning!LL15))</f>
        <v/>
      </c>
      <c r="LM17" s="249" t="str">
        <f ca="1">IF(A15="","",IF(Planning!LM15="","",Planning!LM15))</f>
        <v/>
      </c>
      <c r="LN17" s="249" t="str">
        <f ca="1">IF(A15="","",IF(Planning!LN15="","",Planning!LN15))</f>
        <v/>
      </c>
      <c r="LO17" s="249" t="str">
        <f ca="1">IF(A15="","",IF(Planning!LO15="","",Planning!LO15))</f>
        <v/>
      </c>
      <c r="LP17" s="249" t="str">
        <f ca="1">IF(A15="","",IF(Planning!LP15="","",Planning!LP15))</f>
        <v/>
      </c>
      <c r="LQ17" s="249" t="str">
        <f ca="1">IF(A15="","",IF(Planning!LQ15="","",Planning!LQ15))</f>
        <v/>
      </c>
      <c r="LR17" s="249" t="str">
        <f ca="1">IF(A15="","",IF(Planning!LR15="","",Planning!LR15))</f>
        <v/>
      </c>
      <c r="LS17" s="249" t="str">
        <f ca="1">IF(A15="","",IF(Planning!LS15="","",Planning!LS15))</f>
        <v/>
      </c>
      <c r="LT17" s="249" t="str">
        <f ca="1">IF(A15="","",IF(Planning!LT15="","",Planning!LT15))</f>
        <v/>
      </c>
      <c r="LU17" s="249" t="str">
        <f ca="1">IF(A15="","",IF(Planning!LU15="","",Planning!LU15))</f>
        <v/>
      </c>
      <c r="LV17" s="249" t="str">
        <f ca="1">IF(A15="","",IF(Planning!LV15="","",Planning!LV15))</f>
        <v/>
      </c>
      <c r="LW17" s="249" t="str">
        <f ca="1">IF(A15="","",IF(Planning!LW15="","",Planning!LW15))</f>
        <v/>
      </c>
      <c r="LX17" s="249" t="str">
        <f ca="1">IF(A15="","",IF(Planning!LX15="","",Planning!LX15))</f>
        <v/>
      </c>
      <c r="LY17" s="249" t="str">
        <f ca="1">IF(A15="","",IF(Planning!LY15="","",Planning!LY15))</f>
        <v/>
      </c>
      <c r="LZ17" s="249" t="str">
        <f ca="1">IF(A15="","",IF(Planning!LZ15="","",Planning!LZ15))</f>
        <v/>
      </c>
      <c r="MA17" s="249" t="str">
        <f ca="1">IF(A15="","",IF(Planning!MA15="","",Planning!MA15))</f>
        <v/>
      </c>
      <c r="MB17" s="249" t="str">
        <f ca="1">IF(A15="","",IF(Planning!MB15="","",Planning!MB15))</f>
        <v/>
      </c>
      <c r="MC17" s="249" t="str">
        <f ca="1">IF(A15="","",IF(Planning!MC15="","",Planning!MC15))</f>
        <v/>
      </c>
      <c r="MD17" s="249" t="str">
        <f ca="1">IF(A15="","",IF(Planning!MD15="","",Planning!MD15))</f>
        <v/>
      </c>
      <c r="ME17" s="249" t="str">
        <f ca="1">IF(A15="","",IF(Planning!ME15="","",Planning!ME15))</f>
        <v/>
      </c>
      <c r="MF17" s="249" t="str">
        <f ca="1">IF(A15="","",IF(Planning!MF15="","",Planning!MF15))</f>
        <v/>
      </c>
      <c r="MG17" s="249" t="str">
        <f ca="1">IF(A15="","",IF(Planning!MG15="","",Planning!MG15))</f>
        <v/>
      </c>
      <c r="MH17" s="249" t="str">
        <f ca="1">IF(A15="","",IF(Planning!MH15="","",Planning!MH15))</f>
        <v/>
      </c>
      <c r="MI17" s="249" t="str">
        <f ca="1">IF(A15="","",IF(Planning!MI15="","",Planning!MI15))</f>
        <v/>
      </c>
      <c r="MJ17" s="249" t="str">
        <f ca="1">IF(A15="","",IF(Planning!MJ15="","",Planning!MJ15))</f>
        <v/>
      </c>
      <c r="MK17" s="249" t="str">
        <f ca="1">IF(A15="","",IF(Planning!MK15="","",Planning!MK15))</f>
        <v/>
      </c>
      <c r="ML17" s="249" t="str">
        <f ca="1">IF(A15="","",IF(Planning!ML15="","",Planning!ML15))</f>
        <v/>
      </c>
      <c r="MM17" s="249" t="str">
        <f ca="1">IF(A15="","",IF(Planning!MM15="","",Planning!MM15))</f>
        <v/>
      </c>
      <c r="MN17" s="249" t="str">
        <f ca="1">IF(A15="","",IF(Planning!MN15="","",Planning!MN15))</f>
        <v/>
      </c>
      <c r="MO17" s="249" t="str">
        <f ca="1">IF(A15="","",IF(Planning!MO15="","",Planning!MO15))</f>
        <v/>
      </c>
      <c r="MP17" s="249" t="str">
        <f ca="1">IF(A15="","",IF(Planning!MP15="","",Planning!MP15))</f>
        <v/>
      </c>
      <c r="MQ17" s="249" t="str">
        <f ca="1">IF(A15="","",IF(Planning!MQ15="","",Planning!MQ15))</f>
        <v/>
      </c>
      <c r="MR17" s="249" t="str">
        <f ca="1">IF(A15="","",IF(Planning!MR15="","",Planning!MR15))</f>
        <v/>
      </c>
      <c r="MS17" s="249" t="str">
        <f ca="1">IF(A15="","",IF(Planning!MS15="","",Planning!MS15))</f>
        <v/>
      </c>
      <c r="MT17" s="249" t="str">
        <f ca="1">IF(A15="","",IF(Planning!MT15="","",Planning!MT15))</f>
        <v/>
      </c>
      <c r="MU17" s="249" t="str">
        <f ca="1">IF(A15="","",IF(Planning!MU15="","",Planning!MU15))</f>
        <v>PATC</v>
      </c>
      <c r="MV17" s="249" t="str">
        <f ca="1">IF(A15="","",IF(Planning!MV15="","",Planning!MV15))</f>
        <v>PATC</v>
      </c>
      <c r="MW17" s="249" t="str">
        <f ca="1">IF(A15="","",IF(Planning!MW15="","",Planning!MW15))</f>
        <v>PATC</v>
      </c>
      <c r="MX17" s="249" t="str">
        <f ca="1">IF(A15="","",IF(Planning!MX15="","",Planning!MX15))</f>
        <v>PATC</v>
      </c>
      <c r="MY17" s="249" t="str">
        <f ca="1">IF(A15="","",IF(Planning!MY15="","",Planning!MY15))</f>
        <v/>
      </c>
      <c r="MZ17" s="249" t="str">
        <f ca="1">IF(A15="","",IF(Planning!MZ15="","",Planning!MZ15))</f>
        <v/>
      </c>
      <c r="NA17" s="249" t="str">
        <f ca="1">IF(A15="","",IF(Planning!NA15="","",Planning!NA15))</f>
        <v/>
      </c>
      <c r="NB17" s="249" t="str">
        <f ca="1">IF(A15="","",IF(Planning!NB15="","",Planning!NB15))</f>
        <v/>
      </c>
      <c r="NC17" s="249" t="str">
        <f ca="1">IF(A15="","",IF(Planning!NC15="","",Planning!NC15))</f>
        <v/>
      </c>
      <c r="ND17" s="249" t="str">
        <f ca="1">IF(A15="","",IF(Planning!ND15="","",Planning!ND15))</f>
        <v/>
      </c>
      <c r="NE17" s="249" t="str">
        <f ca="1">IF(A15="","",IF(Planning!NE15="","",Planning!NE15))</f>
        <v/>
      </c>
      <c r="NF17" s="249" t="str">
        <f ca="1">IF(A15="","",IF(Planning!NF15="","",Planning!NF15))</f>
        <v/>
      </c>
      <c r="NG17" s="249" t="str">
        <f ca="1">IF(A15="","",IF(Planning!NG15="","",Planning!NG15))</f>
        <v/>
      </c>
      <c r="NH17" s="249" t="str">
        <f ca="1">IF(A15="","",IF(Planning!NH15="","",Planning!NH15))</f>
        <v/>
      </c>
      <c r="NI17" s="249" t="str">
        <f ca="1">IF(A15="","",IF(Planning!NI15="","",Planning!NI15))</f>
        <v/>
      </c>
      <c r="NJ17" s="249" t="str">
        <f ca="1">IF(A15="","",IF(Planning!NJ15="","",Planning!NJ15))</f>
        <v/>
      </c>
      <c r="NK17" s="249" t="str">
        <f ca="1">IF(A15="","",IF(Planning!NK15="","",Planning!NK15))</f>
        <v/>
      </c>
      <c r="NL17" s="249" t="str">
        <f ca="1">IF(A15="","",IF(Planning!NL15="","",Planning!NL15))</f>
        <v/>
      </c>
      <c r="NM17" s="249" t="str">
        <f ca="1">IF(A15="","",IF(Planning!NM15="","",Planning!NM15))</f>
        <v/>
      </c>
      <c r="NN17" s="249" t="str">
        <f ca="1">IF(A15="","",IF(Planning!NN15="","",Planning!NN15))</f>
        <v/>
      </c>
      <c r="NO17" s="249" t="str">
        <f ca="1">IF(A15="","",IF(Planning!NO15="","",Planning!NO15))</f>
        <v/>
      </c>
      <c r="NP17" s="249" t="str">
        <f ca="1">IF(A15="","",IF(Planning!NP15="","",Planning!NP15))</f>
        <v/>
      </c>
      <c r="NQ17" s="249" t="str">
        <f ca="1">IF(A15="","",IF(Planning!NQ15="","",Planning!NQ15))</f>
        <v/>
      </c>
      <c r="NR17" s="249" t="str">
        <f ca="1">IF(A15="","",IF(Planning!NR15="","",Planning!NR15))</f>
        <v/>
      </c>
      <c r="NS17" s="249" t="str">
        <f ca="1">IF(A15="","",IF(Planning!NS15="","",Planning!NS15))</f>
        <v/>
      </c>
      <c r="NT17" s="249" t="str">
        <f ca="1">IF(A15="","",IF(Planning!NT15="","",Planning!NT15))</f>
        <v/>
      </c>
      <c r="NU17" s="249" t="str">
        <f ca="1">IF(A15="","",IF(Planning!NU15="","",Planning!NU15))</f>
        <v/>
      </c>
      <c r="NV17" s="249" t="str">
        <f ca="1">IF(A15="","",IF(Planning!NV15="","",Planning!NV15))</f>
        <v/>
      </c>
      <c r="NW17" s="249" t="str">
        <f ca="1">IF(A15="","",IF(Planning!NW15="","",Planning!NW15))</f>
        <v/>
      </c>
      <c r="NX17" s="249" t="str">
        <f ca="1">IF(A15="","",IF(Planning!NX15="","",Planning!NX15))</f>
        <v/>
      </c>
      <c r="NY17" s="249" t="str">
        <f ca="1">IF(A15="","",IF(Planning!NY15="","",Planning!NY15))</f>
        <v/>
      </c>
      <c r="NZ17" s="249" t="str">
        <f ca="1">IF(A15="","",IF(Planning!NZ15="","",Planning!NZ15))</f>
        <v/>
      </c>
      <c r="OA17" s="249" t="str">
        <f ca="1">IF(A15="","",IF(Planning!OA15="","",Planning!OA15))</f>
        <v/>
      </c>
      <c r="OB17" s="249" t="str">
        <f ca="1">IF(A15="","",IF(Planning!OB15="","",Planning!OB15))</f>
        <v/>
      </c>
      <c r="OC17" s="249" t="str">
        <f ca="1">IF(A15="","",IF(Planning!OC15="","",Planning!OC15))</f>
        <v/>
      </c>
      <c r="OD17" s="249" t="str">
        <f ca="1">IF(A15="","",IF(Planning!OD15="","",Planning!OD15))</f>
        <v/>
      </c>
      <c r="OE17" s="249" t="str">
        <f ca="1">IF(A15="","",IF(Planning!OE15="","",Planning!OE15))</f>
        <v/>
      </c>
      <c r="OF17" s="249" t="str">
        <f ca="1">IF(A15="","",IF(Planning!OF15="","",Planning!OF15))</f>
        <v/>
      </c>
      <c r="OG17" s="249" t="str">
        <f ca="1">IF(A15="","",IF(Planning!OG15="","",Planning!OG15))</f>
        <v/>
      </c>
      <c r="OH17" s="249" t="str">
        <f ca="1">IF(A15="","",IF(Planning!OH15="","",Planning!OH15))</f>
        <v/>
      </c>
      <c r="OI17" s="249" t="str">
        <f ca="1">IF(A15="","",IF(Planning!OI15="","",Planning!OI15))</f>
        <v/>
      </c>
      <c r="OJ17" s="250" t="str">
        <f ca="1">IF(A15="","",IF(Planning!OJ15="","",Planning!OJ15))</f>
        <v/>
      </c>
    </row>
    <row r="18" spans="1:400" ht="15" x14ac:dyDescent="0.2">
      <c r="A18" s="394"/>
      <c r="B18" s="235" t="s">
        <v>182</v>
      </c>
      <c r="C18" s="236" t="s">
        <v>264</v>
      </c>
      <c r="D18" s="237" t="str">
        <f ca="1">IF(A15="","",IF(Planning!D16="","",Planning!D16))</f>
        <v/>
      </c>
      <c r="E18" s="238" t="str">
        <f ca="1">IF(A15="","",IF(Planning!E16="","",Planning!E16))</f>
        <v/>
      </c>
      <c r="F18" s="238" t="str">
        <f ca="1">IF(A15="","",IF(Planning!F16="","",Planning!F16))</f>
        <v/>
      </c>
      <c r="G18" s="238" t="str">
        <f ca="1">IF(A15="","",IF(Planning!G16="","",Planning!G16))</f>
        <v/>
      </c>
      <c r="H18" s="238" t="str">
        <f ca="1">IF(A15="","",IF(Planning!H16="","",Planning!H16))</f>
        <v/>
      </c>
      <c r="I18" s="238" t="str">
        <f ca="1">IF(A15="","",IF(Planning!I16="","",Planning!I16))</f>
        <v>C2.1</v>
      </c>
      <c r="J18" s="238" t="str">
        <f ca="1">IF(A15="","",IF(Planning!J16="","",Planning!J16))</f>
        <v>C2.1</v>
      </c>
      <c r="K18" s="238" t="str">
        <f ca="1">IF(A15="","",IF(Planning!K16="","",Planning!K16))</f>
        <v>C2.1</v>
      </c>
      <c r="L18" s="238" t="str">
        <f ca="1">IF(A15="","",IF(Planning!L16="","",Planning!L16))</f>
        <v>C2.1</v>
      </c>
      <c r="M18" s="238" t="str">
        <f ca="1">IF(A15="","",IF(Planning!M16="","",Planning!M16))</f>
        <v>C2.1</v>
      </c>
      <c r="N18" s="238" t="str">
        <f ca="1">IF(A15="","",IF(Planning!N16="","",Planning!N16))</f>
        <v>C2.1</v>
      </c>
      <c r="O18" s="238" t="str">
        <f ca="1">IF(A15="","",IF(Planning!O16="","",Planning!O16))</f>
        <v>C2.1</v>
      </c>
      <c r="P18" s="238" t="str">
        <f ca="1">IF(A15="","",IF(Planning!P16="","",Planning!P16))</f>
        <v/>
      </c>
      <c r="Q18" s="238" t="str">
        <f ca="1">IF(A15="","",IF(Planning!Q16="","",Planning!Q16))</f>
        <v/>
      </c>
      <c r="R18" s="238" t="str">
        <f ca="1">IF(A15="","",IF(Planning!R16="","",Planning!R16))</f>
        <v/>
      </c>
      <c r="S18" s="238" t="str">
        <f ca="1">IF(A15="","",IF(Planning!S16="","",Planning!S16))</f>
        <v/>
      </c>
      <c r="T18" s="238" t="str">
        <f ca="1">IF(A15="","",IF(Planning!T16="","",Planning!T16))</f>
        <v/>
      </c>
      <c r="U18" s="238" t="str">
        <f ca="1">IF(A15="","",IF(Planning!U16="","",Planning!U16))</f>
        <v/>
      </c>
      <c r="V18" s="238" t="str">
        <f ca="1">IF(A15="","",IF(Planning!V16="","",Planning!V16))</f>
        <v/>
      </c>
      <c r="W18" s="238" t="str">
        <f ca="1">IF(A15="","",IF(Planning!W16="","",Planning!W16))</f>
        <v/>
      </c>
      <c r="X18" s="238" t="str">
        <f ca="1">IF(A15="","",IF(Planning!X16="","",Planning!X16))</f>
        <v/>
      </c>
      <c r="Y18" s="238" t="str">
        <f ca="1">IF(A15="","",IF(Planning!Y16="","",Planning!Y16))</f>
        <v/>
      </c>
      <c r="Z18" s="238" t="str">
        <f ca="1">IF(A15="","",IF(Planning!Z16="","",Planning!Z16))</f>
        <v/>
      </c>
      <c r="AA18" s="238" t="str">
        <f ca="1">IF(A15="","",IF(Planning!AA16="","",Planning!AA16))</f>
        <v/>
      </c>
      <c r="AB18" s="238" t="str">
        <f ca="1">IF(A15="","",IF(Planning!AB16="","",Planning!AB16))</f>
        <v/>
      </c>
      <c r="AC18" s="238" t="str">
        <f ca="1">IF(A15="","",IF(Planning!AC16="","",Planning!AC16))</f>
        <v/>
      </c>
      <c r="AD18" s="238" t="str">
        <f ca="1">IF(A15="","",IF(Planning!AD16="","",Planning!AD16))</f>
        <v/>
      </c>
      <c r="AE18" s="238" t="str">
        <f ca="1">IF(A15="","",IF(Planning!AE16="","",Planning!AE16))</f>
        <v/>
      </c>
      <c r="AF18" s="238" t="str">
        <f ca="1">IF(A15="","",IF(Planning!AF16="","",Planning!AF16))</f>
        <v/>
      </c>
      <c r="AG18" s="238" t="str">
        <f ca="1">IF(A15="","",IF(Planning!AG16="","",Planning!AG16))</f>
        <v/>
      </c>
      <c r="AH18" s="238" t="str">
        <f ca="1">IF(A15="","",IF(Planning!AH16="","",Planning!AH16))</f>
        <v/>
      </c>
      <c r="AI18" s="238" t="str">
        <f ca="1">IF(A15="","",IF(Planning!AI16="","",Planning!AI16))</f>
        <v/>
      </c>
      <c r="AJ18" s="238" t="str">
        <f ca="1">IF(A15="","",IF(Planning!AJ16="","",Planning!AJ16))</f>
        <v/>
      </c>
      <c r="AK18" s="238" t="str">
        <f ca="1">IF(A15="","",IF(Planning!AK16="","",Planning!AK16))</f>
        <v/>
      </c>
      <c r="AL18" s="238" t="str">
        <f ca="1">IF(A15="","",IF(Planning!AL16="","",Planning!AL16))</f>
        <v/>
      </c>
      <c r="AM18" s="238" t="str">
        <f ca="1">IF(A15="","",IF(Planning!AM16="","",Planning!AM16))</f>
        <v/>
      </c>
      <c r="AN18" s="238" t="str">
        <f ca="1">IF(A15="","",IF(Planning!AN16="","",Planning!AN16))</f>
        <v/>
      </c>
      <c r="AO18" s="238" t="str">
        <f ca="1">IF(A15="","",IF(Planning!AO16="","",Planning!AO16))</f>
        <v/>
      </c>
      <c r="AP18" s="238" t="str">
        <f ca="1">IF(A15="","",IF(Planning!AP16="","",Planning!AP16))</f>
        <v/>
      </c>
      <c r="AQ18" s="238" t="str">
        <f ca="1">IF(A15="","",IF(Planning!AQ16="","",Planning!AQ16))</f>
        <v/>
      </c>
      <c r="AR18" s="238" t="str">
        <f ca="1">IF(A15="","",IF(Planning!AR16="","",Planning!AR16))</f>
        <v/>
      </c>
      <c r="AS18" s="238" t="str">
        <f ca="1">IF(A15="","",IF(Planning!AS16="","",Planning!AS16))</f>
        <v/>
      </c>
      <c r="AT18" s="238" t="str">
        <f ca="1">IF(A15="","",IF(Planning!AT16="","",Planning!AT16))</f>
        <v/>
      </c>
      <c r="AU18" s="238" t="str">
        <f ca="1">IF(A15="","",IF(Planning!AU16="","",Planning!AU16))</f>
        <v/>
      </c>
      <c r="AV18" s="238" t="str">
        <f ca="1">IF(A15="","",IF(Planning!AV16="","",Planning!AV16))</f>
        <v/>
      </c>
      <c r="AW18" s="238" t="str">
        <f ca="1">IF(A15="","",IF(Planning!AW16="","",Planning!AW16))</f>
        <v/>
      </c>
      <c r="AX18" s="238" t="str">
        <f ca="1">IF(A15="","",IF(Planning!AX16="","",Planning!AX16))</f>
        <v/>
      </c>
      <c r="AY18" s="238" t="str">
        <f ca="1">IF(A15="","",IF(Planning!AY16="","",Planning!AY16))</f>
        <v/>
      </c>
      <c r="AZ18" s="238" t="str">
        <f ca="1">IF(A15="","",IF(Planning!AZ16="","",Planning!AZ16))</f>
        <v/>
      </c>
      <c r="BA18" s="238" t="str">
        <f ca="1">IF(A15="","",IF(Planning!BA16="","",Planning!BA16))</f>
        <v/>
      </c>
      <c r="BB18" s="238" t="str">
        <f ca="1">IF(A15="","",IF(Planning!BB16="","",Planning!BB16))</f>
        <v/>
      </c>
      <c r="BC18" s="238" t="str">
        <f ca="1">IF(A15="","",IF(Planning!BC16="","",Planning!BC16))</f>
        <v/>
      </c>
      <c r="BD18" s="238" t="str">
        <f ca="1">IF(A15="","",IF(Planning!BD16="","",Planning!BD16))</f>
        <v/>
      </c>
      <c r="BE18" s="238" t="str">
        <f ca="1">IF(A15="","",IF(Planning!BE16="","",Planning!BE16))</f>
        <v/>
      </c>
      <c r="BF18" s="238" t="str">
        <f ca="1">IF(A15="","",IF(Planning!BF16="","",Planning!BF16))</f>
        <v/>
      </c>
      <c r="BG18" s="238" t="str">
        <f ca="1">IF(A15="","",IF(Planning!BG16="","",Planning!BG16))</f>
        <v/>
      </c>
      <c r="BH18" s="238" t="str">
        <f ca="1">IF(A15="","",IF(Planning!BH16="","",Planning!BH16))</f>
        <v/>
      </c>
      <c r="BI18" s="238" t="str">
        <f ca="1">IF(A15="","",IF(Planning!BI16="","",Planning!BI16))</f>
        <v/>
      </c>
      <c r="BJ18" s="238" t="str">
        <f ca="1">IF(A15="","",IF(Planning!BJ16="","",Planning!BJ16))</f>
        <v/>
      </c>
      <c r="BK18" s="238" t="str">
        <f ca="1">IF(A15="","",IF(Planning!BK16="","",Planning!BK16))</f>
        <v/>
      </c>
      <c r="BL18" s="238" t="str">
        <f ca="1">IF(A15="","",IF(Planning!BL16="","",Planning!BL16))</f>
        <v/>
      </c>
      <c r="BM18" s="238" t="str">
        <f ca="1">IF(A15="","",IF(Planning!BM16="","",Planning!BM16))</f>
        <v/>
      </c>
      <c r="BN18" s="238" t="str">
        <f ca="1">IF(A15="","",IF(Planning!BN16="","",Planning!BN16))</f>
        <v/>
      </c>
      <c r="BO18" s="238" t="str">
        <f ca="1">IF(A15="","",IF(Planning!BO16="","",Planning!BO16))</f>
        <v/>
      </c>
      <c r="BP18" s="238" t="str">
        <f ca="1">IF(A15="","",IF(Planning!BP16="","",Planning!BP16))</f>
        <v/>
      </c>
      <c r="BQ18" s="238" t="str">
        <f ca="1">IF(A15="","",IF(Planning!BQ16="","",Planning!BQ16))</f>
        <v/>
      </c>
      <c r="BR18" s="238" t="str">
        <f ca="1">IF(A15="","",IF(Planning!BR16="","",Planning!BR16))</f>
        <v/>
      </c>
      <c r="BS18" s="238" t="str">
        <f ca="1">IF(A15="","",IF(Planning!BS16="","",Planning!BS16))</f>
        <v/>
      </c>
      <c r="BT18" s="238" t="str">
        <f ca="1">IF(A15="","",IF(Planning!BT16="","",Planning!BT16))</f>
        <v/>
      </c>
      <c r="BU18" s="238" t="str">
        <f ca="1">IF(A15="","",IF(Planning!BU16="","",Planning!BU16))</f>
        <v/>
      </c>
      <c r="BV18" s="238" t="str">
        <f ca="1">IF(A15="","",IF(Planning!BV16="","",Planning!BV16))</f>
        <v/>
      </c>
      <c r="BW18" s="238" t="str">
        <f ca="1">IF(A15="","",IF(Planning!BW16="","",Planning!BW16))</f>
        <v/>
      </c>
      <c r="BX18" s="238" t="str">
        <f ca="1">IF(A15="","",IF(Planning!BX16="","",Planning!BX16))</f>
        <v/>
      </c>
      <c r="BY18" s="238" t="str">
        <f ca="1">IF(A15="","",IF(Planning!BY16="","",Planning!BY16))</f>
        <v/>
      </c>
      <c r="BZ18" s="238" t="str">
        <f ca="1">IF(A15="","",IF(Planning!BZ16="","",Planning!BZ16))</f>
        <v/>
      </c>
      <c r="CA18" s="238" t="str">
        <f ca="1">IF(A15="","",IF(Planning!CA16="","",Planning!CA16))</f>
        <v/>
      </c>
      <c r="CB18" s="238" t="str">
        <f ca="1">IF(A15="","",IF(Planning!CB16="","",Planning!CB16))</f>
        <v/>
      </c>
      <c r="CC18" s="238" t="str">
        <f ca="1">IF(A15="","",IF(Planning!CC16="","",Planning!CC16))</f>
        <v/>
      </c>
      <c r="CD18" s="238" t="str">
        <f ca="1">IF(A15="","",IF(Planning!CD16="","",Planning!CD16))</f>
        <v/>
      </c>
      <c r="CE18" s="238" t="str">
        <f ca="1">IF(A15="","",IF(Planning!CE16="","",Planning!CE16))</f>
        <v/>
      </c>
      <c r="CF18" s="238" t="str">
        <f ca="1">IF(A15="","",IF(Planning!CF16="","",Planning!CF16))</f>
        <v/>
      </c>
      <c r="CG18" s="238" t="str">
        <f ca="1">IF(A15="","",IF(Planning!CG16="","",Planning!CG16))</f>
        <v/>
      </c>
      <c r="CH18" s="238" t="str">
        <f ca="1">IF(A15="","",IF(Planning!CH16="","",Planning!CH16))</f>
        <v/>
      </c>
      <c r="CI18" s="238" t="str">
        <f ca="1">IF(A15="","",IF(Planning!CI16="","",Planning!CI16))</f>
        <v/>
      </c>
      <c r="CJ18" s="238" t="str">
        <f ca="1">IF(A15="","",IF(Planning!CJ16="","",Planning!CJ16))</f>
        <v/>
      </c>
      <c r="CK18" s="238" t="str">
        <f ca="1">IF(A15="","",IF(Planning!CK16="","",Planning!CK16))</f>
        <v/>
      </c>
      <c r="CL18" s="238" t="str">
        <f ca="1">IF(A15="","",IF(Planning!CL16="","",Planning!CL16))</f>
        <v/>
      </c>
      <c r="CM18" s="238" t="str">
        <f ca="1">IF(A15="","",IF(Planning!CM16="","",Planning!CM16))</f>
        <v/>
      </c>
      <c r="CN18" s="238" t="str">
        <f ca="1">IF(A15="","",IF(Planning!CN16="","",Planning!CN16))</f>
        <v/>
      </c>
      <c r="CO18" s="238" t="str">
        <f ca="1">IF(A15="","",IF(Planning!CO16="","",Planning!CO16))</f>
        <v/>
      </c>
      <c r="CP18" s="238" t="str">
        <f ca="1">IF(A15="","",IF(Planning!CP16="","",Planning!CP16))</f>
        <v/>
      </c>
      <c r="CQ18" s="238" t="str">
        <f ca="1">IF(A15="","",IF(Planning!CQ16="","",Planning!CQ16))</f>
        <v/>
      </c>
      <c r="CR18" s="238" t="str">
        <f ca="1">IF(A15="","",IF(Planning!CR16="","",Planning!CR16))</f>
        <v/>
      </c>
      <c r="CS18" s="238" t="str">
        <f ca="1">IF(A15="","",IF(Planning!CS16="","",Planning!CS16))</f>
        <v/>
      </c>
      <c r="CT18" s="238" t="str">
        <f ca="1">IF(A15="","",IF(Planning!CT16="","",Planning!CT16))</f>
        <v/>
      </c>
      <c r="CU18" s="238" t="str">
        <f ca="1">IF(A15="","",IF(Planning!CU16="","",Planning!CU16))</f>
        <v/>
      </c>
      <c r="CV18" s="238" t="str">
        <f ca="1">IF(A15="","",IF(Planning!CV16="","",Planning!CV16))</f>
        <v/>
      </c>
      <c r="CW18" s="238" t="str">
        <f ca="1">IF(A15="","",IF(Planning!CW16="","",Planning!CW16))</f>
        <v/>
      </c>
      <c r="CX18" s="238" t="str">
        <f ca="1">IF(A15="","",IF(Planning!CX16="","",Planning!CX16))</f>
        <v/>
      </c>
      <c r="CY18" s="238" t="str">
        <f ca="1">IF(A15="","",IF(Planning!CY16="","",Planning!CY16))</f>
        <v/>
      </c>
      <c r="CZ18" s="238" t="str">
        <f ca="1">IF(A15="","",IF(Planning!CZ16="","",Planning!CZ16))</f>
        <v/>
      </c>
      <c r="DA18" s="238" t="str">
        <f ca="1">IF(A15="","",IF(Planning!DA16="","",Planning!DA16))</f>
        <v/>
      </c>
      <c r="DB18" s="238" t="str">
        <f ca="1">IF(A15="","",IF(Planning!DB16="","",Planning!DB16))</f>
        <v/>
      </c>
      <c r="DC18" s="238" t="str">
        <f ca="1">IF(A15="","",IF(Planning!DC16="","",Planning!DC16))</f>
        <v/>
      </c>
      <c r="DD18" s="238" t="str">
        <f ca="1">IF(A15="","",IF(Planning!DD16="","",Planning!DD16))</f>
        <v/>
      </c>
      <c r="DE18" s="238" t="str">
        <f ca="1">IF(A15="","",IF(Planning!DE16="","",Planning!DE16))</f>
        <v/>
      </c>
      <c r="DF18" s="238" t="str">
        <f ca="1">IF(A15="","",IF(Planning!DF16="","",Planning!DF16))</f>
        <v/>
      </c>
      <c r="DG18" s="238" t="str">
        <f ca="1">IF(A15="","",IF(Planning!DG16="","",Planning!DG16))</f>
        <v/>
      </c>
      <c r="DH18" s="238" t="str">
        <f ca="1">IF(A15="","",IF(Planning!DH16="","",Planning!DH16))</f>
        <v/>
      </c>
      <c r="DI18" s="238" t="str">
        <f ca="1">IF(A15="","",IF(Planning!DI16="","",Planning!DI16))</f>
        <v/>
      </c>
      <c r="DJ18" s="238" t="str">
        <f ca="1">IF(A15="","",IF(Planning!DJ16="","",Planning!DJ16))</f>
        <v/>
      </c>
      <c r="DK18" s="238" t="str">
        <f ca="1">IF(A15="","",IF(Planning!DK16="","",Planning!DK16))</f>
        <v/>
      </c>
      <c r="DL18" s="238" t="str">
        <f ca="1">IF(A15="","",IF(Planning!DL16="","",Planning!DL16))</f>
        <v/>
      </c>
      <c r="DM18" s="238" t="str">
        <f ca="1">IF(A15="","",IF(Planning!DM16="","",Planning!DM16))</f>
        <v/>
      </c>
      <c r="DN18" s="238" t="str">
        <f ca="1">IF(A15="","",IF(Planning!DN16="","",Planning!DN16))</f>
        <v/>
      </c>
      <c r="DO18" s="238" t="str">
        <f ca="1">IF(A15="","",IF(Planning!DO16="","",Planning!DO16))</f>
        <v/>
      </c>
      <c r="DP18" s="238" t="str">
        <f ca="1">IF(A15="","",IF(Planning!DP16="","",Planning!DP16))</f>
        <v/>
      </c>
      <c r="DQ18" s="238" t="str">
        <f ca="1">IF(A15="","",IF(Planning!DQ16="","",Planning!DQ16))</f>
        <v/>
      </c>
      <c r="DR18" s="238" t="str">
        <f ca="1">IF(A15="","",IF(Planning!DR16="","",Planning!DR16))</f>
        <v/>
      </c>
      <c r="DS18" s="238" t="str">
        <f ca="1">IF(A15="","",IF(Planning!DS16="","",Planning!DS16))</f>
        <v/>
      </c>
      <c r="DT18" s="238" t="str">
        <f ca="1">IF(A15="","",IF(Planning!DT16="","",Planning!DT16))</f>
        <v/>
      </c>
      <c r="DU18" s="238" t="str">
        <f ca="1">IF(A15="","",IF(Planning!DU16="","",Planning!DU16))</f>
        <v/>
      </c>
      <c r="DV18" s="238" t="str">
        <f ca="1">IF(A15="","",IF(Planning!DV16="","",Planning!DV16))</f>
        <v/>
      </c>
      <c r="DW18" s="238" t="str">
        <f ca="1">IF(A15="","",IF(Planning!DW16="","",Planning!DW16))</f>
        <v/>
      </c>
      <c r="DX18" s="238" t="str">
        <f ca="1">IF(A15="","",IF(Planning!DX16="","",Planning!DX16))</f>
        <v/>
      </c>
      <c r="DY18" s="238" t="str">
        <f ca="1">IF(A15="","",IF(Planning!DY16="","",Planning!DY16))</f>
        <v/>
      </c>
      <c r="DZ18" s="238" t="str">
        <f ca="1">IF(A15="","",IF(Planning!DZ16="","",Planning!DZ16))</f>
        <v/>
      </c>
      <c r="EA18" s="238" t="str">
        <f ca="1">IF(A15="","",IF(Planning!EA16="","",Planning!EA16))</f>
        <v/>
      </c>
      <c r="EB18" s="238" t="str">
        <f ca="1">IF(A15="","",IF(Planning!EB16="","",Planning!EB16))</f>
        <v/>
      </c>
      <c r="EC18" s="238" t="str">
        <f ca="1">IF(A15="","",IF(Planning!EC16="","",Planning!EC16))</f>
        <v/>
      </c>
      <c r="ED18" s="238" t="str">
        <f ca="1">IF(A15="","",IF(Planning!ED16="","",Planning!ED16))</f>
        <v/>
      </c>
      <c r="EE18" s="238" t="str">
        <f ca="1">IF(A15="","",IF(Planning!EE16="","",Planning!EE16))</f>
        <v/>
      </c>
      <c r="EF18" s="238" t="str">
        <f ca="1">IF(A15="","",IF(Planning!EF16="","",Planning!EF16))</f>
        <v/>
      </c>
      <c r="EG18" s="238" t="str">
        <f ca="1">IF(A15="","",IF(Planning!EG16="","",Planning!EG16))</f>
        <v/>
      </c>
      <c r="EH18" s="238" t="str">
        <f ca="1">IF(A15="","",IF(Planning!EH16="","",Planning!EH16))</f>
        <v/>
      </c>
      <c r="EI18" s="238" t="str">
        <f ca="1">IF(A15="","",IF(Planning!EI16="","",Planning!EI16))</f>
        <v/>
      </c>
      <c r="EJ18" s="238" t="str">
        <f ca="1">IF(A15="","",IF(Planning!EJ16="","",Planning!EJ16))</f>
        <v/>
      </c>
      <c r="EK18" s="238" t="str">
        <f ca="1">IF(A15="","",IF(Planning!EK16="","",Planning!EK16))</f>
        <v/>
      </c>
      <c r="EL18" s="238" t="str">
        <f ca="1">IF(A15="","",IF(Planning!EL16="","",Planning!EL16))</f>
        <v/>
      </c>
      <c r="EM18" s="238" t="str">
        <f ca="1">IF(A15="","",IF(Planning!EM16="","",Planning!EM16))</f>
        <v/>
      </c>
      <c r="EN18" s="238" t="str">
        <f ca="1">IF(A15="","",IF(Planning!EN16="","",Planning!EN16))</f>
        <v/>
      </c>
      <c r="EO18" s="238" t="str">
        <f ca="1">IF(A15="","",IF(Planning!EO16="","",Planning!EO16))</f>
        <v/>
      </c>
      <c r="EP18" s="238" t="str">
        <f ca="1">IF(A15="","",IF(Planning!EP16="","",Planning!EP16))</f>
        <v/>
      </c>
      <c r="EQ18" s="238" t="str">
        <f ca="1">IF(A15="","",IF(Planning!EQ16="","",Planning!EQ16))</f>
        <v/>
      </c>
      <c r="ER18" s="238" t="str">
        <f ca="1">IF(A15="","",IF(Planning!ER16="","",Planning!ER16))</f>
        <v/>
      </c>
      <c r="ES18" s="238" t="str">
        <f ca="1">IF(A15="","",IF(Planning!ES16="","",Planning!ES16))</f>
        <v/>
      </c>
      <c r="ET18" s="238" t="str">
        <f ca="1">IF(A15="","",IF(Planning!ET16="","",Planning!ET16))</f>
        <v/>
      </c>
      <c r="EU18" s="238" t="str">
        <f ca="1">IF(A15="","",IF(Planning!EU16="","",Planning!EU16))</f>
        <v/>
      </c>
      <c r="EV18" s="238" t="str">
        <f ca="1">IF(A15="","",IF(Planning!EV16="","",Planning!EV16))</f>
        <v/>
      </c>
      <c r="EW18" s="238" t="str">
        <f ca="1">IF(A15="","",IF(Planning!EW16="","",Planning!EW16))</f>
        <v/>
      </c>
      <c r="EX18" s="238" t="str">
        <f ca="1">IF(A15="","",IF(Planning!EX16="","",Planning!EX16))</f>
        <v/>
      </c>
      <c r="EY18" s="238" t="str">
        <f ca="1">IF(A15="","",IF(Planning!EY16="","",Planning!EY16))</f>
        <v/>
      </c>
      <c r="EZ18" s="238" t="str">
        <f ca="1">IF(A15="","",IF(Planning!EZ16="","",Planning!EZ16))</f>
        <v/>
      </c>
      <c r="FA18" s="238" t="str">
        <f ca="1">IF(A15="","",IF(Planning!FA16="","",Planning!FA16))</f>
        <v/>
      </c>
      <c r="FB18" s="238" t="str">
        <f ca="1">IF(A15="","",IF(Planning!FB16="","",Planning!FB16))</f>
        <v/>
      </c>
      <c r="FC18" s="238" t="str">
        <f ca="1">IF(A15="","",IF(Planning!FC16="","",Planning!FC16))</f>
        <v/>
      </c>
      <c r="FD18" s="238" t="str">
        <f ca="1">IF(A15="","",IF(Planning!FD16="","",Planning!FD16))</f>
        <v/>
      </c>
      <c r="FE18" s="238" t="str">
        <f ca="1">IF(A15="","",IF(Planning!FE16="","",Planning!FE16))</f>
        <v/>
      </c>
      <c r="FF18" s="238" t="str">
        <f ca="1">IF(A15="","",IF(Planning!FF16="","",Planning!FF16))</f>
        <v/>
      </c>
      <c r="FG18" s="238" t="str">
        <f ca="1">IF(A15="","",IF(Planning!FG16="","",Planning!FG16))</f>
        <v/>
      </c>
      <c r="FH18" s="238" t="str">
        <f ca="1">IF(A15="","",IF(Planning!FH16="","",Planning!FH16))</f>
        <v/>
      </c>
      <c r="FI18" s="238" t="str">
        <f ca="1">IF(A15="","",IF(Planning!FI16="","",Planning!FI16))</f>
        <v/>
      </c>
      <c r="FJ18" s="238" t="str">
        <f ca="1">IF(A15="","",IF(Planning!FJ16="","",Planning!FJ16))</f>
        <v/>
      </c>
      <c r="FK18" s="238" t="str">
        <f ca="1">IF(A15="","",IF(Planning!FK16="","",Planning!FK16))</f>
        <v/>
      </c>
      <c r="FL18" s="238" t="str">
        <f ca="1">IF(A15="","",IF(Planning!FL16="","",Planning!FL16))</f>
        <v/>
      </c>
      <c r="FM18" s="238" t="str">
        <f ca="1">IF(A15="","",IF(Planning!FM16="","",Planning!FM16))</f>
        <v/>
      </c>
      <c r="FN18" s="238" t="str">
        <f ca="1">IF(A15="","",IF(Planning!FN16="","",Planning!FN16))</f>
        <v/>
      </c>
      <c r="FO18" s="238" t="str">
        <f ca="1">IF(A15="","",IF(Planning!FO16="","",Planning!FO16))</f>
        <v/>
      </c>
      <c r="FP18" s="238" t="str">
        <f ca="1">IF(A15="","",IF(Planning!FP16="","",Planning!FP16))</f>
        <v/>
      </c>
      <c r="FQ18" s="238" t="str">
        <f ca="1">IF(A15="","",IF(Planning!FQ16="","",Planning!FQ16))</f>
        <v/>
      </c>
      <c r="FR18" s="238" t="str">
        <f ca="1">IF(A15="","",IF(Planning!FR16="","",Planning!FR16))</f>
        <v/>
      </c>
      <c r="FS18" s="238" t="str">
        <f ca="1">IF(A15="","",IF(Planning!FS16="","",Planning!FS16))</f>
        <v/>
      </c>
      <c r="FT18" s="238" t="str">
        <f ca="1">IF(A15="","",IF(Planning!FT16="","",Planning!FT16))</f>
        <v/>
      </c>
      <c r="FU18" s="238" t="str">
        <f ca="1">IF(A15="","",IF(Planning!FU16="","",Planning!FU16))</f>
        <v/>
      </c>
      <c r="FV18" s="238" t="str">
        <f ca="1">IF(A15="","",IF(Planning!FV16="","",Planning!FV16))</f>
        <v/>
      </c>
      <c r="FW18" s="238" t="str">
        <f ca="1">IF(A15="","",IF(Planning!FW16="","",Planning!FW16))</f>
        <v/>
      </c>
      <c r="FX18" s="238" t="str">
        <f ca="1">IF(A15="","",IF(Planning!FX16="","",Planning!FX16))</f>
        <v/>
      </c>
      <c r="FY18" s="238" t="str">
        <f ca="1">IF(A15="","",IF(Planning!FY16="","",Planning!FY16))</f>
        <v/>
      </c>
      <c r="FZ18" s="238" t="str">
        <f ca="1">IF(A15="","",IF(Planning!FZ16="","",Planning!FZ16))</f>
        <v/>
      </c>
      <c r="GA18" s="238" t="str">
        <f ca="1">IF(A15="","",IF(Planning!GA16="","",Planning!GA16))</f>
        <v/>
      </c>
      <c r="GB18" s="238" t="str">
        <f ca="1">IF(A15="","",IF(Planning!GB16="","",Planning!GB16))</f>
        <v/>
      </c>
      <c r="GC18" s="238" t="str">
        <f ca="1">IF(A15="","",IF(Planning!GC16="","",Planning!GC16))</f>
        <v/>
      </c>
      <c r="GD18" s="238" t="str">
        <f ca="1">IF(A15="","",IF(Planning!GD16="","",Planning!GD16))</f>
        <v/>
      </c>
      <c r="GE18" s="238" t="str">
        <f ca="1">IF(A15="","",IF(Planning!GE16="","",Planning!GE16))</f>
        <v/>
      </c>
      <c r="GF18" s="238" t="str">
        <f ca="1">IF(A15="","",IF(Planning!GF16="","",Planning!GF16))</f>
        <v/>
      </c>
      <c r="GG18" s="238" t="str">
        <f ca="1">IF(A15="","",IF(Planning!GG16="","",Planning!GG16))</f>
        <v/>
      </c>
      <c r="GH18" s="238" t="str">
        <f ca="1">IF(A15="","",IF(Planning!GH16="","",Planning!GH16))</f>
        <v/>
      </c>
      <c r="GI18" s="238" t="str">
        <f ca="1">IF(A15="","",IF(Planning!GI16="","",Planning!GI16))</f>
        <v/>
      </c>
      <c r="GJ18" s="238" t="str">
        <f ca="1">IF(A15="","",IF(Planning!GJ16="","",Planning!GJ16))</f>
        <v/>
      </c>
      <c r="GK18" s="238" t="str">
        <f ca="1">IF(A15="","",IF(Planning!GK16="","",Planning!GK16))</f>
        <v/>
      </c>
      <c r="GL18" s="238" t="str">
        <f ca="1">IF(A15="","",IF(Planning!GL16="","",Planning!GL16))</f>
        <v/>
      </c>
      <c r="GM18" s="238" t="str">
        <f ca="1">IF(A15="","",IF(Planning!GM16="","",Planning!GM16))</f>
        <v/>
      </c>
      <c r="GN18" s="238" t="str">
        <f ca="1">IF(A15="","",IF(Planning!GN16="","",Planning!GN16))</f>
        <v/>
      </c>
      <c r="GO18" s="238" t="str">
        <f ca="1">IF(A15="","",IF(Planning!GO16="","",Planning!GO16))</f>
        <v/>
      </c>
      <c r="GP18" s="238" t="str">
        <f ca="1">IF(A15="","",IF(Planning!GP16="","",Planning!GP16))</f>
        <v/>
      </c>
      <c r="GQ18" s="238" t="str">
        <f ca="1">IF(A15="","",IF(Planning!GQ16="","",Planning!GQ16))</f>
        <v/>
      </c>
      <c r="GR18" s="238" t="str">
        <f ca="1">IF(A15="","",IF(Planning!GR16="","",Planning!GR16))</f>
        <v/>
      </c>
      <c r="GS18" s="238" t="str">
        <f ca="1">IF(A15="","",IF(Planning!GS16="","",Planning!GS16))</f>
        <v/>
      </c>
      <c r="GT18" s="238" t="str">
        <f ca="1">IF(A15="","",IF(Planning!GT16="","",Planning!GT16))</f>
        <v/>
      </c>
      <c r="GU18" s="238" t="str">
        <f ca="1">IF(A15="","",IF(Planning!GU16="","",Planning!GU16))</f>
        <v/>
      </c>
      <c r="GV18" s="238" t="str">
        <f ca="1">IF(A15="","",IF(Planning!GV16="","",Planning!GV16))</f>
        <v/>
      </c>
      <c r="GW18" s="238" t="str">
        <f ca="1">IF(A15="","",IF(Planning!GW16="","",Planning!GW16))</f>
        <v/>
      </c>
      <c r="GX18" s="238" t="str">
        <f ca="1">IF(A15="","",IF(Planning!GX16="","",Planning!GX16))</f>
        <v/>
      </c>
      <c r="GY18" s="238" t="str">
        <f ca="1">IF(A15="","",IF(Planning!GY16="","",Planning!GY16))</f>
        <v/>
      </c>
      <c r="GZ18" s="238" t="str">
        <f ca="1">IF(A15="","",IF(Planning!GZ16="","",Planning!GZ16))</f>
        <v/>
      </c>
      <c r="HA18" s="238" t="str">
        <f ca="1">IF(A15="","",IF(Planning!HA16="","",Planning!HA16))</f>
        <v/>
      </c>
      <c r="HB18" s="238" t="str">
        <f ca="1">IF(A15="","",IF(Planning!HB16="","",Planning!HB16))</f>
        <v/>
      </c>
      <c r="HC18" s="238" t="str">
        <f ca="1">IF(A15="","",IF(Planning!HC16="","",Planning!HC16))</f>
        <v/>
      </c>
      <c r="HD18" s="238" t="str">
        <f ca="1">IF(A15="","",IF(Planning!HD16="","",Planning!HD16))</f>
        <v/>
      </c>
      <c r="HE18" s="238" t="str">
        <f ca="1">IF(A15="","",IF(Planning!HE16="","",Planning!HE16))</f>
        <v/>
      </c>
      <c r="HF18" s="238" t="str">
        <f ca="1">IF(A15="","",IF(Planning!HF16="","",Planning!HF16))</f>
        <v/>
      </c>
      <c r="HG18" s="238" t="str">
        <f ca="1">IF(A15="","",IF(Planning!HG16="","",Planning!HG16))</f>
        <v/>
      </c>
      <c r="HH18" s="238" t="str">
        <f ca="1">IF(A15="","",IF(Planning!HH16="","",Planning!HH16))</f>
        <v/>
      </c>
      <c r="HI18" s="238" t="str">
        <f ca="1">IF(A15="","",IF(Planning!HI16="","",Planning!HI16))</f>
        <v/>
      </c>
      <c r="HJ18" s="238" t="str">
        <f ca="1">IF(A15="","",IF(Planning!HJ16="","",Planning!HJ16))</f>
        <v/>
      </c>
      <c r="HK18" s="238" t="str">
        <f ca="1">IF(A15="","",IF(Planning!HK16="","",Planning!HK16))</f>
        <v/>
      </c>
      <c r="HL18" s="238" t="str">
        <f ca="1">IF(A15="","",IF(Planning!HL16="","",Planning!HL16))</f>
        <v/>
      </c>
      <c r="HM18" s="238" t="str">
        <f ca="1">IF(A15="","",IF(Planning!HM16="","",Planning!HM16))</f>
        <v/>
      </c>
      <c r="HN18" s="238" t="str">
        <f ca="1">IF(A15="","",IF(Planning!HN16="","",Planning!HN16))</f>
        <v/>
      </c>
      <c r="HO18" s="238" t="str">
        <f ca="1">IF(A15="","",IF(Planning!HO16="","",Planning!HO16))</f>
        <v/>
      </c>
      <c r="HP18" s="238" t="str">
        <f ca="1">IF(A15="","",IF(Planning!HP16="","",Planning!HP16))</f>
        <v/>
      </c>
      <c r="HQ18" s="238" t="str">
        <f ca="1">IF(A15="","",IF(Planning!HQ16="","",Planning!HQ16))</f>
        <v/>
      </c>
      <c r="HR18" s="238" t="str">
        <f ca="1">IF(A15="","",IF(Planning!HR16="","",Planning!HR16))</f>
        <v/>
      </c>
      <c r="HS18" s="238" t="str">
        <f ca="1">IF(A15="","",IF(Planning!HS16="","",Planning!HS16))</f>
        <v/>
      </c>
      <c r="HT18" s="238" t="str">
        <f ca="1">IF(A15="","",IF(Planning!HT16="","",Planning!HT16))</f>
        <v/>
      </c>
      <c r="HU18" s="238" t="str">
        <f ca="1">IF(A15="","",IF(Planning!HU16="","",Planning!HU16))</f>
        <v/>
      </c>
      <c r="HV18" s="238" t="str">
        <f ca="1">IF(A15="","",IF(Planning!HV16="","",Planning!HV16))</f>
        <v/>
      </c>
      <c r="HW18" s="238" t="str">
        <f ca="1">IF(A15="","",IF(Planning!HW16="","",Planning!HW16))</f>
        <v/>
      </c>
      <c r="HX18" s="238" t="str">
        <f ca="1">IF(A15="","",IF(Planning!HX16="","",Planning!HX16))</f>
        <v/>
      </c>
      <c r="HY18" s="238" t="str">
        <f ca="1">IF(A15="","",IF(Planning!HY16="","",Planning!HY16))</f>
        <v/>
      </c>
      <c r="HZ18" s="238" t="str">
        <f ca="1">IF(A15="","",IF(Planning!HZ16="","",Planning!HZ16))</f>
        <v/>
      </c>
      <c r="IA18" s="238" t="str">
        <f ca="1">IF(A15="","",IF(Planning!IA16="","",Planning!IA16))</f>
        <v/>
      </c>
      <c r="IB18" s="238" t="str">
        <f ca="1">IF(A15="","",IF(Planning!IB16="","",Planning!IB16))</f>
        <v/>
      </c>
      <c r="IC18" s="238" t="str">
        <f ca="1">IF(A15="","",IF(Planning!IC16="","",Planning!IC16))</f>
        <v/>
      </c>
      <c r="ID18" s="238" t="str">
        <f ca="1">IF(A15="","",IF(Planning!ID16="","",Planning!ID16))</f>
        <v/>
      </c>
      <c r="IE18" s="238" t="str">
        <f ca="1">IF(A15="","",IF(Planning!IE16="","",Planning!IE16))</f>
        <v/>
      </c>
      <c r="IF18" s="238" t="str">
        <f ca="1">IF(A15="","",IF(Planning!IF16="","",Planning!IF16))</f>
        <v/>
      </c>
      <c r="IG18" s="238" t="str">
        <f ca="1">IF(A15="","",IF(Planning!IG16="","",Planning!IG16))</f>
        <v/>
      </c>
      <c r="IH18" s="238" t="str">
        <f ca="1">IF(A15="","",IF(Planning!IH16="","",Planning!IH16))</f>
        <v/>
      </c>
      <c r="II18" s="238" t="str">
        <f ca="1">IF(A15="","",IF(Planning!II16="","",Planning!II16))</f>
        <v/>
      </c>
      <c r="IJ18" s="238" t="str">
        <f ca="1">IF(A15="","",IF(Planning!IJ16="","",Planning!IJ16))</f>
        <v/>
      </c>
      <c r="IK18" s="238" t="str">
        <f ca="1">IF(A15="","",IF(Planning!IK16="","",Planning!IK16))</f>
        <v/>
      </c>
      <c r="IL18" s="238" t="str">
        <f ca="1">IF(A15="","",IF(Planning!IL16="","",Planning!IL16))</f>
        <v/>
      </c>
      <c r="IM18" s="238" t="str">
        <f ca="1">IF(A15="","",IF(Planning!IM16="","",Planning!IM16))</f>
        <v/>
      </c>
      <c r="IN18" s="238" t="str">
        <f ca="1">IF(A15="","",IF(Planning!IN16="","",Planning!IN16))</f>
        <v/>
      </c>
      <c r="IO18" s="238" t="str">
        <f ca="1">IF(A15="","",IF(Planning!IO16="","",Planning!IO16))</f>
        <v/>
      </c>
      <c r="IP18" s="238" t="str">
        <f ca="1">IF(A15="","",IF(Planning!IP16="","",Planning!IP16))</f>
        <v/>
      </c>
      <c r="IQ18" s="238" t="str">
        <f ca="1">IF(A15="","",IF(Planning!IQ16="","",Planning!IQ16))</f>
        <v/>
      </c>
      <c r="IR18" s="238" t="str">
        <f ca="1">IF(A15="","",IF(Planning!IR16="","",Planning!IR16))</f>
        <v/>
      </c>
      <c r="IS18" s="238" t="str">
        <f ca="1">IF(A15="","",IF(Planning!IS16="","",Planning!IS16))</f>
        <v/>
      </c>
      <c r="IT18" s="238" t="str">
        <f ca="1">IF(A15="","",IF(Planning!IT16="","",Planning!IT16))</f>
        <v/>
      </c>
      <c r="IU18" s="238" t="str">
        <f ca="1">IF(A15="","",IF(Planning!IU16="","",Planning!IU16))</f>
        <v/>
      </c>
      <c r="IV18" s="238" t="str">
        <f ca="1">IF(A15="","",IF(Planning!IV16="","",Planning!IV16))</f>
        <v/>
      </c>
      <c r="IW18" s="238" t="str">
        <f ca="1">IF(A15="","",IF(Planning!IW16="","",Planning!IW16))</f>
        <v/>
      </c>
      <c r="IX18" s="238" t="str">
        <f ca="1">IF(A15="","",IF(Planning!IX16="","",Planning!IX16))</f>
        <v/>
      </c>
      <c r="IY18" s="238" t="str">
        <f ca="1">IF(A15="","",IF(Planning!IY16="","",Planning!IY16))</f>
        <v/>
      </c>
      <c r="IZ18" s="238" t="str">
        <f ca="1">IF(A15="","",IF(Planning!IZ16="","",Planning!IZ16))</f>
        <v/>
      </c>
      <c r="JA18" s="238" t="str">
        <f ca="1">IF(A15="","",IF(Planning!JA16="","",Planning!JA16))</f>
        <v/>
      </c>
      <c r="JB18" s="238" t="str">
        <f ca="1">IF(A15="","",IF(Planning!JB16="","",Planning!JB16))</f>
        <v/>
      </c>
      <c r="JC18" s="238" t="str">
        <f ca="1">IF(A15="","",IF(Planning!JC16="","",Planning!JC16))</f>
        <v/>
      </c>
      <c r="JD18" s="238" t="str">
        <f ca="1">IF(A15="","",IF(Planning!JD16="","",Planning!JD16))</f>
        <v/>
      </c>
      <c r="JE18" s="238" t="str">
        <f ca="1">IF(A15="","",IF(Planning!JE16="","",Planning!JE16))</f>
        <v/>
      </c>
      <c r="JF18" s="238" t="str">
        <f ca="1">IF(A15="","",IF(Planning!JF16="","",Planning!JF16))</f>
        <v/>
      </c>
      <c r="JG18" s="238" t="str">
        <f ca="1">IF(A15="","",IF(Planning!JG16="","",Planning!JG16))</f>
        <v/>
      </c>
      <c r="JH18" s="238" t="str">
        <f ca="1">IF(A15="","",IF(Planning!JH16="","",Planning!JH16))</f>
        <v/>
      </c>
      <c r="JI18" s="238" t="str">
        <f ca="1">IF(A15="","",IF(Planning!JI16="","",Planning!JI16))</f>
        <v/>
      </c>
      <c r="JJ18" s="238" t="str">
        <f ca="1">IF(A15="","",IF(Planning!JJ16="","",Planning!JJ16))</f>
        <v/>
      </c>
      <c r="JK18" s="238" t="str">
        <f ca="1">IF(A15="","",IF(Planning!JK16="","",Planning!JK16))</f>
        <v/>
      </c>
      <c r="JL18" s="238" t="str">
        <f ca="1">IF(A15="","",IF(Planning!JL16="","",Planning!JL16))</f>
        <v/>
      </c>
      <c r="JM18" s="238" t="str">
        <f ca="1">IF(A15="","",IF(Planning!JM16="","",Planning!JM16))</f>
        <v/>
      </c>
      <c r="JN18" s="238" t="str">
        <f ca="1">IF(A15="","",IF(Planning!JN16="","",Planning!JN16))</f>
        <v/>
      </c>
      <c r="JO18" s="238" t="str">
        <f ca="1">IF(A15="","",IF(Planning!JO16="","",Planning!JO16))</f>
        <v/>
      </c>
      <c r="JP18" s="238" t="str">
        <f ca="1">IF(A15="","",IF(Planning!JP16="","",Planning!JP16))</f>
        <v/>
      </c>
      <c r="JQ18" s="238" t="str">
        <f ca="1">IF(A15="","",IF(Planning!JQ16="","",Planning!JQ16))</f>
        <v/>
      </c>
      <c r="JR18" s="238" t="str">
        <f ca="1">IF(A15="","",IF(Planning!JR16="","",Planning!JR16))</f>
        <v/>
      </c>
      <c r="JS18" s="238" t="str">
        <f ca="1">IF(A15="","",IF(Planning!JS16="","",Planning!JS16))</f>
        <v/>
      </c>
      <c r="JT18" s="238" t="str">
        <f ca="1">IF(A15="","",IF(Planning!JT16="","",Planning!JT16))</f>
        <v/>
      </c>
      <c r="JU18" s="238" t="str">
        <f ca="1">IF(A15="","",IF(Planning!JU16="","",Planning!JU16))</f>
        <v/>
      </c>
      <c r="JV18" s="238" t="str">
        <f ca="1">IF(A15="","",IF(Planning!JV16="","",Planning!JV16))</f>
        <v/>
      </c>
      <c r="JW18" s="238" t="str">
        <f ca="1">IF(A15="","",IF(Planning!JW16="","",Planning!JW16))</f>
        <v/>
      </c>
      <c r="JX18" s="238" t="str">
        <f ca="1">IF(A15="","",IF(Planning!JX16="","",Planning!JX16))</f>
        <v/>
      </c>
      <c r="JY18" s="238" t="str">
        <f ca="1">IF(A15="","",IF(Planning!JY16="","",Planning!JY16))</f>
        <v/>
      </c>
      <c r="JZ18" s="238" t="str">
        <f ca="1">IF(A15="","",IF(Planning!JZ16="","",Planning!JZ16))</f>
        <v/>
      </c>
      <c r="KA18" s="238" t="str">
        <f ca="1">IF(A15="","",IF(Planning!KA16="","",Planning!KA16))</f>
        <v/>
      </c>
      <c r="KB18" s="238" t="str">
        <f ca="1">IF(A15="","",IF(Planning!KB16="","",Planning!KB16))</f>
        <v/>
      </c>
      <c r="KC18" s="238" t="str">
        <f ca="1">IF(A15="","",IF(Planning!KC16="","",Planning!KC16))</f>
        <v/>
      </c>
      <c r="KD18" s="238" t="str">
        <f ca="1">IF(A15="","",IF(Planning!KD16="","",Planning!KD16))</f>
        <v/>
      </c>
      <c r="KE18" s="238" t="str">
        <f ca="1">IF(A15="","",IF(Planning!KE16="","",Planning!KE16))</f>
        <v/>
      </c>
      <c r="KF18" s="238" t="str">
        <f ca="1">IF(A15="","",IF(Planning!KF16="","",Planning!KF16))</f>
        <v/>
      </c>
      <c r="KG18" s="238" t="str">
        <f ca="1">IF(A15="","",IF(Planning!KG16="","",Planning!KG16))</f>
        <v/>
      </c>
      <c r="KH18" s="238" t="str">
        <f ca="1">IF(A15="","",IF(Planning!KH16="","",Planning!KH16))</f>
        <v/>
      </c>
      <c r="KI18" s="238" t="str">
        <f ca="1">IF(A15="","",IF(Planning!KI16="","",Planning!KI16))</f>
        <v/>
      </c>
      <c r="KJ18" s="238" t="str">
        <f ca="1">IF(A15="","",IF(Planning!KJ16="","",Planning!KJ16))</f>
        <v/>
      </c>
      <c r="KK18" s="238" t="str">
        <f ca="1">IF(A15="","",IF(Planning!KK16="","",Planning!KK16))</f>
        <v/>
      </c>
      <c r="KL18" s="238" t="str">
        <f ca="1">IF(A15="","",IF(Planning!KL16="","",Planning!KL16))</f>
        <v/>
      </c>
      <c r="KM18" s="238" t="str">
        <f ca="1">IF(A15="","",IF(Planning!KM16="","",Planning!KM16))</f>
        <v/>
      </c>
      <c r="KN18" s="238" t="str">
        <f ca="1">IF(A15="","",IF(Planning!KN16="","",Planning!KN16))</f>
        <v/>
      </c>
      <c r="KO18" s="238" t="str">
        <f ca="1">IF(A15="","",IF(Planning!KO16="","",Planning!KO16))</f>
        <v/>
      </c>
      <c r="KP18" s="238" t="str">
        <f ca="1">IF(A15="","",IF(Planning!KP16="","",Planning!KP16))</f>
        <v/>
      </c>
      <c r="KQ18" s="238" t="str">
        <f ca="1">IF(A15="","",IF(Planning!KQ16="","",Planning!KQ16))</f>
        <v/>
      </c>
      <c r="KR18" s="238" t="str">
        <f ca="1">IF(A15="","",IF(Planning!KR16="","",Planning!KR16))</f>
        <v/>
      </c>
      <c r="KS18" s="238" t="str">
        <f ca="1">IF(A15="","",IF(Planning!KS16="","",Planning!KS16))</f>
        <v/>
      </c>
      <c r="KT18" s="238" t="str">
        <f ca="1">IF(A15="","",IF(Planning!KT16="","",Planning!KT16))</f>
        <v/>
      </c>
      <c r="KU18" s="238" t="str">
        <f ca="1">IF(A15="","",IF(Planning!KU16="","",Planning!KU16))</f>
        <v/>
      </c>
      <c r="KV18" s="238" t="str">
        <f ca="1">IF(A15="","",IF(Planning!KV16="","",Planning!KV16))</f>
        <v/>
      </c>
      <c r="KW18" s="238" t="str">
        <f ca="1">IF(A15="","",IF(Planning!KW16="","",Planning!KW16))</f>
        <v/>
      </c>
      <c r="KX18" s="238" t="str">
        <f ca="1">IF(A15="","",IF(Planning!KX16="","",Planning!KX16))</f>
        <v/>
      </c>
      <c r="KY18" s="238" t="str">
        <f ca="1">IF(A15="","",IF(Planning!KY16="","",Planning!KY16))</f>
        <v/>
      </c>
      <c r="KZ18" s="238" t="str">
        <f ca="1">IF(A15="","",IF(Planning!KZ16="","",Planning!KZ16))</f>
        <v/>
      </c>
      <c r="LA18" s="238" t="str">
        <f ca="1">IF(A15="","",IF(Planning!LA16="","",Planning!LA16))</f>
        <v/>
      </c>
      <c r="LB18" s="238" t="str">
        <f ca="1">IF(A15="","",IF(Planning!LB16="","",Planning!LB16))</f>
        <v/>
      </c>
      <c r="LC18" s="238" t="str">
        <f ca="1">IF(A15="","",IF(Planning!LC16="","",Planning!LC16))</f>
        <v/>
      </c>
      <c r="LD18" s="238" t="str">
        <f ca="1">IF(A15="","",IF(Planning!LD16="","",Planning!LD16))</f>
        <v/>
      </c>
      <c r="LE18" s="238" t="str">
        <f ca="1">IF(A15="","",IF(Planning!LE16="","",Planning!LE16))</f>
        <v/>
      </c>
      <c r="LF18" s="238" t="str">
        <f ca="1">IF(A15="","",IF(Planning!LF16="","",Planning!LF16))</f>
        <v/>
      </c>
      <c r="LG18" s="238" t="str">
        <f ca="1">IF(A15="","",IF(Planning!LG16="","",Planning!LG16))</f>
        <v/>
      </c>
      <c r="LH18" s="238" t="str">
        <f ca="1">IF(A15="","",IF(Planning!LH16="","",Planning!LH16))</f>
        <v/>
      </c>
      <c r="LI18" s="238" t="str">
        <f ca="1">IF(A15="","",IF(Planning!LI16="","",Planning!LI16))</f>
        <v/>
      </c>
      <c r="LJ18" s="238" t="str">
        <f ca="1">IF(A15="","",IF(Planning!LJ16="","",Planning!LJ16))</f>
        <v/>
      </c>
      <c r="LK18" s="238" t="str">
        <f ca="1">IF(A15="","",IF(Planning!LK16="","",Planning!LK16))</f>
        <v/>
      </c>
      <c r="LL18" s="238" t="str">
        <f ca="1">IF(A15="","",IF(Planning!LL16="","",Planning!LL16))</f>
        <v/>
      </c>
      <c r="LM18" s="238" t="str">
        <f ca="1">IF(A15="","",IF(Planning!LM16="","",Planning!LM16))</f>
        <v/>
      </c>
      <c r="LN18" s="238" t="str">
        <f ca="1">IF(A15="","",IF(Planning!LN16="","",Planning!LN16))</f>
        <v/>
      </c>
      <c r="LO18" s="238" t="str">
        <f ca="1">IF(A15="","",IF(Planning!LO16="","",Planning!LO16))</f>
        <v/>
      </c>
      <c r="LP18" s="238" t="str">
        <f ca="1">IF(A15="","",IF(Planning!LP16="","",Planning!LP16))</f>
        <v/>
      </c>
      <c r="LQ18" s="238" t="str">
        <f ca="1">IF(A15="","",IF(Planning!LQ16="","",Planning!LQ16))</f>
        <v/>
      </c>
      <c r="LR18" s="238" t="str">
        <f ca="1">IF(A15="","",IF(Planning!LR16="","",Planning!LR16))</f>
        <v/>
      </c>
      <c r="LS18" s="238" t="str">
        <f ca="1">IF(A15="","",IF(Planning!LS16="","",Planning!LS16))</f>
        <v/>
      </c>
      <c r="LT18" s="238" t="str">
        <f ca="1">IF(A15="","",IF(Planning!LT16="","",Planning!LT16))</f>
        <v/>
      </c>
      <c r="LU18" s="238" t="str">
        <f ca="1">IF(A15="","",IF(Planning!LU16="","",Planning!LU16))</f>
        <v/>
      </c>
      <c r="LV18" s="238" t="str">
        <f ca="1">IF(A15="","",IF(Planning!LV16="","",Planning!LV16))</f>
        <v/>
      </c>
      <c r="LW18" s="238" t="str">
        <f ca="1">IF(A15="","",IF(Planning!LW16="","",Planning!LW16))</f>
        <v/>
      </c>
      <c r="LX18" s="238" t="str">
        <f ca="1">IF(A15="","",IF(Planning!LX16="","",Planning!LX16))</f>
        <v/>
      </c>
      <c r="LY18" s="238" t="str">
        <f ca="1">IF(A15="","",IF(Planning!LY16="","",Planning!LY16))</f>
        <v/>
      </c>
      <c r="LZ18" s="238" t="str">
        <f ca="1">IF(A15="","",IF(Planning!LZ16="","",Planning!LZ16))</f>
        <v/>
      </c>
      <c r="MA18" s="238" t="str">
        <f ca="1">IF(A15="","",IF(Planning!MA16="","",Planning!MA16))</f>
        <v/>
      </c>
      <c r="MB18" s="238" t="str">
        <f ca="1">IF(A15="","",IF(Planning!MB16="","",Planning!MB16))</f>
        <v/>
      </c>
      <c r="MC18" s="238" t="str">
        <f ca="1">IF(A15="","",IF(Planning!MC16="","",Planning!MC16))</f>
        <v/>
      </c>
      <c r="MD18" s="238" t="str">
        <f ca="1">IF(A15="","",IF(Planning!MD16="","",Planning!MD16))</f>
        <v/>
      </c>
      <c r="ME18" s="238" t="str">
        <f ca="1">IF(A15="","",IF(Planning!ME16="","",Planning!ME16))</f>
        <v/>
      </c>
      <c r="MF18" s="238" t="str">
        <f ca="1">IF(A15="","",IF(Planning!MF16="","",Planning!MF16))</f>
        <v/>
      </c>
      <c r="MG18" s="238" t="str">
        <f ca="1">IF(A15="","",IF(Planning!MG16="","",Planning!MG16))</f>
        <v/>
      </c>
      <c r="MH18" s="238" t="str">
        <f ca="1">IF(A15="","",IF(Planning!MH16="","",Planning!MH16))</f>
        <v/>
      </c>
      <c r="MI18" s="238" t="str">
        <f ca="1">IF(A15="","",IF(Planning!MI16="","",Planning!MI16))</f>
        <v/>
      </c>
      <c r="MJ18" s="238" t="str">
        <f ca="1">IF(A15="","",IF(Planning!MJ16="","",Planning!MJ16))</f>
        <v/>
      </c>
      <c r="MK18" s="238" t="str">
        <f ca="1">IF(A15="","",IF(Planning!MK16="","",Planning!MK16))</f>
        <v/>
      </c>
      <c r="ML18" s="238" t="str">
        <f ca="1">IF(A15="","",IF(Planning!ML16="","",Planning!ML16))</f>
        <v/>
      </c>
      <c r="MM18" s="238" t="str">
        <f ca="1">IF(A15="","",IF(Planning!MM16="","",Planning!MM16))</f>
        <v/>
      </c>
      <c r="MN18" s="238" t="str">
        <f ca="1">IF(A15="","",IF(Planning!MN16="","",Planning!MN16))</f>
        <v/>
      </c>
      <c r="MO18" s="238" t="str">
        <f ca="1">IF(A15="","",IF(Planning!MO16="","",Planning!MO16))</f>
        <v/>
      </c>
      <c r="MP18" s="238" t="str">
        <f ca="1">IF(A15="","",IF(Planning!MP16="","",Planning!MP16))</f>
        <v/>
      </c>
      <c r="MQ18" s="238" t="str">
        <f ca="1">IF(A15="","",IF(Planning!MQ16="","",Planning!MQ16))</f>
        <v/>
      </c>
      <c r="MR18" s="238" t="str">
        <f ca="1">IF(A15="","",IF(Planning!MR16="","",Planning!MR16))</f>
        <v/>
      </c>
      <c r="MS18" s="238" t="str">
        <f ca="1">IF(A15="","",IF(Planning!MS16="","",Planning!MS16))</f>
        <v/>
      </c>
      <c r="MT18" s="238" t="str">
        <f ca="1">IF(A15="","",IF(Planning!MT16="","",Planning!MT16))</f>
        <v/>
      </c>
      <c r="MU18" s="238" t="str">
        <f ca="1">IF(A15="","",IF(Planning!MU16="","",Planning!MU16))</f>
        <v/>
      </c>
      <c r="MV18" s="238" t="str">
        <f ca="1">IF(A15="","",IF(Planning!MV16="","",Planning!MV16))</f>
        <v/>
      </c>
      <c r="MW18" s="238" t="str">
        <f ca="1">IF(A15="","",IF(Planning!MW16="","",Planning!MW16))</f>
        <v/>
      </c>
      <c r="MX18" s="238" t="str">
        <f ca="1">IF(A15="","",IF(Planning!MX16="","",Planning!MX16))</f>
        <v/>
      </c>
      <c r="MY18" s="238" t="str">
        <f ca="1">IF(A15="","",IF(Planning!MY16="","",Planning!MY16))</f>
        <v/>
      </c>
      <c r="MZ18" s="238" t="str">
        <f ca="1">IF(A15="","",IF(Planning!MZ16="","",Planning!MZ16))</f>
        <v/>
      </c>
      <c r="NA18" s="238" t="str">
        <f ca="1">IF(A15="","",IF(Planning!NA16="","",Planning!NA16))</f>
        <v/>
      </c>
      <c r="NB18" s="238" t="str">
        <f ca="1">IF(A15="","",IF(Planning!NB16="","",Planning!NB16))</f>
        <v/>
      </c>
      <c r="NC18" s="238" t="str">
        <f ca="1">IF(A15="","",IF(Planning!NC16="","",Planning!NC16))</f>
        <v/>
      </c>
      <c r="ND18" s="238" t="str">
        <f ca="1">IF(A15="","",IF(Planning!ND16="","",Planning!ND16))</f>
        <v/>
      </c>
      <c r="NE18" s="238" t="str">
        <f ca="1">IF(A15="","",IF(Planning!NE16="","",Planning!NE16))</f>
        <v/>
      </c>
      <c r="NF18" s="238" t="str">
        <f ca="1">IF(A15="","",IF(Planning!NF16="","",Planning!NF16))</f>
        <v/>
      </c>
      <c r="NG18" s="238" t="str">
        <f ca="1">IF(A15="","",IF(Planning!NG16="","",Planning!NG16))</f>
        <v/>
      </c>
      <c r="NH18" s="238" t="str">
        <f ca="1">IF(A15="","",IF(Planning!NH16="","",Planning!NH16))</f>
        <v/>
      </c>
      <c r="NI18" s="238" t="str">
        <f ca="1">IF(A15="","",IF(Planning!NI16="","",Planning!NI16))</f>
        <v/>
      </c>
      <c r="NJ18" s="238" t="str">
        <f ca="1">IF(A15="","",IF(Planning!NJ16="","",Planning!NJ16))</f>
        <v/>
      </c>
      <c r="NK18" s="238" t="str">
        <f ca="1">IF(A15="","",IF(Planning!NK16="","",Planning!NK16))</f>
        <v/>
      </c>
      <c r="NL18" s="238" t="str">
        <f ca="1">IF(A15="","",IF(Planning!NL16="","",Planning!NL16))</f>
        <v/>
      </c>
      <c r="NM18" s="238" t="str">
        <f ca="1">IF(A15="","",IF(Planning!NM16="","",Planning!NM16))</f>
        <v/>
      </c>
      <c r="NN18" s="238" t="str">
        <f ca="1">IF(A15="","",IF(Planning!NN16="","",Planning!NN16))</f>
        <v/>
      </c>
      <c r="NO18" s="238" t="str">
        <f ca="1">IF(A15="","",IF(Planning!NO16="","",Planning!NO16))</f>
        <v/>
      </c>
      <c r="NP18" s="238" t="str">
        <f ca="1">IF(A15="","",IF(Planning!NP16="","",Planning!NP16))</f>
        <v/>
      </c>
      <c r="NQ18" s="238" t="str">
        <f ca="1">IF(A15="","",IF(Planning!NQ16="","",Planning!NQ16))</f>
        <v/>
      </c>
      <c r="NR18" s="238" t="str">
        <f ca="1">IF(A15="","",IF(Planning!NR16="","",Planning!NR16))</f>
        <v/>
      </c>
      <c r="NS18" s="238" t="str">
        <f ca="1">IF(A15="","",IF(Planning!NS16="","",Planning!NS16))</f>
        <v/>
      </c>
      <c r="NT18" s="238" t="str">
        <f ca="1">IF(A15="","",IF(Planning!NT16="","",Planning!NT16))</f>
        <v/>
      </c>
      <c r="NU18" s="238" t="str">
        <f ca="1">IF(A15="","",IF(Planning!NU16="","",Planning!NU16))</f>
        <v/>
      </c>
      <c r="NV18" s="238" t="str">
        <f ca="1">IF(A15="","",IF(Planning!NV16="","",Planning!NV16))</f>
        <v/>
      </c>
      <c r="NW18" s="238" t="str">
        <f ca="1">IF(A15="","",IF(Planning!NW16="","",Planning!NW16))</f>
        <v/>
      </c>
      <c r="NX18" s="238" t="str">
        <f ca="1">IF(A15="","",IF(Planning!NX16="","",Planning!NX16))</f>
        <v/>
      </c>
      <c r="NY18" s="238" t="str">
        <f ca="1">IF(A15="","",IF(Planning!NY16="","",Planning!NY16))</f>
        <v/>
      </c>
      <c r="NZ18" s="238" t="str">
        <f ca="1">IF(A15="","",IF(Planning!NZ16="","",Planning!NZ16))</f>
        <v/>
      </c>
      <c r="OA18" s="238" t="str">
        <f ca="1">IF(A15="","",IF(Planning!OA16="","",Planning!OA16))</f>
        <v/>
      </c>
      <c r="OB18" s="238" t="str">
        <f ca="1">IF(A15="","",IF(Planning!OB16="","",Planning!OB16))</f>
        <v/>
      </c>
      <c r="OC18" s="238" t="str">
        <f ca="1">IF(A15="","",IF(Planning!OC16="","",Planning!OC16))</f>
        <v/>
      </c>
      <c r="OD18" s="238" t="str">
        <f ca="1">IF(A15="","",IF(Planning!OD16="","",Planning!OD16))</f>
        <v/>
      </c>
      <c r="OE18" s="238" t="str">
        <f ca="1">IF(A15="","",IF(Planning!OE16="","",Planning!OE16))</f>
        <v/>
      </c>
      <c r="OF18" s="238" t="str">
        <f ca="1">IF(A15="","",IF(Planning!OF16="","",Planning!OF16))</f>
        <v/>
      </c>
      <c r="OG18" s="238" t="str">
        <f ca="1">IF(A15="","",IF(Planning!OG16="","",Planning!OG16))</f>
        <v/>
      </c>
      <c r="OH18" s="238" t="str">
        <f ca="1">IF(A15="","",IF(Planning!OH16="","",Planning!OH16))</f>
        <v/>
      </c>
      <c r="OI18" s="238" t="str">
        <f ca="1">IF(A15="","",IF(Planning!OI16="","",Planning!OI16))</f>
        <v/>
      </c>
      <c r="OJ18" s="239" t="str">
        <f ca="1">IF(A15="","",IF(Planning!OJ16="","",Planning!OJ16))</f>
        <v/>
      </c>
    </row>
    <row r="19" spans="1:400" ht="15.75" thickBot="1" x14ac:dyDescent="0.25">
      <c r="A19" s="395"/>
      <c r="B19" s="240" t="s">
        <v>183</v>
      </c>
      <c r="C19" s="241" t="s">
        <v>263</v>
      </c>
      <c r="D19" s="242" t="str">
        <f ca="1">IF(A15="","",IF(Planning!D17="","",Planning!D17))</f>
        <v/>
      </c>
      <c r="E19" s="243" t="str">
        <f ca="1">IF(A15="","",IF(Planning!E17="","",Planning!E17))</f>
        <v/>
      </c>
      <c r="F19" s="243" t="str">
        <f ca="1">IF(A15="","",IF(Planning!F17="","",Planning!F17))</f>
        <v/>
      </c>
      <c r="G19" s="243" t="str">
        <f ca="1">IF(A15="","",IF(Planning!G17="","",Planning!G17))</f>
        <v/>
      </c>
      <c r="H19" s="243" t="str">
        <f ca="1">IF(A15="","",IF(Planning!H17="","",Planning!H17))</f>
        <v/>
      </c>
      <c r="I19" s="243" t="str">
        <f ca="1">IF(A15="","",IF(Planning!I17="","",Planning!I17))</f>
        <v>C2.1</v>
      </c>
      <c r="J19" s="243" t="str">
        <f ca="1">IF(A15="","",IF(Planning!J17="","",Planning!J17))</f>
        <v>C2.1</v>
      </c>
      <c r="K19" s="243" t="str">
        <f ca="1">IF(A15="","",IF(Planning!K17="","",Planning!K17))</f>
        <v>C2.1</v>
      </c>
      <c r="L19" s="243" t="str">
        <f ca="1">IF(A15="","",IF(Planning!L17="","",Planning!L17))</f>
        <v>C2.1</v>
      </c>
      <c r="M19" s="243" t="str">
        <f ca="1">IF(A15="","",IF(Planning!M17="","",Planning!M17))</f>
        <v>C2.1</v>
      </c>
      <c r="N19" s="243" t="str">
        <f ca="1">IF(A15="","",IF(Planning!N17="","",Planning!N17))</f>
        <v>C2.1</v>
      </c>
      <c r="O19" s="243" t="str">
        <f ca="1">IF(A15="","",IF(Planning!O17="","",Planning!O17))</f>
        <v>C2.1</v>
      </c>
      <c r="P19" s="243" t="str">
        <f ca="1">IF(A15="","",IF(Planning!P17="","",Planning!P17))</f>
        <v/>
      </c>
      <c r="Q19" s="243" t="str">
        <f ca="1">IF(A15="","",IF(Planning!Q17="","",Planning!Q17))</f>
        <v/>
      </c>
      <c r="R19" s="243" t="str">
        <f ca="1">IF(A15="","",IF(Planning!R17="","",Planning!R17))</f>
        <v/>
      </c>
      <c r="S19" s="243" t="str">
        <f ca="1">IF(A15="","",IF(Planning!S17="","",Planning!S17))</f>
        <v/>
      </c>
      <c r="T19" s="243" t="str">
        <f ca="1">IF(A15="","",IF(Planning!T17="","",Planning!T17))</f>
        <v/>
      </c>
      <c r="U19" s="243" t="str">
        <f ca="1">IF(A15="","",IF(Planning!U17="","",Planning!U17))</f>
        <v/>
      </c>
      <c r="V19" s="243" t="str">
        <f ca="1">IF(A15="","",IF(Planning!V17="","",Planning!V17))</f>
        <v/>
      </c>
      <c r="W19" s="243" t="str">
        <f ca="1">IF(A15="","",IF(Planning!W17="","",Planning!W17))</f>
        <v/>
      </c>
      <c r="X19" s="243" t="str">
        <f ca="1">IF(A15="","",IF(Planning!X17="","",Planning!X17))</f>
        <v/>
      </c>
      <c r="Y19" s="243" t="str">
        <f ca="1">IF(A15="","",IF(Planning!Y17="","",Planning!Y17))</f>
        <v/>
      </c>
      <c r="Z19" s="243" t="str">
        <f ca="1">IF(A15="","",IF(Planning!Z17="","",Planning!Z17))</f>
        <v/>
      </c>
      <c r="AA19" s="243" t="str">
        <f ca="1">IF(A15="","",IF(Planning!AA17="","",Planning!AA17))</f>
        <v/>
      </c>
      <c r="AB19" s="243" t="str">
        <f ca="1">IF(A15="","",IF(Planning!AB17="","",Planning!AB17))</f>
        <v/>
      </c>
      <c r="AC19" s="243" t="str">
        <f ca="1">IF(A15="","",IF(Planning!AC17="","",Planning!AC17))</f>
        <v/>
      </c>
      <c r="AD19" s="243" t="str">
        <f ca="1">IF(A15="","",IF(Planning!AD17="","",Planning!AD17))</f>
        <v/>
      </c>
      <c r="AE19" s="243" t="str">
        <f ca="1">IF(A15="","",IF(Planning!AE17="","",Planning!AE17))</f>
        <v/>
      </c>
      <c r="AF19" s="243" t="str">
        <f ca="1">IF(A15="","",IF(Planning!AF17="","",Planning!AF17))</f>
        <v/>
      </c>
      <c r="AG19" s="243" t="str">
        <f ca="1">IF(A15="","",IF(Planning!AG17="","",Planning!AG17))</f>
        <v/>
      </c>
      <c r="AH19" s="243" t="str">
        <f ca="1">IF(A15="","",IF(Planning!AH17="","",Planning!AH17))</f>
        <v/>
      </c>
      <c r="AI19" s="243" t="str">
        <f ca="1">IF(A15="","",IF(Planning!AI17="","",Planning!AI17))</f>
        <v/>
      </c>
      <c r="AJ19" s="243" t="str">
        <f ca="1">IF(A15="","",IF(Planning!AJ17="","",Planning!AJ17))</f>
        <v/>
      </c>
      <c r="AK19" s="243" t="str">
        <f ca="1">IF(A15="","",IF(Planning!AK17="","",Planning!AK17))</f>
        <v/>
      </c>
      <c r="AL19" s="243" t="str">
        <f ca="1">IF(A15="","",IF(Planning!AL17="","",Planning!AL17))</f>
        <v/>
      </c>
      <c r="AM19" s="243" t="str">
        <f ca="1">IF(A15="","",IF(Planning!AM17="","",Planning!AM17))</f>
        <v/>
      </c>
      <c r="AN19" s="243" t="str">
        <f ca="1">IF(A15="","",IF(Planning!AN17="","",Planning!AN17))</f>
        <v/>
      </c>
      <c r="AO19" s="243" t="str">
        <f ca="1">IF(A15="","",IF(Planning!AO17="","",Planning!AO17))</f>
        <v/>
      </c>
      <c r="AP19" s="243" t="str">
        <f ca="1">IF(A15="","",IF(Planning!AP17="","",Planning!AP17))</f>
        <v/>
      </c>
      <c r="AQ19" s="243" t="str">
        <f ca="1">IF(A15="","",IF(Planning!AQ17="","",Planning!AQ17))</f>
        <v/>
      </c>
      <c r="AR19" s="243" t="str">
        <f ca="1">IF(A15="","",IF(Planning!AR17="","",Planning!AR17))</f>
        <v/>
      </c>
      <c r="AS19" s="243" t="str">
        <f ca="1">IF(A15="","",IF(Planning!AS17="","",Planning!AS17))</f>
        <v/>
      </c>
      <c r="AT19" s="243" t="str">
        <f ca="1">IF(A15="","",IF(Planning!AT17="","",Planning!AT17))</f>
        <v/>
      </c>
      <c r="AU19" s="243" t="str">
        <f ca="1">IF(A15="","",IF(Planning!AU17="","",Planning!AU17))</f>
        <v/>
      </c>
      <c r="AV19" s="243" t="str">
        <f ca="1">IF(A15="","",IF(Planning!AV17="","",Planning!AV17))</f>
        <v/>
      </c>
      <c r="AW19" s="243" t="str">
        <f ca="1">IF(A15="","",IF(Planning!AW17="","",Planning!AW17))</f>
        <v/>
      </c>
      <c r="AX19" s="243" t="str">
        <f ca="1">IF(A15="","",IF(Planning!AX17="","",Planning!AX17))</f>
        <v/>
      </c>
      <c r="AY19" s="243" t="str">
        <f ca="1">IF(A15="","",IF(Planning!AY17="","",Planning!AY17))</f>
        <v/>
      </c>
      <c r="AZ19" s="243" t="str">
        <f ca="1">IF(A15="","",IF(Planning!AZ17="","",Planning!AZ17))</f>
        <v/>
      </c>
      <c r="BA19" s="243" t="str">
        <f ca="1">IF(A15="","",IF(Planning!BA17="","",Planning!BA17))</f>
        <v/>
      </c>
      <c r="BB19" s="243" t="str">
        <f ca="1">IF(A15="","",IF(Planning!BB17="","",Planning!BB17))</f>
        <v/>
      </c>
      <c r="BC19" s="243" t="str">
        <f ca="1">IF(A15="","",IF(Planning!BC17="","",Planning!BC17))</f>
        <v/>
      </c>
      <c r="BD19" s="243" t="str">
        <f ca="1">IF(A15="","",IF(Planning!BD17="","",Planning!BD17))</f>
        <v/>
      </c>
      <c r="BE19" s="243" t="str">
        <f ca="1">IF(A15="","",IF(Planning!BE17="","",Planning!BE17))</f>
        <v/>
      </c>
      <c r="BF19" s="243" t="str">
        <f ca="1">IF(A15="","",IF(Planning!BF17="","",Planning!BF17))</f>
        <v/>
      </c>
      <c r="BG19" s="243" t="str">
        <f ca="1">IF(A15="","",IF(Planning!BG17="","",Planning!BG17))</f>
        <v/>
      </c>
      <c r="BH19" s="243" t="str">
        <f ca="1">IF(A15="","",IF(Planning!BH17="","",Planning!BH17))</f>
        <v/>
      </c>
      <c r="BI19" s="243" t="str">
        <f ca="1">IF(A15="","",IF(Planning!BI17="","",Planning!BI17))</f>
        <v/>
      </c>
      <c r="BJ19" s="243" t="str">
        <f ca="1">IF(A15="","",IF(Planning!BJ17="","",Planning!BJ17))</f>
        <v/>
      </c>
      <c r="BK19" s="243" t="str">
        <f ca="1">IF(A15="","",IF(Planning!BK17="","",Planning!BK17))</f>
        <v/>
      </c>
      <c r="BL19" s="243" t="str">
        <f ca="1">IF(A15="","",IF(Planning!BL17="","",Planning!BL17))</f>
        <v/>
      </c>
      <c r="BM19" s="243" t="str">
        <f ca="1">IF(A15="","",IF(Planning!BM17="","",Planning!BM17))</f>
        <v/>
      </c>
      <c r="BN19" s="243" t="str">
        <f ca="1">IF(A15="","",IF(Planning!BN17="","",Planning!BN17))</f>
        <v/>
      </c>
      <c r="BO19" s="243" t="str">
        <f ca="1">IF(A15="","",IF(Planning!BO17="","",Planning!BO17))</f>
        <v/>
      </c>
      <c r="BP19" s="243" t="str">
        <f ca="1">IF(A15="","",IF(Planning!BP17="","",Planning!BP17))</f>
        <v/>
      </c>
      <c r="BQ19" s="243" t="str">
        <f ca="1">IF(A15="","",IF(Planning!BQ17="","",Planning!BQ17))</f>
        <v/>
      </c>
      <c r="BR19" s="243" t="str">
        <f ca="1">IF(A15="","",IF(Planning!BR17="","",Planning!BR17))</f>
        <v/>
      </c>
      <c r="BS19" s="243" t="str">
        <f ca="1">IF(A15="","",IF(Planning!BS17="","",Planning!BS17))</f>
        <v/>
      </c>
      <c r="BT19" s="243" t="str">
        <f ca="1">IF(A15="","",IF(Planning!BT17="","",Planning!BT17))</f>
        <v/>
      </c>
      <c r="BU19" s="243" t="str">
        <f ca="1">IF(A15="","",IF(Planning!BU17="","",Planning!BU17))</f>
        <v/>
      </c>
      <c r="BV19" s="243" t="str">
        <f ca="1">IF(A15="","",IF(Planning!BV17="","",Planning!BV17))</f>
        <v/>
      </c>
      <c r="BW19" s="243" t="str">
        <f ca="1">IF(A15="","",IF(Planning!BW17="","",Planning!BW17))</f>
        <v/>
      </c>
      <c r="BX19" s="243" t="str">
        <f ca="1">IF(A15="","",IF(Planning!BX17="","",Planning!BX17))</f>
        <v/>
      </c>
      <c r="BY19" s="243" t="str">
        <f ca="1">IF(A15="","",IF(Planning!BY17="","",Planning!BY17))</f>
        <v/>
      </c>
      <c r="BZ19" s="243" t="str">
        <f ca="1">IF(A15="","",IF(Planning!BZ17="","",Planning!BZ17))</f>
        <v/>
      </c>
      <c r="CA19" s="243" t="str">
        <f ca="1">IF(A15="","",IF(Planning!CA17="","",Planning!CA17))</f>
        <v/>
      </c>
      <c r="CB19" s="243" t="str">
        <f ca="1">IF(A15="","",IF(Planning!CB17="","",Planning!CB17))</f>
        <v/>
      </c>
      <c r="CC19" s="243" t="str">
        <f ca="1">IF(A15="","",IF(Planning!CC17="","",Planning!CC17))</f>
        <v/>
      </c>
      <c r="CD19" s="243" t="str">
        <f ca="1">IF(A15="","",IF(Planning!CD17="","",Planning!CD17))</f>
        <v/>
      </c>
      <c r="CE19" s="243" t="str">
        <f ca="1">IF(A15="","",IF(Planning!CE17="","",Planning!CE17))</f>
        <v/>
      </c>
      <c r="CF19" s="243" t="str">
        <f ca="1">IF(A15="","",IF(Planning!CF17="","",Planning!CF17))</f>
        <v/>
      </c>
      <c r="CG19" s="243" t="str">
        <f ca="1">IF(A15="","",IF(Planning!CG17="","",Planning!CG17))</f>
        <v/>
      </c>
      <c r="CH19" s="243" t="str">
        <f ca="1">IF(A15="","",IF(Planning!CH17="","",Planning!CH17))</f>
        <v/>
      </c>
      <c r="CI19" s="243" t="str">
        <f ca="1">IF(A15="","",IF(Planning!CI17="","",Planning!CI17))</f>
        <v/>
      </c>
      <c r="CJ19" s="243" t="str">
        <f ca="1">IF(A15="","",IF(Planning!CJ17="","",Planning!CJ17))</f>
        <v/>
      </c>
      <c r="CK19" s="243" t="str">
        <f ca="1">IF(A15="","",IF(Planning!CK17="","",Planning!CK17))</f>
        <v/>
      </c>
      <c r="CL19" s="243" t="str">
        <f ca="1">IF(A15="","",IF(Planning!CL17="","",Planning!CL17))</f>
        <v/>
      </c>
      <c r="CM19" s="243" t="str">
        <f ca="1">IF(A15="","",IF(Planning!CM17="","",Planning!CM17))</f>
        <v/>
      </c>
      <c r="CN19" s="243" t="str">
        <f ca="1">IF(A15="","",IF(Planning!CN17="","",Planning!CN17))</f>
        <v/>
      </c>
      <c r="CO19" s="243" t="str">
        <f ca="1">IF(A15="","",IF(Planning!CO17="","",Planning!CO17))</f>
        <v/>
      </c>
      <c r="CP19" s="243" t="str">
        <f ca="1">IF(A15="","",IF(Planning!CP17="","",Planning!CP17))</f>
        <v/>
      </c>
      <c r="CQ19" s="243" t="str">
        <f ca="1">IF(A15="","",IF(Planning!CQ17="","",Planning!CQ17))</f>
        <v/>
      </c>
      <c r="CR19" s="243" t="str">
        <f ca="1">IF(A15="","",IF(Planning!CR17="","",Planning!CR17))</f>
        <v/>
      </c>
      <c r="CS19" s="243" t="str">
        <f ca="1">IF(A15="","",IF(Planning!CS17="","",Planning!CS17))</f>
        <v/>
      </c>
      <c r="CT19" s="243" t="str">
        <f ca="1">IF(A15="","",IF(Planning!CT17="","",Planning!CT17))</f>
        <v/>
      </c>
      <c r="CU19" s="243" t="str">
        <f ca="1">IF(A15="","",IF(Planning!CU17="","",Planning!CU17))</f>
        <v/>
      </c>
      <c r="CV19" s="243" t="str">
        <f ca="1">IF(A15="","",IF(Planning!CV17="","",Planning!CV17))</f>
        <v/>
      </c>
      <c r="CW19" s="243" t="str">
        <f ca="1">IF(A15="","",IF(Planning!CW17="","",Planning!CW17))</f>
        <v/>
      </c>
      <c r="CX19" s="243" t="str">
        <f ca="1">IF(A15="","",IF(Planning!CX17="","",Planning!CX17))</f>
        <v/>
      </c>
      <c r="CY19" s="243" t="str">
        <f ca="1">IF(A15="","",IF(Planning!CY17="","",Planning!CY17))</f>
        <v/>
      </c>
      <c r="CZ19" s="243" t="str">
        <f ca="1">IF(A15="","",IF(Planning!CZ17="","",Planning!CZ17))</f>
        <v/>
      </c>
      <c r="DA19" s="243" t="str">
        <f ca="1">IF(A15="","",IF(Planning!DA17="","",Planning!DA17))</f>
        <v/>
      </c>
      <c r="DB19" s="243" t="str">
        <f ca="1">IF(A15="","",IF(Planning!DB17="","",Planning!DB17))</f>
        <v/>
      </c>
      <c r="DC19" s="243" t="str">
        <f ca="1">IF(A15="","",IF(Planning!DC17="","",Planning!DC17))</f>
        <v/>
      </c>
      <c r="DD19" s="243" t="str">
        <f ca="1">IF(A15="","",IF(Planning!DD17="","",Planning!DD17))</f>
        <v/>
      </c>
      <c r="DE19" s="243" t="str">
        <f ca="1">IF(A15="","",IF(Planning!DE17="","",Planning!DE17))</f>
        <v/>
      </c>
      <c r="DF19" s="243" t="str">
        <f ca="1">IF(A15="","",IF(Planning!DF17="","",Planning!DF17))</f>
        <v/>
      </c>
      <c r="DG19" s="243" t="str">
        <f ca="1">IF(A15="","",IF(Planning!DG17="","",Planning!DG17))</f>
        <v/>
      </c>
      <c r="DH19" s="243" t="str">
        <f ca="1">IF(A15="","",IF(Planning!DH17="","",Planning!DH17))</f>
        <v/>
      </c>
      <c r="DI19" s="243" t="str">
        <f ca="1">IF(A15="","",IF(Planning!DI17="","",Planning!DI17))</f>
        <v/>
      </c>
      <c r="DJ19" s="243" t="str">
        <f ca="1">IF(A15="","",IF(Planning!DJ17="","",Planning!DJ17))</f>
        <v/>
      </c>
      <c r="DK19" s="243" t="str">
        <f ca="1">IF(A15="","",IF(Planning!DK17="","",Planning!DK17))</f>
        <v/>
      </c>
      <c r="DL19" s="243" t="str">
        <f ca="1">IF(A15="","",IF(Planning!DL17="","",Planning!DL17))</f>
        <v/>
      </c>
      <c r="DM19" s="243" t="str">
        <f ca="1">IF(A15="","",IF(Planning!DM17="","",Planning!DM17))</f>
        <v/>
      </c>
      <c r="DN19" s="243" t="str">
        <f ca="1">IF(A15="","",IF(Planning!DN17="","",Planning!DN17))</f>
        <v/>
      </c>
      <c r="DO19" s="243" t="str">
        <f ca="1">IF(A15="","",IF(Planning!DO17="","",Planning!DO17))</f>
        <v/>
      </c>
      <c r="DP19" s="243" t="str">
        <f ca="1">IF(A15="","",IF(Planning!DP17="","",Planning!DP17))</f>
        <v/>
      </c>
      <c r="DQ19" s="243" t="str">
        <f ca="1">IF(A15="","",IF(Planning!DQ17="","",Planning!DQ17))</f>
        <v/>
      </c>
      <c r="DR19" s="243" t="str">
        <f ca="1">IF(A15="","",IF(Planning!DR17="","",Planning!DR17))</f>
        <v/>
      </c>
      <c r="DS19" s="243" t="str">
        <f ca="1">IF(A15="","",IF(Planning!DS17="","",Planning!DS17))</f>
        <v/>
      </c>
      <c r="DT19" s="243" t="str">
        <f ca="1">IF(A15="","",IF(Planning!DT17="","",Planning!DT17))</f>
        <v/>
      </c>
      <c r="DU19" s="243" t="str">
        <f ca="1">IF(A15="","",IF(Planning!DU17="","",Planning!DU17))</f>
        <v/>
      </c>
      <c r="DV19" s="243" t="str">
        <f ca="1">IF(A15="","",IF(Planning!DV17="","",Planning!DV17))</f>
        <v/>
      </c>
      <c r="DW19" s="243" t="str">
        <f ca="1">IF(A15="","",IF(Planning!DW17="","",Planning!DW17))</f>
        <v/>
      </c>
      <c r="DX19" s="243" t="str">
        <f ca="1">IF(A15="","",IF(Planning!DX17="","",Planning!DX17))</f>
        <v/>
      </c>
      <c r="DY19" s="243" t="str">
        <f ca="1">IF(A15="","",IF(Planning!DY17="","",Planning!DY17))</f>
        <v/>
      </c>
      <c r="DZ19" s="243" t="str">
        <f ca="1">IF(A15="","",IF(Planning!DZ17="","",Planning!DZ17))</f>
        <v/>
      </c>
      <c r="EA19" s="243" t="str">
        <f ca="1">IF(A15="","",IF(Planning!EA17="","",Planning!EA17))</f>
        <v/>
      </c>
      <c r="EB19" s="243" t="str">
        <f ca="1">IF(A15="","",IF(Planning!EB17="","",Planning!EB17))</f>
        <v/>
      </c>
      <c r="EC19" s="243" t="str">
        <f ca="1">IF(A15="","",IF(Planning!EC17="","",Planning!EC17))</f>
        <v/>
      </c>
      <c r="ED19" s="243" t="str">
        <f ca="1">IF(A15="","",IF(Planning!ED17="","",Planning!ED17))</f>
        <v/>
      </c>
      <c r="EE19" s="243" t="str">
        <f ca="1">IF(A15="","",IF(Planning!EE17="","",Planning!EE17))</f>
        <v/>
      </c>
      <c r="EF19" s="243" t="str">
        <f ca="1">IF(A15="","",IF(Planning!EF17="","",Planning!EF17))</f>
        <v/>
      </c>
      <c r="EG19" s="243" t="str">
        <f ca="1">IF(A15="","",IF(Planning!EG17="","",Planning!EG17))</f>
        <v/>
      </c>
      <c r="EH19" s="243" t="str">
        <f ca="1">IF(A15="","",IF(Planning!EH17="","",Planning!EH17))</f>
        <v/>
      </c>
      <c r="EI19" s="243" t="str">
        <f ca="1">IF(A15="","",IF(Planning!EI17="","",Planning!EI17))</f>
        <v/>
      </c>
      <c r="EJ19" s="243" t="str">
        <f ca="1">IF(A15="","",IF(Planning!EJ17="","",Planning!EJ17))</f>
        <v/>
      </c>
      <c r="EK19" s="243" t="str">
        <f ca="1">IF(A15="","",IF(Planning!EK17="","",Planning!EK17))</f>
        <v/>
      </c>
      <c r="EL19" s="243" t="str">
        <f ca="1">IF(A15="","",IF(Planning!EL17="","",Planning!EL17))</f>
        <v/>
      </c>
      <c r="EM19" s="243" t="str">
        <f ca="1">IF(A15="","",IF(Planning!EM17="","",Planning!EM17))</f>
        <v/>
      </c>
      <c r="EN19" s="243" t="str">
        <f ca="1">IF(A15="","",IF(Planning!EN17="","",Planning!EN17))</f>
        <v/>
      </c>
      <c r="EO19" s="243" t="str">
        <f ca="1">IF(A15="","",IF(Planning!EO17="","",Planning!EO17))</f>
        <v/>
      </c>
      <c r="EP19" s="243" t="str">
        <f ca="1">IF(A15="","",IF(Planning!EP17="","",Planning!EP17))</f>
        <v/>
      </c>
      <c r="EQ19" s="243" t="str">
        <f ca="1">IF(A15="","",IF(Planning!EQ17="","",Planning!EQ17))</f>
        <v/>
      </c>
      <c r="ER19" s="243" t="str">
        <f ca="1">IF(A15="","",IF(Planning!ER17="","",Planning!ER17))</f>
        <v/>
      </c>
      <c r="ES19" s="243" t="str">
        <f ca="1">IF(A15="","",IF(Planning!ES17="","",Planning!ES17))</f>
        <v/>
      </c>
      <c r="ET19" s="243" t="str">
        <f ca="1">IF(A15="","",IF(Planning!ET17="","",Planning!ET17))</f>
        <v/>
      </c>
      <c r="EU19" s="243" t="str">
        <f ca="1">IF(A15="","",IF(Planning!EU17="","",Planning!EU17))</f>
        <v/>
      </c>
      <c r="EV19" s="243" t="str">
        <f ca="1">IF(A15="","",IF(Planning!EV17="","",Planning!EV17))</f>
        <v/>
      </c>
      <c r="EW19" s="243" t="str">
        <f ca="1">IF(A15="","",IF(Planning!EW17="","",Planning!EW17))</f>
        <v/>
      </c>
      <c r="EX19" s="243" t="str">
        <f ca="1">IF(A15="","",IF(Planning!EX17="","",Planning!EX17))</f>
        <v/>
      </c>
      <c r="EY19" s="243" t="str">
        <f ca="1">IF(A15="","",IF(Planning!EY17="","",Planning!EY17))</f>
        <v/>
      </c>
      <c r="EZ19" s="243" t="str">
        <f ca="1">IF(A15="","",IF(Planning!EZ17="","",Planning!EZ17))</f>
        <v/>
      </c>
      <c r="FA19" s="243" t="str">
        <f ca="1">IF(A15="","",IF(Planning!FA17="","",Planning!FA17))</f>
        <v/>
      </c>
      <c r="FB19" s="243" t="str">
        <f ca="1">IF(A15="","",IF(Planning!FB17="","",Planning!FB17))</f>
        <v/>
      </c>
      <c r="FC19" s="243" t="str">
        <f ca="1">IF(A15="","",IF(Planning!FC17="","",Planning!FC17))</f>
        <v/>
      </c>
      <c r="FD19" s="243" t="str">
        <f ca="1">IF(A15="","",IF(Planning!FD17="","",Planning!FD17))</f>
        <v/>
      </c>
      <c r="FE19" s="243" t="str">
        <f ca="1">IF(A15="","",IF(Planning!FE17="","",Planning!FE17))</f>
        <v/>
      </c>
      <c r="FF19" s="243" t="str">
        <f ca="1">IF(A15="","",IF(Planning!FF17="","",Planning!FF17))</f>
        <v/>
      </c>
      <c r="FG19" s="243" t="str">
        <f ca="1">IF(A15="","",IF(Planning!FG17="","",Planning!FG17))</f>
        <v/>
      </c>
      <c r="FH19" s="243" t="str">
        <f ca="1">IF(A15="","",IF(Planning!FH17="","",Planning!FH17))</f>
        <v/>
      </c>
      <c r="FI19" s="243" t="str">
        <f ca="1">IF(A15="","",IF(Planning!FI17="","",Planning!FI17))</f>
        <v/>
      </c>
      <c r="FJ19" s="243" t="str">
        <f ca="1">IF(A15="","",IF(Planning!FJ17="","",Planning!FJ17))</f>
        <v/>
      </c>
      <c r="FK19" s="243" t="str">
        <f ca="1">IF(A15="","",IF(Planning!FK17="","",Planning!FK17))</f>
        <v/>
      </c>
      <c r="FL19" s="243" t="str">
        <f ca="1">IF(A15="","",IF(Planning!FL17="","",Planning!FL17))</f>
        <v/>
      </c>
      <c r="FM19" s="243" t="str">
        <f ca="1">IF(A15="","",IF(Planning!FM17="","",Planning!FM17))</f>
        <v/>
      </c>
      <c r="FN19" s="243" t="str">
        <f ca="1">IF(A15="","",IF(Planning!FN17="","",Planning!FN17))</f>
        <v/>
      </c>
      <c r="FO19" s="243" t="str">
        <f ca="1">IF(A15="","",IF(Planning!FO17="","",Planning!FO17))</f>
        <v/>
      </c>
      <c r="FP19" s="243" t="str">
        <f ca="1">IF(A15="","",IF(Planning!FP17="","",Planning!FP17))</f>
        <v/>
      </c>
      <c r="FQ19" s="243" t="str">
        <f ca="1">IF(A15="","",IF(Planning!FQ17="","",Planning!FQ17))</f>
        <v/>
      </c>
      <c r="FR19" s="243" t="str">
        <f ca="1">IF(A15="","",IF(Planning!FR17="","",Planning!FR17))</f>
        <v/>
      </c>
      <c r="FS19" s="243" t="str">
        <f ca="1">IF(A15="","",IF(Planning!FS17="","",Planning!FS17))</f>
        <v/>
      </c>
      <c r="FT19" s="243" t="str">
        <f ca="1">IF(A15="","",IF(Planning!FT17="","",Planning!FT17))</f>
        <v/>
      </c>
      <c r="FU19" s="243" t="str">
        <f ca="1">IF(A15="","",IF(Planning!FU17="","",Planning!FU17))</f>
        <v/>
      </c>
      <c r="FV19" s="243" t="str">
        <f ca="1">IF(A15="","",IF(Planning!FV17="","",Planning!FV17))</f>
        <v/>
      </c>
      <c r="FW19" s="243" t="str">
        <f ca="1">IF(A15="","",IF(Planning!FW17="","",Planning!FW17))</f>
        <v/>
      </c>
      <c r="FX19" s="243" t="str">
        <f ca="1">IF(A15="","",IF(Planning!FX17="","",Planning!FX17))</f>
        <v/>
      </c>
      <c r="FY19" s="243" t="str">
        <f ca="1">IF(A15="","",IF(Planning!FY17="","",Planning!FY17))</f>
        <v/>
      </c>
      <c r="FZ19" s="243" t="str">
        <f ca="1">IF(A15="","",IF(Planning!FZ17="","",Planning!FZ17))</f>
        <v/>
      </c>
      <c r="GA19" s="243" t="str">
        <f ca="1">IF(A15="","",IF(Planning!GA17="","",Planning!GA17))</f>
        <v/>
      </c>
      <c r="GB19" s="243" t="str">
        <f ca="1">IF(A15="","",IF(Planning!GB17="","",Planning!GB17))</f>
        <v/>
      </c>
      <c r="GC19" s="243" t="str">
        <f ca="1">IF(A15="","",IF(Planning!GC17="","",Planning!GC17))</f>
        <v/>
      </c>
      <c r="GD19" s="243" t="str">
        <f ca="1">IF(A15="","",IF(Planning!GD17="","",Planning!GD17))</f>
        <v/>
      </c>
      <c r="GE19" s="243" t="str">
        <f ca="1">IF(A15="","",IF(Planning!GE17="","",Planning!GE17))</f>
        <v/>
      </c>
      <c r="GF19" s="243" t="str">
        <f ca="1">IF(A15="","",IF(Planning!GF17="","",Planning!GF17))</f>
        <v/>
      </c>
      <c r="GG19" s="243" t="str">
        <f ca="1">IF(A15="","",IF(Planning!GG17="","",Planning!GG17))</f>
        <v/>
      </c>
      <c r="GH19" s="243" t="str">
        <f ca="1">IF(A15="","",IF(Planning!GH17="","",Planning!GH17))</f>
        <v/>
      </c>
      <c r="GI19" s="243" t="str">
        <f ca="1">IF(A15="","",IF(Planning!GI17="","",Planning!GI17))</f>
        <v/>
      </c>
      <c r="GJ19" s="243" t="str">
        <f ca="1">IF(A15="","",IF(Planning!GJ17="","",Planning!GJ17))</f>
        <v/>
      </c>
      <c r="GK19" s="243" t="str">
        <f ca="1">IF(A15="","",IF(Planning!GK17="","",Planning!GK17))</f>
        <v/>
      </c>
      <c r="GL19" s="243" t="str">
        <f ca="1">IF(A15="","",IF(Planning!GL17="","",Planning!GL17))</f>
        <v/>
      </c>
      <c r="GM19" s="243" t="str">
        <f ca="1">IF(A15="","",IF(Planning!GM17="","",Planning!GM17))</f>
        <v/>
      </c>
      <c r="GN19" s="243" t="str">
        <f ca="1">IF(A15="","",IF(Planning!GN17="","",Planning!GN17))</f>
        <v/>
      </c>
      <c r="GO19" s="243" t="str">
        <f ca="1">IF(A15="","",IF(Planning!GO17="","",Planning!GO17))</f>
        <v/>
      </c>
      <c r="GP19" s="243" t="str">
        <f ca="1">IF(A15="","",IF(Planning!GP17="","",Planning!GP17))</f>
        <v/>
      </c>
      <c r="GQ19" s="243" t="str">
        <f ca="1">IF(A15="","",IF(Planning!GQ17="","",Planning!GQ17))</f>
        <v/>
      </c>
      <c r="GR19" s="243" t="str">
        <f ca="1">IF(A15="","",IF(Planning!GR17="","",Planning!GR17))</f>
        <v/>
      </c>
      <c r="GS19" s="243" t="str">
        <f ca="1">IF(A15="","",IF(Planning!GS17="","",Planning!GS17))</f>
        <v/>
      </c>
      <c r="GT19" s="243" t="str">
        <f ca="1">IF(A15="","",IF(Planning!GT17="","",Planning!GT17))</f>
        <v/>
      </c>
      <c r="GU19" s="243" t="str">
        <f ca="1">IF(A15="","",IF(Planning!GU17="","",Planning!GU17))</f>
        <v/>
      </c>
      <c r="GV19" s="243" t="str">
        <f ca="1">IF(A15="","",IF(Planning!GV17="","",Planning!GV17))</f>
        <v/>
      </c>
      <c r="GW19" s="243" t="str">
        <f ca="1">IF(A15="","",IF(Planning!GW17="","",Planning!GW17))</f>
        <v/>
      </c>
      <c r="GX19" s="243" t="str">
        <f ca="1">IF(A15="","",IF(Planning!GX17="","",Planning!GX17))</f>
        <v/>
      </c>
      <c r="GY19" s="243" t="str">
        <f ca="1">IF(A15="","",IF(Planning!GY17="","",Planning!GY17))</f>
        <v/>
      </c>
      <c r="GZ19" s="243" t="str">
        <f ca="1">IF(A15="","",IF(Planning!GZ17="","",Planning!GZ17))</f>
        <v/>
      </c>
      <c r="HA19" s="243" t="str">
        <f ca="1">IF(A15="","",IF(Planning!HA17="","",Planning!HA17))</f>
        <v/>
      </c>
      <c r="HB19" s="243" t="str">
        <f ca="1">IF(A15="","",IF(Planning!HB17="","",Planning!HB17))</f>
        <v/>
      </c>
      <c r="HC19" s="243" t="str">
        <f ca="1">IF(A15="","",IF(Planning!HC17="","",Planning!HC17))</f>
        <v/>
      </c>
      <c r="HD19" s="243" t="str">
        <f ca="1">IF(A15="","",IF(Planning!HD17="","",Planning!HD17))</f>
        <v/>
      </c>
      <c r="HE19" s="243" t="str">
        <f ca="1">IF(A15="","",IF(Planning!HE17="","",Planning!HE17))</f>
        <v/>
      </c>
      <c r="HF19" s="243" t="str">
        <f ca="1">IF(A15="","",IF(Planning!HF17="","",Planning!HF17))</f>
        <v/>
      </c>
      <c r="HG19" s="243" t="str">
        <f ca="1">IF(A15="","",IF(Planning!HG17="","",Planning!HG17))</f>
        <v/>
      </c>
      <c r="HH19" s="243" t="str">
        <f ca="1">IF(A15="","",IF(Planning!HH17="","",Planning!HH17))</f>
        <v/>
      </c>
      <c r="HI19" s="243" t="str">
        <f ca="1">IF(A15="","",IF(Planning!HI17="","",Planning!HI17))</f>
        <v/>
      </c>
      <c r="HJ19" s="243" t="str">
        <f ca="1">IF(A15="","",IF(Planning!HJ17="","",Planning!HJ17))</f>
        <v/>
      </c>
      <c r="HK19" s="243" t="str">
        <f ca="1">IF(A15="","",IF(Planning!HK17="","",Planning!HK17))</f>
        <v/>
      </c>
      <c r="HL19" s="243" t="str">
        <f ca="1">IF(A15="","",IF(Planning!HL17="","",Planning!HL17))</f>
        <v/>
      </c>
      <c r="HM19" s="243" t="str">
        <f ca="1">IF(A15="","",IF(Planning!HM17="","",Planning!HM17))</f>
        <v/>
      </c>
      <c r="HN19" s="243" t="str">
        <f ca="1">IF(A15="","",IF(Planning!HN17="","",Planning!HN17))</f>
        <v/>
      </c>
      <c r="HO19" s="243" t="str">
        <f ca="1">IF(A15="","",IF(Planning!HO17="","",Planning!HO17))</f>
        <v/>
      </c>
      <c r="HP19" s="243" t="str">
        <f ca="1">IF(A15="","",IF(Planning!HP17="","",Planning!HP17))</f>
        <v/>
      </c>
      <c r="HQ19" s="243" t="str">
        <f ca="1">IF(A15="","",IF(Planning!HQ17="","",Planning!HQ17))</f>
        <v/>
      </c>
      <c r="HR19" s="243" t="str">
        <f ca="1">IF(A15="","",IF(Planning!HR17="","",Planning!HR17))</f>
        <v/>
      </c>
      <c r="HS19" s="243" t="str">
        <f ca="1">IF(A15="","",IF(Planning!HS17="","",Planning!HS17))</f>
        <v/>
      </c>
      <c r="HT19" s="243" t="str">
        <f ca="1">IF(A15="","",IF(Planning!HT17="","",Planning!HT17))</f>
        <v/>
      </c>
      <c r="HU19" s="243" t="str">
        <f ca="1">IF(A15="","",IF(Planning!HU17="","",Planning!HU17))</f>
        <v/>
      </c>
      <c r="HV19" s="243" t="str">
        <f ca="1">IF(A15="","",IF(Planning!HV17="","",Planning!HV17))</f>
        <v/>
      </c>
      <c r="HW19" s="243" t="str">
        <f ca="1">IF(A15="","",IF(Planning!HW17="","",Planning!HW17))</f>
        <v/>
      </c>
      <c r="HX19" s="243" t="str">
        <f ca="1">IF(A15="","",IF(Planning!HX17="","",Planning!HX17))</f>
        <v/>
      </c>
      <c r="HY19" s="243" t="str">
        <f ca="1">IF(A15="","",IF(Planning!HY17="","",Planning!HY17))</f>
        <v/>
      </c>
      <c r="HZ19" s="243" t="str">
        <f ca="1">IF(A15="","",IF(Planning!HZ17="","",Planning!HZ17))</f>
        <v/>
      </c>
      <c r="IA19" s="243" t="str">
        <f ca="1">IF(A15="","",IF(Planning!IA17="","",Planning!IA17))</f>
        <v/>
      </c>
      <c r="IB19" s="243" t="str">
        <f ca="1">IF(A15="","",IF(Planning!IB17="","",Planning!IB17))</f>
        <v/>
      </c>
      <c r="IC19" s="243" t="str">
        <f ca="1">IF(A15="","",IF(Planning!IC17="","",Planning!IC17))</f>
        <v/>
      </c>
      <c r="ID19" s="243" t="str">
        <f ca="1">IF(A15="","",IF(Planning!ID17="","",Planning!ID17))</f>
        <v/>
      </c>
      <c r="IE19" s="243" t="str">
        <f ca="1">IF(A15="","",IF(Planning!IE17="","",Planning!IE17))</f>
        <v/>
      </c>
      <c r="IF19" s="243" t="str">
        <f ca="1">IF(A15="","",IF(Planning!IF17="","",Planning!IF17))</f>
        <v/>
      </c>
      <c r="IG19" s="243" t="str">
        <f ca="1">IF(A15="","",IF(Planning!IG17="","",Planning!IG17))</f>
        <v/>
      </c>
      <c r="IH19" s="243" t="str">
        <f ca="1">IF(A15="","",IF(Planning!IH17="","",Planning!IH17))</f>
        <v/>
      </c>
      <c r="II19" s="243" t="str">
        <f ca="1">IF(A15="","",IF(Planning!II17="","",Planning!II17))</f>
        <v/>
      </c>
      <c r="IJ19" s="243" t="str">
        <f ca="1">IF(A15="","",IF(Planning!IJ17="","",Planning!IJ17))</f>
        <v/>
      </c>
      <c r="IK19" s="243" t="str">
        <f ca="1">IF(A15="","",IF(Planning!IK17="","",Planning!IK17))</f>
        <v/>
      </c>
      <c r="IL19" s="243" t="str">
        <f ca="1">IF(A15="","",IF(Planning!IL17="","",Planning!IL17))</f>
        <v/>
      </c>
      <c r="IM19" s="243" t="str">
        <f ca="1">IF(A15="","",IF(Planning!IM17="","",Planning!IM17))</f>
        <v/>
      </c>
      <c r="IN19" s="243" t="str">
        <f ca="1">IF(A15="","",IF(Planning!IN17="","",Planning!IN17))</f>
        <v/>
      </c>
      <c r="IO19" s="243" t="str">
        <f ca="1">IF(A15="","",IF(Planning!IO17="","",Planning!IO17))</f>
        <v/>
      </c>
      <c r="IP19" s="243" t="str">
        <f ca="1">IF(A15="","",IF(Planning!IP17="","",Planning!IP17))</f>
        <v/>
      </c>
      <c r="IQ19" s="243" t="str">
        <f ca="1">IF(A15="","",IF(Planning!IQ17="","",Planning!IQ17))</f>
        <v/>
      </c>
      <c r="IR19" s="243" t="str">
        <f ca="1">IF(A15="","",IF(Planning!IR17="","",Planning!IR17))</f>
        <v/>
      </c>
      <c r="IS19" s="243" t="str">
        <f ca="1">IF(A15="","",IF(Planning!IS17="","",Planning!IS17))</f>
        <v/>
      </c>
      <c r="IT19" s="243" t="str">
        <f ca="1">IF(A15="","",IF(Planning!IT17="","",Planning!IT17))</f>
        <v/>
      </c>
      <c r="IU19" s="243" t="str">
        <f ca="1">IF(A15="","",IF(Planning!IU17="","",Planning!IU17))</f>
        <v/>
      </c>
      <c r="IV19" s="243" t="str">
        <f ca="1">IF(A15="","",IF(Planning!IV17="","",Planning!IV17))</f>
        <v/>
      </c>
      <c r="IW19" s="243" t="str">
        <f ca="1">IF(A15="","",IF(Planning!IW17="","",Planning!IW17))</f>
        <v/>
      </c>
      <c r="IX19" s="243" t="str">
        <f ca="1">IF(A15="","",IF(Planning!IX17="","",Planning!IX17))</f>
        <v/>
      </c>
      <c r="IY19" s="243" t="str">
        <f ca="1">IF(A15="","",IF(Planning!IY17="","",Planning!IY17))</f>
        <v/>
      </c>
      <c r="IZ19" s="243" t="str">
        <f ca="1">IF(A15="","",IF(Planning!IZ17="","",Planning!IZ17))</f>
        <v/>
      </c>
      <c r="JA19" s="243" t="str">
        <f ca="1">IF(A15="","",IF(Planning!JA17="","",Planning!JA17))</f>
        <v/>
      </c>
      <c r="JB19" s="243" t="str">
        <f ca="1">IF(A15="","",IF(Planning!JB17="","",Planning!JB17))</f>
        <v/>
      </c>
      <c r="JC19" s="243" t="str">
        <f ca="1">IF(A15="","",IF(Planning!JC17="","",Planning!JC17))</f>
        <v/>
      </c>
      <c r="JD19" s="243" t="str">
        <f ca="1">IF(A15="","",IF(Planning!JD17="","",Planning!JD17))</f>
        <v/>
      </c>
      <c r="JE19" s="243" t="str">
        <f ca="1">IF(A15="","",IF(Planning!JE17="","",Planning!JE17))</f>
        <v/>
      </c>
      <c r="JF19" s="243" t="str">
        <f ca="1">IF(A15="","",IF(Planning!JF17="","",Planning!JF17))</f>
        <v/>
      </c>
      <c r="JG19" s="243" t="str">
        <f ca="1">IF(A15="","",IF(Planning!JG17="","",Planning!JG17))</f>
        <v/>
      </c>
      <c r="JH19" s="243" t="str">
        <f ca="1">IF(A15="","",IF(Planning!JH17="","",Planning!JH17))</f>
        <v/>
      </c>
      <c r="JI19" s="243" t="str">
        <f ca="1">IF(A15="","",IF(Planning!JI17="","",Planning!JI17))</f>
        <v/>
      </c>
      <c r="JJ19" s="243" t="str">
        <f ca="1">IF(A15="","",IF(Planning!JJ17="","",Planning!JJ17))</f>
        <v/>
      </c>
      <c r="JK19" s="243" t="str">
        <f ca="1">IF(A15="","",IF(Planning!JK17="","",Planning!JK17))</f>
        <v/>
      </c>
      <c r="JL19" s="243" t="str">
        <f ca="1">IF(A15="","",IF(Planning!JL17="","",Planning!JL17))</f>
        <v/>
      </c>
      <c r="JM19" s="243" t="str">
        <f ca="1">IF(A15="","",IF(Planning!JM17="","",Planning!JM17))</f>
        <v/>
      </c>
      <c r="JN19" s="243" t="str">
        <f ca="1">IF(A15="","",IF(Planning!JN17="","",Planning!JN17))</f>
        <v/>
      </c>
      <c r="JO19" s="243" t="str">
        <f ca="1">IF(A15="","",IF(Planning!JO17="","",Planning!JO17))</f>
        <v/>
      </c>
      <c r="JP19" s="243" t="str">
        <f ca="1">IF(A15="","",IF(Planning!JP17="","",Planning!JP17))</f>
        <v/>
      </c>
      <c r="JQ19" s="243" t="str">
        <f ca="1">IF(A15="","",IF(Planning!JQ17="","",Planning!JQ17))</f>
        <v/>
      </c>
      <c r="JR19" s="243" t="str">
        <f ca="1">IF(A15="","",IF(Planning!JR17="","",Planning!JR17))</f>
        <v/>
      </c>
      <c r="JS19" s="243" t="str">
        <f ca="1">IF(A15="","",IF(Planning!JS17="","",Planning!JS17))</f>
        <v/>
      </c>
      <c r="JT19" s="243" t="str">
        <f ca="1">IF(A15="","",IF(Planning!JT17="","",Planning!JT17))</f>
        <v/>
      </c>
      <c r="JU19" s="243" t="str">
        <f ca="1">IF(A15="","",IF(Planning!JU17="","",Planning!JU17))</f>
        <v/>
      </c>
      <c r="JV19" s="243" t="str">
        <f ca="1">IF(A15="","",IF(Planning!JV17="","",Planning!JV17))</f>
        <v/>
      </c>
      <c r="JW19" s="243" t="str">
        <f ca="1">IF(A15="","",IF(Planning!JW17="","",Planning!JW17))</f>
        <v/>
      </c>
      <c r="JX19" s="243" t="str">
        <f ca="1">IF(A15="","",IF(Planning!JX17="","",Planning!JX17))</f>
        <v/>
      </c>
      <c r="JY19" s="243" t="str">
        <f ca="1">IF(A15="","",IF(Planning!JY17="","",Planning!JY17))</f>
        <v/>
      </c>
      <c r="JZ19" s="243" t="str">
        <f ca="1">IF(A15="","",IF(Planning!JZ17="","",Planning!JZ17))</f>
        <v/>
      </c>
      <c r="KA19" s="243" t="str">
        <f ca="1">IF(A15="","",IF(Planning!KA17="","",Planning!KA17))</f>
        <v/>
      </c>
      <c r="KB19" s="243" t="str">
        <f ca="1">IF(A15="","",IF(Planning!KB17="","",Planning!KB17))</f>
        <v/>
      </c>
      <c r="KC19" s="243" t="str">
        <f ca="1">IF(A15="","",IF(Planning!KC17="","",Planning!KC17))</f>
        <v/>
      </c>
      <c r="KD19" s="243" t="str">
        <f ca="1">IF(A15="","",IF(Planning!KD17="","",Planning!KD17))</f>
        <v/>
      </c>
      <c r="KE19" s="243" t="str">
        <f ca="1">IF(A15="","",IF(Planning!KE17="","",Planning!KE17))</f>
        <v/>
      </c>
      <c r="KF19" s="243" t="str">
        <f ca="1">IF(A15="","",IF(Planning!KF17="","",Planning!KF17))</f>
        <v/>
      </c>
      <c r="KG19" s="243" t="str">
        <f ca="1">IF(A15="","",IF(Planning!KG17="","",Planning!KG17))</f>
        <v/>
      </c>
      <c r="KH19" s="243" t="str">
        <f ca="1">IF(A15="","",IF(Planning!KH17="","",Planning!KH17))</f>
        <v/>
      </c>
      <c r="KI19" s="243" t="str">
        <f ca="1">IF(A15="","",IF(Planning!KI17="","",Planning!KI17))</f>
        <v/>
      </c>
      <c r="KJ19" s="243" t="str">
        <f ca="1">IF(A15="","",IF(Planning!KJ17="","",Planning!KJ17))</f>
        <v/>
      </c>
      <c r="KK19" s="243" t="str">
        <f ca="1">IF(A15="","",IF(Planning!KK17="","",Planning!KK17))</f>
        <v/>
      </c>
      <c r="KL19" s="243" t="str">
        <f ca="1">IF(A15="","",IF(Planning!KL17="","",Planning!KL17))</f>
        <v/>
      </c>
      <c r="KM19" s="243" t="str">
        <f ca="1">IF(A15="","",IF(Planning!KM17="","",Planning!KM17))</f>
        <v/>
      </c>
      <c r="KN19" s="243" t="str">
        <f ca="1">IF(A15="","",IF(Planning!KN17="","",Planning!KN17))</f>
        <v/>
      </c>
      <c r="KO19" s="243" t="str">
        <f ca="1">IF(A15="","",IF(Planning!KO17="","",Planning!KO17))</f>
        <v/>
      </c>
      <c r="KP19" s="243" t="str">
        <f ca="1">IF(A15="","",IF(Planning!KP17="","",Planning!KP17))</f>
        <v/>
      </c>
      <c r="KQ19" s="243" t="str">
        <f ca="1">IF(A15="","",IF(Planning!KQ17="","",Planning!KQ17))</f>
        <v/>
      </c>
      <c r="KR19" s="243" t="str">
        <f ca="1">IF(A15="","",IF(Planning!KR17="","",Planning!KR17))</f>
        <v/>
      </c>
      <c r="KS19" s="243" t="str">
        <f ca="1">IF(A15="","",IF(Planning!KS17="","",Planning!KS17))</f>
        <v/>
      </c>
      <c r="KT19" s="243" t="str">
        <f ca="1">IF(A15="","",IF(Planning!KT17="","",Planning!KT17))</f>
        <v/>
      </c>
      <c r="KU19" s="243" t="str">
        <f ca="1">IF(A15="","",IF(Planning!KU17="","",Planning!KU17))</f>
        <v/>
      </c>
      <c r="KV19" s="243" t="str">
        <f ca="1">IF(A15="","",IF(Planning!KV17="","",Planning!KV17))</f>
        <v/>
      </c>
      <c r="KW19" s="243" t="str">
        <f ca="1">IF(A15="","",IF(Planning!KW17="","",Planning!KW17))</f>
        <v/>
      </c>
      <c r="KX19" s="243" t="str">
        <f ca="1">IF(A15="","",IF(Planning!KX17="","",Planning!KX17))</f>
        <v/>
      </c>
      <c r="KY19" s="243" t="str">
        <f ca="1">IF(A15="","",IF(Planning!KY17="","",Planning!KY17))</f>
        <v/>
      </c>
      <c r="KZ19" s="243" t="str">
        <f ca="1">IF(A15="","",IF(Planning!KZ17="","",Planning!KZ17))</f>
        <v/>
      </c>
      <c r="LA19" s="243" t="str">
        <f ca="1">IF(A15="","",IF(Planning!LA17="","",Planning!LA17))</f>
        <v/>
      </c>
      <c r="LB19" s="243" t="str">
        <f ca="1">IF(A15="","",IF(Planning!LB17="","",Planning!LB17))</f>
        <v/>
      </c>
      <c r="LC19" s="243" t="str">
        <f ca="1">IF(A15="","",IF(Planning!LC17="","",Planning!LC17))</f>
        <v/>
      </c>
      <c r="LD19" s="243" t="str">
        <f ca="1">IF(A15="","",IF(Planning!LD17="","",Planning!LD17))</f>
        <v/>
      </c>
      <c r="LE19" s="243" t="str">
        <f ca="1">IF(A15="","",IF(Planning!LE17="","",Planning!LE17))</f>
        <v/>
      </c>
      <c r="LF19" s="243" t="str">
        <f ca="1">IF(A15="","",IF(Planning!LF17="","",Planning!LF17))</f>
        <v/>
      </c>
      <c r="LG19" s="243" t="str">
        <f ca="1">IF(A15="","",IF(Planning!LG17="","",Planning!LG17))</f>
        <v/>
      </c>
      <c r="LH19" s="243" t="str">
        <f ca="1">IF(A15="","",IF(Planning!LH17="","",Planning!LH17))</f>
        <v/>
      </c>
      <c r="LI19" s="243" t="str">
        <f ca="1">IF(A15="","",IF(Planning!LI17="","",Planning!LI17))</f>
        <v/>
      </c>
      <c r="LJ19" s="243" t="str">
        <f ca="1">IF(A15="","",IF(Planning!LJ17="","",Planning!LJ17))</f>
        <v/>
      </c>
      <c r="LK19" s="243" t="str">
        <f ca="1">IF(A15="","",IF(Planning!LK17="","",Planning!LK17))</f>
        <v/>
      </c>
      <c r="LL19" s="243" t="str">
        <f ca="1">IF(A15="","",IF(Planning!LL17="","",Planning!LL17))</f>
        <v/>
      </c>
      <c r="LM19" s="243" t="str">
        <f ca="1">IF(A15="","",IF(Planning!LM17="","",Planning!LM17))</f>
        <v/>
      </c>
      <c r="LN19" s="243" t="str">
        <f ca="1">IF(A15="","",IF(Planning!LN17="","",Planning!LN17))</f>
        <v/>
      </c>
      <c r="LO19" s="243" t="str">
        <f ca="1">IF(A15="","",IF(Planning!LO17="","",Planning!LO17))</f>
        <v/>
      </c>
      <c r="LP19" s="243" t="str">
        <f ca="1">IF(A15="","",IF(Planning!LP17="","",Planning!LP17))</f>
        <v/>
      </c>
      <c r="LQ19" s="243" t="str">
        <f ca="1">IF(A15="","",IF(Planning!LQ17="","",Planning!LQ17))</f>
        <v/>
      </c>
      <c r="LR19" s="243" t="str">
        <f ca="1">IF(A15="","",IF(Planning!LR17="","",Planning!LR17))</f>
        <v/>
      </c>
      <c r="LS19" s="243" t="str">
        <f ca="1">IF(A15="","",IF(Planning!LS17="","",Planning!LS17))</f>
        <v/>
      </c>
      <c r="LT19" s="243" t="str">
        <f ca="1">IF(A15="","",IF(Planning!LT17="","",Planning!LT17))</f>
        <v/>
      </c>
      <c r="LU19" s="243" t="str">
        <f ca="1">IF(A15="","",IF(Planning!LU17="","",Planning!LU17))</f>
        <v/>
      </c>
      <c r="LV19" s="243" t="str">
        <f ca="1">IF(A15="","",IF(Planning!LV17="","",Planning!LV17))</f>
        <v/>
      </c>
      <c r="LW19" s="243" t="str">
        <f ca="1">IF(A15="","",IF(Planning!LW17="","",Planning!LW17))</f>
        <v/>
      </c>
      <c r="LX19" s="243" t="str">
        <f ca="1">IF(A15="","",IF(Planning!LX17="","",Planning!LX17))</f>
        <v/>
      </c>
      <c r="LY19" s="243" t="str">
        <f ca="1">IF(A15="","",IF(Planning!LY17="","",Planning!LY17))</f>
        <v/>
      </c>
      <c r="LZ19" s="243" t="str">
        <f ca="1">IF(A15="","",IF(Planning!LZ17="","",Planning!LZ17))</f>
        <v/>
      </c>
      <c r="MA19" s="243" t="str">
        <f ca="1">IF(A15="","",IF(Planning!MA17="","",Planning!MA17))</f>
        <v/>
      </c>
      <c r="MB19" s="243" t="str">
        <f ca="1">IF(A15="","",IF(Planning!MB17="","",Planning!MB17))</f>
        <v/>
      </c>
      <c r="MC19" s="243" t="str">
        <f ca="1">IF(A15="","",IF(Planning!MC17="","",Planning!MC17))</f>
        <v/>
      </c>
      <c r="MD19" s="243" t="str">
        <f ca="1">IF(A15="","",IF(Planning!MD17="","",Planning!MD17))</f>
        <v/>
      </c>
      <c r="ME19" s="243" t="str">
        <f ca="1">IF(A15="","",IF(Planning!ME17="","",Planning!ME17))</f>
        <v/>
      </c>
      <c r="MF19" s="243" t="str">
        <f ca="1">IF(A15="","",IF(Planning!MF17="","",Planning!MF17))</f>
        <v/>
      </c>
      <c r="MG19" s="243" t="str">
        <f ca="1">IF(A15="","",IF(Planning!MG17="","",Planning!MG17))</f>
        <v/>
      </c>
      <c r="MH19" s="243" t="str">
        <f ca="1">IF(A15="","",IF(Planning!MH17="","",Planning!MH17))</f>
        <v/>
      </c>
      <c r="MI19" s="243" t="str">
        <f ca="1">IF(A15="","",IF(Planning!MI17="","",Planning!MI17))</f>
        <v/>
      </c>
      <c r="MJ19" s="243" t="str">
        <f ca="1">IF(A15="","",IF(Planning!MJ17="","",Planning!MJ17))</f>
        <v/>
      </c>
      <c r="MK19" s="243" t="str">
        <f ca="1">IF(A15="","",IF(Planning!MK17="","",Planning!MK17))</f>
        <v/>
      </c>
      <c r="ML19" s="243" t="str">
        <f ca="1">IF(A15="","",IF(Planning!ML17="","",Planning!ML17))</f>
        <v/>
      </c>
      <c r="MM19" s="243" t="str">
        <f ca="1">IF(A15="","",IF(Planning!MM17="","",Planning!MM17))</f>
        <v/>
      </c>
      <c r="MN19" s="243" t="str">
        <f ca="1">IF(A15="","",IF(Planning!MN17="","",Planning!MN17))</f>
        <v/>
      </c>
      <c r="MO19" s="243" t="str">
        <f ca="1">IF(A15="","",IF(Planning!MO17="","",Planning!MO17))</f>
        <v/>
      </c>
      <c r="MP19" s="243" t="str">
        <f ca="1">IF(A15="","",IF(Planning!MP17="","",Planning!MP17))</f>
        <v/>
      </c>
      <c r="MQ19" s="243" t="str">
        <f ca="1">IF(A15="","",IF(Planning!MQ17="","",Planning!MQ17))</f>
        <v/>
      </c>
      <c r="MR19" s="243" t="str">
        <f ca="1">IF(A15="","",IF(Planning!MR17="","",Planning!MR17))</f>
        <v/>
      </c>
      <c r="MS19" s="243" t="str">
        <f ca="1">IF(A15="","",IF(Planning!MS17="","",Planning!MS17))</f>
        <v/>
      </c>
      <c r="MT19" s="243" t="str">
        <f ca="1">IF(A15="","",IF(Planning!MT17="","",Planning!MT17))</f>
        <v/>
      </c>
      <c r="MU19" s="243" t="str">
        <f ca="1">IF(A15="","",IF(Planning!MU17="","",Planning!MU17))</f>
        <v/>
      </c>
      <c r="MV19" s="243" t="str">
        <f ca="1">IF(A15="","",IF(Planning!MV17="","",Planning!MV17))</f>
        <v/>
      </c>
      <c r="MW19" s="243" t="str">
        <f ca="1">IF(A15="","",IF(Planning!MW17="","",Planning!MW17))</f>
        <v/>
      </c>
      <c r="MX19" s="243" t="str">
        <f ca="1">IF(A15="","",IF(Planning!MX17="","",Planning!MX17))</f>
        <v/>
      </c>
      <c r="MY19" s="243" t="str">
        <f ca="1">IF(A15="","",IF(Planning!MY17="","",Planning!MY17))</f>
        <v/>
      </c>
      <c r="MZ19" s="243" t="str">
        <f ca="1">IF(A15="","",IF(Planning!MZ17="","",Planning!MZ17))</f>
        <v/>
      </c>
      <c r="NA19" s="243" t="str">
        <f ca="1">IF(A15="","",IF(Planning!NA17="","",Planning!NA17))</f>
        <v/>
      </c>
      <c r="NB19" s="243" t="str">
        <f ca="1">IF(A15="","",IF(Planning!NB17="","",Planning!NB17))</f>
        <v/>
      </c>
      <c r="NC19" s="243" t="str">
        <f ca="1">IF(A15="","",IF(Planning!NC17="","",Planning!NC17))</f>
        <v/>
      </c>
      <c r="ND19" s="243" t="str">
        <f ca="1">IF(A15="","",IF(Planning!ND17="","",Planning!ND17))</f>
        <v/>
      </c>
      <c r="NE19" s="243" t="str">
        <f ca="1">IF(A15="","",IF(Planning!NE17="","",Planning!NE17))</f>
        <v/>
      </c>
      <c r="NF19" s="243" t="str">
        <f ca="1">IF(A15="","",IF(Planning!NF17="","",Planning!NF17))</f>
        <v/>
      </c>
      <c r="NG19" s="243" t="str">
        <f ca="1">IF(A15="","",IF(Planning!NG17="","",Planning!NG17))</f>
        <v/>
      </c>
      <c r="NH19" s="243" t="str">
        <f ca="1">IF(A15="","",IF(Planning!NH17="","",Planning!NH17))</f>
        <v/>
      </c>
      <c r="NI19" s="243" t="str">
        <f ca="1">IF(A15="","",IF(Planning!NI17="","",Planning!NI17))</f>
        <v/>
      </c>
      <c r="NJ19" s="243" t="str">
        <f ca="1">IF(A15="","",IF(Planning!NJ17="","",Planning!NJ17))</f>
        <v/>
      </c>
      <c r="NK19" s="243" t="str">
        <f ca="1">IF(A15="","",IF(Planning!NK17="","",Planning!NK17))</f>
        <v/>
      </c>
      <c r="NL19" s="243" t="str">
        <f ca="1">IF(A15="","",IF(Planning!NL17="","",Planning!NL17))</f>
        <v/>
      </c>
      <c r="NM19" s="243" t="str">
        <f ca="1">IF(A15="","",IF(Planning!NM17="","",Planning!NM17))</f>
        <v/>
      </c>
      <c r="NN19" s="243" t="str">
        <f ca="1">IF(A15="","",IF(Planning!NN17="","",Planning!NN17))</f>
        <v/>
      </c>
      <c r="NO19" s="243" t="str">
        <f ca="1">IF(A15="","",IF(Planning!NO17="","",Planning!NO17))</f>
        <v/>
      </c>
      <c r="NP19" s="243" t="str">
        <f ca="1">IF(A15="","",IF(Planning!NP17="","",Planning!NP17))</f>
        <v/>
      </c>
      <c r="NQ19" s="243" t="str">
        <f ca="1">IF(A15="","",IF(Planning!NQ17="","",Planning!NQ17))</f>
        <v/>
      </c>
      <c r="NR19" s="243" t="str">
        <f ca="1">IF(A15="","",IF(Planning!NR17="","",Planning!NR17))</f>
        <v/>
      </c>
      <c r="NS19" s="243" t="str">
        <f ca="1">IF(A15="","",IF(Planning!NS17="","",Planning!NS17))</f>
        <v/>
      </c>
      <c r="NT19" s="243" t="str">
        <f ca="1">IF(A15="","",IF(Planning!NT17="","",Planning!NT17))</f>
        <v/>
      </c>
      <c r="NU19" s="243" t="str">
        <f ca="1">IF(A15="","",IF(Planning!NU17="","",Planning!NU17))</f>
        <v/>
      </c>
      <c r="NV19" s="243" t="str">
        <f ca="1">IF(A15="","",IF(Planning!NV17="","",Planning!NV17))</f>
        <v/>
      </c>
      <c r="NW19" s="243" t="str">
        <f ca="1">IF(A15="","",IF(Planning!NW17="","",Planning!NW17))</f>
        <v/>
      </c>
      <c r="NX19" s="243" t="str">
        <f ca="1">IF(A15="","",IF(Planning!NX17="","",Planning!NX17))</f>
        <v/>
      </c>
      <c r="NY19" s="243" t="str">
        <f ca="1">IF(A15="","",IF(Planning!NY17="","",Planning!NY17))</f>
        <v/>
      </c>
      <c r="NZ19" s="243" t="str">
        <f ca="1">IF(A15="","",IF(Planning!NZ17="","",Planning!NZ17))</f>
        <v/>
      </c>
      <c r="OA19" s="243" t="str">
        <f ca="1">IF(A15="","",IF(Planning!OA17="","",Planning!OA17))</f>
        <v/>
      </c>
      <c r="OB19" s="243" t="str">
        <f ca="1">IF(A15="","",IF(Planning!OB17="","",Planning!OB17))</f>
        <v/>
      </c>
      <c r="OC19" s="243" t="str">
        <f ca="1">IF(A15="","",IF(Planning!OC17="","",Planning!OC17))</f>
        <v/>
      </c>
      <c r="OD19" s="243" t="str">
        <f ca="1">IF(A15="","",IF(Planning!OD17="","",Planning!OD17))</f>
        <v/>
      </c>
      <c r="OE19" s="243" t="str">
        <f ca="1">IF(A15="","",IF(Planning!OE17="","",Planning!OE17))</f>
        <v/>
      </c>
      <c r="OF19" s="243" t="str">
        <f ca="1">IF(A15="","",IF(Planning!OF17="","",Planning!OF17))</f>
        <v/>
      </c>
      <c r="OG19" s="243" t="str">
        <f ca="1">IF(A15="","",IF(Planning!OG17="","",Planning!OG17))</f>
        <v/>
      </c>
      <c r="OH19" s="243" t="str">
        <f ca="1">IF(A15="","",IF(Planning!OH17="","",Planning!OH17))</f>
        <v/>
      </c>
      <c r="OI19" s="243" t="str">
        <f ca="1">IF(A15="","",IF(Planning!OI17="","",Planning!OI17))</f>
        <v/>
      </c>
      <c r="OJ19" s="244" t="str">
        <f ca="1">IF(A15="","",IF(Planning!OJ17="","",Planning!OJ17))</f>
        <v/>
      </c>
    </row>
    <row r="20" spans="1:400" ht="17.25" thickTop="1" thickBot="1" x14ac:dyDescent="0.25">
      <c r="A20" s="393" t="str">
        <f ca="1">IF(Calcul2!G5="","",Calcul2!G5)</f>
        <v>Personnel 03</v>
      </c>
      <c r="B20" s="396" t="s">
        <v>522</v>
      </c>
      <c r="C20" s="397"/>
      <c r="D20" s="212">
        <f t="shared" ref="D20:BO20" ca="1" si="42">IF(AND(D$9&lt;$B$25,D21=0),-1,2)</f>
        <v>2</v>
      </c>
      <c r="E20" s="213">
        <f t="shared" ca="1" si="42"/>
        <v>2</v>
      </c>
      <c r="F20" s="213">
        <f t="shared" ca="1" si="42"/>
        <v>2</v>
      </c>
      <c r="G20" s="213">
        <f t="shared" ca="1" si="42"/>
        <v>-1</v>
      </c>
      <c r="H20" s="213">
        <f t="shared" ca="1" si="42"/>
        <v>-1</v>
      </c>
      <c r="I20" s="213">
        <f t="shared" ca="1" si="42"/>
        <v>2</v>
      </c>
      <c r="J20" s="213">
        <f t="shared" ca="1" si="42"/>
        <v>2</v>
      </c>
      <c r="K20" s="213">
        <f t="shared" ca="1" si="42"/>
        <v>2</v>
      </c>
      <c r="L20" s="213">
        <f t="shared" ca="1" si="42"/>
        <v>2</v>
      </c>
      <c r="M20" s="213">
        <f t="shared" ca="1" si="42"/>
        <v>2</v>
      </c>
      <c r="N20" s="213">
        <f t="shared" ca="1" si="42"/>
        <v>-1</v>
      </c>
      <c r="O20" s="213">
        <f t="shared" ca="1" si="42"/>
        <v>-1</v>
      </c>
      <c r="P20" s="213">
        <f t="shared" ca="1" si="42"/>
        <v>2</v>
      </c>
      <c r="Q20" s="213">
        <f t="shared" ca="1" si="42"/>
        <v>2</v>
      </c>
      <c r="R20" s="213">
        <f t="shared" ca="1" si="42"/>
        <v>-1</v>
      </c>
      <c r="S20" s="213">
        <f t="shared" ca="1" si="42"/>
        <v>2</v>
      </c>
      <c r="T20" s="213">
        <f t="shared" ca="1" si="42"/>
        <v>2</v>
      </c>
      <c r="U20" s="213">
        <f t="shared" ca="1" si="42"/>
        <v>-1</v>
      </c>
      <c r="V20" s="213">
        <f t="shared" ca="1" si="42"/>
        <v>-1</v>
      </c>
      <c r="W20" s="213">
        <f t="shared" ca="1" si="42"/>
        <v>2</v>
      </c>
      <c r="X20" s="213">
        <f t="shared" ca="1" si="42"/>
        <v>2</v>
      </c>
      <c r="Y20" s="213">
        <f t="shared" ca="1" si="42"/>
        <v>2</v>
      </c>
      <c r="Z20" s="213">
        <f t="shared" ca="1" si="42"/>
        <v>2</v>
      </c>
      <c r="AA20" s="213">
        <f t="shared" ca="1" si="42"/>
        <v>2</v>
      </c>
      <c r="AB20" s="213">
        <f t="shared" ca="1" si="42"/>
        <v>-1</v>
      </c>
      <c r="AC20" s="213">
        <f t="shared" ca="1" si="42"/>
        <v>-1</v>
      </c>
      <c r="AD20" s="213">
        <f t="shared" ca="1" si="42"/>
        <v>2</v>
      </c>
      <c r="AE20" s="213">
        <f t="shared" ca="1" si="42"/>
        <v>2</v>
      </c>
      <c r="AF20" s="213">
        <f t="shared" ca="1" si="42"/>
        <v>2</v>
      </c>
      <c r="AG20" s="213">
        <f t="shared" ca="1" si="42"/>
        <v>2</v>
      </c>
      <c r="AH20" s="213">
        <f t="shared" ca="1" si="42"/>
        <v>2</v>
      </c>
      <c r="AI20" s="213">
        <f t="shared" ca="1" si="42"/>
        <v>-1</v>
      </c>
      <c r="AJ20" s="213">
        <f t="shared" ca="1" si="42"/>
        <v>-1</v>
      </c>
      <c r="AK20" s="213">
        <f t="shared" ca="1" si="42"/>
        <v>2</v>
      </c>
      <c r="AL20" s="213">
        <f t="shared" ca="1" si="42"/>
        <v>2</v>
      </c>
      <c r="AM20" s="213">
        <f t="shared" ca="1" si="42"/>
        <v>2</v>
      </c>
      <c r="AN20" s="213">
        <f t="shared" ca="1" si="42"/>
        <v>2</v>
      </c>
      <c r="AO20" s="213">
        <f t="shared" ca="1" si="42"/>
        <v>2</v>
      </c>
      <c r="AP20" s="213">
        <f t="shared" ca="1" si="42"/>
        <v>-1</v>
      </c>
      <c r="AQ20" s="213">
        <f t="shared" ca="1" si="42"/>
        <v>-1</v>
      </c>
      <c r="AR20" s="213">
        <f t="shared" ca="1" si="42"/>
        <v>2</v>
      </c>
      <c r="AS20" s="213">
        <f t="shared" ca="1" si="42"/>
        <v>2</v>
      </c>
      <c r="AT20" s="213">
        <f t="shared" ca="1" si="42"/>
        <v>2</v>
      </c>
      <c r="AU20" s="213">
        <f t="shared" ca="1" si="42"/>
        <v>2</v>
      </c>
      <c r="AV20" s="213">
        <f t="shared" ca="1" si="42"/>
        <v>2</v>
      </c>
      <c r="AW20" s="213">
        <f t="shared" ca="1" si="42"/>
        <v>-1</v>
      </c>
      <c r="AX20" s="213">
        <f t="shared" ca="1" si="42"/>
        <v>-1</v>
      </c>
      <c r="AY20" s="213">
        <f t="shared" ca="1" si="42"/>
        <v>2</v>
      </c>
      <c r="AZ20" s="213">
        <f t="shared" ca="1" si="42"/>
        <v>2</v>
      </c>
      <c r="BA20" s="213">
        <f t="shared" ca="1" si="42"/>
        <v>2</v>
      </c>
      <c r="BB20" s="213">
        <f t="shared" ca="1" si="42"/>
        <v>2</v>
      </c>
      <c r="BC20" s="213">
        <f t="shared" ca="1" si="42"/>
        <v>2</v>
      </c>
      <c r="BD20" s="213">
        <f t="shared" ca="1" si="42"/>
        <v>-1</v>
      </c>
      <c r="BE20" s="213">
        <f t="shared" ca="1" si="42"/>
        <v>-1</v>
      </c>
      <c r="BF20" s="213">
        <f t="shared" ca="1" si="42"/>
        <v>2</v>
      </c>
      <c r="BG20" s="213">
        <f t="shared" ca="1" si="42"/>
        <v>2</v>
      </c>
      <c r="BH20" s="213">
        <f t="shared" ca="1" si="42"/>
        <v>2</v>
      </c>
      <c r="BI20" s="213">
        <f t="shared" ca="1" si="42"/>
        <v>2</v>
      </c>
      <c r="BJ20" s="213">
        <f t="shared" ca="1" si="42"/>
        <v>2</v>
      </c>
      <c r="BK20" s="213">
        <f t="shared" ca="1" si="42"/>
        <v>-1</v>
      </c>
      <c r="BL20" s="213">
        <f t="shared" ca="1" si="42"/>
        <v>-1</v>
      </c>
      <c r="BM20" s="213">
        <f t="shared" ca="1" si="42"/>
        <v>2</v>
      </c>
      <c r="BN20" s="213">
        <f t="shared" ca="1" si="42"/>
        <v>2</v>
      </c>
      <c r="BO20" s="213">
        <f t="shared" ca="1" si="42"/>
        <v>2</v>
      </c>
      <c r="BP20" s="213">
        <f t="shared" ref="BP20:EA20" ca="1" si="43">IF(AND(BP$9&lt;$B$25,BP21=0),-1,2)</f>
        <v>2</v>
      </c>
      <c r="BQ20" s="213">
        <f t="shared" ca="1" si="43"/>
        <v>2</v>
      </c>
      <c r="BR20" s="213">
        <f t="shared" ca="1" si="43"/>
        <v>-1</v>
      </c>
      <c r="BS20" s="213">
        <f t="shared" ca="1" si="43"/>
        <v>-1</v>
      </c>
      <c r="BT20" s="213">
        <f t="shared" ca="1" si="43"/>
        <v>2</v>
      </c>
      <c r="BU20" s="213">
        <f t="shared" ca="1" si="43"/>
        <v>2</v>
      </c>
      <c r="BV20" s="213">
        <f t="shared" ca="1" si="43"/>
        <v>2</v>
      </c>
      <c r="BW20" s="213">
        <f t="shared" ca="1" si="43"/>
        <v>2</v>
      </c>
      <c r="BX20" s="213">
        <f t="shared" ca="1" si="43"/>
        <v>2</v>
      </c>
      <c r="BY20" s="213">
        <f t="shared" ca="1" si="43"/>
        <v>-1</v>
      </c>
      <c r="BZ20" s="213">
        <f t="shared" ca="1" si="43"/>
        <v>-1</v>
      </c>
      <c r="CA20" s="213">
        <f t="shared" ca="1" si="43"/>
        <v>2</v>
      </c>
      <c r="CB20" s="213">
        <f t="shared" ca="1" si="43"/>
        <v>2</v>
      </c>
      <c r="CC20" s="213">
        <f t="shared" ca="1" si="43"/>
        <v>2</v>
      </c>
      <c r="CD20" s="213">
        <f t="shared" ca="1" si="43"/>
        <v>2</v>
      </c>
      <c r="CE20" s="213">
        <f t="shared" ca="1" si="43"/>
        <v>2</v>
      </c>
      <c r="CF20" s="213">
        <f t="shared" ca="1" si="43"/>
        <v>-1</v>
      </c>
      <c r="CG20" s="213">
        <f t="shared" ca="1" si="43"/>
        <v>-1</v>
      </c>
      <c r="CH20" s="213">
        <f t="shared" ca="1" si="43"/>
        <v>2</v>
      </c>
      <c r="CI20" s="213">
        <f t="shared" ca="1" si="43"/>
        <v>2</v>
      </c>
      <c r="CJ20" s="213">
        <f t="shared" ca="1" si="43"/>
        <v>2</v>
      </c>
      <c r="CK20" s="213">
        <f t="shared" ca="1" si="43"/>
        <v>2</v>
      </c>
      <c r="CL20" s="213">
        <f t="shared" ca="1" si="43"/>
        <v>2</v>
      </c>
      <c r="CM20" s="213">
        <f t="shared" ca="1" si="43"/>
        <v>-1</v>
      </c>
      <c r="CN20" s="213">
        <f t="shared" ca="1" si="43"/>
        <v>-1</v>
      </c>
      <c r="CO20" s="213">
        <f t="shared" ca="1" si="43"/>
        <v>2</v>
      </c>
      <c r="CP20" s="213">
        <f t="shared" ca="1" si="43"/>
        <v>2</v>
      </c>
      <c r="CQ20" s="213">
        <f t="shared" ca="1" si="43"/>
        <v>2</v>
      </c>
      <c r="CR20" s="213">
        <f t="shared" ca="1" si="43"/>
        <v>-1</v>
      </c>
      <c r="CS20" s="213">
        <f t="shared" ca="1" si="43"/>
        <v>2</v>
      </c>
      <c r="CT20" s="213">
        <f t="shared" ca="1" si="43"/>
        <v>-1</v>
      </c>
      <c r="CU20" s="213">
        <f t="shared" ca="1" si="43"/>
        <v>-1</v>
      </c>
      <c r="CV20" s="213">
        <f t="shared" ca="1" si="43"/>
        <v>2</v>
      </c>
      <c r="CW20" s="213">
        <f t="shared" ca="1" si="43"/>
        <v>2</v>
      </c>
      <c r="CX20" s="213">
        <f t="shared" ca="1" si="43"/>
        <v>2</v>
      </c>
      <c r="CY20" s="213">
        <f t="shared" ca="1" si="43"/>
        <v>2</v>
      </c>
      <c r="CZ20" s="213">
        <f t="shared" ca="1" si="43"/>
        <v>2</v>
      </c>
      <c r="DA20" s="213">
        <f t="shared" ca="1" si="43"/>
        <v>-1</v>
      </c>
      <c r="DB20" s="213">
        <f t="shared" ca="1" si="43"/>
        <v>-1</v>
      </c>
      <c r="DC20" s="213">
        <f t="shared" ca="1" si="43"/>
        <v>2</v>
      </c>
      <c r="DD20" s="213">
        <f t="shared" ca="1" si="43"/>
        <v>2</v>
      </c>
      <c r="DE20" s="213">
        <f t="shared" ca="1" si="43"/>
        <v>2</v>
      </c>
      <c r="DF20" s="213">
        <f t="shared" ca="1" si="43"/>
        <v>2</v>
      </c>
      <c r="DG20" s="213">
        <f t="shared" ca="1" si="43"/>
        <v>2</v>
      </c>
      <c r="DH20" s="213">
        <f t="shared" ca="1" si="43"/>
        <v>-1</v>
      </c>
      <c r="DI20" s="213">
        <f t="shared" ca="1" si="43"/>
        <v>-1</v>
      </c>
      <c r="DJ20" s="213">
        <f t="shared" ca="1" si="43"/>
        <v>2</v>
      </c>
      <c r="DK20" s="213">
        <f t="shared" ca="1" si="43"/>
        <v>2</v>
      </c>
      <c r="DL20" s="213">
        <f t="shared" ca="1" si="43"/>
        <v>2</v>
      </c>
      <c r="DM20" s="213">
        <f t="shared" ca="1" si="43"/>
        <v>2</v>
      </c>
      <c r="DN20" s="213">
        <f t="shared" ca="1" si="43"/>
        <v>2</v>
      </c>
      <c r="DO20" s="213">
        <f t="shared" ca="1" si="43"/>
        <v>-1</v>
      </c>
      <c r="DP20" s="213">
        <f t="shared" ca="1" si="43"/>
        <v>-1</v>
      </c>
      <c r="DQ20" s="213">
        <f t="shared" ca="1" si="43"/>
        <v>2</v>
      </c>
      <c r="DR20" s="213">
        <f t="shared" ca="1" si="43"/>
        <v>2</v>
      </c>
      <c r="DS20" s="213">
        <f t="shared" ca="1" si="43"/>
        <v>2</v>
      </c>
      <c r="DT20" s="213">
        <f t="shared" ca="1" si="43"/>
        <v>2</v>
      </c>
      <c r="DU20" s="213">
        <f t="shared" ca="1" si="43"/>
        <v>2</v>
      </c>
      <c r="DV20" s="213">
        <f t="shared" ca="1" si="43"/>
        <v>-1</v>
      </c>
      <c r="DW20" s="213">
        <f t="shared" ca="1" si="43"/>
        <v>-1</v>
      </c>
      <c r="DX20" s="213">
        <f t="shared" ca="1" si="43"/>
        <v>2</v>
      </c>
      <c r="DY20" s="213">
        <f t="shared" ca="1" si="43"/>
        <v>2</v>
      </c>
      <c r="DZ20" s="213">
        <f t="shared" ca="1" si="43"/>
        <v>2</v>
      </c>
      <c r="EA20" s="213">
        <f t="shared" ca="1" si="43"/>
        <v>2</v>
      </c>
      <c r="EB20" s="213">
        <f t="shared" ref="EB20:GM20" ca="1" si="44">IF(AND(EB$9&lt;$B$25,EB21=0),-1,2)</f>
        <v>2</v>
      </c>
      <c r="EC20" s="213">
        <f t="shared" ca="1" si="44"/>
        <v>-1</v>
      </c>
      <c r="ED20" s="213">
        <f t="shared" ca="1" si="44"/>
        <v>-1</v>
      </c>
      <c r="EE20" s="213">
        <f t="shared" ca="1" si="44"/>
        <v>2</v>
      </c>
      <c r="EF20" s="213">
        <f t="shared" ca="1" si="44"/>
        <v>2</v>
      </c>
      <c r="EG20" s="213">
        <f t="shared" ca="1" si="44"/>
        <v>2</v>
      </c>
      <c r="EH20" s="213">
        <f t="shared" ca="1" si="44"/>
        <v>2</v>
      </c>
      <c r="EI20" s="213">
        <f t="shared" ca="1" si="44"/>
        <v>2</v>
      </c>
      <c r="EJ20" s="213">
        <f t="shared" ca="1" si="44"/>
        <v>-1</v>
      </c>
      <c r="EK20" s="213">
        <f t="shared" ca="1" si="44"/>
        <v>-1</v>
      </c>
      <c r="EL20" s="213">
        <f t="shared" ca="1" si="44"/>
        <v>2</v>
      </c>
      <c r="EM20" s="213">
        <f t="shared" ca="1" si="44"/>
        <v>2</v>
      </c>
      <c r="EN20" s="213">
        <f t="shared" ca="1" si="44"/>
        <v>2</v>
      </c>
      <c r="EO20" s="213">
        <f t="shared" ca="1" si="44"/>
        <v>2</v>
      </c>
      <c r="EP20" s="213">
        <f t="shared" ca="1" si="44"/>
        <v>2</v>
      </c>
      <c r="EQ20" s="213">
        <f t="shared" ca="1" si="44"/>
        <v>-1</v>
      </c>
      <c r="ER20" s="213">
        <f t="shared" ca="1" si="44"/>
        <v>-1</v>
      </c>
      <c r="ES20" s="213">
        <f t="shared" ca="1" si="44"/>
        <v>2</v>
      </c>
      <c r="ET20" s="213">
        <f t="shared" ca="1" si="44"/>
        <v>-1</v>
      </c>
      <c r="EU20" s="213">
        <f t="shared" ca="1" si="44"/>
        <v>2</v>
      </c>
      <c r="EV20" s="213">
        <f t="shared" ca="1" si="44"/>
        <v>2</v>
      </c>
      <c r="EW20" s="213">
        <f t="shared" ca="1" si="44"/>
        <v>2</v>
      </c>
      <c r="EX20" s="213">
        <f t="shared" ca="1" si="44"/>
        <v>-1</v>
      </c>
      <c r="EY20" s="213">
        <f t="shared" ca="1" si="44"/>
        <v>-1</v>
      </c>
      <c r="EZ20" s="213">
        <f t="shared" ca="1" si="44"/>
        <v>2</v>
      </c>
      <c r="FA20" s="213">
        <f t="shared" ca="1" si="44"/>
        <v>-1</v>
      </c>
      <c r="FB20" s="213">
        <f t="shared" ca="1" si="44"/>
        <v>2</v>
      </c>
      <c r="FC20" s="213">
        <f t="shared" ca="1" si="44"/>
        <v>2</v>
      </c>
      <c r="FD20" s="213">
        <f t="shared" ca="1" si="44"/>
        <v>2</v>
      </c>
      <c r="FE20" s="213">
        <f t="shared" ca="1" si="44"/>
        <v>-1</v>
      </c>
      <c r="FF20" s="213">
        <f t="shared" ca="1" si="44"/>
        <v>-1</v>
      </c>
      <c r="FG20" s="213">
        <f t="shared" ca="1" si="44"/>
        <v>2</v>
      </c>
      <c r="FH20" s="213">
        <f t="shared" ca="1" si="44"/>
        <v>2</v>
      </c>
      <c r="FI20" s="213">
        <f t="shared" ca="1" si="44"/>
        <v>2</v>
      </c>
      <c r="FJ20" s="213">
        <f t="shared" ca="1" si="44"/>
        <v>2</v>
      </c>
      <c r="FK20" s="213">
        <f t="shared" ca="1" si="44"/>
        <v>2</v>
      </c>
      <c r="FL20" s="213">
        <f t="shared" ca="1" si="44"/>
        <v>-1</v>
      </c>
      <c r="FM20" s="213">
        <f t="shared" ca="1" si="44"/>
        <v>-1</v>
      </c>
      <c r="FN20" s="213">
        <f t="shared" ca="1" si="44"/>
        <v>2</v>
      </c>
      <c r="FO20" s="213">
        <f t="shared" ca="1" si="44"/>
        <v>2</v>
      </c>
      <c r="FP20" s="213">
        <f t="shared" ca="1" si="44"/>
        <v>2</v>
      </c>
      <c r="FQ20" s="213">
        <f t="shared" ca="1" si="44"/>
        <v>2</v>
      </c>
      <c r="FR20" s="213">
        <f t="shared" ca="1" si="44"/>
        <v>2</v>
      </c>
      <c r="FS20" s="213">
        <f t="shared" ca="1" si="44"/>
        <v>-1</v>
      </c>
      <c r="FT20" s="213">
        <f t="shared" ca="1" si="44"/>
        <v>-1</v>
      </c>
      <c r="FU20" s="213">
        <f t="shared" ca="1" si="44"/>
        <v>2</v>
      </c>
      <c r="FV20" s="213">
        <f t="shared" ca="1" si="44"/>
        <v>2</v>
      </c>
      <c r="FW20" s="213">
        <f t="shared" ca="1" si="44"/>
        <v>2</v>
      </c>
      <c r="FX20" s="213">
        <f t="shared" ca="1" si="44"/>
        <v>2</v>
      </c>
      <c r="FY20" s="213">
        <f t="shared" ca="1" si="44"/>
        <v>2</v>
      </c>
      <c r="FZ20" s="213">
        <f t="shared" ca="1" si="44"/>
        <v>-1</v>
      </c>
      <c r="GA20" s="213">
        <f t="shared" ca="1" si="44"/>
        <v>-1</v>
      </c>
      <c r="GB20" s="213">
        <f t="shared" ca="1" si="44"/>
        <v>2</v>
      </c>
      <c r="GC20" s="213">
        <f t="shared" ca="1" si="44"/>
        <v>2</v>
      </c>
      <c r="GD20" s="213">
        <f t="shared" ca="1" si="44"/>
        <v>2</v>
      </c>
      <c r="GE20" s="213">
        <f t="shared" ca="1" si="44"/>
        <v>2</v>
      </c>
      <c r="GF20" s="213">
        <f t="shared" ca="1" si="44"/>
        <v>2</v>
      </c>
      <c r="GG20" s="213">
        <f t="shared" ca="1" si="44"/>
        <v>-1</v>
      </c>
      <c r="GH20" s="213">
        <f t="shared" ca="1" si="44"/>
        <v>-1</v>
      </c>
      <c r="GI20" s="213">
        <f t="shared" ca="1" si="44"/>
        <v>2</v>
      </c>
      <c r="GJ20" s="213">
        <f t="shared" ca="1" si="44"/>
        <v>2</v>
      </c>
      <c r="GK20" s="213">
        <f t="shared" ca="1" si="44"/>
        <v>2</v>
      </c>
      <c r="GL20" s="213">
        <f t="shared" ca="1" si="44"/>
        <v>2</v>
      </c>
      <c r="GM20" s="213">
        <f t="shared" ca="1" si="44"/>
        <v>2</v>
      </c>
      <c r="GN20" s="213">
        <f t="shared" ref="GN20:IY20" ca="1" si="45">IF(AND(GN$9&lt;$B$25,GN21=0),-1,2)</f>
        <v>-1</v>
      </c>
      <c r="GO20" s="213">
        <f t="shared" ca="1" si="45"/>
        <v>-1</v>
      </c>
      <c r="GP20" s="213">
        <f t="shared" ca="1" si="45"/>
        <v>2</v>
      </c>
      <c r="GQ20" s="213">
        <f t="shared" ca="1" si="45"/>
        <v>2</v>
      </c>
      <c r="GR20" s="213">
        <f t="shared" ca="1" si="45"/>
        <v>2</v>
      </c>
      <c r="GS20" s="213">
        <f t="shared" ca="1" si="45"/>
        <v>2</v>
      </c>
      <c r="GT20" s="213">
        <f t="shared" ca="1" si="45"/>
        <v>2</v>
      </c>
      <c r="GU20" s="213">
        <f t="shared" ca="1" si="45"/>
        <v>-1</v>
      </c>
      <c r="GV20" s="213">
        <f t="shared" ca="1" si="45"/>
        <v>-1</v>
      </c>
      <c r="GW20" s="213">
        <f t="shared" ca="1" si="45"/>
        <v>2</v>
      </c>
      <c r="GX20" s="213">
        <f t="shared" ca="1" si="45"/>
        <v>2</v>
      </c>
      <c r="GY20" s="213">
        <f t="shared" ca="1" si="45"/>
        <v>2</v>
      </c>
      <c r="GZ20" s="213">
        <f t="shared" ca="1" si="45"/>
        <v>2</v>
      </c>
      <c r="HA20" s="213">
        <f t="shared" ca="1" si="45"/>
        <v>2</v>
      </c>
      <c r="HB20" s="213">
        <f t="shared" ca="1" si="45"/>
        <v>-1</v>
      </c>
      <c r="HC20" s="213">
        <f t="shared" ca="1" si="45"/>
        <v>-1</v>
      </c>
      <c r="HD20" s="213">
        <f t="shared" ca="1" si="45"/>
        <v>2</v>
      </c>
      <c r="HE20" s="213">
        <f t="shared" ca="1" si="45"/>
        <v>2</v>
      </c>
      <c r="HF20" s="213">
        <f t="shared" ca="1" si="45"/>
        <v>2</v>
      </c>
      <c r="HG20" s="213">
        <f t="shared" ca="1" si="45"/>
        <v>2</v>
      </c>
      <c r="HH20" s="213">
        <f t="shared" ca="1" si="45"/>
        <v>2</v>
      </c>
      <c r="HI20" s="213">
        <f t="shared" ca="1" si="45"/>
        <v>-1</v>
      </c>
      <c r="HJ20" s="213">
        <f t="shared" ca="1" si="45"/>
        <v>-1</v>
      </c>
      <c r="HK20" s="213">
        <f t="shared" ca="1" si="45"/>
        <v>2</v>
      </c>
      <c r="HL20" s="213">
        <f t="shared" ca="1" si="45"/>
        <v>2</v>
      </c>
      <c r="HM20" s="213">
        <f t="shared" ca="1" si="45"/>
        <v>2</v>
      </c>
      <c r="HN20" s="213">
        <f t="shared" ca="1" si="45"/>
        <v>2</v>
      </c>
      <c r="HO20" s="213">
        <f t="shared" ca="1" si="45"/>
        <v>2</v>
      </c>
      <c r="HP20" s="213">
        <f t="shared" ca="1" si="45"/>
        <v>-1</v>
      </c>
      <c r="HQ20" s="213">
        <f t="shared" ca="1" si="45"/>
        <v>-1</v>
      </c>
      <c r="HR20" s="213">
        <f t="shared" ca="1" si="45"/>
        <v>2</v>
      </c>
      <c r="HS20" s="213">
        <f t="shared" ca="1" si="45"/>
        <v>2</v>
      </c>
      <c r="HT20" s="213">
        <f t="shared" ca="1" si="45"/>
        <v>2</v>
      </c>
      <c r="HU20" s="213">
        <f t="shared" ca="1" si="45"/>
        <v>2</v>
      </c>
      <c r="HV20" s="213">
        <f t="shared" ca="1" si="45"/>
        <v>2</v>
      </c>
      <c r="HW20" s="213">
        <f t="shared" ca="1" si="45"/>
        <v>-1</v>
      </c>
      <c r="HX20" s="213">
        <f t="shared" ca="1" si="45"/>
        <v>-1</v>
      </c>
      <c r="HY20" s="213">
        <f t="shared" ca="1" si="45"/>
        <v>2</v>
      </c>
      <c r="HZ20" s="213">
        <f t="shared" ca="1" si="45"/>
        <v>2</v>
      </c>
      <c r="IA20" s="213">
        <f t="shared" ca="1" si="45"/>
        <v>2</v>
      </c>
      <c r="IB20" s="213">
        <f t="shared" ca="1" si="45"/>
        <v>2</v>
      </c>
      <c r="IC20" s="213">
        <f t="shared" ca="1" si="45"/>
        <v>2</v>
      </c>
      <c r="ID20" s="213">
        <f t="shared" ca="1" si="45"/>
        <v>-1</v>
      </c>
      <c r="IE20" s="213">
        <f t="shared" ca="1" si="45"/>
        <v>-1</v>
      </c>
      <c r="IF20" s="213">
        <f t="shared" ca="1" si="45"/>
        <v>2</v>
      </c>
      <c r="IG20" s="213">
        <f t="shared" ca="1" si="45"/>
        <v>2</v>
      </c>
      <c r="IH20" s="213">
        <f t="shared" ca="1" si="45"/>
        <v>2</v>
      </c>
      <c r="II20" s="213">
        <f t="shared" ca="1" si="45"/>
        <v>2</v>
      </c>
      <c r="IJ20" s="213">
        <f t="shared" ca="1" si="45"/>
        <v>2</v>
      </c>
      <c r="IK20" s="213">
        <f t="shared" ca="1" si="45"/>
        <v>-1</v>
      </c>
      <c r="IL20" s="213">
        <f t="shared" ca="1" si="45"/>
        <v>-1</v>
      </c>
      <c r="IM20" s="213">
        <f t="shared" ca="1" si="45"/>
        <v>2</v>
      </c>
      <c r="IN20" s="213">
        <f t="shared" ca="1" si="45"/>
        <v>2</v>
      </c>
      <c r="IO20" s="213">
        <f t="shared" ca="1" si="45"/>
        <v>2</v>
      </c>
      <c r="IP20" s="213">
        <f t="shared" ca="1" si="45"/>
        <v>2</v>
      </c>
      <c r="IQ20" s="213">
        <f t="shared" ca="1" si="45"/>
        <v>2</v>
      </c>
      <c r="IR20" s="213">
        <f t="shared" ca="1" si="45"/>
        <v>-1</v>
      </c>
      <c r="IS20" s="213">
        <f t="shared" ca="1" si="45"/>
        <v>-1</v>
      </c>
      <c r="IT20" s="213">
        <f t="shared" ca="1" si="45"/>
        <v>2</v>
      </c>
      <c r="IU20" s="213">
        <f t="shared" ca="1" si="45"/>
        <v>2</v>
      </c>
      <c r="IV20" s="213">
        <f t="shared" ca="1" si="45"/>
        <v>2</v>
      </c>
      <c r="IW20" s="213">
        <f t="shared" ca="1" si="45"/>
        <v>2</v>
      </c>
      <c r="IX20" s="213">
        <f t="shared" ca="1" si="45"/>
        <v>2</v>
      </c>
      <c r="IY20" s="213">
        <f t="shared" ca="1" si="45"/>
        <v>2</v>
      </c>
      <c r="IZ20" s="213">
        <f t="shared" ref="IZ20:LK20" ca="1" si="46">IF(AND(IZ$9&lt;$B$25,IZ21=0),-1,2)</f>
        <v>2</v>
      </c>
      <c r="JA20" s="213">
        <f t="shared" ca="1" si="46"/>
        <v>2</v>
      </c>
      <c r="JB20" s="213">
        <f t="shared" ca="1" si="46"/>
        <v>2</v>
      </c>
      <c r="JC20" s="213">
        <f t="shared" ca="1" si="46"/>
        <v>2</v>
      </c>
      <c r="JD20" s="213">
        <f t="shared" ca="1" si="46"/>
        <v>2</v>
      </c>
      <c r="JE20" s="213">
        <f t="shared" ca="1" si="46"/>
        <v>2</v>
      </c>
      <c r="JF20" s="213">
        <f t="shared" ca="1" si="46"/>
        <v>2</v>
      </c>
      <c r="JG20" s="213">
        <f t="shared" ca="1" si="46"/>
        <v>2</v>
      </c>
      <c r="JH20" s="213">
        <f t="shared" ca="1" si="46"/>
        <v>2</v>
      </c>
      <c r="JI20" s="213">
        <f t="shared" ca="1" si="46"/>
        <v>2</v>
      </c>
      <c r="JJ20" s="213">
        <f t="shared" ca="1" si="46"/>
        <v>2</v>
      </c>
      <c r="JK20" s="213">
        <f t="shared" ca="1" si="46"/>
        <v>2</v>
      </c>
      <c r="JL20" s="213">
        <f t="shared" ca="1" si="46"/>
        <v>2</v>
      </c>
      <c r="JM20" s="213">
        <f t="shared" ca="1" si="46"/>
        <v>2</v>
      </c>
      <c r="JN20" s="213">
        <f t="shared" ca="1" si="46"/>
        <v>2</v>
      </c>
      <c r="JO20" s="213">
        <f t="shared" ca="1" si="46"/>
        <v>2</v>
      </c>
      <c r="JP20" s="213">
        <f t="shared" ca="1" si="46"/>
        <v>2</v>
      </c>
      <c r="JQ20" s="213">
        <f t="shared" ca="1" si="46"/>
        <v>2</v>
      </c>
      <c r="JR20" s="213">
        <f t="shared" ca="1" si="46"/>
        <v>2</v>
      </c>
      <c r="JS20" s="213">
        <f t="shared" ca="1" si="46"/>
        <v>2</v>
      </c>
      <c r="JT20" s="213">
        <f t="shared" ca="1" si="46"/>
        <v>2</v>
      </c>
      <c r="JU20" s="213">
        <f t="shared" ca="1" si="46"/>
        <v>2</v>
      </c>
      <c r="JV20" s="213">
        <f t="shared" ca="1" si="46"/>
        <v>2</v>
      </c>
      <c r="JW20" s="213">
        <f t="shared" ca="1" si="46"/>
        <v>2</v>
      </c>
      <c r="JX20" s="213">
        <f t="shared" ca="1" si="46"/>
        <v>2</v>
      </c>
      <c r="JY20" s="213">
        <f t="shared" ca="1" si="46"/>
        <v>2</v>
      </c>
      <c r="JZ20" s="213">
        <f t="shared" ca="1" si="46"/>
        <v>2</v>
      </c>
      <c r="KA20" s="213">
        <f t="shared" ca="1" si="46"/>
        <v>2</v>
      </c>
      <c r="KB20" s="213">
        <f t="shared" ca="1" si="46"/>
        <v>2</v>
      </c>
      <c r="KC20" s="213">
        <f t="shared" ca="1" si="46"/>
        <v>2</v>
      </c>
      <c r="KD20" s="213">
        <f t="shared" ca="1" si="46"/>
        <v>2</v>
      </c>
      <c r="KE20" s="213">
        <f t="shared" ca="1" si="46"/>
        <v>2</v>
      </c>
      <c r="KF20" s="213">
        <f t="shared" ca="1" si="46"/>
        <v>2</v>
      </c>
      <c r="KG20" s="213">
        <f t="shared" ca="1" si="46"/>
        <v>2</v>
      </c>
      <c r="KH20" s="213">
        <f t="shared" ca="1" si="46"/>
        <v>2</v>
      </c>
      <c r="KI20" s="213">
        <f t="shared" ca="1" si="46"/>
        <v>2</v>
      </c>
      <c r="KJ20" s="213">
        <f t="shared" ca="1" si="46"/>
        <v>2</v>
      </c>
      <c r="KK20" s="213">
        <f t="shared" ca="1" si="46"/>
        <v>2</v>
      </c>
      <c r="KL20" s="213">
        <f t="shared" ca="1" si="46"/>
        <v>2</v>
      </c>
      <c r="KM20" s="213">
        <f t="shared" ca="1" si="46"/>
        <v>2</v>
      </c>
      <c r="KN20" s="213">
        <f t="shared" ca="1" si="46"/>
        <v>2</v>
      </c>
      <c r="KO20" s="213">
        <f t="shared" ca="1" si="46"/>
        <v>2</v>
      </c>
      <c r="KP20" s="213">
        <f t="shared" ca="1" si="46"/>
        <v>2</v>
      </c>
      <c r="KQ20" s="213">
        <f t="shared" ca="1" si="46"/>
        <v>2</v>
      </c>
      <c r="KR20" s="213">
        <f t="shared" ca="1" si="46"/>
        <v>2</v>
      </c>
      <c r="KS20" s="213">
        <f t="shared" ca="1" si="46"/>
        <v>2</v>
      </c>
      <c r="KT20" s="213">
        <f t="shared" ca="1" si="46"/>
        <v>2</v>
      </c>
      <c r="KU20" s="213">
        <f t="shared" ca="1" si="46"/>
        <v>2</v>
      </c>
      <c r="KV20" s="213">
        <f t="shared" ca="1" si="46"/>
        <v>2</v>
      </c>
      <c r="KW20" s="213">
        <f t="shared" ca="1" si="46"/>
        <v>2</v>
      </c>
      <c r="KX20" s="213">
        <f t="shared" ca="1" si="46"/>
        <v>2</v>
      </c>
      <c r="KY20" s="213">
        <f t="shared" ca="1" si="46"/>
        <v>2</v>
      </c>
      <c r="KZ20" s="213">
        <f t="shared" ca="1" si="46"/>
        <v>2</v>
      </c>
      <c r="LA20" s="213">
        <f t="shared" ca="1" si="46"/>
        <v>2</v>
      </c>
      <c r="LB20" s="213">
        <f t="shared" ca="1" si="46"/>
        <v>2</v>
      </c>
      <c r="LC20" s="213">
        <f t="shared" ca="1" si="46"/>
        <v>2</v>
      </c>
      <c r="LD20" s="213">
        <f t="shared" ca="1" si="46"/>
        <v>2</v>
      </c>
      <c r="LE20" s="213">
        <f t="shared" ca="1" si="46"/>
        <v>2</v>
      </c>
      <c r="LF20" s="213">
        <f t="shared" ca="1" si="46"/>
        <v>2</v>
      </c>
      <c r="LG20" s="213">
        <f t="shared" ca="1" si="46"/>
        <v>2</v>
      </c>
      <c r="LH20" s="213">
        <f t="shared" ca="1" si="46"/>
        <v>2</v>
      </c>
      <c r="LI20" s="213">
        <f t="shared" ca="1" si="46"/>
        <v>2</v>
      </c>
      <c r="LJ20" s="213">
        <f t="shared" ca="1" si="46"/>
        <v>2</v>
      </c>
      <c r="LK20" s="213">
        <f t="shared" ca="1" si="46"/>
        <v>2</v>
      </c>
      <c r="LL20" s="213">
        <f t="shared" ref="LL20:NW20" ca="1" si="47">IF(AND(LL$9&lt;$B$25,LL21=0),-1,2)</f>
        <v>2</v>
      </c>
      <c r="LM20" s="213">
        <f t="shared" ca="1" si="47"/>
        <v>2</v>
      </c>
      <c r="LN20" s="213">
        <f t="shared" ca="1" si="47"/>
        <v>2</v>
      </c>
      <c r="LO20" s="213">
        <f t="shared" ca="1" si="47"/>
        <v>2</v>
      </c>
      <c r="LP20" s="213">
        <f t="shared" ca="1" si="47"/>
        <v>2</v>
      </c>
      <c r="LQ20" s="213">
        <f t="shared" ca="1" si="47"/>
        <v>2</v>
      </c>
      <c r="LR20" s="213">
        <f t="shared" ca="1" si="47"/>
        <v>2</v>
      </c>
      <c r="LS20" s="213">
        <f t="shared" ca="1" si="47"/>
        <v>2</v>
      </c>
      <c r="LT20" s="213">
        <f t="shared" ca="1" si="47"/>
        <v>2</v>
      </c>
      <c r="LU20" s="213">
        <f t="shared" ca="1" si="47"/>
        <v>2</v>
      </c>
      <c r="LV20" s="213">
        <f t="shared" ca="1" si="47"/>
        <v>2</v>
      </c>
      <c r="LW20" s="213">
        <f t="shared" ca="1" si="47"/>
        <v>2</v>
      </c>
      <c r="LX20" s="213">
        <f t="shared" ca="1" si="47"/>
        <v>2</v>
      </c>
      <c r="LY20" s="213">
        <f t="shared" ca="1" si="47"/>
        <v>2</v>
      </c>
      <c r="LZ20" s="213">
        <f t="shared" ca="1" si="47"/>
        <v>2</v>
      </c>
      <c r="MA20" s="213">
        <f t="shared" ca="1" si="47"/>
        <v>2</v>
      </c>
      <c r="MB20" s="213">
        <f t="shared" ca="1" si="47"/>
        <v>2</v>
      </c>
      <c r="MC20" s="213">
        <f t="shared" ca="1" si="47"/>
        <v>2</v>
      </c>
      <c r="MD20" s="213">
        <f t="shared" ca="1" si="47"/>
        <v>2</v>
      </c>
      <c r="ME20" s="213">
        <f t="shared" ca="1" si="47"/>
        <v>2</v>
      </c>
      <c r="MF20" s="213">
        <f t="shared" ca="1" si="47"/>
        <v>2</v>
      </c>
      <c r="MG20" s="213">
        <f t="shared" ca="1" si="47"/>
        <v>2</v>
      </c>
      <c r="MH20" s="213">
        <f t="shared" ca="1" si="47"/>
        <v>2</v>
      </c>
      <c r="MI20" s="213">
        <f t="shared" ca="1" si="47"/>
        <v>2</v>
      </c>
      <c r="MJ20" s="213">
        <f t="shared" ca="1" si="47"/>
        <v>2</v>
      </c>
      <c r="MK20" s="213">
        <f t="shared" ca="1" si="47"/>
        <v>2</v>
      </c>
      <c r="ML20" s="213">
        <f t="shared" ca="1" si="47"/>
        <v>2</v>
      </c>
      <c r="MM20" s="213">
        <f t="shared" ca="1" si="47"/>
        <v>2</v>
      </c>
      <c r="MN20" s="213">
        <f t="shared" ca="1" si="47"/>
        <v>2</v>
      </c>
      <c r="MO20" s="213">
        <f t="shared" ca="1" si="47"/>
        <v>2</v>
      </c>
      <c r="MP20" s="213">
        <f t="shared" ca="1" si="47"/>
        <v>2</v>
      </c>
      <c r="MQ20" s="213">
        <f t="shared" ca="1" si="47"/>
        <v>2</v>
      </c>
      <c r="MR20" s="213">
        <f t="shared" ca="1" si="47"/>
        <v>2</v>
      </c>
      <c r="MS20" s="213">
        <f t="shared" ca="1" si="47"/>
        <v>2</v>
      </c>
      <c r="MT20" s="213">
        <f t="shared" ca="1" si="47"/>
        <v>2</v>
      </c>
      <c r="MU20" s="213">
        <f t="shared" ca="1" si="47"/>
        <v>2</v>
      </c>
      <c r="MV20" s="213">
        <f t="shared" ca="1" si="47"/>
        <v>2</v>
      </c>
      <c r="MW20" s="213">
        <f t="shared" ca="1" si="47"/>
        <v>2</v>
      </c>
      <c r="MX20" s="213">
        <f t="shared" ca="1" si="47"/>
        <v>2</v>
      </c>
      <c r="MY20" s="213">
        <f t="shared" ca="1" si="47"/>
        <v>2</v>
      </c>
      <c r="MZ20" s="213">
        <f t="shared" ca="1" si="47"/>
        <v>2</v>
      </c>
      <c r="NA20" s="213">
        <f t="shared" ca="1" si="47"/>
        <v>2</v>
      </c>
      <c r="NB20" s="213">
        <f t="shared" ca="1" si="47"/>
        <v>2</v>
      </c>
      <c r="NC20" s="213">
        <f t="shared" ca="1" si="47"/>
        <v>2</v>
      </c>
      <c r="ND20" s="213">
        <f t="shared" ca="1" si="47"/>
        <v>2</v>
      </c>
      <c r="NE20" s="213">
        <f t="shared" ca="1" si="47"/>
        <v>2</v>
      </c>
      <c r="NF20" s="213">
        <f t="shared" ca="1" si="47"/>
        <v>2</v>
      </c>
      <c r="NG20" s="213">
        <f t="shared" ca="1" si="47"/>
        <v>2</v>
      </c>
      <c r="NH20" s="213">
        <f t="shared" ca="1" si="47"/>
        <v>2</v>
      </c>
      <c r="NI20" s="213">
        <f t="shared" ca="1" si="47"/>
        <v>2</v>
      </c>
      <c r="NJ20" s="213">
        <f t="shared" ca="1" si="47"/>
        <v>2</v>
      </c>
      <c r="NK20" s="213">
        <f t="shared" ca="1" si="47"/>
        <v>2</v>
      </c>
      <c r="NL20" s="213">
        <f t="shared" ca="1" si="47"/>
        <v>2</v>
      </c>
      <c r="NM20" s="213">
        <f t="shared" ca="1" si="47"/>
        <v>2</v>
      </c>
      <c r="NN20" s="213">
        <f t="shared" ca="1" si="47"/>
        <v>2</v>
      </c>
      <c r="NO20" s="213">
        <f t="shared" ca="1" si="47"/>
        <v>2</v>
      </c>
      <c r="NP20" s="213">
        <f t="shared" ca="1" si="47"/>
        <v>2</v>
      </c>
      <c r="NQ20" s="213">
        <f t="shared" ca="1" si="47"/>
        <v>2</v>
      </c>
      <c r="NR20" s="213">
        <f t="shared" ca="1" si="47"/>
        <v>2</v>
      </c>
      <c r="NS20" s="213">
        <f t="shared" ca="1" si="47"/>
        <v>2</v>
      </c>
      <c r="NT20" s="213">
        <f t="shared" ca="1" si="47"/>
        <v>2</v>
      </c>
      <c r="NU20" s="213">
        <f t="shared" ca="1" si="47"/>
        <v>2</v>
      </c>
      <c r="NV20" s="213">
        <f t="shared" ca="1" si="47"/>
        <v>2</v>
      </c>
      <c r="NW20" s="213">
        <f t="shared" ca="1" si="47"/>
        <v>2</v>
      </c>
      <c r="NX20" s="213">
        <f t="shared" ref="NX20:QI20" ca="1" si="48">IF(AND(NX$9&lt;$B$25,NX21=0),-1,2)</f>
        <v>2</v>
      </c>
      <c r="NY20" s="213">
        <f t="shared" ca="1" si="48"/>
        <v>2</v>
      </c>
      <c r="NZ20" s="213">
        <f t="shared" ca="1" si="48"/>
        <v>2</v>
      </c>
      <c r="OA20" s="213">
        <f t="shared" ca="1" si="48"/>
        <v>2</v>
      </c>
      <c r="OB20" s="213">
        <f t="shared" ca="1" si="48"/>
        <v>2</v>
      </c>
      <c r="OC20" s="213">
        <f t="shared" ca="1" si="48"/>
        <v>2</v>
      </c>
      <c r="OD20" s="213">
        <f t="shared" ca="1" si="48"/>
        <v>2</v>
      </c>
      <c r="OE20" s="213">
        <f t="shared" ca="1" si="48"/>
        <v>2</v>
      </c>
      <c r="OF20" s="213">
        <f t="shared" ca="1" si="48"/>
        <v>2</v>
      </c>
      <c r="OG20" s="213">
        <f t="shared" ca="1" si="48"/>
        <v>2</v>
      </c>
      <c r="OH20" s="213">
        <f t="shared" ca="1" si="48"/>
        <v>2</v>
      </c>
      <c r="OI20" s="213">
        <f t="shared" ca="1" si="48"/>
        <v>2</v>
      </c>
      <c r="OJ20" s="214">
        <f t="shared" ca="1" si="48"/>
        <v>2</v>
      </c>
    </row>
    <row r="21" spans="1:400" ht="16.5" thickBot="1" x14ac:dyDescent="0.25">
      <c r="A21" s="394"/>
      <c r="B21" s="396" t="s">
        <v>523</v>
      </c>
      <c r="C21" s="397"/>
      <c r="D21" s="245">
        <f ca="1">IF(AND(D$1=0,D23="",D24=""),0,1)</f>
        <v>1</v>
      </c>
      <c r="E21" s="246">
        <f t="shared" ref="E21:BP21" ca="1" si="49">IF(AND(E$1=0,E23="",E24=""),0,1)</f>
        <v>1</v>
      </c>
      <c r="F21" s="246">
        <f t="shared" ca="1" si="49"/>
        <v>1</v>
      </c>
      <c r="G21" s="246">
        <f t="shared" ca="1" si="49"/>
        <v>0</v>
      </c>
      <c r="H21" s="246">
        <f t="shared" ca="1" si="49"/>
        <v>0</v>
      </c>
      <c r="I21" s="246">
        <f t="shared" ca="1" si="49"/>
        <v>1</v>
      </c>
      <c r="J21" s="246">
        <f t="shared" ca="1" si="49"/>
        <v>1</v>
      </c>
      <c r="K21" s="246">
        <f t="shared" ca="1" si="49"/>
        <v>1</v>
      </c>
      <c r="L21" s="246">
        <f t="shared" ca="1" si="49"/>
        <v>1</v>
      </c>
      <c r="M21" s="246">
        <f t="shared" ca="1" si="49"/>
        <v>1</v>
      </c>
      <c r="N21" s="246">
        <f t="shared" ca="1" si="49"/>
        <v>0</v>
      </c>
      <c r="O21" s="246">
        <f t="shared" ca="1" si="49"/>
        <v>0</v>
      </c>
      <c r="P21" s="246">
        <f t="shared" ca="1" si="49"/>
        <v>1</v>
      </c>
      <c r="Q21" s="246">
        <f t="shared" ca="1" si="49"/>
        <v>1</v>
      </c>
      <c r="R21" s="246">
        <f t="shared" ca="1" si="49"/>
        <v>0</v>
      </c>
      <c r="S21" s="246">
        <f t="shared" ca="1" si="49"/>
        <v>1</v>
      </c>
      <c r="T21" s="246">
        <f t="shared" ca="1" si="49"/>
        <v>1</v>
      </c>
      <c r="U21" s="246">
        <f t="shared" ca="1" si="49"/>
        <v>0</v>
      </c>
      <c r="V21" s="246">
        <f t="shared" ca="1" si="49"/>
        <v>0</v>
      </c>
      <c r="W21" s="246">
        <f t="shared" ca="1" si="49"/>
        <v>1</v>
      </c>
      <c r="X21" s="246">
        <f t="shared" ca="1" si="49"/>
        <v>1</v>
      </c>
      <c r="Y21" s="246">
        <f t="shared" ca="1" si="49"/>
        <v>1</v>
      </c>
      <c r="Z21" s="246">
        <f t="shared" ca="1" si="49"/>
        <v>1</v>
      </c>
      <c r="AA21" s="246">
        <f t="shared" ca="1" si="49"/>
        <v>1</v>
      </c>
      <c r="AB21" s="246">
        <f t="shared" ca="1" si="49"/>
        <v>0</v>
      </c>
      <c r="AC21" s="246">
        <f t="shared" ca="1" si="49"/>
        <v>0</v>
      </c>
      <c r="AD21" s="246">
        <f t="shared" ca="1" si="49"/>
        <v>1</v>
      </c>
      <c r="AE21" s="246">
        <f t="shared" ca="1" si="49"/>
        <v>1</v>
      </c>
      <c r="AF21" s="246">
        <f t="shared" ca="1" si="49"/>
        <v>1</v>
      </c>
      <c r="AG21" s="246">
        <f t="shared" ca="1" si="49"/>
        <v>1</v>
      </c>
      <c r="AH21" s="246">
        <f t="shared" ca="1" si="49"/>
        <v>1</v>
      </c>
      <c r="AI21" s="246">
        <f t="shared" ca="1" si="49"/>
        <v>0</v>
      </c>
      <c r="AJ21" s="246">
        <f t="shared" ca="1" si="49"/>
        <v>0</v>
      </c>
      <c r="AK21" s="246">
        <f t="shared" ca="1" si="49"/>
        <v>1</v>
      </c>
      <c r="AL21" s="246">
        <f t="shared" ca="1" si="49"/>
        <v>1</v>
      </c>
      <c r="AM21" s="246">
        <f t="shared" ca="1" si="49"/>
        <v>1</v>
      </c>
      <c r="AN21" s="246">
        <f t="shared" ca="1" si="49"/>
        <v>1</v>
      </c>
      <c r="AO21" s="246">
        <f t="shared" ca="1" si="49"/>
        <v>1</v>
      </c>
      <c r="AP21" s="246">
        <f t="shared" ca="1" si="49"/>
        <v>0</v>
      </c>
      <c r="AQ21" s="246">
        <f t="shared" ca="1" si="49"/>
        <v>0</v>
      </c>
      <c r="AR21" s="246">
        <f t="shared" ca="1" si="49"/>
        <v>1</v>
      </c>
      <c r="AS21" s="246">
        <f t="shared" ca="1" si="49"/>
        <v>1</v>
      </c>
      <c r="AT21" s="246">
        <f t="shared" ca="1" si="49"/>
        <v>1</v>
      </c>
      <c r="AU21" s="246">
        <f t="shared" ca="1" si="49"/>
        <v>1</v>
      </c>
      <c r="AV21" s="246">
        <f t="shared" ca="1" si="49"/>
        <v>1</v>
      </c>
      <c r="AW21" s="246">
        <f t="shared" ca="1" si="49"/>
        <v>0</v>
      </c>
      <c r="AX21" s="246">
        <f t="shared" ca="1" si="49"/>
        <v>0</v>
      </c>
      <c r="AY21" s="246">
        <f t="shared" ca="1" si="49"/>
        <v>1</v>
      </c>
      <c r="AZ21" s="246">
        <f t="shared" ca="1" si="49"/>
        <v>1</v>
      </c>
      <c r="BA21" s="246">
        <f t="shared" ca="1" si="49"/>
        <v>1</v>
      </c>
      <c r="BB21" s="246">
        <f t="shared" ca="1" si="49"/>
        <v>1</v>
      </c>
      <c r="BC21" s="246">
        <f t="shared" ca="1" si="49"/>
        <v>1</v>
      </c>
      <c r="BD21" s="246">
        <f t="shared" ca="1" si="49"/>
        <v>0</v>
      </c>
      <c r="BE21" s="246">
        <f t="shared" ca="1" si="49"/>
        <v>0</v>
      </c>
      <c r="BF21" s="246">
        <f t="shared" ca="1" si="49"/>
        <v>1</v>
      </c>
      <c r="BG21" s="246">
        <f t="shared" ca="1" si="49"/>
        <v>1</v>
      </c>
      <c r="BH21" s="246">
        <f t="shared" ca="1" si="49"/>
        <v>1</v>
      </c>
      <c r="BI21" s="246">
        <f t="shared" ca="1" si="49"/>
        <v>1</v>
      </c>
      <c r="BJ21" s="246">
        <f t="shared" ca="1" si="49"/>
        <v>1</v>
      </c>
      <c r="BK21" s="246">
        <f t="shared" ca="1" si="49"/>
        <v>0</v>
      </c>
      <c r="BL21" s="246">
        <f t="shared" ca="1" si="49"/>
        <v>0</v>
      </c>
      <c r="BM21" s="246">
        <f t="shared" ca="1" si="49"/>
        <v>1</v>
      </c>
      <c r="BN21" s="246">
        <f t="shared" ca="1" si="49"/>
        <v>1</v>
      </c>
      <c r="BO21" s="246">
        <f t="shared" ca="1" si="49"/>
        <v>1</v>
      </c>
      <c r="BP21" s="246">
        <f t="shared" ca="1" si="49"/>
        <v>1</v>
      </c>
      <c r="BQ21" s="246">
        <f t="shared" ref="BQ21:EB21" ca="1" si="50">IF(AND(BQ$1=0,BQ23="",BQ24=""),0,1)</f>
        <v>1</v>
      </c>
      <c r="BR21" s="246">
        <f t="shared" ca="1" si="50"/>
        <v>0</v>
      </c>
      <c r="BS21" s="246">
        <f t="shared" ca="1" si="50"/>
        <v>0</v>
      </c>
      <c r="BT21" s="246">
        <f t="shared" ca="1" si="50"/>
        <v>1</v>
      </c>
      <c r="BU21" s="246">
        <f t="shared" ca="1" si="50"/>
        <v>1</v>
      </c>
      <c r="BV21" s="246">
        <f t="shared" ca="1" si="50"/>
        <v>1</v>
      </c>
      <c r="BW21" s="246">
        <f t="shared" ca="1" si="50"/>
        <v>1</v>
      </c>
      <c r="BX21" s="246">
        <f t="shared" ca="1" si="50"/>
        <v>1</v>
      </c>
      <c r="BY21" s="246">
        <f t="shared" ca="1" si="50"/>
        <v>0</v>
      </c>
      <c r="BZ21" s="246">
        <f t="shared" ca="1" si="50"/>
        <v>0</v>
      </c>
      <c r="CA21" s="246">
        <f t="shared" ca="1" si="50"/>
        <v>1</v>
      </c>
      <c r="CB21" s="246">
        <f t="shared" ca="1" si="50"/>
        <v>1</v>
      </c>
      <c r="CC21" s="246">
        <f t="shared" ca="1" si="50"/>
        <v>1</v>
      </c>
      <c r="CD21" s="246">
        <f t="shared" ca="1" si="50"/>
        <v>1</v>
      </c>
      <c r="CE21" s="246">
        <f t="shared" ca="1" si="50"/>
        <v>1</v>
      </c>
      <c r="CF21" s="246">
        <f t="shared" ca="1" si="50"/>
        <v>0</v>
      </c>
      <c r="CG21" s="246">
        <f t="shared" ca="1" si="50"/>
        <v>0</v>
      </c>
      <c r="CH21" s="246">
        <f t="shared" ca="1" si="50"/>
        <v>1</v>
      </c>
      <c r="CI21" s="246">
        <f t="shared" ca="1" si="50"/>
        <v>1</v>
      </c>
      <c r="CJ21" s="246">
        <f t="shared" ca="1" si="50"/>
        <v>1</v>
      </c>
      <c r="CK21" s="246">
        <f t="shared" ca="1" si="50"/>
        <v>1</v>
      </c>
      <c r="CL21" s="246">
        <f t="shared" ca="1" si="50"/>
        <v>1</v>
      </c>
      <c r="CM21" s="246">
        <f t="shared" ca="1" si="50"/>
        <v>0</v>
      </c>
      <c r="CN21" s="246">
        <f t="shared" ca="1" si="50"/>
        <v>0</v>
      </c>
      <c r="CO21" s="246">
        <f t="shared" ca="1" si="50"/>
        <v>1</v>
      </c>
      <c r="CP21" s="246">
        <f t="shared" ca="1" si="50"/>
        <v>1</v>
      </c>
      <c r="CQ21" s="246">
        <f t="shared" ca="1" si="50"/>
        <v>1</v>
      </c>
      <c r="CR21" s="246">
        <f t="shared" ca="1" si="50"/>
        <v>0</v>
      </c>
      <c r="CS21" s="246">
        <f t="shared" ca="1" si="50"/>
        <v>1</v>
      </c>
      <c r="CT21" s="246">
        <f t="shared" ca="1" si="50"/>
        <v>0</v>
      </c>
      <c r="CU21" s="246">
        <f t="shared" ca="1" si="50"/>
        <v>0</v>
      </c>
      <c r="CV21" s="246">
        <f t="shared" ca="1" si="50"/>
        <v>1</v>
      </c>
      <c r="CW21" s="246">
        <f t="shared" ca="1" si="50"/>
        <v>1</v>
      </c>
      <c r="CX21" s="246">
        <f t="shared" ca="1" si="50"/>
        <v>1</v>
      </c>
      <c r="CY21" s="246">
        <f t="shared" ca="1" si="50"/>
        <v>1</v>
      </c>
      <c r="CZ21" s="246">
        <f t="shared" ca="1" si="50"/>
        <v>1</v>
      </c>
      <c r="DA21" s="246">
        <f t="shared" ca="1" si="50"/>
        <v>0</v>
      </c>
      <c r="DB21" s="246">
        <f t="shared" ca="1" si="50"/>
        <v>0</v>
      </c>
      <c r="DC21" s="246">
        <f t="shared" ca="1" si="50"/>
        <v>1</v>
      </c>
      <c r="DD21" s="246">
        <f t="shared" ca="1" si="50"/>
        <v>1</v>
      </c>
      <c r="DE21" s="246">
        <f t="shared" ca="1" si="50"/>
        <v>1</v>
      </c>
      <c r="DF21" s="246">
        <f t="shared" ca="1" si="50"/>
        <v>1</v>
      </c>
      <c r="DG21" s="246">
        <f t="shared" ca="1" si="50"/>
        <v>1</v>
      </c>
      <c r="DH21" s="246">
        <f t="shared" ca="1" si="50"/>
        <v>0</v>
      </c>
      <c r="DI21" s="246">
        <f t="shared" ca="1" si="50"/>
        <v>0</v>
      </c>
      <c r="DJ21" s="246">
        <f t="shared" ca="1" si="50"/>
        <v>1</v>
      </c>
      <c r="DK21" s="246">
        <f t="shared" ca="1" si="50"/>
        <v>1</v>
      </c>
      <c r="DL21" s="246">
        <f t="shared" ca="1" si="50"/>
        <v>1</v>
      </c>
      <c r="DM21" s="246">
        <f t="shared" ca="1" si="50"/>
        <v>1</v>
      </c>
      <c r="DN21" s="246">
        <f t="shared" ca="1" si="50"/>
        <v>1</v>
      </c>
      <c r="DO21" s="246">
        <f t="shared" ca="1" si="50"/>
        <v>0</v>
      </c>
      <c r="DP21" s="246">
        <f t="shared" ca="1" si="50"/>
        <v>0</v>
      </c>
      <c r="DQ21" s="246">
        <f t="shared" ca="1" si="50"/>
        <v>1</v>
      </c>
      <c r="DR21" s="246">
        <f t="shared" ca="1" si="50"/>
        <v>1</v>
      </c>
      <c r="DS21" s="246">
        <f t="shared" ca="1" si="50"/>
        <v>1</v>
      </c>
      <c r="DT21" s="246">
        <f t="shared" ca="1" si="50"/>
        <v>1</v>
      </c>
      <c r="DU21" s="246">
        <f t="shared" ca="1" si="50"/>
        <v>1</v>
      </c>
      <c r="DV21" s="246">
        <f t="shared" ca="1" si="50"/>
        <v>0</v>
      </c>
      <c r="DW21" s="246">
        <f t="shared" ca="1" si="50"/>
        <v>0</v>
      </c>
      <c r="DX21" s="246">
        <f t="shared" ca="1" si="50"/>
        <v>1</v>
      </c>
      <c r="DY21" s="246">
        <f t="shared" ca="1" si="50"/>
        <v>1</v>
      </c>
      <c r="DZ21" s="246">
        <f t="shared" ca="1" si="50"/>
        <v>1</v>
      </c>
      <c r="EA21" s="246">
        <f t="shared" ca="1" si="50"/>
        <v>1</v>
      </c>
      <c r="EB21" s="246">
        <f t="shared" ca="1" si="50"/>
        <v>1</v>
      </c>
      <c r="EC21" s="246">
        <f t="shared" ref="EC21:GN21" ca="1" si="51">IF(AND(EC$1=0,EC23="",EC24=""),0,1)</f>
        <v>0</v>
      </c>
      <c r="ED21" s="246">
        <f t="shared" ca="1" si="51"/>
        <v>0</v>
      </c>
      <c r="EE21" s="246">
        <f t="shared" ca="1" si="51"/>
        <v>1</v>
      </c>
      <c r="EF21" s="246">
        <f t="shared" ca="1" si="51"/>
        <v>1</v>
      </c>
      <c r="EG21" s="246">
        <f t="shared" ca="1" si="51"/>
        <v>1</v>
      </c>
      <c r="EH21" s="246">
        <f t="shared" ca="1" si="51"/>
        <v>1</v>
      </c>
      <c r="EI21" s="246">
        <f t="shared" ca="1" si="51"/>
        <v>1</v>
      </c>
      <c r="EJ21" s="246">
        <f t="shared" ca="1" si="51"/>
        <v>0</v>
      </c>
      <c r="EK21" s="246">
        <f t="shared" ca="1" si="51"/>
        <v>0</v>
      </c>
      <c r="EL21" s="246">
        <f t="shared" ca="1" si="51"/>
        <v>1</v>
      </c>
      <c r="EM21" s="246">
        <f t="shared" ca="1" si="51"/>
        <v>1</v>
      </c>
      <c r="EN21" s="246">
        <f t="shared" ca="1" si="51"/>
        <v>1</v>
      </c>
      <c r="EO21" s="246">
        <f t="shared" ca="1" si="51"/>
        <v>1</v>
      </c>
      <c r="EP21" s="246">
        <f t="shared" ca="1" si="51"/>
        <v>1</v>
      </c>
      <c r="EQ21" s="246">
        <f t="shared" ca="1" si="51"/>
        <v>0</v>
      </c>
      <c r="ER21" s="246">
        <f t="shared" ca="1" si="51"/>
        <v>0</v>
      </c>
      <c r="ES21" s="246">
        <f t="shared" ca="1" si="51"/>
        <v>1</v>
      </c>
      <c r="ET21" s="246">
        <f t="shared" ca="1" si="51"/>
        <v>0</v>
      </c>
      <c r="EU21" s="246">
        <f t="shared" ca="1" si="51"/>
        <v>1</v>
      </c>
      <c r="EV21" s="246">
        <f t="shared" ca="1" si="51"/>
        <v>1</v>
      </c>
      <c r="EW21" s="246">
        <f t="shared" ca="1" si="51"/>
        <v>1</v>
      </c>
      <c r="EX21" s="246">
        <f t="shared" ca="1" si="51"/>
        <v>0</v>
      </c>
      <c r="EY21" s="246">
        <f t="shared" ca="1" si="51"/>
        <v>0</v>
      </c>
      <c r="EZ21" s="246">
        <f t="shared" ca="1" si="51"/>
        <v>1</v>
      </c>
      <c r="FA21" s="246">
        <f t="shared" ca="1" si="51"/>
        <v>0</v>
      </c>
      <c r="FB21" s="246">
        <f t="shared" ca="1" si="51"/>
        <v>1</v>
      </c>
      <c r="FC21" s="246">
        <f t="shared" ca="1" si="51"/>
        <v>1</v>
      </c>
      <c r="FD21" s="246">
        <f t="shared" ca="1" si="51"/>
        <v>1</v>
      </c>
      <c r="FE21" s="246">
        <f t="shared" ca="1" si="51"/>
        <v>0</v>
      </c>
      <c r="FF21" s="246">
        <f t="shared" ca="1" si="51"/>
        <v>0</v>
      </c>
      <c r="FG21" s="246">
        <f t="shared" ca="1" si="51"/>
        <v>1</v>
      </c>
      <c r="FH21" s="246">
        <f t="shared" ca="1" si="51"/>
        <v>1</v>
      </c>
      <c r="FI21" s="246">
        <f t="shared" ca="1" si="51"/>
        <v>1</v>
      </c>
      <c r="FJ21" s="246">
        <f t="shared" ca="1" si="51"/>
        <v>1</v>
      </c>
      <c r="FK21" s="246">
        <f t="shared" ca="1" si="51"/>
        <v>1</v>
      </c>
      <c r="FL21" s="246">
        <f t="shared" ca="1" si="51"/>
        <v>0</v>
      </c>
      <c r="FM21" s="246">
        <f t="shared" ca="1" si="51"/>
        <v>0</v>
      </c>
      <c r="FN21" s="246">
        <f t="shared" ca="1" si="51"/>
        <v>1</v>
      </c>
      <c r="FO21" s="246">
        <f t="shared" ca="1" si="51"/>
        <v>1</v>
      </c>
      <c r="FP21" s="246">
        <f t="shared" ca="1" si="51"/>
        <v>1</v>
      </c>
      <c r="FQ21" s="246">
        <f t="shared" ca="1" si="51"/>
        <v>1</v>
      </c>
      <c r="FR21" s="246">
        <f t="shared" ca="1" si="51"/>
        <v>1</v>
      </c>
      <c r="FS21" s="246">
        <f t="shared" ca="1" si="51"/>
        <v>0</v>
      </c>
      <c r="FT21" s="246">
        <f t="shared" ca="1" si="51"/>
        <v>0</v>
      </c>
      <c r="FU21" s="246">
        <f t="shared" ca="1" si="51"/>
        <v>1</v>
      </c>
      <c r="FV21" s="246">
        <f t="shared" ca="1" si="51"/>
        <v>1</v>
      </c>
      <c r="FW21" s="246">
        <f t="shared" ca="1" si="51"/>
        <v>1</v>
      </c>
      <c r="FX21" s="246">
        <f t="shared" ca="1" si="51"/>
        <v>1</v>
      </c>
      <c r="FY21" s="246">
        <f t="shared" ca="1" si="51"/>
        <v>1</v>
      </c>
      <c r="FZ21" s="246">
        <f t="shared" ca="1" si="51"/>
        <v>0</v>
      </c>
      <c r="GA21" s="246">
        <f t="shared" ca="1" si="51"/>
        <v>0</v>
      </c>
      <c r="GB21" s="246">
        <f t="shared" ca="1" si="51"/>
        <v>1</v>
      </c>
      <c r="GC21" s="246">
        <f t="shared" ca="1" si="51"/>
        <v>1</v>
      </c>
      <c r="GD21" s="246">
        <f t="shared" ca="1" si="51"/>
        <v>1</v>
      </c>
      <c r="GE21" s="246">
        <f t="shared" ca="1" si="51"/>
        <v>1</v>
      </c>
      <c r="GF21" s="246">
        <f t="shared" ca="1" si="51"/>
        <v>1</v>
      </c>
      <c r="GG21" s="246">
        <f t="shared" ca="1" si="51"/>
        <v>0</v>
      </c>
      <c r="GH21" s="246">
        <f t="shared" ca="1" si="51"/>
        <v>0</v>
      </c>
      <c r="GI21" s="246">
        <f t="shared" ca="1" si="51"/>
        <v>1</v>
      </c>
      <c r="GJ21" s="246">
        <f t="shared" ca="1" si="51"/>
        <v>1</v>
      </c>
      <c r="GK21" s="246">
        <f t="shared" ca="1" si="51"/>
        <v>1</v>
      </c>
      <c r="GL21" s="246">
        <f t="shared" ca="1" si="51"/>
        <v>1</v>
      </c>
      <c r="GM21" s="246">
        <f t="shared" ca="1" si="51"/>
        <v>1</v>
      </c>
      <c r="GN21" s="246">
        <f t="shared" ca="1" si="51"/>
        <v>0</v>
      </c>
      <c r="GO21" s="246">
        <f t="shared" ref="GO21:IZ21" ca="1" si="52">IF(AND(GO$1=0,GO23="",GO24=""),0,1)</f>
        <v>0</v>
      </c>
      <c r="GP21" s="246">
        <f t="shared" ca="1" si="52"/>
        <v>1</v>
      </c>
      <c r="GQ21" s="246">
        <f t="shared" ca="1" si="52"/>
        <v>1</v>
      </c>
      <c r="GR21" s="246">
        <f t="shared" ca="1" si="52"/>
        <v>1</v>
      </c>
      <c r="GS21" s="246">
        <f t="shared" ca="1" si="52"/>
        <v>1</v>
      </c>
      <c r="GT21" s="246">
        <f t="shared" ca="1" si="52"/>
        <v>1</v>
      </c>
      <c r="GU21" s="246">
        <f t="shared" ca="1" si="52"/>
        <v>0</v>
      </c>
      <c r="GV21" s="246">
        <f t="shared" ca="1" si="52"/>
        <v>0</v>
      </c>
      <c r="GW21" s="246">
        <f t="shared" ca="1" si="52"/>
        <v>1</v>
      </c>
      <c r="GX21" s="246">
        <f t="shared" ca="1" si="52"/>
        <v>1</v>
      </c>
      <c r="GY21" s="246">
        <f t="shared" ca="1" si="52"/>
        <v>1</v>
      </c>
      <c r="GZ21" s="246">
        <f t="shared" ca="1" si="52"/>
        <v>1</v>
      </c>
      <c r="HA21" s="246">
        <f t="shared" ca="1" si="52"/>
        <v>1</v>
      </c>
      <c r="HB21" s="246">
        <f t="shared" ca="1" si="52"/>
        <v>0</v>
      </c>
      <c r="HC21" s="246">
        <f t="shared" ca="1" si="52"/>
        <v>0</v>
      </c>
      <c r="HD21" s="246">
        <f t="shared" ca="1" si="52"/>
        <v>1</v>
      </c>
      <c r="HE21" s="246">
        <f t="shared" ca="1" si="52"/>
        <v>1</v>
      </c>
      <c r="HF21" s="246">
        <f t="shared" ca="1" si="52"/>
        <v>1</v>
      </c>
      <c r="HG21" s="246">
        <f t="shared" ca="1" si="52"/>
        <v>1</v>
      </c>
      <c r="HH21" s="246">
        <f t="shared" ca="1" si="52"/>
        <v>1</v>
      </c>
      <c r="HI21" s="246">
        <f t="shared" ca="1" si="52"/>
        <v>0</v>
      </c>
      <c r="HJ21" s="246">
        <f t="shared" ca="1" si="52"/>
        <v>0</v>
      </c>
      <c r="HK21" s="246">
        <f t="shared" ca="1" si="52"/>
        <v>1</v>
      </c>
      <c r="HL21" s="246">
        <f t="shared" ca="1" si="52"/>
        <v>1</v>
      </c>
      <c r="HM21" s="246">
        <f t="shared" ca="1" si="52"/>
        <v>1</v>
      </c>
      <c r="HN21" s="246">
        <f t="shared" ca="1" si="52"/>
        <v>1</v>
      </c>
      <c r="HO21" s="246">
        <f t="shared" ca="1" si="52"/>
        <v>1</v>
      </c>
      <c r="HP21" s="246">
        <f t="shared" ca="1" si="52"/>
        <v>0</v>
      </c>
      <c r="HQ21" s="246">
        <f t="shared" ca="1" si="52"/>
        <v>0</v>
      </c>
      <c r="HR21" s="246">
        <f t="shared" ca="1" si="52"/>
        <v>1</v>
      </c>
      <c r="HS21" s="246">
        <f t="shared" ca="1" si="52"/>
        <v>1</v>
      </c>
      <c r="HT21" s="246">
        <f t="shared" ca="1" si="52"/>
        <v>1</v>
      </c>
      <c r="HU21" s="246">
        <f t="shared" ca="1" si="52"/>
        <v>1</v>
      </c>
      <c r="HV21" s="246">
        <f t="shared" ca="1" si="52"/>
        <v>1</v>
      </c>
      <c r="HW21" s="246">
        <f t="shared" ca="1" si="52"/>
        <v>0</v>
      </c>
      <c r="HX21" s="246">
        <f t="shared" ca="1" si="52"/>
        <v>0</v>
      </c>
      <c r="HY21" s="246">
        <f t="shared" ca="1" si="52"/>
        <v>1</v>
      </c>
      <c r="HZ21" s="246">
        <f t="shared" ca="1" si="52"/>
        <v>1</v>
      </c>
      <c r="IA21" s="246">
        <f t="shared" ca="1" si="52"/>
        <v>1</v>
      </c>
      <c r="IB21" s="246">
        <f t="shared" ca="1" si="52"/>
        <v>1</v>
      </c>
      <c r="IC21" s="246">
        <f t="shared" ca="1" si="52"/>
        <v>1</v>
      </c>
      <c r="ID21" s="246">
        <f t="shared" ca="1" si="52"/>
        <v>0</v>
      </c>
      <c r="IE21" s="246">
        <f t="shared" ca="1" si="52"/>
        <v>0</v>
      </c>
      <c r="IF21" s="246">
        <f t="shared" ca="1" si="52"/>
        <v>1</v>
      </c>
      <c r="IG21" s="246">
        <f t="shared" ca="1" si="52"/>
        <v>1</v>
      </c>
      <c r="IH21" s="246">
        <f t="shared" ca="1" si="52"/>
        <v>1</v>
      </c>
      <c r="II21" s="246">
        <f t="shared" ca="1" si="52"/>
        <v>1</v>
      </c>
      <c r="IJ21" s="246">
        <f t="shared" ca="1" si="52"/>
        <v>1</v>
      </c>
      <c r="IK21" s="246">
        <f t="shared" ca="1" si="52"/>
        <v>0</v>
      </c>
      <c r="IL21" s="246">
        <f t="shared" ca="1" si="52"/>
        <v>0</v>
      </c>
      <c r="IM21" s="246">
        <f t="shared" ca="1" si="52"/>
        <v>1</v>
      </c>
      <c r="IN21" s="246">
        <f t="shared" ca="1" si="52"/>
        <v>1</v>
      </c>
      <c r="IO21" s="246">
        <f t="shared" ca="1" si="52"/>
        <v>1</v>
      </c>
      <c r="IP21" s="246">
        <f t="shared" ca="1" si="52"/>
        <v>1</v>
      </c>
      <c r="IQ21" s="246">
        <f t="shared" ca="1" si="52"/>
        <v>1</v>
      </c>
      <c r="IR21" s="246">
        <f t="shared" ca="1" si="52"/>
        <v>0</v>
      </c>
      <c r="IS21" s="246">
        <f t="shared" ca="1" si="52"/>
        <v>0</v>
      </c>
      <c r="IT21" s="246">
        <f t="shared" ca="1" si="52"/>
        <v>1</v>
      </c>
      <c r="IU21" s="246">
        <f t="shared" ca="1" si="52"/>
        <v>1</v>
      </c>
      <c r="IV21" s="246">
        <f t="shared" ca="1" si="52"/>
        <v>1</v>
      </c>
      <c r="IW21" s="246">
        <f t="shared" ca="1" si="52"/>
        <v>1</v>
      </c>
      <c r="IX21" s="246">
        <f t="shared" ca="1" si="52"/>
        <v>1</v>
      </c>
      <c r="IY21" s="246">
        <f t="shared" ca="1" si="52"/>
        <v>0</v>
      </c>
      <c r="IZ21" s="246">
        <f t="shared" ca="1" si="52"/>
        <v>0</v>
      </c>
      <c r="JA21" s="246">
        <f t="shared" ref="JA21:LL21" ca="1" si="53">IF(AND(JA$1=0,JA23="",JA24=""),0,1)</f>
        <v>1</v>
      </c>
      <c r="JB21" s="246">
        <f t="shared" ca="1" si="53"/>
        <v>1</v>
      </c>
      <c r="JC21" s="246">
        <f t="shared" ca="1" si="53"/>
        <v>1</v>
      </c>
      <c r="JD21" s="246">
        <f t="shared" ca="1" si="53"/>
        <v>1</v>
      </c>
      <c r="JE21" s="246">
        <f t="shared" ca="1" si="53"/>
        <v>1</v>
      </c>
      <c r="JF21" s="246">
        <f t="shared" ca="1" si="53"/>
        <v>0</v>
      </c>
      <c r="JG21" s="246">
        <f t="shared" ca="1" si="53"/>
        <v>0</v>
      </c>
      <c r="JH21" s="246">
        <f t="shared" ca="1" si="53"/>
        <v>0</v>
      </c>
      <c r="JI21" s="246">
        <f t="shared" ca="1" si="53"/>
        <v>1</v>
      </c>
      <c r="JJ21" s="246">
        <f t="shared" ca="1" si="53"/>
        <v>1</v>
      </c>
      <c r="JK21" s="246">
        <f t="shared" ca="1" si="53"/>
        <v>1</v>
      </c>
      <c r="JL21" s="246">
        <f t="shared" ca="1" si="53"/>
        <v>1</v>
      </c>
      <c r="JM21" s="246">
        <f t="shared" ca="1" si="53"/>
        <v>0</v>
      </c>
      <c r="JN21" s="246">
        <f t="shared" ca="1" si="53"/>
        <v>0</v>
      </c>
      <c r="JO21" s="246">
        <f t="shared" ca="1" si="53"/>
        <v>1</v>
      </c>
      <c r="JP21" s="246">
        <f t="shared" ca="1" si="53"/>
        <v>1</v>
      </c>
      <c r="JQ21" s="246">
        <f t="shared" ca="1" si="53"/>
        <v>0</v>
      </c>
      <c r="JR21" s="246">
        <f t="shared" ca="1" si="53"/>
        <v>1</v>
      </c>
      <c r="JS21" s="246">
        <f t="shared" ca="1" si="53"/>
        <v>1</v>
      </c>
      <c r="JT21" s="246">
        <f t="shared" ca="1" si="53"/>
        <v>0</v>
      </c>
      <c r="JU21" s="246">
        <f t="shared" ca="1" si="53"/>
        <v>0</v>
      </c>
      <c r="JV21" s="246">
        <f t="shared" ca="1" si="53"/>
        <v>1</v>
      </c>
      <c r="JW21" s="246">
        <f t="shared" ca="1" si="53"/>
        <v>1</v>
      </c>
      <c r="JX21" s="246">
        <f t="shared" ca="1" si="53"/>
        <v>0</v>
      </c>
      <c r="JY21" s="246">
        <f t="shared" ca="1" si="53"/>
        <v>1</v>
      </c>
      <c r="JZ21" s="246">
        <f t="shared" ca="1" si="53"/>
        <v>1</v>
      </c>
      <c r="KA21" s="246">
        <f t="shared" ca="1" si="53"/>
        <v>0</v>
      </c>
      <c r="KB21" s="246">
        <f t="shared" ca="1" si="53"/>
        <v>0</v>
      </c>
      <c r="KC21" s="246">
        <f t="shared" ca="1" si="53"/>
        <v>1</v>
      </c>
      <c r="KD21" s="246">
        <f t="shared" ca="1" si="53"/>
        <v>1</v>
      </c>
      <c r="KE21" s="246">
        <f t="shared" ca="1" si="53"/>
        <v>1</v>
      </c>
      <c r="KF21" s="246">
        <f t="shared" ca="1" si="53"/>
        <v>1</v>
      </c>
      <c r="KG21" s="246">
        <f t="shared" ca="1" si="53"/>
        <v>1</v>
      </c>
      <c r="KH21" s="246">
        <f t="shared" ca="1" si="53"/>
        <v>0</v>
      </c>
      <c r="KI21" s="246">
        <f t="shared" ca="1" si="53"/>
        <v>0</v>
      </c>
      <c r="KJ21" s="246">
        <f t="shared" ca="1" si="53"/>
        <v>1</v>
      </c>
      <c r="KK21" s="246">
        <f t="shared" ca="1" si="53"/>
        <v>1</v>
      </c>
      <c r="KL21" s="246">
        <f t="shared" ca="1" si="53"/>
        <v>1</v>
      </c>
      <c r="KM21" s="246">
        <f t="shared" ca="1" si="53"/>
        <v>1</v>
      </c>
      <c r="KN21" s="246">
        <f t="shared" ca="1" si="53"/>
        <v>1</v>
      </c>
      <c r="KO21" s="246">
        <f t="shared" ca="1" si="53"/>
        <v>0</v>
      </c>
      <c r="KP21" s="246">
        <f t="shared" ca="1" si="53"/>
        <v>0</v>
      </c>
      <c r="KQ21" s="246">
        <f t="shared" ca="1" si="53"/>
        <v>1</v>
      </c>
      <c r="KR21" s="246">
        <f t="shared" ca="1" si="53"/>
        <v>1</v>
      </c>
      <c r="KS21" s="246">
        <f t="shared" ca="1" si="53"/>
        <v>1</v>
      </c>
      <c r="KT21" s="246">
        <f t="shared" ca="1" si="53"/>
        <v>0</v>
      </c>
      <c r="KU21" s="246">
        <f t="shared" ca="1" si="53"/>
        <v>1</v>
      </c>
      <c r="KV21" s="246">
        <f t="shared" ca="1" si="53"/>
        <v>0</v>
      </c>
      <c r="KW21" s="246">
        <f t="shared" ca="1" si="53"/>
        <v>0</v>
      </c>
      <c r="KX21" s="246">
        <f t="shared" ca="1" si="53"/>
        <v>1</v>
      </c>
      <c r="KY21" s="246">
        <f t="shared" ca="1" si="53"/>
        <v>1</v>
      </c>
      <c r="KZ21" s="246">
        <f t="shared" ca="1" si="53"/>
        <v>1</v>
      </c>
      <c r="LA21" s="246">
        <f t="shared" ca="1" si="53"/>
        <v>1</v>
      </c>
      <c r="LB21" s="246">
        <f t="shared" ca="1" si="53"/>
        <v>1</v>
      </c>
      <c r="LC21" s="246">
        <f t="shared" ca="1" si="53"/>
        <v>0</v>
      </c>
      <c r="LD21" s="246">
        <f t="shared" ca="1" si="53"/>
        <v>0</v>
      </c>
      <c r="LE21" s="246">
        <f t="shared" ca="1" si="53"/>
        <v>0</v>
      </c>
      <c r="LF21" s="246">
        <f t="shared" ca="1" si="53"/>
        <v>1</v>
      </c>
      <c r="LG21" s="246">
        <f t="shared" ca="1" si="53"/>
        <v>1</v>
      </c>
      <c r="LH21" s="246">
        <f t="shared" ca="1" si="53"/>
        <v>1</v>
      </c>
      <c r="LI21" s="246">
        <f t="shared" ca="1" si="53"/>
        <v>1</v>
      </c>
      <c r="LJ21" s="246">
        <f t="shared" ca="1" si="53"/>
        <v>0</v>
      </c>
      <c r="LK21" s="246">
        <f t="shared" ca="1" si="53"/>
        <v>0</v>
      </c>
      <c r="LL21" s="246">
        <f t="shared" ca="1" si="53"/>
        <v>1</v>
      </c>
      <c r="LM21" s="246">
        <f t="shared" ref="LM21:NX21" ca="1" si="54">IF(AND(LM$1=0,LM23="",LM24=""),0,1)</f>
        <v>1</v>
      </c>
      <c r="LN21" s="246">
        <f t="shared" ca="1" si="54"/>
        <v>1</v>
      </c>
      <c r="LO21" s="246">
        <f t="shared" ca="1" si="54"/>
        <v>1</v>
      </c>
      <c r="LP21" s="246">
        <f t="shared" ca="1" si="54"/>
        <v>1</v>
      </c>
      <c r="LQ21" s="246">
        <f t="shared" ca="1" si="54"/>
        <v>0</v>
      </c>
      <c r="LR21" s="246">
        <f t="shared" ca="1" si="54"/>
        <v>0</v>
      </c>
      <c r="LS21" s="246">
        <f t="shared" ca="1" si="54"/>
        <v>1</v>
      </c>
      <c r="LT21" s="246">
        <f t="shared" ca="1" si="54"/>
        <v>1</v>
      </c>
      <c r="LU21" s="246">
        <f t="shared" ca="1" si="54"/>
        <v>1</v>
      </c>
      <c r="LV21" s="246">
        <f t="shared" ca="1" si="54"/>
        <v>1</v>
      </c>
      <c r="LW21" s="246">
        <f t="shared" ca="1" si="54"/>
        <v>1</v>
      </c>
      <c r="LX21" s="246">
        <f t="shared" ca="1" si="54"/>
        <v>0</v>
      </c>
      <c r="LY21" s="246">
        <f t="shared" ca="1" si="54"/>
        <v>0</v>
      </c>
      <c r="LZ21" s="246">
        <f t="shared" ca="1" si="54"/>
        <v>1</v>
      </c>
      <c r="MA21" s="246">
        <f t="shared" ca="1" si="54"/>
        <v>1</v>
      </c>
      <c r="MB21" s="246">
        <f t="shared" ca="1" si="54"/>
        <v>1</v>
      </c>
      <c r="MC21" s="246">
        <f t="shared" ca="1" si="54"/>
        <v>1</v>
      </c>
      <c r="MD21" s="246">
        <f t="shared" ca="1" si="54"/>
        <v>1</v>
      </c>
      <c r="ME21" s="246">
        <f t="shared" ca="1" si="54"/>
        <v>0</v>
      </c>
      <c r="MF21" s="246">
        <f t="shared" ca="1" si="54"/>
        <v>0</v>
      </c>
      <c r="MG21" s="246">
        <f t="shared" ca="1" si="54"/>
        <v>1</v>
      </c>
      <c r="MH21" s="246">
        <f t="shared" ca="1" si="54"/>
        <v>1</v>
      </c>
      <c r="MI21" s="246">
        <f t="shared" ca="1" si="54"/>
        <v>1</v>
      </c>
      <c r="MJ21" s="246">
        <f t="shared" ca="1" si="54"/>
        <v>1</v>
      </c>
      <c r="MK21" s="246">
        <f t="shared" ca="1" si="54"/>
        <v>1</v>
      </c>
      <c r="ML21" s="246">
        <f t="shared" ca="1" si="54"/>
        <v>0</v>
      </c>
      <c r="MM21" s="246">
        <f t="shared" ca="1" si="54"/>
        <v>0</v>
      </c>
      <c r="MN21" s="246">
        <f t="shared" ca="1" si="54"/>
        <v>1</v>
      </c>
      <c r="MO21" s="246">
        <f t="shared" ca="1" si="54"/>
        <v>1</v>
      </c>
      <c r="MP21" s="246">
        <f t="shared" ca="1" si="54"/>
        <v>1</v>
      </c>
      <c r="MQ21" s="246">
        <f t="shared" ca="1" si="54"/>
        <v>1</v>
      </c>
      <c r="MR21" s="246">
        <f t="shared" ca="1" si="54"/>
        <v>1</v>
      </c>
      <c r="MS21" s="246">
        <f t="shared" ca="1" si="54"/>
        <v>0</v>
      </c>
      <c r="MT21" s="246">
        <f t="shared" ca="1" si="54"/>
        <v>0</v>
      </c>
      <c r="MU21" s="246">
        <f t="shared" ca="1" si="54"/>
        <v>1</v>
      </c>
      <c r="MV21" s="246">
        <f t="shared" ca="1" si="54"/>
        <v>1</v>
      </c>
      <c r="MW21" s="246">
        <f t="shared" ca="1" si="54"/>
        <v>1</v>
      </c>
      <c r="MX21" s="246">
        <f t="shared" ca="1" si="54"/>
        <v>1</v>
      </c>
      <c r="MY21" s="246">
        <f t="shared" ca="1" si="54"/>
        <v>1</v>
      </c>
      <c r="MZ21" s="246">
        <f t="shared" ca="1" si="54"/>
        <v>0</v>
      </c>
      <c r="NA21" s="246">
        <f t="shared" ca="1" si="54"/>
        <v>0</v>
      </c>
      <c r="NB21" s="246">
        <f t="shared" ca="1" si="54"/>
        <v>1</v>
      </c>
      <c r="NC21" s="246">
        <f t="shared" ca="1" si="54"/>
        <v>1</v>
      </c>
      <c r="ND21" s="246">
        <f t="shared" ca="1" si="54"/>
        <v>1</v>
      </c>
      <c r="NE21" s="246">
        <f t="shared" ca="1" si="54"/>
        <v>1</v>
      </c>
      <c r="NF21" s="246">
        <f t="shared" ca="1" si="54"/>
        <v>1</v>
      </c>
      <c r="NG21" s="246">
        <f t="shared" ca="1" si="54"/>
        <v>0</v>
      </c>
      <c r="NH21" s="246">
        <f t="shared" ca="1" si="54"/>
        <v>0</v>
      </c>
      <c r="NI21" s="246">
        <f t="shared" ca="1" si="54"/>
        <v>1</v>
      </c>
      <c r="NJ21" s="246">
        <f t="shared" ca="1" si="54"/>
        <v>1</v>
      </c>
      <c r="NK21" s="246">
        <f t="shared" ca="1" si="54"/>
        <v>1</v>
      </c>
      <c r="NL21" s="246">
        <f t="shared" ca="1" si="54"/>
        <v>1</v>
      </c>
      <c r="NM21" s="246">
        <f t="shared" ca="1" si="54"/>
        <v>1</v>
      </c>
      <c r="NN21" s="246">
        <f t="shared" ca="1" si="54"/>
        <v>0</v>
      </c>
      <c r="NO21" s="246">
        <f t="shared" ca="1" si="54"/>
        <v>0</v>
      </c>
      <c r="NP21" s="246">
        <f t="shared" ca="1" si="54"/>
        <v>1</v>
      </c>
      <c r="NQ21" s="246">
        <f t="shared" ca="1" si="54"/>
        <v>1</v>
      </c>
      <c r="NR21" s="246">
        <f t="shared" ca="1" si="54"/>
        <v>1</v>
      </c>
      <c r="NS21" s="246">
        <f t="shared" ca="1" si="54"/>
        <v>0</v>
      </c>
      <c r="NT21" s="246">
        <f t="shared" ca="1" si="54"/>
        <v>1</v>
      </c>
      <c r="NU21" s="246">
        <f t="shared" ca="1" si="54"/>
        <v>0</v>
      </c>
      <c r="NV21" s="246">
        <f t="shared" ca="1" si="54"/>
        <v>0</v>
      </c>
      <c r="NW21" s="246">
        <f t="shared" ca="1" si="54"/>
        <v>1</v>
      </c>
      <c r="NX21" s="246">
        <f t="shared" ca="1" si="54"/>
        <v>1</v>
      </c>
      <c r="NY21" s="246">
        <f t="shared" ref="NY21:OJ21" ca="1" si="55">IF(AND(NY$1=0,NY23="",NY24=""),0,1)</f>
        <v>1</v>
      </c>
      <c r="NZ21" s="246">
        <f t="shared" ca="1" si="55"/>
        <v>1</v>
      </c>
      <c r="OA21" s="246">
        <f t="shared" ca="1" si="55"/>
        <v>1</v>
      </c>
      <c r="OB21" s="246">
        <f t="shared" ca="1" si="55"/>
        <v>0</v>
      </c>
      <c r="OC21" s="246">
        <f t="shared" ca="1" si="55"/>
        <v>0</v>
      </c>
      <c r="OD21" s="246">
        <f t="shared" ca="1" si="55"/>
        <v>1</v>
      </c>
      <c r="OE21" s="246">
        <f t="shared" ca="1" si="55"/>
        <v>1</v>
      </c>
      <c r="OF21" s="246">
        <f t="shared" ca="1" si="55"/>
        <v>1</v>
      </c>
      <c r="OG21" s="246">
        <f t="shared" ca="1" si="55"/>
        <v>1</v>
      </c>
      <c r="OH21" s="246">
        <f t="shared" ca="1" si="55"/>
        <v>1</v>
      </c>
      <c r="OI21" s="246">
        <f t="shared" ca="1" si="55"/>
        <v>0</v>
      </c>
      <c r="OJ21" s="247">
        <f t="shared" ca="1" si="55"/>
        <v>0</v>
      </c>
    </row>
    <row r="22" spans="1:400" ht="16.5" thickBot="1" x14ac:dyDescent="0.25">
      <c r="A22" s="394"/>
      <c r="B22" s="398" t="s">
        <v>248</v>
      </c>
      <c r="C22" s="399"/>
      <c r="D22" s="248" t="str">
        <f ca="1">IF(A20="","",IF(Planning!D23="","",Planning!D23))</f>
        <v/>
      </c>
      <c r="E22" s="249" t="str">
        <f ca="1">IF(A20="","",IF(Planning!E23="","",Planning!E23))</f>
        <v/>
      </c>
      <c r="F22" s="249" t="str">
        <f ca="1">IF(A20="","",IF(Planning!F23="","",Planning!F23))</f>
        <v/>
      </c>
      <c r="G22" s="249" t="str">
        <f ca="1">IF(A20="","",IF(Planning!G23="","",Planning!G23))</f>
        <v/>
      </c>
      <c r="H22" s="249" t="str">
        <f ca="1">IF(A20="","",IF(Planning!H23="","",Planning!H23))</f>
        <v/>
      </c>
      <c r="I22" s="249" t="str">
        <f ca="1">IF(A20="","",IF(Planning!I23="","",Planning!I23))</f>
        <v/>
      </c>
      <c r="J22" s="249" t="str">
        <f ca="1">IF(A20="","",IF(Planning!J23="","",Planning!J23))</f>
        <v/>
      </c>
      <c r="K22" s="249" t="str">
        <f ca="1">IF(A20="","",IF(Planning!K23="","",Planning!K23))</f>
        <v/>
      </c>
      <c r="L22" s="249" t="str">
        <f ca="1">IF(A20="","",IF(Planning!L23="","",Planning!L23))</f>
        <v/>
      </c>
      <c r="M22" s="249" t="str">
        <f ca="1">IF(A20="","",IF(Planning!M23="","",Planning!M23))</f>
        <v/>
      </c>
      <c r="N22" s="249" t="str">
        <f ca="1">IF(A20="","",IF(Planning!N23="","",Planning!N23))</f>
        <v/>
      </c>
      <c r="O22" s="249" t="str">
        <f>IF(B21="","",IF(Planning!O23="","",Planning!O23))</f>
        <v/>
      </c>
      <c r="P22" s="249" t="str">
        <f>IF(C21="","",IF(Planning!P23="","",Planning!P23))</f>
        <v/>
      </c>
      <c r="Q22" s="249" t="str">
        <f ca="1">IF(D21="","",IF(Planning!Q23="","",Planning!Q23))</f>
        <v/>
      </c>
      <c r="R22" s="249" t="str">
        <f ca="1">IF(E21="","",IF(Planning!R23="","",Planning!R23))</f>
        <v/>
      </c>
      <c r="S22" s="249" t="str">
        <f ca="1">IF(F21="","",IF(Planning!S23="","",Planning!S23))</f>
        <v/>
      </c>
      <c r="T22" s="249" t="str">
        <f ca="1">IF(G21="","",IF(Planning!T23="","",Planning!T23))</f>
        <v/>
      </c>
      <c r="U22" s="249" t="str">
        <f ca="1">IF(H21="","",IF(Planning!U23="","",Planning!U23))</f>
        <v/>
      </c>
      <c r="V22" s="249" t="str">
        <f ca="1">IF(I21="","",IF(Planning!V23="","",Planning!V23))</f>
        <v/>
      </c>
      <c r="W22" s="249" t="str">
        <f ca="1">IF(J21="","",IF(Planning!W23="","",Planning!W23))</f>
        <v/>
      </c>
      <c r="X22" s="249" t="str">
        <f ca="1">IF(A20="","",IF(Planning!X23="","",Planning!X23))</f>
        <v/>
      </c>
      <c r="Y22" s="249" t="str">
        <f ca="1">IF(A20="","",IF(Planning!Y23="","",Planning!Y23))</f>
        <v/>
      </c>
      <c r="Z22" s="249" t="str">
        <f ca="1">IF(A20="","",IF(Planning!Z23="","",Planning!Z23))</f>
        <v/>
      </c>
      <c r="AA22" s="249" t="str">
        <f ca="1">IF(A20="","",IF(Planning!AA23="","",Planning!AA23))</f>
        <v/>
      </c>
      <c r="AB22" s="249" t="str">
        <f ca="1">IF(A20="","",IF(Planning!AB23="","",Planning!AB23))</f>
        <v/>
      </c>
      <c r="AC22" s="249" t="str">
        <f ca="1">IF(A20="","",IF(Planning!AC23="","",Planning!AC23))</f>
        <v/>
      </c>
      <c r="AD22" s="249" t="str">
        <f ca="1">IF(A20="","",IF(Planning!AD23="","",Planning!AD23))</f>
        <v/>
      </c>
      <c r="AE22" s="249" t="str">
        <f ca="1">IF(A20="","",IF(Planning!AE23="","",Planning!AE23))</f>
        <v/>
      </c>
      <c r="AF22" s="249" t="str">
        <f ca="1">IF(A20="","",IF(Planning!AF23="","",Planning!AF23))</f>
        <v/>
      </c>
      <c r="AG22" s="249" t="str">
        <f ca="1">IF(A20="","",IF(Planning!AG23="","",Planning!AG23))</f>
        <v/>
      </c>
      <c r="AH22" s="249" t="str">
        <f ca="1">IF(A20="","",IF(Planning!AH23="","",Planning!AH23))</f>
        <v/>
      </c>
      <c r="AI22" s="249" t="str">
        <f ca="1">IF(A20="","",IF(Planning!AI23="","",Planning!AI23))</f>
        <v/>
      </c>
      <c r="AJ22" s="249" t="str">
        <f ca="1">IF(A20="","",IF(Planning!AJ23="","",Planning!AJ23))</f>
        <v/>
      </c>
      <c r="AK22" s="249" t="str">
        <f ca="1">IF(A20="","",IF(Planning!AK23="","",Planning!AK23))</f>
        <v/>
      </c>
      <c r="AL22" s="249" t="str">
        <f ca="1">IF(A20="","",IF(Planning!AL23="","",Planning!AL23))</f>
        <v/>
      </c>
      <c r="AM22" s="249" t="str">
        <f ca="1">IF(A20="","",IF(Planning!AM23="","",Planning!AM23))</f>
        <v/>
      </c>
      <c r="AN22" s="249" t="str">
        <f ca="1">IF(A20="","",IF(Planning!AN23="","",Planning!AN23))</f>
        <v/>
      </c>
      <c r="AO22" s="249" t="str">
        <f ca="1">IF(A20="","",IF(Planning!AO23="","",Planning!AO23))</f>
        <v/>
      </c>
      <c r="AP22" s="249" t="str">
        <f ca="1">IF(A20="","",IF(Planning!AP23="","",Planning!AP23))</f>
        <v/>
      </c>
      <c r="AQ22" s="249" t="str">
        <f ca="1">IF(A20="","",IF(Planning!AQ23="","",Planning!AQ23))</f>
        <v/>
      </c>
      <c r="AR22" s="249" t="str">
        <f ca="1">IF(A20="","",IF(Planning!AR23="","",Planning!AR23))</f>
        <v/>
      </c>
      <c r="AS22" s="249" t="str">
        <f ca="1">IF(A20="","",IF(Planning!AS23="","",Planning!AS23))</f>
        <v/>
      </c>
      <c r="AT22" s="249" t="str">
        <f ca="1">IF(A20="","",IF(Planning!AT23="","",Planning!AT23))</f>
        <v/>
      </c>
      <c r="AU22" s="249" t="str">
        <f ca="1">IF(A20="","",IF(Planning!AU23="","",Planning!AU23))</f>
        <v/>
      </c>
      <c r="AV22" s="249" t="str">
        <f ca="1">IF(A20="","",IF(Planning!AV23="","",Planning!AV23))</f>
        <v/>
      </c>
      <c r="AW22" s="249" t="str">
        <f ca="1">IF(A20="","",IF(Planning!AW23="","",Planning!AW23))</f>
        <v/>
      </c>
      <c r="AX22" s="249" t="str">
        <f ca="1">IF(A20="","",IF(Planning!AX23="","",Planning!AX23))</f>
        <v/>
      </c>
      <c r="AY22" s="249" t="str">
        <f ca="1">IF(A20="","",IF(Planning!AY23="","",Planning!AY23))</f>
        <v/>
      </c>
      <c r="AZ22" s="249" t="str">
        <f ca="1">IF(A20="","",IF(Planning!AZ23="","",Planning!AZ23))</f>
        <v/>
      </c>
      <c r="BA22" s="249" t="str">
        <f ca="1">IF(A20="","",IF(Planning!BA23="","",Planning!BA23))</f>
        <v/>
      </c>
      <c r="BB22" s="249" t="str">
        <f ca="1">IF(A20="","",IF(Planning!BB23="","",Planning!BB23))</f>
        <v/>
      </c>
      <c r="BC22" s="249" t="str">
        <f ca="1">IF(A20="","",IF(Planning!BC23="","",Planning!BC23))</f>
        <v/>
      </c>
      <c r="BD22" s="249" t="str">
        <f ca="1">IF(A20="","",IF(Planning!BD23="","",Planning!BD23))</f>
        <v/>
      </c>
      <c r="BE22" s="249" t="str">
        <f ca="1">IF(A20="","",IF(Planning!BE23="","",Planning!BE23))</f>
        <v/>
      </c>
      <c r="BF22" s="249" t="str">
        <f ca="1">IF(A20="","",IF(Planning!BF23="","",Planning!BF23))</f>
        <v/>
      </c>
      <c r="BG22" s="249" t="str">
        <f ca="1">IF(A20="","",IF(Planning!BG23="","",Planning!BG23))</f>
        <v/>
      </c>
      <c r="BH22" s="249" t="str">
        <f ca="1">IF(A20="","",IF(Planning!BH23="","",Planning!BH23))</f>
        <v/>
      </c>
      <c r="BI22" s="249" t="str">
        <f ca="1">IF(A20="","",IF(Planning!BI23="","",Planning!BI23))</f>
        <v/>
      </c>
      <c r="BJ22" s="249" t="str">
        <f ca="1">IF(A20="","",IF(Planning!BJ23="","",Planning!BJ23))</f>
        <v/>
      </c>
      <c r="BK22" s="249" t="str">
        <f ca="1">IF(A20="","",IF(Planning!BK23="","",Planning!BK23))</f>
        <v/>
      </c>
      <c r="BL22" s="249" t="str">
        <f ca="1">IF(A20="","",IF(Planning!BL23="","",Planning!BL23))</f>
        <v/>
      </c>
      <c r="BM22" s="249" t="str">
        <f ca="1">IF(A20="","",IF(Planning!BM23="","",Planning!BM23))</f>
        <v/>
      </c>
      <c r="BN22" s="249" t="str">
        <f ca="1">IF(A20="","",IF(Planning!BN23="","",Planning!BN23))</f>
        <v/>
      </c>
      <c r="BO22" s="249" t="str">
        <f ca="1">IF(A20="","",IF(Planning!BO23="","",Planning!BO23))</f>
        <v/>
      </c>
      <c r="BP22" s="249" t="str">
        <f ca="1">IF(A20="","",IF(Planning!BP23="","",Planning!BP23))</f>
        <v/>
      </c>
      <c r="BQ22" s="249" t="str">
        <f ca="1">IF(A20="","",IF(Planning!BQ23="","",Planning!BQ23))</f>
        <v/>
      </c>
      <c r="BR22" s="249" t="str">
        <f ca="1">IF(A20="","",IF(Planning!BR23="","",Planning!BR23))</f>
        <v/>
      </c>
      <c r="BS22" s="249" t="str">
        <f ca="1">IF(A20="","",IF(Planning!BS23="","",Planning!BS23))</f>
        <v/>
      </c>
      <c r="BT22" s="249" t="str">
        <f ca="1">IF(A20="","",IF(Planning!BT23="","",Planning!BT23))</f>
        <v/>
      </c>
      <c r="BU22" s="249" t="str">
        <f ca="1">IF(A20="","",IF(Planning!BU23="","",Planning!BU23))</f>
        <v/>
      </c>
      <c r="BV22" s="249" t="str">
        <f ca="1">IF(A20="","",IF(Planning!BV23="","",Planning!BV23))</f>
        <v/>
      </c>
      <c r="BW22" s="249" t="str">
        <f ca="1">IF(A20="","",IF(Planning!BW23="","",Planning!BW23))</f>
        <v/>
      </c>
      <c r="BX22" s="249" t="str">
        <f ca="1">IF(A20="","",IF(Planning!BX23="","",Planning!BX23))</f>
        <v/>
      </c>
      <c r="BY22" s="249" t="str">
        <f ca="1">IF(A20="","",IF(Planning!BY23="","",Planning!BY23))</f>
        <v/>
      </c>
      <c r="BZ22" s="249" t="str">
        <f ca="1">IF(A20="","",IF(Planning!BZ23="","",Planning!BZ23))</f>
        <v/>
      </c>
      <c r="CA22" s="249" t="str">
        <f ca="1">IF(A20="","",IF(Planning!CA23="","",Planning!CA23))</f>
        <v/>
      </c>
      <c r="CB22" s="249" t="str">
        <f ca="1">IF(A20="","",IF(Planning!CB23="","",Planning!CB23))</f>
        <v/>
      </c>
      <c r="CC22" s="249" t="str">
        <f ca="1">IF(A20="","",IF(Planning!CC23="","",Planning!CC23))</f>
        <v/>
      </c>
      <c r="CD22" s="249" t="str">
        <f ca="1">IF(A20="","",IF(Planning!CD23="","",Planning!CD23))</f>
        <v/>
      </c>
      <c r="CE22" s="249" t="str">
        <f ca="1">IF(A20="","",IF(Planning!CE23="","",Planning!CE23))</f>
        <v/>
      </c>
      <c r="CF22" s="249" t="str">
        <f ca="1">IF(A20="","",IF(Planning!CF23="","",Planning!CF23))</f>
        <v/>
      </c>
      <c r="CG22" s="249" t="str">
        <f ca="1">IF(A20="","",IF(Planning!CG23="","",Planning!CG23))</f>
        <v/>
      </c>
      <c r="CH22" s="249" t="str">
        <f ca="1">IF(A20="","",IF(Planning!CH23="","",Planning!CH23))</f>
        <v/>
      </c>
      <c r="CI22" s="249" t="str">
        <f ca="1">IF(A20="","",IF(Planning!CI23="","",Planning!CI23))</f>
        <v/>
      </c>
      <c r="CJ22" s="249" t="str">
        <f ca="1">IF(A20="","",IF(Planning!CJ23="","",Planning!CJ23))</f>
        <v/>
      </c>
      <c r="CK22" s="249" t="str">
        <f ca="1">IF(A20="","",IF(Planning!CK23="","",Planning!CK23))</f>
        <v/>
      </c>
      <c r="CL22" s="249" t="str">
        <f ca="1">IF(A20="","",IF(Planning!CL23="","",Planning!CL23))</f>
        <v/>
      </c>
      <c r="CM22" s="249" t="str">
        <f ca="1">IF(A20="","",IF(Planning!CM23="","",Planning!CM23))</f>
        <v/>
      </c>
      <c r="CN22" s="249" t="str">
        <f ca="1">IF(A20="","",IF(Planning!CN23="","",Planning!CN23))</f>
        <v/>
      </c>
      <c r="CO22" s="249" t="str">
        <f ca="1">IF(A20="","",IF(Planning!CO23="","",Planning!CO23))</f>
        <v/>
      </c>
      <c r="CP22" s="249" t="str">
        <f ca="1">IF(A20="","",IF(Planning!CP23="","",Planning!CP23))</f>
        <v/>
      </c>
      <c r="CQ22" s="249" t="str">
        <f ca="1">IF(A20="","",IF(Planning!CQ23="","",Planning!CQ23))</f>
        <v/>
      </c>
      <c r="CR22" s="249" t="str">
        <f ca="1">IF(A20="","",IF(Planning!CR23="","",Planning!CR23))</f>
        <v/>
      </c>
      <c r="CS22" s="249" t="str">
        <f ca="1">IF(A20="","",IF(Planning!CS23="","",Planning!CS23))</f>
        <v/>
      </c>
      <c r="CT22" s="249" t="str">
        <f ca="1">IF(A20="","",IF(Planning!CT23="","",Planning!CT23))</f>
        <v/>
      </c>
      <c r="CU22" s="249" t="str">
        <f ca="1">IF(A20="","",IF(Planning!CU23="","",Planning!CU23))</f>
        <v/>
      </c>
      <c r="CV22" s="249" t="str">
        <f ca="1">IF(A20="","",IF(Planning!CV23="","",Planning!CV23))</f>
        <v/>
      </c>
      <c r="CW22" s="249" t="str">
        <f ca="1">IF(A20="","",IF(Planning!CW23="","",Planning!CW23))</f>
        <v/>
      </c>
      <c r="CX22" s="249" t="str">
        <f ca="1">IF(A20="","",IF(Planning!CX23="","",Planning!CX23))</f>
        <v/>
      </c>
      <c r="CY22" s="249" t="str">
        <f ca="1">IF(A20="","",IF(Planning!CY23="","",Planning!CY23))</f>
        <v/>
      </c>
      <c r="CZ22" s="249" t="str">
        <f ca="1">IF(A20="","",IF(Planning!CZ23="","",Planning!CZ23))</f>
        <v/>
      </c>
      <c r="DA22" s="249" t="str">
        <f ca="1">IF(A20="","",IF(Planning!DA23="","",Planning!DA23))</f>
        <v/>
      </c>
      <c r="DB22" s="249" t="str">
        <f ca="1">IF(A20="","",IF(Planning!DB23="","",Planning!DB23))</f>
        <v/>
      </c>
      <c r="DC22" s="249" t="str">
        <f ca="1">IF(A20="","",IF(Planning!DC23="","",Planning!DC23))</f>
        <v/>
      </c>
      <c r="DD22" s="249" t="str">
        <f ca="1">IF(A20="","",IF(Planning!DD23="","",Planning!DD23))</f>
        <v/>
      </c>
      <c r="DE22" s="249" t="str">
        <f ca="1">IF(A20="","",IF(Planning!DE23="","",Planning!DE23))</f>
        <v/>
      </c>
      <c r="DF22" s="249" t="str">
        <f ca="1">IF(A20="","",IF(Planning!DF23="","",Planning!DF23))</f>
        <v/>
      </c>
      <c r="DG22" s="249" t="str">
        <f ca="1">IF(A20="","",IF(Planning!DG23="","",Planning!DG23))</f>
        <v/>
      </c>
      <c r="DH22" s="249" t="str">
        <f ca="1">IF(A20="","",IF(Planning!DH23="","",Planning!DH23))</f>
        <v/>
      </c>
      <c r="DI22" s="249" t="str">
        <f ca="1">IF(A20="","",IF(Planning!DI23="","",Planning!DI23))</f>
        <v/>
      </c>
      <c r="DJ22" s="249" t="str">
        <f ca="1">IF(A20="","",IF(Planning!DJ23="","",Planning!DJ23))</f>
        <v/>
      </c>
      <c r="DK22" s="249" t="str">
        <f ca="1">IF(A20="","",IF(Planning!DK23="","",Planning!DK23))</f>
        <v/>
      </c>
      <c r="DL22" s="249" t="str">
        <f ca="1">IF(A20="","",IF(Planning!DL23="","",Planning!DL23))</f>
        <v/>
      </c>
      <c r="DM22" s="249" t="str">
        <f ca="1">IF(A20="","",IF(Planning!DM23="","",Planning!DM23))</f>
        <v/>
      </c>
      <c r="DN22" s="249" t="str">
        <f ca="1">IF(A20="","",IF(Planning!DN23="","",Planning!DN23))</f>
        <v/>
      </c>
      <c r="DO22" s="249" t="str">
        <f ca="1">IF(A20="","",IF(Planning!DO23="","",Planning!DO23))</f>
        <v/>
      </c>
      <c r="DP22" s="249" t="str">
        <f ca="1">IF(A20="","",IF(Planning!DP23="","",Planning!DP23))</f>
        <v/>
      </c>
      <c r="DQ22" s="249" t="str">
        <f ca="1">IF(A20="","",IF(Planning!DQ23="","",Planning!DQ23))</f>
        <v/>
      </c>
      <c r="DR22" s="249" t="str">
        <f ca="1">IF(A20="","",IF(Planning!DR23="","",Planning!DR23))</f>
        <v/>
      </c>
      <c r="DS22" s="249" t="str">
        <f ca="1">IF(A20="","",IF(Planning!DS23="","",Planning!DS23))</f>
        <v/>
      </c>
      <c r="DT22" s="249" t="str">
        <f ca="1">IF(A20="","",IF(Planning!DT23="","",Planning!DT23))</f>
        <v/>
      </c>
      <c r="DU22" s="249" t="str">
        <f ca="1">IF(A20="","",IF(Planning!DU23="","",Planning!DU23))</f>
        <v/>
      </c>
      <c r="DV22" s="249" t="str">
        <f ca="1">IF(A20="","",IF(Planning!DV23="","",Planning!DV23))</f>
        <v/>
      </c>
      <c r="DW22" s="249" t="str">
        <f ca="1">IF(A20="","",IF(Planning!DW23="","",Planning!DW23))</f>
        <v/>
      </c>
      <c r="DX22" s="249" t="str">
        <f ca="1">IF(A20="","",IF(Planning!DX23="","",Planning!DX23))</f>
        <v/>
      </c>
      <c r="DY22" s="249" t="str">
        <f ca="1">IF(A20="","",IF(Planning!DY23="","",Planning!DY23))</f>
        <v/>
      </c>
      <c r="DZ22" s="249" t="str">
        <f ca="1">IF(A20="","",IF(Planning!DZ23="","",Planning!DZ23))</f>
        <v/>
      </c>
      <c r="EA22" s="249" t="str">
        <f ca="1">IF(A20="","",IF(Planning!EA23="","",Planning!EA23))</f>
        <v/>
      </c>
      <c r="EB22" s="249" t="str">
        <f ca="1">IF(A20="","",IF(Planning!EB23="","",Planning!EB23))</f>
        <v/>
      </c>
      <c r="EC22" s="249" t="str">
        <f ca="1">IF(A20="","",IF(Planning!EC23="","",Planning!EC23))</f>
        <v/>
      </c>
      <c r="ED22" s="249" t="str">
        <f ca="1">IF(A20="","",IF(Planning!ED23="","",Planning!ED23))</f>
        <v/>
      </c>
      <c r="EE22" s="249" t="str">
        <f ca="1">IF(A20="","",IF(Planning!EE23="","",Planning!EE23))</f>
        <v/>
      </c>
      <c r="EF22" s="249" t="str">
        <f ca="1">IF(A20="","",IF(Planning!EF23="","",Planning!EF23))</f>
        <v/>
      </c>
      <c r="EG22" s="249" t="str">
        <f ca="1">IF(A20="","",IF(Planning!EG23="","",Planning!EG23))</f>
        <v/>
      </c>
      <c r="EH22" s="249" t="str">
        <f ca="1">IF(A20="","",IF(Planning!EH23="","",Planning!EH23))</f>
        <v/>
      </c>
      <c r="EI22" s="249" t="str">
        <f ca="1">IF(A20="","",IF(Planning!EI23="","",Planning!EI23))</f>
        <v/>
      </c>
      <c r="EJ22" s="249" t="str">
        <f ca="1">IF(A20="","",IF(Planning!EJ23="","",Planning!EJ23))</f>
        <v/>
      </c>
      <c r="EK22" s="249" t="str">
        <f ca="1">IF(A20="","",IF(Planning!EK23="","",Planning!EK23))</f>
        <v/>
      </c>
      <c r="EL22" s="249" t="str">
        <f ca="1">IF(A20="","",IF(Planning!EL23="","",Planning!EL23))</f>
        <v/>
      </c>
      <c r="EM22" s="249" t="str">
        <f ca="1">IF(A20="","",IF(Planning!EM23="","",Planning!EM23))</f>
        <v/>
      </c>
      <c r="EN22" s="249" t="str">
        <f ca="1">IF(A20="","",IF(Planning!EN23="","",Planning!EN23))</f>
        <v/>
      </c>
      <c r="EO22" s="249" t="str">
        <f ca="1">IF(A20="","",IF(Planning!EO23="","",Planning!EO23))</f>
        <v/>
      </c>
      <c r="EP22" s="249" t="str">
        <f ca="1">IF(A20="","",IF(Planning!EP23="","",Planning!EP23))</f>
        <v/>
      </c>
      <c r="EQ22" s="249" t="str">
        <f ca="1">IF(A20="","",IF(Planning!EQ23="","",Planning!EQ23))</f>
        <v/>
      </c>
      <c r="ER22" s="249" t="str">
        <f ca="1">IF(A20="","",IF(Planning!ER23="","",Planning!ER23))</f>
        <v/>
      </c>
      <c r="ES22" s="249" t="str">
        <f ca="1">IF(A20="","",IF(Planning!ES23="","",Planning!ES23))</f>
        <v/>
      </c>
      <c r="ET22" s="249" t="str">
        <f ca="1">IF(A20="","",IF(Planning!ET23="","",Planning!ET23))</f>
        <v/>
      </c>
      <c r="EU22" s="249" t="str">
        <f ca="1">IF(A20="","",IF(Planning!EU23="","",Planning!EU23))</f>
        <v/>
      </c>
      <c r="EV22" s="249" t="str">
        <f ca="1">IF(A20="","",IF(Planning!EV23="","",Planning!EV23))</f>
        <v/>
      </c>
      <c r="EW22" s="249" t="str">
        <f ca="1">IF(A20="","",IF(Planning!EW23="","",Planning!EW23))</f>
        <v/>
      </c>
      <c r="EX22" s="249" t="str">
        <f ca="1">IF(A20="","",IF(Planning!EX23="","",Planning!EX23))</f>
        <v/>
      </c>
      <c r="EY22" s="249" t="str">
        <f ca="1">IF(A20="","",IF(Planning!EY23="","",Planning!EY23))</f>
        <v/>
      </c>
      <c r="EZ22" s="249" t="str">
        <f ca="1">IF(A20="","",IF(Planning!EZ23="","",Planning!EZ23))</f>
        <v/>
      </c>
      <c r="FA22" s="249" t="str">
        <f ca="1">IF(A20="","",IF(Planning!FA23="","",Planning!FA23))</f>
        <v/>
      </c>
      <c r="FB22" s="249" t="str">
        <f ca="1">IF(A20="","",IF(Planning!FB23="","",Planning!FB23))</f>
        <v/>
      </c>
      <c r="FC22" s="249" t="str">
        <f ca="1">IF(A20="","",IF(Planning!FC23="","",Planning!FC23))</f>
        <v/>
      </c>
      <c r="FD22" s="249" t="str">
        <f ca="1">IF(A20="","",IF(Planning!FD23="","",Planning!FD23))</f>
        <v/>
      </c>
      <c r="FE22" s="249" t="str">
        <f ca="1">IF(A20="","",IF(Planning!FE23="","",Planning!FE23))</f>
        <v/>
      </c>
      <c r="FF22" s="249" t="str">
        <f ca="1">IF(A20="","",IF(Planning!FF23="","",Planning!FF23))</f>
        <v/>
      </c>
      <c r="FG22" s="249" t="str">
        <f ca="1">IF(A20="","",IF(Planning!FG23="","",Planning!FG23))</f>
        <v/>
      </c>
      <c r="FH22" s="249" t="str">
        <f ca="1">IF(A20="","",IF(Planning!FH23="","",Planning!FH23))</f>
        <v/>
      </c>
      <c r="FI22" s="249" t="str">
        <f ca="1">IF(A20="","",IF(Planning!FI23="","",Planning!FI23))</f>
        <v/>
      </c>
      <c r="FJ22" s="249" t="str">
        <f ca="1">IF(A20="","",IF(Planning!FJ23="","",Planning!FJ23))</f>
        <v/>
      </c>
      <c r="FK22" s="249" t="str">
        <f ca="1">IF(A20="","",IF(Planning!FK23="","",Planning!FK23))</f>
        <v/>
      </c>
      <c r="FL22" s="249" t="str">
        <f ca="1">IF(A20="","",IF(Planning!FL23="","",Planning!FL23))</f>
        <v/>
      </c>
      <c r="FM22" s="249" t="str">
        <f ca="1">IF(A20="","",IF(Planning!FM23="","",Planning!FM23))</f>
        <v/>
      </c>
      <c r="FN22" s="249" t="str">
        <f ca="1">IF(A20="","",IF(Planning!FN23="","",Planning!FN23))</f>
        <v/>
      </c>
      <c r="FO22" s="249" t="str">
        <f ca="1">IF(A20="","",IF(Planning!FO23="","",Planning!FO23))</f>
        <v/>
      </c>
      <c r="FP22" s="249" t="str">
        <f ca="1">IF(A20="","",IF(Planning!FP23="","",Planning!FP23))</f>
        <v/>
      </c>
      <c r="FQ22" s="249" t="str">
        <f ca="1">IF(A20="","",IF(Planning!FQ23="","",Planning!FQ23))</f>
        <v/>
      </c>
      <c r="FR22" s="249" t="str">
        <f ca="1">IF(A20="","",IF(Planning!FR23="","",Planning!FR23))</f>
        <v/>
      </c>
      <c r="FS22" s="249" t="str">
        <f ca="1">IF(A20="","",IF(Planning!FS23="","",Planning!FS23))</f>
        <v/>
      </c>
      <c r="FT22" s="249" t="str">
        <f ca="1">IF(A20="","",IF(Planning!FT23="","",Planning!FT23))</f>
        <v/>
      </c>
      <c r="FU22" s="249" t="str">
        <f ca="1">IF(A20="","",IF(Planning!FU23="","",Planning!FU23))</f>
        <v/>
      </c>
      <c r="FV22" s="249" t="str">
        <f ca="1">IF(A20="","",IF(Planning!FV23="","",Planning!FV23))</f>
        <v/>
      </c>
      <c r="FW22" s="249" t="str">
        <f ca="1">IF(A20="","",IF(Planning!FW23="","",Planning!FW23))</f>
        <v/>
      </c>
      <c r="FX22" s="249" t="str">
        <f ca="1">IF(A20="","",IF(Planning!FX23="","",Planning!FX23))</f>
        <v/>
      </c>
      <c r="FY22" s="249" t="str">
        <f ca="1">IF(A20="","",IF(Planning!FY23="","",Planning!FY23))</f>
        <v/>
      </c>
      <c r="FZ22" s="249" t="str">
        <f ca="1">IF(A20="","",IF(Planning!FZ23="","",Planning!FZ23))</f>
        <v/>
      </c>
      <c r="GA22" s="249" t="str">
        <f ca="1">IF(A20="","",IF(Planning!GA23="","",Planning!GA23))</f>
        <v/>
      </c>
      <c r="GB22" s="249" t="str">
        <f ca="1">IF(A20="","",IF(Planning!GB23="","",Planning!GB23))</f>
        <v/>
      </c>
      <c r="GC22" s="249" t="str">
        <f ca="1">IF(A20="","",IF(Planning!GC23="","",Planning!GC23))</f>
        <v/>
      </c>
      <c r="GD22" s="249" t="str">
        <f ca="1">IF(A20="","",IF(Planning!GD23="","",Planning!GD23))</f>
        <v/>
      </c>
      <c r="GE22" s="249" t="str">
        <f ca="1">IF(A20="","",IF(Planning!GE23="","",Planning!GE23))</f>
        <v/>
      </c>
      <c r="GF22" s="249" t="str">
        <f ca="1">IF(A20="","",IF(Planning!GF23="","",Planning!GF23))</f>
        <v/>
      </c>
      <c r="GG22" s="249" t="str">
        <f ca="1">IF(A20="","",IF(Planning!GG23="","",Planning!GG23))</f>
        <v/>
      </c>
      <c r="GH22" s="249" t="str">
        <f ca="1">IF(A20="","",IF(Planning!GH23="","",Planning!GH23))</f>
        <v/>
      </c>
      <c r="GI22" s="249" t="str">
        <f ca="1">IF(A20="","",IF(Planning!GI23="","",Planning!GI23))</f>
        <v/>
      </c>
      <c r="GJ22" s="249" t="str">
        <f ca="1">IF(A20="","",IF(Planning!GJ23="","",Planning!GJ23))</f>
        <v/>
      </c>
      <c r="GK22" s="249" t="str">
        <f ca="1">IF(A20="","",IF(Planning!GK23="","",Planning!GK23))</f>
        <v/>
      </c>
      <c r="GL22" s="249" t="str">
        <f ca="1">IF(A20="","",IF(Planning!GL23="","",Planning!GL23))</f>
        <v/>
      </c>
      <c r="GM22" s="249" t="str">
        <f ca="1">IF(A20="","",IF(Planning!GM23="","",Planning!GM23))</f>
        <v/>
      </c>
      <c r="GN22" s="249" t="str">
        <f ca="1">IF(A20="","",IF(Planning!GN23="","",Planning!GN23))</f>
        <v/>
      </c>
      <c r="GO22" s="249" t="str">
        <f ca="1">IF(A20="","",IF(Planning!GO23="","",Planning!GO23))</f>
        <v/>
      </c>
      <c r="GP22" s="249" t="str">
        <f ca="1">IF(A20="","",IF(Planning!GP23="","",Planning!GP23))</f>
        <v/>
      </c>
      <c r="GQ22" s="249" t="str">
        <f ca="1">IF(A20="","",IF(Planning!GQ23="","",Planning!GQ23))</f>
        <v/>
      </c>
      <c r="GR22" s="249" t="str">
        <f ca="1">IF(A20="","",IF(Planning!GR23="","",Planning!GR23))</f>
        <v/>
      </c>
      <c r="GS22" s="249" t="str">
        <f ca="1">IF(A20="","",IF(Planning!GS23="","",Planning!GS23))</f>
        <v/>
      </c>
      <c r="GT22" s="249" t="str">
        <f ca="1">IF(A20="","",IF(Planning!GT23="","",Planning!GT23))</f>
        <v/>
      </c>
      <c r="GU22" s="249" t="str">
        <f ca="1">IF(A20="","",IF(Planning!GU23="","",Planning!GU23))</f>
        <v/>
      </c>
      <c r="GV22" s="249" t="str">
        <f ca="1">IF(A20="","",IF(Planning!GV23="","",Planning!GV23))</f>
        <v/>
      </c>
      <c r="GW22" s="249" t="str">
        <f ca="1">IF(A20="","",IF(Planning!GW23="","",Planning!GW23))</f>
        <v/>
      </c>
      <c r="GX22" s="249" t="str">
        <f ca="1">IF(A20="","",IF(Planning!GX23="","",Planning!GX23))</f>
        <v/>
      </c>
      <c r="GY22" s="249" t="str">
        <f ca="1">IF(A20="","",IF(Planning!GY23="","",Planning!GY23))</f>
        <v/>
      </c>
      <c r="GZ22" s="249" t="str">
        <f ca="1">IF(A20="","",IF(Planning!GZ23="","",Planning!GZ23))</f>
        <v/>
      </c>
      <c r="HA22" s="249" t="str">
        <f ca="1">IF(A20="","",IF(Planning!HA23="","",Planning!HA23))</f>
        <v/>
      </c>
      <c r="HB22" s="249" t="str">
        <f ca="1">IF(A20="","",IF(Planning!HB23="","",Planning!HB23))</f>
        <v/>
      </c>
      <c r="HC22" s="249" t="str">
        <f ca="1">IF(A20="","",IF(Planning!HC23="","",Planning!HC23))</f>
        <v/>
      </c>
      <c r="HD22" s="249" t="str">
        <f ca="1">IF(A20="","",IF(Planning!HD23="","",Planning!HD23))</f>
        <v/>
      </c>
      <c r="HE22" s="249" t="str">
        <f ca="1">IF(A20="","",IF(Planning!HE23="","",Planning!HE23))</f>
        <v/>
      </c>
      <c r="HF22" s="249" t="str">
        <f ca="1">IF(A20="","",IF(Planning!HF23="","",Planning!HF23))</f>
        <v/>
      </c>
      <c r="HG22" s="249" t="str">
        <f ca="1">IF(A20="","",IF(Planning!HG23="","",Planning!HG23))</f>
        <v/>
      </c>
      <c r="HH22" s="249" t="str">
        <f ca="1">IF(A20="","",IF(Planning!HH23="","",Planning!HH23))</f>
        <v/>
      </c>
      <c r="HI22" s="249" t="str">
        <f ca="1">IF(A20="","",IF(Planning!HI23="","",Planning!HI23))</f>
        <v/>
      </c>
      <c r="HJ22" s="249" t="str">
        <f ca="1">IF(A20="","",IF(Planning!HJ23="","",Planning!HJ23))</f>
        <v/>
      </c>
      <c r="HK22" s="249" t="str">
        <f ca="1">IF(A20="","",IF(Planning!HK23="","",Planning!HK23))</f>
        <v/>
      </c>
      <c r="HL22" s="249" t="str">
        <f ca="1">IF(A20="","",IF(Planning!HL23="","",Planning!HL23))</f>
        <v/>
      </c>
      <c r="HM22" s="249" t="str">
        <f ca="1">IF(A20="","",IF(Planning!HM23="","",Planning!HM23))</f>
        <v/>
      </c>
      <c r="HN22" s="249" t="str">
        <f ca="1">IF(A20="","",IF(Planning!HN23="","",Planning!HN23))</f>
        <v/>
      </c>
      <c r="HO22" s="249" t="str">
        <f ca="1">IF(A20="","",IF(Planning!HO23="","",Planning!HO23))</f>
        <v/>
      </c>
      <c r="HP22" s="249" t="str">
        <f ca="1">IF(A20="","",IF(Planning!HP23="","",Planning!HP23))</f>
        <v/>
      </c>
      <c r="HQ22" s="249" t="str">
        <f ca="1">IF(A20="","",IF(Planning!HQ23="","",Planning!HQ23))</f>
        <v/>
      </c>
      <c r="HR22" s="249" t="str">
        <f ca="1">IF(A20="","",IF(Planning!HR23="","",Planning!HR23))</f>
        <v/>
      </c>
      <c r="HS22" s="249" t="str">
        <f ca="1">IF(A20="","",IF(Planning!HS23="","",Planning!HS23))</f>
        <v/>
      </c>
      <c r="HT22" s="249" t="str">
        <f ca="1">IF(A20="","",IF(Planning!HT23="","",Planning!HT23))</f>
        <v/>
      </c>
      <c r="HU22" s="249" t="str">
        <f ca="1">IF(A20="","",IF(Planning!HU23="","",Planning!HU23))</f>
        <v/>
      </c>
      <c r="HV22" s="249" t="str">
        <f ca="1">IF(A20="","",IF(Planning!HV23="","",Planning!HV23))</f>
        <v/>
      </c>
      <c r="HW22" s="249" t="str">
        <f ca="1">IF(A20="","",IF(Planning!HW23="","",Planning!HW23))</f>
        <v/>
      </c>
      <c r="HX22" s="249" t="str">
        <f ca="1">IF(A20="","",IF(Planning!HX23="","",Planning!HX23))</f>
        <v/>
      </c>
      <c r="HY22" s="249" t="str">
        <f ca="1">IF(A20="","",IF(Planning!HY23="","",Planning!HY23))</f>
        <v/>
      </c>
      <c r="HZ22" s="249" t="str">
        <f ca="1">IF(A20="","",IF(Planning!HZ23="","",Planning!HZ23))</f>
        <v/>
      </c>
      <c r="IA22" s="249" t="str">
        <f ca="1">IF(A20="","",IF(Planning!IA23="","",Planning!IA23))</f>
        <v/>
      </c>
      <c r="IB22" s="249" t="str">
        <f ca="1">IF(A20="","",IF(Planning!IB23="","",Planning!IB23))</f>
        <v/>
      </c>
      <c r="IC22" s="249" t="str">
        <f ca="1">IF(A20="","",IF(Planning!IC23="","",Planning!IC23))</f>
        <v/>
      </c>
      <c r="ID22" s="249" t="str">
        <f ca="1">IF(A20="","",IF(Planning!ID23="","",Planning!ID23))</f>
        <v/>
      </c>
      <c r="IE22" s="249" t="str">
        <f ca="1">IF(A20="","",IF(Planning!IE23="","",Planning!IE23))</f>
        <v/>
      </c>
      <c r="IF22" s="249" t="str">
        <f ca="1">IF(A20="","",IF(Planning!IF23="","",Planning!IF23))</f>
        <v/>
      </c>
      <c r="IG22" s="249" t="str">
        <f ca="1">IF(A20="","",IF(Planning!IG23="","",Planning!IG23))</f>
        <v/>
      </c>
      <c r="IH22" s="249" t="str">
        <f ca="1">IF(A20="","",IF(Planning!IH23="","",Planning!IH23))</f>
        <v/>
      </c>
      <c r="II22" s="249" t="str">
        <f ca="1">IF(A20="","",IF(Planning!II23="","",Planning!II23))</f>
        <v/>
      </c>
      <c r="IJ22" s="249" t="str">
        <f ca="1">IF(A20="","",IF(Planning!IJ23="","",Planning!IJ23))</f>
        <v/>
      </c>
      <c r="IK22" s="249" t="str">
        <f ca="1">IF(A20="","",IF(Planning!IK23="","",Planning!IK23))</f>
        <v/>
      </c>
      <c r="IL22" s="249" t="str">
        <f ca="1">IF(A20="","",IF(Planning!IL23="","",Planning!IL23))</f>
        <v/>
      </c>
      <c r="IM22" s="249" t="str">
        <f ca="1">IF(A20="","",IF(Planning!IM23="","",Planning!IM23))</f>
        <v/>
      </c>
      <c r="IN22" s="249" t="str">
        <f ca="1">IF(A20="","",IF(Planning!IN23="","",Planning!IN23))</f>
        <v/>
      </c>
      <c r="IO22" s="249" t="str">
        <f ca="1">IF(A20="","",IF(Planning!IO23="","",Planning!IO23))</f>
        <v/>
      </c>
      <c r="IP22" s="249" t="str">
        <f ca="1">IF(A20="","",IF(Planning!IP23="","",Planning!IP23))</f>
        <v/>
      </c>
      <c r="IQ22" s="249" t="str">
        <f ca="1">IF(A20="","",IF(Planning!IQ23="","",Planning!IQ23))</f>
        <v/>
      </c>
      <c r="IR22" s="249" t="str">
        <f ca="1">IF(A20="","",IF(Planning!IR23="","",Planning!IR23))</f>
        <v/>
      </c>
      <c r="IS22" s="249" t="str">
        <f ca="1">IF(A20="","",IF(Planning!IS23="","",Planning!IS23))</f>
        <v/>
      </c>
      <c r="IT22" s="249" t="str">
        <f ca="1">IF(A20="","",IF(Planning!IT23="","",Planning!IT23))</f>
        <v/>
      </c>
      <c r="IU22" s="249" t="str">
        <f ca="1">IF(A20="","",IF(Planning!IU23="","",Planning!IU23))</f>
        <v/>
      </c>
      <c r="IV22" s="249" t="str">
        <f ca="1">IF(A20="","",IF(Planning!IV23="","",Planning!IV23))</f>
        <v/>
      </c>
      <c r="IW22" s="249" t="str">
        <f ca="1">IF(A20="","",IF(Planning!IW23="","",Planning!IW23))</f>
        <v/>
      </c>
      <c r="IX22" s="249" t="str">
        <f ca="1">IF(A20="","",IF(Planning!IX23="","",Planning!IX23))</f>
        <v/>
      </c>
      <c r="IY22" s="249" t="str">
        <f ca="1">IF(A20="","",IF(Planning!IY23="","",Planning!IY23))</f>
        <v/>
      </c>
      <c r="IZ22" s="249" t="str">
        <f ca="1">IF(A20="","",IF(Planning!IZ23="","",Planning!IZ23))</f>
        <v/>
      </c>
      <c r="JA22" s="249" t="str">
        <f ca="1">IF(A20="","",IF(Planning!JA23="","",Planning!JA23))</f>
        <v/>
      </c>
      <c r="JB22" s="249" t="str">
        <f ca="1">IF(A20="","",IF(Planning!JB23="","",Planning!JB23))</f>
        <v/>
      </c>
      <c r="JC22" s="249" t="str">
        <f ca="1">IF(A20="","",IF(Planning!JC23="","",Planning!JC23))</f>
        <v/>
      </c>
      <c r="JD22" s="249" t="str">
        <f ca="1">IF(A20="","",IF(Planning!JD23="","",Planning!JD23))</f>
        <v/>
      </c>
      <c r="JE22" s="249" t="str">
        <f ca="1">IF(A20="","",IF(Planning!JE23="","",Planning!JE23))</f>
        <v/>
      </c>
      <c r="JF22" s="249" t="str">
        <f ca="1">IF(A20="","",IF(Planning!JF23="","",Planning!JF23))</f>
        <v/>
      </c>
      <c r="JG22" s="249" t="str">
        <f ca="1">IF(A20="","",IF(Planning!JG23="","",Planning!JG23))</f>
        <v/>
      </c>
      <c r="JH22" s="249" t="str">
        <f ca="1">IF(A20="","",IF(Planning!JH23="","",Planning!JH23))</f>
        <v/>
      </c>
      <c r="JI22" s="249" t="str">
        <f ca="1">IF(A20="","",IF(Planning!JI23="","",Planning!JI23))</f>
        <v/>
      </c>
      <c r="JJ22" s="249" t="str">
        <f ca="1">IF(A20="","",IF(Planning!JJ23="","",Planning!JJ23))</f>
        <v/>
      </c>
      <c r="JK22" s="249" t="str">
        <f ca="1">IF(A20="","",IF(Planning!JK23="","",Planning!JK23))</f>
        <v/>
      </c>
      <c r="JL22" s="249" t="str">
        <f ca="1">IF(A20="","",IF(Planning!JL23="","",Planning!JL23))</f>
        <v/>
      </c>
      <c r="JM22" s="249" t="str">
        <f ca="1">IF(A20="","",IF(Planning!JM23="","",Planning!JM23))</f>
        <v/>
      </c>
      <c r="JN22" s="249" t="str">
        <f ca="1">IF(A20="","",IF(Planning!JN23="","",Planning!JN23))</f>
        <v/>
      </c>
      <c r="JO22" s="249" t="str">
        <f ca="1">IF(A20="","",IF(Planning!JO23="","",Planning!JO23))</f>
        <v/>
      </c>
      <c r="JP22" s="249" t="str">
        <f ca="1">IF(A20="","",IF(Planning!JP23="","",Planning!JP23))</f>
        <v/>
      </c>
      <c r="JQ22" s="249" t="str">
        <f ca="1">IF(A20="","",IF(Planning!JQ23="","",Planning!JQ23))</f>
        <v/>
      </c>
      <c r="JR22" s="249" t="str">
        <f ca="1">IF(A20="","",IF(Planning!JR23="","",Planning!JR23))</f>
        <v/>
      </c>
      <c r="JS22" s="249" t="str">
        <f ca="1">IF(A20="","",IF(Planning!JS23="","",Planning!JS23))</f>
        <v/>
      </c>
      <c r="JT22" s="249" t="str">
        <f ca="1">IF(A20="","",IF(Planning!JT23="","",Planning!JT23))</f>
        <v/>
      </c>
      <c r="JU22" s="249" t="str">
        <f ca="1">IF(A20="","",IF(Planning!JU23="","",Planning!JU23))</f>
        <v/>
      </c>
      <c r="JV22" s="249" t="str">
        <f ca="1">IF(A20="","",IF(Planning!JV23="","",Planning!JV23))</f>
        <v/>
      </c>
      <c r="JW22" s="249" t="str">
        <f ca="1">IF(A20="","",IF(Planning!JW23="","",Planning!JW23))</f>
        <v/>
      </c>
      <c r="JX22" s="249" t="str">
        <f ca="1">IF(A20="","",IF(Planning!JX23="","",Planning!JX23))</f>
        <v/>
      </c>
      <c r="JY22" s="249" t="str">
        <f ca="1">IF(A20="","",IF(Planning!JY23="","",Planning!JY23))</f>
        <v/>
      </c>
      <c r="JZ22" s="249" t="str">
        <f ca="1">IF(A20="","",IF(Planning!JZ23="","",Planning!JZ23))</f>
        <v/>
      </c>
      <c r="KA22" s="249" t="str">
        <f ca="1">IF(A20="","",IF(Planning!KA23="","",Planning!KA23))</f>
        <v/>
      </c>
      <c r="KB22" s="249" t="str">
        <f ca="1">IF(A20="","",IF(Planning!KB23="","",Planning!KB23))</f>
        <v/>
      </c>
      <c r="KC22" s="249" t="str">
        <f ca="1">IF(A20="","",IF(Planning!KC23="","",Planning!KC23))</f>
        <v/>
      </c>
      <c r="KD22" s="249" t="str">
        <f ca="1">IF(A20="","",IF(Planning!KD23="","",Planning!KD23))</f>
        <v/>
      </c>
      <c r="KE22" s="249" t="str">
        <f ca="1">IF(A20="","",IF(Planning!KE23="","",Planning!KE23))</f>
        <v/>
      </c>
      <c r="KF22" s="249" t="str">
        <f ca="1">IF(A20="","",IF(Planning!KF23="","",Planning!KF23))</f>
        <v/>
      </c>
      <c r="KG22" s="249" t="str">
        <f ca="1">IF(A20="","",IF(Planning!KG23="","",Planning!KG23))</f>
        <v/>
      </c>
      <c r="KH22" s="249" t="str">
        <f ca="1">IF(A20="","",IF(Planning!KH23="","",Planning!KH23))</f>
        <v/>
      </c>
      <c r="KI22" s="249" t="str">
        <f ca="1">IF(A20="","",IF(Planning!KI23="","",Planning!KI23))</f>
        <v/>
      </c>
      <c r="KJ22" s="249" t="str">
        <f ca="1">IF(A20="","",IF(Planning!KJ23="","",Planning!KJ23))</f>
        <v/>
      </c>
      <c r="KK22" s="249" t="str">
        <f ca="1">IF(A20="","",IF(Planning!KK23="","",Planning!KK23))</f>
        <v/>
      </c>
      <c r="KL22" s="249" t="str">
        <f ca="1">IF(A20="","",IF(Planning!KL23="","",Planning!KL23))</f>
        <v/>
      </c>
      <c r="KM22" s="249" t="str">
        <f ca="1">IF(A20="","",IF(Planning!KM23="","",Planning!KM23))</f>
        <v/>
      </c>
      <c r="KN22" s="249" t="str">
        <f ca="1">IF(A20="","",IF(Planning!KN23="","",Planning!KN23))</f>
        <v/>
      </c>
      <c r="KO22" s="249" t="str">
        <f ca="1">IF(A20="","",IF(Planning!KO23="","",Planning!KO23))</f>
        <v/>
      </c>
      <c r="KP22" s="249" t="str">
        <f ca="1">IF(A20="","",IF(Planning!KP23="","",Planning!KP23))</f>
        <v/>
      </c>
      <c r="KQ22" s="249" t="str">
        <f ca="1">IF(A20="","",IF(Planning!KQ23="","",Planning!KQ23))</f>
        <v/>
      </c>
      <c r="KR22" s="249" t="str">
        <f ca="1">IF(A20="","",IF(Planning!KR23="","",Planning!KR23))</f>
        <v/>
      </c>
      <c r="KS22" s="249" t="str">
        <f ca="1">IF(A20="","",IF(Planning!KS23="","",Planning!KS23))</f>
        <v/>
      </c>
      <c r="KT22" s="249" t="str">
        <f ca="1">IF(A20="","",IF(Planning!KT23="","",Planning!KT23))</f>
        <v/>
      </c>
      <c r="KU22" s="249" t="str">
        <f ca="1">IF(A20="","",IF(Planning!KU23="","",Planning!KU23))</f>
        <v/>
      </c>
      <c r="KV22" s="249" t="str">
        <f ca="1">IF(A20="","",IF(Planning!KV23="","",Planning!KV23))</f>
        <v/>
      </c>
      <c r="KW22" s="249" t="str">
        <f ca="1">IF(A20="","",IF(Planning!KW23="","",Planning!KW23))</f>
        <v/>
      </c>
      <c r="KX22" s="249" t="str">
        <f ca="1">IF(A20="","",IF(Planning!KX23="","",Planning!KX23))</f>
        <v/>
      </c>
      <c r="KY22" s="249" t="str">
        <f ca="1">IF(A20="","",IF(Planning!KY23="","",Planning!KY23))</f>
        <v/>
      </c>
      <c r="KZ22" s="249" t="str">
        <f ca="1">IF(A20="","",IF(Planning!KZ23="","",Planning!KZ23))</f>
        <v/>
      </c>
      <c r="LA22" s="249" t="str">
        <f ca="1">IF(A20="","",IF(Planning!LA23="","",Planning!LA23))</f>
        <v/>
      </c>
      <c r="LB22" s="249" t="str">
        <f ca="1">IF(A20="","",IF(Planning!LB23="","",Planning!LB23))</f>
        <v/>
      </c>
      <c r="LC22" s="249" t="str">
        <f ca="1">IF(A20="","",IF(Planning!LC23="","",Planning!LC23))</f>
        <v/>
      </c>
      <c r="LD22" s="249" t="str">
        <f ca="1">IF(A20="","",IF(Planning!LD23="","",Planning!LD23))</f>
        <v/>
      </c>
      <c r="LE22" s="249" t="str">
        <f ca="1">IF(A20="","",IF(Planning!LE23="","",Planning!LE23))</f>
        <v/>
      </c>
      <c r="LF22" s="249" t="str">
        <f ca="1">IF(A20="","",IF(Planning!LF23="","",Planning!LF23))</f>
        <v/>
      </c>
      <c r="LG22" s="249" t="str">
        <f ca="1">IF(A20="","",IF(Planning!LG23="","",Planning!LG23))</f>
        <v/>
      </c>
      <c r="LH22" s="249" t="str">
        <f ca="1">IF(A20="","",IF(Planning!LH23="","",Planning!LH23))</f>
        <v/>
      </c>
      <c r="LI22" s="249" t="str">
        <f ca="1">IF(A20="","",IF(Planning!LI23="","",Planning!LI23))</f>
        <v/>
      </c>
      <c r="LJ22" s="249" t="str">
        <f ca="1">IF(A20="","",IF(Planning!LJ23="","",Planning!LJ23))</f>
        <v/>
      </c>
      <c r="LK22" s="249" t="str">
        <f ca="1">IF(A20="","",IF(Planning!LK23="","",Planning!LK23))</f>
        <v/>
      </c>
      <c r="LL22" s="249" t="str">
        <f ca="1">IF(A20="","",IF(Planning!LL23="","",Planning!LL23))</f>
        <v/>
      </c>
      <c r="LM22" s="249" t="str">
        <f ca="1">IF(A20="","",IF(Planning!LM23="","",Planning!LM23))</f>
        <v/>
      </c>
      <c r="LN22" s="249" t="str">
        <f ca="1">IF(A20="","",IF(Planning!LN23="","",Planning!LN23))</f>
        <v/>
      </c>
      <c r="LO22" s="249" t="str">
        <f ca="1">IF(A20="","",IF(Planning!LO23="","",Planning!LO23))</f>
        <v/>
      </c>
      <c r="LP22" s="249" t="str">
        <f ca="1">IF(A20="","",IF(Planning!LP23="","",Planning!LP23))</f>
        <v/>
      </c>
      <c r="LQ22" s="249" t="str">
        <f ca="1">IF(A20="","",IF(Planning!LQ23="","",Planning!LQ23))</f>
        <v/>
      </c>
      <c r="LR22" s="249" t="str">
        <f ca="1">IF(A20="","",IF(Planning!LR23="","",Planning!LR23))</f>
        <v/>
      </c>
      <c r="LS22" s="249" t="str">
        <f ca="1">IF(A20="","",IF(Planning!LS23="","",Planning!LS23))</f>
        <v/>
      </c>
      <c r="LT22" s="249" t="str">
        <f ca="1">IF(A20="","",IF(Planning!LT23="","",Planning!LT23))</f>
        <v/>
      </c>
      <c r="LU22" s="249" t="str">
        <f ca="1">IF(A20="","",IF(Planning!LU23="","",Planning!LU23))</f>
        <v/>
      </c>
      <c r="LV22" s="249" t="str">
        <f ca="1">IF(A20="","",IF(Planning!LV23="","",Planning!LV23))</f>
        <v/>
      </c>
      <c r="LW22" s="249" t="str">
        <f ca="1">IF(A20="","",IF(Planning!LW23="","",Planning!LW23))</f>
        <v/>
      </c>
      <c r="LX22" s="249" t="str">
        <f ca="1">IF(A20="","",IF(Planning!LX23="","",Planning!LX23))</f>
        <v/>
      </c>
      <c r="LY22" s="249" t="str">
        <f ca="1">IF(A20="","",IF(Planning!LY23="","",Planning!LY23))</f>
        <v/>
      </c>
      <c r="LZ22" s="249" t="str">
        <f ca="1">IF(A20="","",IF(Planning!LZ23="","",Planning!LZ23))</f>
        <v/>
      </c>
      <c r="MA22" s="249" t="str">
        <f ca="1">IF(A20="","",IF(Planning!MA23="","",Planning!MA23))</f>
        <v/>
      </c>
      <c r="MB22" s="249" t="str">
        <f ca="1">IF(A20="","",IF(Planning!MB23="","",Planning!MB23))</f>
        <v/>
      </c>
      <c r="MC22" s="249" t="str">
        <f ca="1">IF(A20="","",IF(Planning!MC23="","",Planning!MC23))</f>
        <v/>
      </c>
      <c r="MD22" s="249" t="str">
        <f ca="1">IF(A20="","",IF(Planning!MD23="","",Planning!MD23))</f>
        <v/>
      </c>
      <c r="ME22" s="249" t="str">
        <f ca="1">IF(A20="","",IF(Planning!ME23="","",Planning!ME23))</f>
        <v/>
      </c>
      <c r="MF22" s="249" t="str">
        <f ca="1">IF(A20="","",IF(Planning!MF23="","",Planning!MF23))</f>
        <v/>
      </c>
      <c r="MG22" s="249" t="str">
        <f ca="1">IF(A20="","",IF(Planning!MG23="","",Planning!MG23))</f>
        <v/>
      </c>
      <c r="MH22" s="249" t="str">
        <f ca="1">IF(A20="","",IF(Planning!MH23="","",Planning!MH23))</f>
        <v/>
      </c>
      <c r="MI22" s="249" t="str">
        <f ca="1">IF(A20="","",IF(Planning!MI23="","",Planning!MI23))</f>
        <v/>
      </c>
      <c r="MJ22" s="249" t="str">
        <f ca="1">IF(A20="","",IF(Planning!MJ23="","",Planning!MJ23))</f>
        <v/>
      </c>
      <c r="MK22" s="249" t="str">
        <f ca="1">IF(A20="","",IF(Planning!MK23="","",Planning!MK23))</f>
        <v/>
      </c>
      <c r="ML22" s="249" t="str">
        <f ca="1">IF(A20="","",IF(Planning!ML23="","",Planning!ML23))</f>
        <v/>
      </c>
      <c r="MM22" s="249" t="str">
        <f ca="1">IF(A20="","",IF(Planning!MM23="","",Planning!MM23))</f>
        <v/>
      </c>
      <c r="MN22" s="249" t="str">
        <f ca="1">IF(A20="","",IF(Planning!MN23="","",Planning!MN23))</f>
        <v/>
      </c>
      <c r="MO22" s="249" t="str">
        <f ca="1">IF(A20="","",IF(Planning!MO23="","",Planning!MO23))</f>
        <v/>
      </c>
      <c r="MP22" s="249" t="str">
        <f ca="1">IF(A20="","",IF(Planning!MP23="","",Planning!MP23))</f>
        <v/>
      </c>
      <c r="MQ22" s="249" t="str">
        <f ca="1">IF(A20="","",IF(Planning!MQ23="","",Planning!MQ23))</f>
        <v/>
      </c>
      <c r="MR22" s="249" t="str">
        <f ca="1">IF(A20="","",IF(Planning!MR23="","",Planning!MR23))</f>
        <v/>
      </c>
      <c r="MS22" s="249" t="str">
        <f ca="1">IF(A20="","",IF(Planning!MS23="","",Planning!MS23))</f>
        <v/>
      </c>
      <c r="MT22" s="249" t="str">
        <f ca="1">IF(A20="","",IF(Planning!MT23="","",Planning!MT23))</f>
        <v/>
      </c>
      <c r="MU22" s="249" t="str">
        <f ca="1">IF(A20="","",IF(Planning!MU23="","",Planning!MU23))</f>
        <v/>
      </c>
      <c r="MV22" s="249" t="str">
        <f ca="1">IF(A20="","",IF(Planning!MV23="","",Planning!MV23))</f>
        <v/>
      </c>
      <c r="MW22" s="249" t="str">
        <f ca="1">IF(A20="","",IF(Planning!MW23="","",Planning!MW23))</f>
        <v/>
      </c>
      <c r="MX22" s="249" t="str">
        <f ca="1">IF(A20="","",IF(Planning!MX23="","",Planning!MX23))</f>
        <v/>
      </c>
      <c r="MY22" s="249" t="str">
        <f ca="1">IF(A20="","",IF(Planning!MY23="","",Planning!MY23))</f>
        <v/>
      </c>
      <c r="MZ22" s="249" t="str">
        <f ca="1">IF(A20="","",IF(Planning!MZ23="","",Planning!MZ23))</f>
        <v/>
      </c>
      <c r="NA22" s="249" t="str">
        <f ca="1">IF(A20="","",IF(Planning!NA23="","",Planning!NA23))</f>
        <v/>
      </c>
      <c r="NB22" s="249" t="str">
        <f ca="1">IF(A20="","",IF(Planning!NB23="","",Planning!NB23))</f>
        <v/>
      </c>
      <c r="NC22" s="249" t="str">
        <f ca="1">IF(A20="","",IF(Planning!NC23="","",Planning!NC23))</f>
        <v/>
      </c>
      <c r="ND22" s="249" t="str">
        <f ca="1">IF(A20="","",IF(Planning!ND23="","",Planning!ND23))</f>
        <v/>
      </c>
      <c r="NE22" s="249" t="str">
        <f ca="1">IF(A20="","",IF(Planning!NE23="","",Planning!NE23))</f>
        <v/>
      </c>
      <c r="NF22" s="249" t="str">
        <f ca="1">IF(A20="","",IF(Planning!NF23="","",Planning!NF23))</f>
        <v/>
      </c>
      <c r="NG22" s="249" t="str">
        <f ca="1">IF(A20="","",IF(Planning!NG23="","",Planning!NG23))</f>
        <v/>
      </c>
      <c r="NH22" s="249" t="str">
        <f ca="1">IF(A20="","",IF(Planning!NH23="","",Planning!NH23))</f>
        <v/>
      </c>
      <c r="NI22" s="249" t="str">
        <f ca="1">IF(A20="","",IF(Planning!NI23="","",Planning!NI23))</f>
        <v/>
      </c>
      <c r="NJ22" s="249" t="str">
        <f ca="1">IF(A20="","",IF(Planning!NJ23="","",Planning!NJ23))</f>
        <v/>
      </c>
      <c r="NK22" s="249" t="str">
        <f ca="1">IF(A20="","",IF(Planning!NK23="","",Planning!NK23))</f>
        <v/>
      </c>
      <c r="NL22" s="249" t="str">
        <f ca="1">IF(A20="","",IF(Planning!NL23="","",Planning!NL23))</f>
        <v/>
      </c>
      <c r="NM22" s="249" t="str">
        <f ca="1">IF(A20="","",IF(Planning!NM23="","",Planning!NM23))</f>
        <v/>
      </c>
      <c r="NN22" s="249" t="str">
        <f ca="1">IF(A20="","",IF(Planning!NN23="","",Planning!NN23))</f>
        <v/>
      </c>
      <c r="NO22" s="249" t="str">
        <f ca="1">IF(A20="","",IF(Planning!NO23="","",Planning!NO23))</f>
        <v/>
      </c>
      <c r="NP22" s="249" t="str">
        <f ca="1">IF(A20="","",IF(Planning!NP23="","",Planning!NP23))</f>
        <v/>
      </c>
      <c r="NQ22" s="249" t="str">
        <f ca="1">IF(A20="","",IF(Planning!NQ23="","",Planning!NQ23))</f>
        <v/>
      </c>
      <c r="NR22" s="249" t="str">
        <f ca="1">IF(A20="","",IF(Planning!NR23="","",Planning!NR23))</f>
        <v/>
      </c>
      <c r="NS22" s="249" t="str">
        <f ca="1">IF(A20="","",IF(Planning!NS23="","",Planning!NS23))</f>
        <v/>
      </c>
      <c r="NT22" s="249" t="str">
        <f ca="1">IF(A20="","",IF(Planning!NT23="","",Planning!NT23))</f>
        <v/>
      </c>
      <c r="NU22" s="249" t="str">
        <f ca="1">IF(A20="","",IF(Planning!NU23="","",Planning!NU23))</f>
        <v/>
      </c>
      <c r="NV22" s="249" t="str">
        <f ca="1">IF(A20="","",IF(Planning!NV23="","",Planning!NV23))</f>
        <v/>
      </c>
      <c r="NW22" s="249" t="str">
        <f ca="1">IF(A20="","",IF(Planning!NW23="","",Planning!NW23))</f>
        <v/>
      </c>
      <c r="NX22" s="249" t="str">
        <f ca="1">IF(A20="","",IF(Planning!NX23="","",Planning!NX23))</f>
        <v/>
      </c>
      <c r="NY22" s="249" t="str">
        <f ca="1">IF(A20="","",IF(Planning!NY23="","",Planning!NY23))</f>
        <v/>
      </c>
      <c r="NZ22" s="249" t="str">
        <f ca="1">IF(A20="","",IF(Planning!NZ23="","",Planning!NZ23))</f>
        <v/>
      </c>
      <c r="OA22" s="249" t="str">
        <f ca="1">IF(A20="","",IF(Planning!OA23="","",Planning!OA23))</f>
        <v/>
      </c>
      <c r="OB22" s="249" t="str">
        <f ca="1">IF(A20="","",IF(Planning!OB23="","",Planning!OB23))</f>
        <v/>
      </c>
      <c r="OC22" s="249" t="str">
        <f ca="1">IF(A20="","",IF(Planning!OC23="","",Planning!OC23))</f>
        <v/>
      </c>
      <c r="OD22" s="249" t="str">
        <f ca="1">IF(A20="","",IF(Planning!OD23="","",Planning!OD23))</f>
        <v/>
      </c>
      <c r="OE22" s="249" t="str">
        <f ca="1">IF(A20="","",IF(Planning!OE23="","",Planning!OE23))</f>
        <v/>
      </c>
      <c r="OF22" s="249" t="str">
        <f ca="1">IF(A20="","",IF(Planning!OF23="","",Planning!OF23))</f>
        <v/>
      </c>
      <c r="OG22" s="249" t="str">
        <f ca="1">IF(A20="","",IF(Planning!OG23="","",Planning!OG23))</f>
        <v/>
      </c>
      <c r="OH22" s="249" t="str">
        <f ca="1">IF(A20="","",IF(Planning!OH23="","",Planning!OH23))</f>
        <v/>
      </c>
      <c r="OI22" s="249" t="str">
        <f ca="1">IF(A20="","",IF(Planning!OI23="","",Planning!OI23))</f>
        <v/>
      </c>
      <c r="OJ22" s="250" t="str">
        <f ca="1">IF(A20="","",IF(Planning!OJ23="","",Planning!OJ23))</f>
        <v/>
      </c>
    </row>
    <row r="23" spans="1:400" ht="15" x14ac:dyDescent="0.2">
      <c r="A23" s="394"/>
      <c r="B23" s="235" t="s">
        <v>182</v>
      </c>
      <c r="C23" s="236" t="s">
        <v>264</v>
      </c>
      <c r="D23" s="237" t="str">
        <f ca="1">IF(A20="","",IF(Planning!D24="","",Planning!D24))</f>
        <v/>
      </c>
      <c r="E23" s="238" t="str">
        <f ca="1">IF(A20="","",IF(Planning!E24="","",Planning!E24))</f>
        <v/>
      </c>
      <c r="F23" s="238" t="str">
        <f ca="1">IF(A20="","",IF(Planning!F24="","",Planning!F24))</f>
        <v/>
      </c>
      <c r="G23" s="238" t="str">
        <f ca="1">IF(A20="","",IF(Planning!G24="","",Planning!G24))</f>
        <v/>
      </c>
      <c r="H23" s="238" t="str">
        <f ca="1">IF(A20="","",IF(Planning!H24="","",Planning!H24))</f>
        <v/>
      </c>
      <c r="I23" s="238" t="str">
        <f ca="1">IF(A20="","",IF(Planning!I24="","",Planning!I24))</f>
        <v/>
      </c>
      <c r="J23" s="238" t="str">
        <f ca="1">IF(A20="","",IF(Planning!J24="","",Planning!J24))</f>
        <v/>
      </c>
      <c r="K23" s="238" t="str">
        <f ca="1">IF(A20="","",IF(Planning!K24="","",Planning!K24))</f>
        <v/>
      </c>
      <c r="L23" s="238" t="str">
        <f ca="1">IF(A20="","",IF(Planning!L24="","",Planning!L24))</f>
        <v/>
      </c>
      <c r="M23" s="238" t="str">
        <f ca="1">IF(A20="","",IF(Planning!M24="","",Planning!M24))</f>
        <v/>
      </c>
      <c r="N23" s="238" t="str">
        <f ca="1">IF(A20="","",IF(Planning!N24="","",Planning!N24))</f>
        <v/>
      </c>
      <c r="O23" s="238" t="str">
        <f ca="1">IF(A20="","",IF(Planning!O24="","",Planning!O24))</f>
        <v/>
      </c>
      <c r="P23" s="238" t="str">
        <f ca="1">IF(A20="","",IF(Planning!P24="","",Planning!P24))</f>
        <v/>
      </c>
      <c r="Q23" s="238" t="str">
        <f ca="1">IF(A20="","",IF(Planning!Q24="","",Planning!Q24))</f>
        <v/>
      </c>
      <c r="R23" s="238" t="str">
        <f ca="1">IF(A20="","",IF(Planning!R24="","",Planning!R24))</f>
        <v/>
      </c>
      <c r="S23" s="238" t="str">
        <f ca="1">IF(A20="","",IF(Planning!S24="","",Planning!S24))</f>
        <v/>
      </c>
      <c r="T23" s="238" t="str">
        <f ca="1">IF(A20="","",IF(Planning!T24="","",Planning!T24))</f>
        <v/>
      </c>
      <c r="U23" s="238" t="str">
        <f ca="1">IF(A20="","",IF(Planning!U24="","",Planning!U24))</f>
        <v/>
      </c>
      <c r="V23" s="238" t="str">
        <f ca="1">IF(A20="","",IF(Planning!V24="","",Planning!V24))</f>
        <v/>
      </c>
      <c r="W23" s="238" t="str">
        <f ca="1">IF(A20="","",IF(Planning!W24="","",Planning!W24))</f>
        <v/>
      </c>
      <c r="X23" s="238" t="str">
        <f ca="1">IF(A20="","",IF(Planning!X24="","",Planning!X24))</f>
        <v/>
      </c>
      <c r="Y23" s="238" t="str">
        <f ca="1">IF(A20="","",IF(Planning!Y24="","",Planning!Y24))</f>
        <v/>
      </c>
      <c r="Z23" s="238" t="str">
        <f ca="1">IF(A20="","",IF(Planning!Z24="","",Planning!Z24))</f>
        <v/>
      </c>
      <c r="AA23" s="238" t="str">
        <f ca="1">IF(A20="","",IF(Planning!AA24="","",Planning!AA24))</f>
        <v/>
      </c>
      <c r="AB23" s="238" t="str">
        <f ca="1">IF(A20="","",IF(Planning!AB24="","",Planning!AB24))</f>
        <v/>
      </c>
      <c r="AC23" s="238" t="str">
        <f ca="1">IF(A20="","",IF(Planning!AC24="","",Planning!AC24))</f>
        <v/>
      </c>
      <c r="AD23" s="238" t="str">
        <f ca="1">IF(A20="","",IF(Planning!AD24="","",Planning!AD24))</f>
        <v/>
      </c>
      <c r="AE23" s="238" t="str">
        <f ca="1">IF(A20="","",IF(Planning!AE24="","",Planning!AE24))</f>
        <v/>
      </c>
      <c r="AF23" s="238" t="str">
        <f ca="1">IF(A20="","",IF(Planning!AF24="","",Planning!AF24))</f>
        <v/>
      </c>
      <c r="AG23" s="238" t="str">
        <f ca="1">IF(A20="","",IF(Planning!AG24="","",Planning!AG24))</f>
        <v/>
      </c>
      <c r="AH23" s="238" t="str">
        <f ca="1">IF(A20="","",IF(Planning!AH24="","",Planning!AH24))</f>
        <v/>
      </c>
      <c r="AI23" s="238" t="str">
        <f ca="1">IF(A20="","",IF(Planning!AI24="","",Planning!AI24))</f>
        <v/>
      </c>
      <c r="AJ23" s="238" t="str">
        <f ca="1">IF(A20="","",IF(Planning!AJ24="","",Planning!AJ24))</f>
        <v/>
      </c>
      <c r="AK23" s="238" t="str">
        <f ca="1">IF(A20="","",IF(Planning!AK24="","",Planning!AK24))</f>
        <v/>
      </c>
      <c r="AL23" s="238" t="str">
        <f ca="1">IF(A20="","",IF(Planning!AL24="","",Planning!AL24))</f>
        <v/>
      </c>
      <c r="AM23" s="238" t="str">
        <f ca="1">IF(A20="","",IF(Planning!AM24="","",Planning!AM24))</f>
        <v/>
      </c>
      <c r="AN23" s="238" t="str">
        <f ca="1">IF(A20="","",IF(Planning!AN24="","",Planning!AN24))</f>
        <v/>
      </c>
      <c r="AO23" s="238" t="str">
        <f ca="1">IF(A20="","",IF(Planning!AO24="","",Planning!AO24))</f>
        <v/>
      </c>
      <c r="AP23" s="238" t="str">
        <f ca="1">IF(A20="","",IF(Planning!AP24="","",Planning!AP24))</f>
        <v/>
      </c>
      <c r="AQ23" s="238" t="str">
        <f ca="1">IF(A20="","",IF(Planning!AQ24="","",Planning!AQ24))</f>
        <v/>
      </c>
      <c r="AR23" s="238" t="str">
        <f ca="1">IF(A20="","",IF(Planning!AR24="","",Planning!AR24))</f>
        <v/>
      </c>
      <c r="AS23" s="238" t="str">
        <f ca="1">IF(A20="","",IF(Planning!AS24="","",Planning!AS24))</f>
        <v/>
      </c>
      <c r="AT23" s="238" t="str">
        <f ca="1">IF(A20="","",IF(Planning!AT24="","",Planning!AT24))</f>
        <v/>
      </c>
      <c r="AU23" s="238" t="str">
        <f ca="1">IF(A20="","",IF(Planning!AU24="","",Planning!AU24))</f>
        <v/>
      </c>
      <c r="AV23" s="238" t="str">
        <f ca="1">IF(A20="","",IF(Planning!AV24="","",Planning!AV24))</f>
        <v/>
      </c>
      <c r="AW23" s="238" t="str">
        <f ca="1">IF(A20="","",IF(Planning!AW24="","",Planning!AW24))</f>
        <v/>
      </c>
      <c r="AX23" s="238" t="str">
        <f ca="1">IF(A20="","",IF(Planning!AX24="","",Planning!AX24))</f>
        <v/>
      </c>
      <c r="AY23" s="238" t="str">
        <f ca="1">IF(A20="","",IF(Planning!AY24="","",Planning!AY24))</f>
        <v/>
      </c>
      <c r="AZ23" s="238" t="str">
        <f ca="1">IF(A20="","",IF(Planning!AZ24="","",Planning!AZ24))</f>
        <v/>
      </c>
      <c r="BA23" s="238" t="str">
        <f ca="1">IF(A20="","",IF(Planning!BA24="","",Planning!BA24))</f>
        <v/>
      </c>
      <c r="BB23" s="238" t="str">
        <f ca="1">IF(A20="","",IF(Planning!BB24="","",Planning!BB24))</f>
        <v/>
      </c>
      <c r="BC23" s="238" t="str">
        <f ca="1">IF(A20="","",IF(Planning!BC24="","",Planning!BC24))</f>
        <v/>
      </c>
      <c r="BD23" s="238" t="str">
        <f ca="1">IF(A20="","",IF(Planning!BD24="","",Planning!BD24))</f>
        <v/>
      </c>
      <c r="BE23" s="238" t="str">
        <f ca="1">IF(A20="","",IF(Planning!BE24="","",Planning!BE24))</f>
        <v/>
      </c>
      <c r="BF23" s="238" t="str">
        <f ca="1">IF(A20="","",IF(Planning!BF24="","",Planning!BF24))</f>
        <v/>
      </c>
      <c r="BG23" s="238" t="str">
        <f ca="1">IF(A20="","",IF(Planning!BG24="","",Planning!BG24))</f>
        <v/>
      </c>
      <c r="BH23" s="238" t="str">
        <f ca="1">IF(A20="","",IF(Planning!BH24="","",Planning!BH24))</f>
        <v/>
      </c>
      <c r="BI23" s="238" t="str">
        <f ca="1">IF(A20="","",IF(Planning!BI24="","",Planning!BI24))</f>
        <v/>
      </c>
      <c r="BJ23" s="238" t="str">
        <f ca="1">IF(A20="","",IF(Planning!BJ24="","",Planning!BJ24))</f>
        <v/>
      </c>
      <c r="BK23" s="238" t="str">
        <f ca="1">IF(A20="","",IF(Planning!BK24="","",Planning!BK24))</f>
        <v/>
      </c>
      <c r="BL23" s="238" t="str">
        <f ca="1">IF(A20="","",IF(Planning!BL24="","",Planning!BL24))</f>
        <v/>
      </c>
      <c r="BM23" s="238" t="str">
        <f ca="1">IF(A20="","",IF(Planning!BM24="","",Planning!BM24))</f>
        <v/>
      </c>
      <c r="BN23" s="238" t="str">
        <f ca="1">IF(A20="","",IF(Planning!BN24="","",Planning!BN24))</f>
        <v/>
      </c>
      <c r="BO23" s="238" t="str">
        <f ca="1">IF(A20="","",IF(Planning!BO24="","",Planning!BO24))</f>
        <v/>
      </c>
      <c r="BP23" s="238" t="str">
        <f ca="1">IF(A20="","",IF(Planning!BP24="","",Planning!BP24))</f>
        <v/>
      </c>
      <c r="BQ23" s="238" t="str">
        <f ca="1">IF(A20="","",IF(Planning!BQ24="","",Planning!BQ24))</f>
        <v/>
      </c>
      <c r="BR23" s="238" t="str">
        <f ca="1">IF(A20="","",IF(Planning!BR24="","",Planning!BR24))</f>
        <v/>
      </c>
      <c r="BS23" s="238" t="str">
        <f ca="1">IF(A20="","",IF(Planning!BS24="","",Planning!BS24))</f>
        <v/>
      </c>
      <c r="BT23" s="238" t="str">
        <f ca="1">IF(A20="","",IF(Planning!BT24="","",Planning!BT24))</f>
        <v/>
      </c>
      <c r="BU23" s="238" t="str">
        <f ca="1">IF(A20="","",IF(Planning!BU24="","",Planning!BU24))</f>
        <v/>
      </c>
      <c r="BV23" s="238" t="str">
        <f ca="1">IF(A20="","",IF(Planning!BV24="","",Planning!BV24))</f>
        <v/>
      </c>
      <c r="BW23" s="238" t="str">
        <f ca="1">IF(A20="","",IF(Planning!BW24="","",Planning!BW24))</f>
        <v/>
      </c>
      <c r="BX23" s="238" t="str">
        <f ca="1">IF(A20="","",IF(Planning!BX24="","",Planning!BX24))</f>
        <v/>
      </c>
      <c r="BY23" s="238" t="str">
        <f ca="1">IF(A20="","",IF(Planning!BY24="","",Planning!BY24))</f>
        <v/>
      </c>
      <c r="BZ23" s="238" t="str">
        <f ca="1">IF(A20="","",IF(Planning!BZ24="","",Planning!BZ24))</f>
        <v/>
      </c>
      <c r="CA23" s="238" t="str">
        <f ca="1">IF(A20="","",IF(Planning!CA24="","",Planning!CA24))</f>
        <v/>
      </c>
      <c r="CB23" s="238" t="str">
        <f ca="1">IF(A20="","",IF(Planning!CB24="","",Planning!CB24))</f>
        <v/>
      </c>
      <c r="CC23" s="238" t="str">
        <f ca="1">IF(A20="","",IF(Planning!CC24="","",Planning!CC24))</f>
        <v/>
      </c>
      <c r="CD23" s="238" t="str">
        <f ca="1">IF(A20="","",IF(Planning!CD24="","",Planning!CD24))</f>
        <v/>
      </c>
      <c r="CE23" s="238" t="str">
        <f ca="1">IF(A20="","",IF(Planning!CE24="","",Planning!CE24))</f>
        <v/>
      </c>
      <c r="CF23" s="238" t="str">
        <f ca="1">IF(A20="","",IF(Planning!CF24="","",Planning!CF24))</f>
        <v/>
      </c>
      <c r="CG23" s="238" t="str">
        <f ca="1">IF(A20="","",IF(Planning!CG24="","",Planning!CG24))</f>
        <v/>
      </c>
      <c r="CH23" s="238" t="str">
        <f ca="1">IF(A20="","",IF(Planning!CH24="","",Planning!CH24))</f>
        <v/>
      </c>
      <c r="CI23" s="238" t="str">
        <f ca="1">IF(A20="","",IF(Planning!CI24="","",Planning!CI24))</f>
        <v/>
      </c>
      <c r="CJ23" s="238" t="str">
        <f ca="1">IF(A20="","",IF(Planning!CJ24="","",Planning!CJ24))</f>
        <v/>
      </c>
      <c r="CK23" s="238" t="str">
        <f ca="1">IF(A20="","",IF(Planning!CK24="","",Planning!CK24))</f>
        <v/>
      </c>
      <c r="CL23" s="238" t="str">
        <f ca="1">IF(A20="","",IF(Planning!CL24="","",Planning!CL24))</f>
        <v/>
      </c>
      <c r="CM23" s="238" t="str">
        <f ca="1">IF(A20="","",IF(Planning!CM24="","",Planning!CM24))</f>
        <v/>
      </c>
      <c r="CN23" s="238" t="str">
        <f ca="1">IF(A20="","",IF(Planning!CN24="","",Planning!CN24))</f>
        <v/>
      </c>
      <c r="CO23" s="238" t="str">
        <f ca="1">IF(A20="","",IF(Planning!CO24="","",Planning!CO24))</f>
        <v/>
      </c>
      <c r="CP23" s="238" t="str">
        <f ca="1">IF(A20="","",IF(Planning!CP24="","",Planning!CP24))</f>
        <v/>
      </c>
      <c r="CQ23" s="238" t="str">
        <f ca="1">IF(A20="","",IF(Planning!CQ24="","",Planning!CQ24))</f>
        <v/>
      </c>
      <c r="CR23" s="238" t="str">
        <f ca="1">IF(A20="","",IF(Planning!CR24="","",Planning!CR24))</f>
        <v/>
      </c>
      <c r="CS23" s="238" t="str">
        <f ca="1">IF(A20="","",IF(Planning!CS24="","",Planning!CS24))</f>
        <v/>
      </c>
      <c r="CT23" s="238" t="str">
        <f ca="1">IF(A20="","",IF(Planning!CT24="","",Planning!CT24))</f>
        <v/>
      </c>
      <c r="CU23" s="238" t="str">
        <f ca="1">IF(A20="","",IF(Planning!CU24="","",Planning!CU24))</f>
        <v/>
      </c>
      <c r="CV23" s="238" t="str">
        <f ca="1">IF(A20="","",IF(Planning!CV24="","",Planning!CV24))</f>
        <v/>
      </c>
      <c r="CW23" s="238" t="str">
        <f ca="1">IF(A20="","",IF(Planning!CW24="","",Planning!CW24))</f>
        <v/>
      </c>
      <c r="CX23" s="238" t="str">
        <f ca="1">IF(A20="","",IF(Planning!CX24="","",Planning!CX24))</f>
        <v/>
      </c>
      <c r="CY23" s="238" t="str">
        <f ca="1">IF(A20="","",IF(Planning!CY24="","",Planning!CY24))</f>
        <v/>
      </c>
      <c r="CZ23" s="238" t="str">
        <f ca="1">IF(A20="","",IF(Planning!CZ24="","",Planning!CZ24))</f>
        <v/>
      </c>
      <c r="DA23" s="238" t="str">
        <f ca="1">IF(A20="","",IF(Planning!DA24="","",Planning!DA24))</f>
        <v/>
      </c>
      <c r="DB23" s="238" t="str">
        <f ca="1">IF(A20="","",IF(Planning!DB24="","",Planning!DB24))</f>
        <v/>
      </c>
      <c r="DC23" s="238" t="str">
        <f ca="1">IF(A20="","",IF(Planning!DC24="","",Planning!DC24))</f>
        <v/>
      </c>
      <c r="DD23" s="238" t="str">
        <f ca="1">IF(A20="","",IF(Planning!DD24="","",Planning!DD24))</f>
        <v/>
      </c>
      <c r="DE23" s="238" t="str">
        <f ca="1">IF(A20="","",IF(Planning!DE24="","",Planning!DE24))</f>
        <v/>
      </c>
      <c r="DF23" s="238" t="str">
        <f ca="1">IF(A20="","",IF(Planning!DF24="","",Planning!DF24))</f>
        <v/>
      </c>
      <c r="DG23" s="238" t="str">
        <f ca="1">IF(A20="","",IF(Planning!DG24="","",Planning!DG24))</f>
        <v/>
      </c>
      <c r="DH23" s="238" t="str">
        <f ca="1">IF(A20="","",IF(Planning!DH24="","",Planning!DH24))</f>
        <v/>
      </c>
      <c r="DI23" s="238" t="str">
        <f ca="1">IF(A20="","",IF(Planning!DI24="","",Planning!DI24))</f>
        <v/>
      </c>
      <c r="DJ23" s="238" t="str">
        <f ca="1">IF(A20="","",IF(Planning!DJ24="","",Planning!DJ24))</f>
        <v/>
      </c>
      <c r="DK23" s="238" t="str">
        <f ca="1">IF(A20="","",IF(Planning!DK24="","",Planning!DK24))</f>
        <v/>
      </c>
      <c r="DL23" s="238" t="str">
        <f ca="1">IF(A20="","",IF(Planning!DL24="","",Planning!DL24))</f>
        <v/>
      </c>
      <c r="DM23" s="238" t="str">
        <f ca="1">IF(A20="","",IF(Planning!DM24="","",Planning!DM24))</f>
        <v/>
      </c>
      <c r="DN23" s="238" t="str">
        <f ca="1">IF(A20="","",IF(Planning!DN24="","",Planning!DN24))</f>
        <v/>
      </c>
      <c r="DO23" s="238" t="str">
        <f ca="1">IF(A20="","",IF(Planning!DO24="","",Planning!DO24))</f>
        <v/>
      </c>
      <c r="DP23" s="238" t="str">
        <f ca="1">IF(A20="","",IF(Planning!DP24="","",Planning!DP24))</f>
        <v/>
      </c>
      <c r="DQ23" s="238" t="str">
        <f ca="1">IF(A20="","",IF(Planning!DQ24="","",Planning!DQ24))</f>
        <v/>
      </c>
      <c r="DR23" s="238" t="str">
        <f ca="1">IF(A20="","",IF(Planning!DR24="","",Planning!DR24))</f>
        <v/>
      </c>
      <c r="DS23" s="238" t="str">
        <f ca="1">IF(A20="","",IF(Planning!DS24="","",Planning!DS24))</f>
        <v/>
      </c>
      <c r="DT23" s="238" t="str">
        <f ca="1">IF(A20="","",IF(Planning!DT24="","",Planning!DT24))</f>
        <v/>
      </c>
      <c r="DU23" s="238" t="str">
        <f ca="1">IF(A20="","",IF(Planning!DU24="","",Planning!DU24))</f>
        <v/>
      </c>
      <c r="DV23" s="238" t="str">
        <f ca="1">IF(A20="","",IF(Planning!DV24="","",Planning!DV24))</f>
        <v/>
      </c>
      <c r="DW23" s="238" t="str">
        <f ca="1">IF(A20="","",IF(Planning!DW24="","",Planning!DW24))</f>
        <v/>
      </c>
      <c r="DX23" s="238" t="str">
        <f ca="1">IF(A20="","",IF(Planning!DX24="","",Planning!DX24))</f>
        <v/>
      </c>
      <c r="DY23" s="238" t="str">
        <f ca="1">IF(A20="","",IF(Planning!DY24="","",Planning!DY24))</f>
        <v/>
      </c>
      <c r="DZ23" s="238" t="str">
        <f ca="1">IF(A20="","",IF(Planning!DZ24="","",Planning!DZ24))</f>
        <v/>
      </c>
      <c r="EA23" s="238" t="str">
        <f ca="1">IF(A20="","",IF(Planning!EA24="","",Planning!EA24))</f>
        <v/>
      </c>
      <c r="EB23" s="238" t="str">
        <f ca="1">IF(A20="","",IF(Planning!EB24="","",Planning!EB24))</f>
        <v/>
      </c>
      <c r="EC23" s="238" t="str">
        <f ca="1">IF(A20="","",IF(Planning!EC24="","",Planning!EC24))</f>
        <v/>
      </c>
      <c r="ED23" s="238" t="str">
        <f ca="1">IF(A20="","",IF(Planning!ED24="","",Planning!ED24))</f>
        <v/>
      </c>
      <c r="EE23" s="238" t="str">
        <f ca="1">IF(A20="","",IF(Planning!EE24="","",Planning!EE24))</f>
        <v/>
      </c>
      <c r="EF23" s="238" t="str">
        <f ca="1">IF(A20="","",IF(Planning!EF24="","",Planning!EF24))</f>
        <v/>
      </c>
      <c r="EG23" s="238" t="str">
        <f ca="1">IF(A20="","",IF(Planning!EG24="","",Planning!EG24))</f>
        <v/>
      </c>
      <c r="EH23" s="238" t="str">
        <f ca="1">IF(A20="","",IF(Planning!EH24="","",Planning!EH24))</f>
        <v/>
      </c>
      <c r="EI23" s="238" t="str">
        <f ca="1">IF(A20="","",IF(Planning!EI24="","",Planning!EI24))</f>
        <v/>
      </c>
      <c r="EJ23" s="238" t="str">
        <f ca="1">IF(A20="","",IF(Planning!EJ24="","",Planning!EJ24))</f>
        <v/>
      </c>
      <c r="EK23" s="238" t="str">
        <f ca="1">IF(A20="","",IF(Planning!EK24="","",Planning!EK24))</f>
        <v/>
      </c>
      <c r="EL23" s="238" t="str">
        <f ca="1">IF(A20="","",IF(Planning!EL24="","",Planning!EL24))</f>
        <v/>
      </c>
      <c r="EM23" s="238" t="str">
        <f ca="1">IF(A20="","",IF(Planning!EM24="","",Planning!EM24))</f>
        <v/>
      </c>
      <c r="EN23" s="238" t="str">
        <f ca="1">IF(A20="","",IF(Planning!EN24="","",Planning!EN24))</f>
        <v/>
      </c>
      <c r="EO23" s="238" t="str">
        <f ca="1">IF(A20="","",IF(Planning!EO24="","",Planning!EO24))</f>
        <v/>
      </c>
      <c r="EP23" s="238" t="str">
        <f ca="1">IF(A20="","",IF(Planning!EP24="","",Planning!EP24))</f>
        <v/>
      </c>
      <c r="EQ23" s="238" t="str">
        <f ca="1">IF(A20="","",IF(Planning!EQ24="","",Planning!EQ24))</f>
        <v/>
      </c>
      <c r="ER23" s="238" t="str">
        <f ca="1">IF(A20="","",IF(Planning!ER24="","",Planning!ER24))</f>
        <v/>
      </c>
      <c r="ES23" s="238" t="str">
        <f ca="1">IF(A20="","",IF(Planning!ES24="","",Planning!ES24))</f>
        <v/>
      </c>
      <c r="ET23" s="238" t="str">
        <f ca="1">IF(A20="","",IF(Planning!ET24="","",Planning!ET24))</f>
        <v/>
      </c>
      <c r="EU23" s="238" t="str">
        <f ca="1">IF(A20="","",IF(Planning!EU24="","",Planning!EU24))</f>
        <v/>
      </c>
      <c r="EV23" s="238" t="str">
        <f ca="1">IF(A20="","",IF(Planning!EV24="","",Planning!EV24))</f>
        <v/>
      </c>
      <c r="EW23" s="238" t="str">
        <f ca="1">IF(A20="","",IF(Planning!EW24="","",Planning!EW24))</f>
        <v/>
      </c>
      <c r="EX23" s="238" t="str">
        <f ca="1">IF(A20="","",IF(Planning!EX24="","",Planning!EX24))</f>
        <v/>
      </c>
      <c r="EY23" s="238" t="str">
        <f ca="1">IF(A20="","",IF(Planning!EY24="","",Planning!EY24))</f>
        <v/>
      </c>
      <c r="EZ23" s="238" t="str">
        <f ca="1">IF(A20="","",IF(Planning!EZ24="","",Planning!EZ24))</f>
        <v/>
      </c>
      <c r="FA23" s="238" t="str">
        <f ca="1">IF(A20="","",IF(Planning!FA24="","",Planning!FA24))</f>
        <v/>
      </c>
      <c r="FB23" s="238" t="str">
        <f ca="1">IF(A20="","",IF(Planning!FB24="","",Planning!FB24))</f>
        <v/>
      </c>
      <c r="FC23" s="238" t="str">
        <f ca="1">IF(A20="","",IF(Planning!FC24="","",Planning!FC24))</f>
        <v/>
      </c>
      <c r="FD23" s="238" t="str">
        <f ca="1">IF(A20="","",IF(Planning!FD24="","",Planning!FD24))</f>
        <v/>
      </c>
      <c r="FE23" s="238" t="str">
        <f ca="1">IF(A20="","",IF(Planning!FE24="","",Planning!FE24))</f>
        <v/>
      </c>
      <c r="FF23" s="238" t="str">
        <f ca="1">IF(A20="","",IF(Planning!FF24="","",Planning!FF24))</f>
        <v/>
      </c>
      <c r="FG23" s="238" t="str">
        <f ca="1">IF(A20="","",IF(Planning!FG24="","",Planning!FG24))</f>
        <v/>
      </c>
      <c r="FH23" s="238" t="str">
        <f ca="1">IF(A20="","",IF(Planning!FH24="","",Planning!FH24))</f>
        <v/>
      </c>
      <c r="FI23" s="238" t="str">
        <f ca="1">IF(A20="","",IF(Planning!FI24="","",Planning!FI24))</f>
        <v/>
      </c>
      <c r="FJ23" s="238" t="str">
        <f ca="1">IF(A20="","",IF(Planning!FJ24="","",Planning!FJ24))</f>
        <v/>
      </c>
      <c r="FK23" s="238" t="str">
        <f ca="1">IF(A20="","",IF(Planning!FK24="","",Planning!FK24))</f>
        <v/>
      </c>
      <c r="FL23" s="238" t="str">
        <f ca="1">IF(A20="","",IF(Planning!FL24="","",Planning!FL24))</f>
        <v/>
      </c>
      <c r="FM23" s="238" t="str">
        <f ca="1">IF(A20="","",IF(Planning!FM24="","",Planning!FM24))</f>
        <v/>
      </c>
      <c r="FN23" s="238" t="str">
        <f ca="1">IF(A20="","",IF(Planning!FN24="","",Planning!FN24))</f>
        <v/>
      </c>
      <c r="FO23" s="238" t="str">
        <f ca="1">IF(A20="","",IF(Planning!FO24="","",Planning!FO24))</f>
        <v/>
      </c>
      <c r="FP23" s="238" t="str">
        <f ca="1">IF(A20="","",IF(Planning!FP24="","",Planning!FP24))</f>
        <v/>
      </c>
      <c r="FQ23" s="238" t="str">
        <f ca="1">IF(A20="","",IF(Planning!FQ24="","",Planning!FQ24))</f>
        <v/>
      </c>
      <c r="FR23" s="238" t="str">
        <f ca="1">IF(A20="","",IF(Planning!FR24="","",Planning!FR24))</f>
        <v/>
      </c>
      <c r="FS23" s="238" t="str">
        <f ca="1">IF(A20="","",IF(Planning!FS24="","",Planning!FS24))</f>
        <v/>
      </c>
      <c r="FT23" s="238" t="str">
        <f ca="1">IF(A20="","",IF(Planning!FT24="","",Planning!FT24))</f>
        <v/>
      </c>
      <c r="FU23" s="238" t="str">
        <f ca="1">IF(A20="","",IF(Planning!FU24="","",Planning!FU24))</f>
        <v/>
      </c>
      <c r="FV23" s="238" t="str">
        <f ca="1">IF(A20="","",IF(Planning!FV24="","",Planning!FV24))</f>
        <v/>
      </c>
      <c r="FW23" s="238" t="str">
        <f ca="1">IF(A20="","",IF(Planning!FW24="","",Planning!FW24))</f>
        <v/>
      </c>
      <c r="FX23" s="238" t="str">
        <f ca="1">IF(A20="","",IF(Planning!FX24="","",Planning!FX24))</f>
        <v/>
      </c>
      <c r="FY23" s="238" t="str">
        <f ca="1">IF(A20="","",IF(Planning!FY24="","",Planning!FY24))</f>
        <v/>
      </c>
      <c r="FZ23" s="238" t="str">
        <f ca="1">IF(A20="","",IF(Planning!FZ24="","",Planning!FZ24))</f>
        <v/>
      </c>
      <c r="GA23" s="238" t="str">
        <f ca="1">IF(A20="","",IF(Planning!GA24="","",Planning!GA24))</f>
        <v/>
      </c>
      <c r="GB23" s="238" t="str">
        <f ca="1">IF(A20="","",IF(Planning!GB24="","",Planning!GB24))</f>
        <v/>
      </c>
      <c r="GC23" s="238" t="str">
        <f ca="1">IF(A20="","",IF(Planning!GC24="","",Planning!GC24))</f>
        <v/>
      </c>
      <c r="GD23" s="238" t="str">
        <f ca="1">IF(A20="","",IF(Planning!GD24="","",Planning!GD24))</f>
        <v/>
      </c>
      <c r="GE23" s="238" t="str">
        <f ca="1">IF(A20="","",IF(Planning!GE24="","",Planning!GE24))</f>
        <v/>
      </c>
      <c r="GF23" s="238" t="str">
        <f ca="1">IF(A20="","",IF(Planning!GF24="","",Planning!GF24))</f>
        <v/>
      </c>
      <c r="GG23" s="238" t="str">
        <f ca="1">IF(A20="","",IF(Planning!GG24="","",Planning!GG24))</f>
        <v/>
      </c>
      <c r="GH23" s="238" t="str">
        <f ca="1">IF(A20="","",IF(Planning!GH24="","",Planning!GH24))</f>
        <v/>
      </c>
      <c r="GI23" s="238" t="str">
        <f ca="1">IF(A20="","",IF(Planning!GI24="","",Planning!GI24))</f>
        <v/>
      </c>
      <c r="GJ23" s="238" t="str">
        <f ca="1">IF(A20="","",IF(Planning!GJ24="","",Planning!GJ24))</f>
        <v/>
      </c>
      <c r="GK23" s="238" t="str">
        <f ca="1">IF(A20="","",IF(Planning!GK24="","",Planning!GK24))</f>
        <v/>
      </c>
      <c r="GL23" s="238" t="str">
        <f ca="1">IF(A20="","",IF(Planning!GL24="","",Planning!GL24))</f>
        <v/>
      </c>
      <c r="GM23" s="238" t="str">
        <f ca="1">IF(A20="","",IF(Planning!GM24="","",Planning!GM24))</f>
        <v/>
      </c>
      <c r="GN23" s="238" t="str">
        <f ca="1">IF(A20="","",IF(Planning!GN24="","",Planning!GN24))</f>
        <v/>
      </c>
      <c r="GO23" s="238" t="str">
        <f ca="1">IF(A20="","",IF(Planning!GO24="","",Planning!GO24))</f>
        <v/>
      </c>
      <c r="GP23" s="238" t="str">
        <f ca="1">IF(A20="","",IF(Planning!GP24="","",Planning!GP24))</f>
        <v/>
      </c>
      <c r="GQ23" s="238" t="str">
        <f ca="1">IF(A20="","",IF(Planning!GQ24="","",Planning!GQ24))</f>
        <v/>
      </c>
      <c r="GR23" s="238" t="str">
        <f ca="1">IF(A20="","",IF(Planning!GR24="","",Planning!GR24))</f>
        <v/>
      </c>
      <c r="GS23" s="238" t="str">
        <f ca="1">IF(A20="","",IF(Planning!GS24="","",Planning!GS24))</f>
        <v/>
      </c>
      <c r="GT23" s="238" t="str">
        <f ca="1">IF(A20="","",IF(Planning!GT24="","",Planning!GT24))</f>
        <v/>
      </c>
      <c r="GU23" s="238" t="str">
        <f ca="1">IF(A20="","",IF(Planning!GU24="","",Planning!GU24))</f>
        <v/>
      </c>
      <c r="GV23" s="238" t="str">
        <f ca="1">IF(A20="","",IF(Planning!GV24="","",Planning!GV24))</f>
        <v/>
      </c>
      <c r="GW23" s="238" t="str">
        <f ca="1">IF(A20="","",IF(Planning!GW24="","",Planning!GW24))</f>
        <v/>
      </c>
      <c r="GX23" s="238" t="str">
        <f ca="1">IF(A20="","",IF(Planning!GX24="","",Planning!GX24))</f>
        <v/>
      </c>
      <c r="GY23" s="238" t="str">
        <f ca="1">IF(A20="","",IF(Planning!GY24="","",Planning!GY24))</f>
        <v/>
      </c>
      <c r="GZ23" s="238" t="str">
        <f ca="1">IF(A20="","",IF(Planning!GZ24="","",Planning!GZ24))</f>
        <v/>
      </c>
      <c r="HA23" s="238" t="str">
        <f ca="1">IF(A20="","",IF(Planning!HA24="","",Planning!HA24))</f>
        <v/>
      </c>
      <c r="HB23" s="238" t="str">
        <f ca="1">IF(A20="","",IF(Planning!HB24="","",Planning!HB24))</f>
        <v/>
      </c>
      <c r="HC23" s="238" t="str">
        <f ca="1">IF(A20="","",IF(Planning!HC24="","",Planning!HC24))</f>
        <v/>
      </c>
      <c r="HD23" s="238" t="str">
        <f ca="1">IF(A20="","",IF(Planning!HD24="","",Planning!HD24))</f>
        <v/>
      </c>
      <c r="HE23" s="238" t="str">
        <f ca="1">IF(A20="","",IF(Planning!HE24="","",Planning!HE24))</f>
        <v/>
      </c>
      <c r="HF23" s="238" t="str">
        <f ca="1">IF(A20="","",IF(Planning!HF24="","",Planning!HF24))</f>
        <v/>
      </c>
      <c r="HG23" s="238" t="str">
        <f ca="1">IF(A20="","",IF(Planning!HG24="","",Planning!HG24))</f>
        <v/>
      </c>
      <c r="HH23" s="238" t="str">
        <f ca="1">IF(A20="","",IF(Planning!HH24="","",Planning!HH24))</f>
        <v/>
      </c>
      <c r="HI23" s="238" t="str">
        <f ca="1">IF(A20="","",IF(Planning!HI24="","",Planning!HI24))</f>
        <v/>
      </c>
      <c r="HJ23" s="238" t="str">
        <f ca="1">IF(A20="","",IF(Planning!HJ24="","",Planning!HJ24))</f>
        <v/>
      </c>
      <c r="HK23" s="238" t="str">
        <f ca="1">IF(A20="","",IF(Planning!HK24="","",Planning!HK24))</f>
        <v/>
      </c>
      <c r="HL23" s="238" t="str">
        <f ca="1">IF(A20="","",IF(Planning!HL24="","",Planning!HL24))</f>
        <v/>
      </c>
      <c r="HM23" s="238" t="str">
        <f ca="1">IF(A20="","",IF(Planning!HM24="","",Planning!HM24))</f>
        <v/>
      </c>
      <c r="HN23" s="238" t="str">
        <f ca="1">IF(A20="","",IF(Planning!HN24="","",Planning!HN24))</f>
        <v/>
      </c>
      <c r="HO23" s="238" t="str">
        <f ca="1">IF(A20="","",IF(Planning!HO24="","",Planning!HO24))</f>
        <v/>
      </c>
      <c r="HP23" s="238" t="str">
        <f ca="1">IF(A20="","",IF(Planning!HP24="","",Planning!HP24))</f>
        <v/>
      </c>
      <c r="HQ23" s="238" t="str">
        <f ca="1">IF(A20="","",IF(Planning!HQ24="","",Planning!HQ24))</f>
        <v/>
      </c>
      <c r="HR23" s="238" t="str">
        <f ca="1">IF(A20="","",IF(Planning!HR24="","",Planning!HR24))</f>
        <v/>
      </c>
      <c r="HS23" s="238" t="str">
        <f ca="1">IF(A20="","",IF(Planning!HS24="","",Planning!HS24))</f>
        <v/>
      </c>
      <c r="HT23" s="238" t="str">
        <f ca="1">IF(A20="","",IF(Planning!HT24="","",Planning!HT24))</f>
        <v/>
      </c>
      <c r="HU23" s="238" t="str">
        <f ca="1">IF(A20="","",IF(Planning!HU24="","",Planning!HU24))</f>
        <v/>
      </c>
      <c r="HV23" s="238" t="str">
        <f ca="1">IF(A20="","",IF(Planning!HV24="","",Planning!HV24))</f>
        <v/>
      </c>
      <c r="HW23" s="238" t="str">
        <f ca="1">IF(A20="","",IF(Planning!HW24="","",Planning!HW24))</f>
        <v/>
      </c>
      <c r="HX23" s="238" t="str">
        <f ca="1">IF(A20="","",IF(Planning!HX24="","",Planning!HX24))</f>
        <v/>
      </c>
      <c r="HY23" s="238" t="str">
        <f ca="1">IF(A20="","",IF(Planning!HY24="","",Planning!HY24))</f>
        <v/>
      </c>
      <c r="HZ23" s="238" t="str">
        <f ca="1">IF(A20="","",IF(Planning!HZ24="","",Planning!HZ24))</f>
        <v/>
      </c>
      <c r="IA23" s="238" t="str">
        <f ca="1">IF(A20="","",IF(Planning!IA24="","",Planning!IA24))</f>
        <v/>
      </c>
      <c r="IB23" s="238" t="str">
        <f ca="1">IF(A20="","",IF(Planning!IB24="","",Planning!IB24))</f>
        <v/>
      </c>
      <c r="IC23" s="238" t="str">
        <f ca="1">IF(A20="","",IF(Planning!IC24="","",Planning!IC24))</f>
        <v/>
      </c>
      <c r="ID23" s="238" t="str">
        <f ca="1">IF(A20="","",IF(Planning!ID24="","",Planning!ID24))</f>
        <v/>
      </c>
      <c r="IE23" s="238" t="str">
        <f ca="1">IF(A20="","",IF(Planning!IE24="","",Planning!IE24))</f>
        <v/>
      </c>
      <c r="IF23" s="238" t="str">
        <f ca="1">IF(A20="","",IF(Planning!IF24="","",Planning!IF24))</f>
        <v/>
      </c>
      <c r="IG23" s="238" t="str">
        <f ca="1">IF(A20="","",IF(Planning!IG24="","",Planning!IG24))</f>
        <v/>
      </c>
      <c r="IH23" s="238" t="str">
        <f ca="1">IF(A20="","",IF(Planning!IH24="","",Planning!IH24))</f>
        <v/>
      </c>
      <c r="II23" s="238" t="str">
        <f ca="1">IF(A20="","",IF(Planning!II24="","",Planning!II24))</f>
        <v/>
      </c>
      <c r="IJ23" s="238" t="str">
        <f ca="1">IF(A20="","",IF(Planning!IJ24="","",Planning!IJ24))</f>
        <v/>
      </c>
      <c r="IK23" s="238" t="str">
        <f ca="1">IF(A20="","",IF(Planning!IK24="","",Planning!IK24))</f>
        <v/>
      </c>
      <c r="IL23" s="238" t="str">
        <f ca="1">IF(A20="","",IF(Planning!IL24="","",Planning!IL24))</f>
        <v/>
      </c>
      <c r="IM23" s="238" t="str">
        <f ca="1">IF(A20="","",IF(Planning!IM24="","",Planning!IM24))</f>
        <v/>
      </c>
      <c r="IN23" s="238" t="str">
        <f ca="1">IF(A20="","",IF(Planning!IN24="","",Planning!IN24))</f>
        <v/>
      </c>
      <c r="IO23" s="238" t="str">
        <f ca="1">IF(A20="","",IF(Planning!IO24="","",Planning!IO24))</f>
        <v/>
      </c>
      <c r="IP23" s="238" t="str">
        <f ca="1">IF(A20="","",IF(Planning!IP24="","",Planning!IP24))</f>
        <v/>
      </c>
      <c r="IQ23" s="238" t="str">
        <f ca="1">IF(A20="","",IF(Planning!IQ24="","",Planning!IQ24))</f>
        <v/>
      </c>
      <c r="IR23" s="238" t="str">
        <f ca="1">IF(A20="","",IF(Planning!IR24="","",Planning!IR24))</f>
        <v/>
      </c>
      <c r="IS23" s="238" t="str">
        <f ca="1">IF(A20="","",IF(Planning!IS24="","",Planning!IS24))</f>
        <v/>
      </c>
      <c r="IT23" s="238" t="str">
        <f ca="1">IF(A20="","",IF(Planning!IT24="","",Planning!IT24))</f>
        <v/>
      </c>
      <c r="IU23" s="238" t="str">
        <f ca="1">IF(A20="","",IF(Planning!IU24="","",Planning!IU24))</f>
        <v/>
      </c>
      <c r="IV23" s="238" t="str">
        <f ca="1">IF(A20="","",IF(Planning!IV24="","",Planning!IV24))</f>
        <v/>
      </c>
      <c r="IW23" s="238" t="str">
        <f ca="1">IF(A20="","",IF(Planning!IW24="","",Planning!IW24))</f>
        <v/>
      </c>
      <c r="IX23" s="238" t="str">
        <f ca="1">IF(A20="","",IF(Planning!IX24="","",Planning!IX24))</f>
        <v/>
      </c>
      <c r="IY23" s="238" t="str">
        <f ca="1">IF(A20="","",IF(Planning!IY24="","",Planning!IY24))</f>
        <v/>
      </c>
      <c r="IZ23" s="238" t="str">
        <f ca="1">IF(A20="","",IF(Planning!IZ24="","",Planning!IZ24))</f>
        <v/>
      </c>
      <c r="JA23" s="238" t="str">
        <f ca="1">IF(A20="","",IF(Planning!JA24="","",Planning!JA24))</f>
        <v/>
      </c>
      <c r="JB23" s="238" t="str">
        <f ca="1">IF(A20="","",IF(Planning!JB24="","",Planning!JB24))</f>
        <v/>
      </c>
      <c r="JC23" s="238" t="str">
        <f ca="1">IF(A20="","",IF(Planning!JC24="","",Planning!JC24))</f>
        <v/>
      </c>
      <c r="JD23" s="238" t="str">
        <f ca="1">IF(A20="","",IF(Planning!JD24="","",Planning!JD24))</f>
        <v/>
      </c>
      <c r="JE23" s="238" t="str">
        <f ca="1">IF(A20="","",IF(Planning!JE24="","",Planning!JE24))</f>
        <v/>
      </c>
      <c r="JF23" s="238" t="str">
        <f ca="1">IF(A20="","",IF(Planning!JF24="","",Planning!JF24))</f>
        <v/>
      </c>
      <c r="JG23" s="238" t="str">
        <f ca="1">IF(A20="","",IF(Planning!JG24="","",Planning!JG24))</f>
        <v/>
      </c>
      <c r="JH23" s="238" t="str">
        <f ca="1">IF(A20="","",IF(Planning!JH24="","",Planning!JH24))</f>
        <v/>
      </c>
      <c r="JI23" s="238" t="str">
        <f ca="1">IF(A20="","",IF(Planning!JI24="","",Planning!JI24))</f>
        <v/>
      </c>
      <c r="JJ23" s="238" t="str">
        <f ca="1">IF(A20="","",IF(Planning!JJ24="","",Planning!JJ24))</f>
        <v/>
      </c>
      <c r="JK23" s="238" t="str">
        <f ca="1">IF(A20="","",IF(Planning!JK24="","",Planning!JK24))</f>
        <v/>
      </c>
      <c r="JL23" s="238" t="str">
        <f ca="1">IF(A20="","",IF(Planning!JL24="","",Planning!JL24))</f>
        <v/>
      </c>
      <c r="JM23" s="238" t="str">
        <f ca="1">IF(A20="","",IF(Planning!JM24="","",Planning!JM24))</f>
        <v/>
      </c>
      <c r="JN23" s="238" t="str">
        <f ca="1">IF(A20="","",IF(Planning!JN24="","",Planning!JN24))</f>
        <v/>
      </c>
      <c r="JO23" s="238" t="str">
        <f ca="1">IF(A20="","",IF(Planning!JO24="","",Planning!JO24))</f>
        <v/>
      </c>
      <c r="JP23" s="238" t="str">
        <f ca="1">IF(A20="","",IF(Planning!JP24="","",Planning!JP24))</f>
        <v/>
      </c>
      <c r="JQ23" s="238" t="str">
        <f ca="1">IF(A20="","",IF(Planning!JQ24="","",Planning!JQ24))</f>
        <v/>
      </c>
      <c r="JR23" s="238" t="str">
        <f ca="1">IF(A20="","",IF(Planning!JR24="","",Planning!JR24))</f>
        <v/>
      </c>
      <c r="JS23" s="238" t="str">
        <f ca="1">IF(A20="","",IF(Planning!JS24="","",Planning!JS24))</f>
        <v/>
      </c>
      <c r="JT23" s="238" t="str">
        <f ca="1">IF(A20="","",IF(Planning!JT24="","",Planning!JT24))</f>
        <v/>
      </c>
      <c r="JU23" s="238" t="str">
        <f ca="1">IF(A20="","",IF(Planning!JU24="","",Planning!JU24))</f>
        <v/>
      </c>
      <c r="JV23" s="238" t="str">
        <f ca="1">IF(A20="","",IF(Planning!JV24="","",Planning!JV24))</f>
        <v/>
      </c>
      <c r="JW23" s="238" t="str">
        <f ca="1">IF(A20="","",IF(Planning!JW24="","",Planning!JW24))</f>
        <v/>
      </c>
      <c r="JX23" s="238" t="str">
        <f ca="1">IF(A20="","",IF(Planning!JX24="","",Planning!JX24))</f>
        <v/>
      </c>
      <c r="JY23" s="238" t="str">
        <f ca="1">IF(A20="","",IF(Planning!JY24="","",Planning!JY24))</f>
        <v/>
      </c>
      <c r="JZ23" s="238" t="str">
        <f ca="1">IF(A20="","",IF(Planning!JZ24="","",Planning!JZ24))</f>
        <v/>
      </c>
      <c r="KA23" s="238" t="str">
        <f ca="1">IF(A20="","",IF(Planning!KA24="","",Planning!KA24))</f>
        <v/>
      </c>
      <c r="KB23" s="238" t="str">
        <f ca="1">IF(A20="","",IF(Planning!KB24="","",Planning!KB24))</f>
        <v/>
      </c>
      <c r="KC23" s="238" t="str">
        <f ca="1">IF(A20="","",IF(Planning!KC24="","",Planning!KC24))</f>
        <v/>
      </c>
      <c r="KD23" s="238" t="str">
        <f ca="1">IF(A20="","",IF(Planning!KD24="","",Planning!KD24))</f>
        <v/>
      </c>
      <c r="KE23" s="238" t="str">
        <f ca="1">IF(A20="","",IF(Planning!KE24="","",Planning!KE24))</f>
        <v/>
      </c>
      <c r="KF23" s="238" t="str">
        <f ca="1">IF(A20="","",IF(Planning!KF24="","",Planning!KF24))</f>
        <v/>
      </c>
      <c r="KG23" s="238" t="str">
        <f ca="1">IF(A20="","",IF(Planning!KG24="","",Planning!KG24))</f>
        <v/>
      </c>
      <c r="KH23" s="238" t="str">
        <f ca="1">IF(A20="","",IF(Planning!KH24="","",Planning!KH24))</f>
        <v/>
      </c>
      <c r="KI23" s="238" t="str">
        <f ca="1">IF(A20="","",IF(Planning!KI24="","",Planning!KI24))</f>
        <v/>
      </c>
      <c r="KJ23" s="238" t="str">
        <f ca="1">IF(A20="","",IF(Planning!KJ24="","",Planning!KJ24))</f>
        <v/>
      </c>
      <c r="KK23" s="238" t="str">
        <f ca="1">IF(A20="","",IF(Planning!KK24="","",Planning!KK24))</f>
        <v/>
      </c>
      <c r="KL23" s="238" t="str">
        <f ca="1">IF(A20="","",IF(Planning!KL24="","",Planning!KL24))</f>
        <v/>
      </c>
      <c r="KM23" s="238" t="str">
        <f ca="1">IF(A20="","",IF(Planning!KM24="","",Planning!KM24))</f>
        <v/>
      </c>
      <c r="KN23" s="238" t="str">
        <f ca="1">IF(A20="","",IF(Planning!KN24="","",Planning!KN24))</f>
        <v/>
      </c>
      <c r="KO23" s="238" t="str">
        <f ca="1">IF(A20="","",IF(Planning!KO24="","",Planning!KO24))</f>
        <v/>
      </c>
      <c r="KP23" s="238" t="str">
        <f ca="1">IF(A20="","",IF(Planning!KP24="","",Planning!KP24))</f>
        <v/>
      </c>
      <c r="KQ23" s="238" t="str">
        <f ca="1">IF(A20="","",IF(Planning!KQ24="","",Planning!KQ24))</f>
        <v/>
      </c>
      <c r="KR23" s="238" t="str">
        <f ca="1">IF(A20="","",IF(Planning!KR24="","",Planning!KR24))</f>
        <v/>
      </c>
      <c r="KS23" s="238" t="str">
        <f ca="1">IF(A20="","",IF(Planning!KS24="","",Planning!KS24))</f>
        <v/>
      </c>
      <c r="KT23" s="238" t="str">
        <f ca="1">IF(A20="","",IF(Planning!KT24="","",Planning!KT24))</f>
        <v/>
      </c>
      <c r="KU23" s="238" t="str">
        <f ca="1">IF(A20="","",IF(Planning!KU24="","",Planning!KU24))</f>
        <v/>
      </c>
      <c r="KV23" s="238" t="str">
        <f ca="1">IF(A20="","",IF(Planning!KV24="","",Planning!KV24))</f>
        <v/>
      </c>
      <c r="KW23" s="238" t="str">
        <f ca="1">IF(A20="","",IF(Planning!KW24="","",Planning!KW24))</f>
        <v/>
      </c>
      <c r="KX23" s="238" t="str">
        <f ca="1">IF(A20="","",IF(Planning!KX24="","",Planning!KX24))</f>
        <v/>
      </c>
      <c r="KY23" s="238" t="str">
        <f ca="1">IF(A20="","",IF(Planning!KY24="","",Planning!KY24))</f>
        <v/>
      </c>
      <c r="KZ23" s="238" t="str">
        <f ca="1">IF(A20="","",IF(Planning!KZ24="","",Planning!KZ24))</f>
        <v/>
      </c>
      <c r="LA23" s="238" t="str">
        <f ca="1">IF(A20="","",IF(Planning!LA24="","",Planning!LA24))</f>
        <v/>
      </c>
      <c r="LB23" s="238" t="str">
        <f ca="1">IF(A20="","",IF(Planning!LB24="","",Planning!LB24))</f>
        <v/>
      </c>
      <c r="LC23" s="238" t="str">
        <f ca="1">IF(A20="","",IF(Planning!LC24="","",Planning!LC24))</f>
        <v/>
      </c>
      <c r="LD23" s="238" t="str">
        <f ca="1">IF(A20="","",IF(Planning!LD24="","",Planning!LD24))</f>
        <v/>
      </c>
      <c r="LE23" s="238" t="str">
        <f ca="1">IF(A20="","",IF(Planning!LE24="","",Planning!LE24))</f>
        <v/>
      </c>
      <c r="LF23" s="238" t="str">
        <f ca="1">IF(A20="","",IF(Planning!LF24="","",Planning!LF24))</f>
        <v/>
      </c>
      <c r="LG23" s="238" t="str">
        <f ca="1">IF(A20="","",IF(Planning!LG24="","",Planning!LG24))</f>
        <v/>
      </c>
      <c r="LH23" s="238" t="str">
        <f ca="1">IF(A20="","",IF(Planning!LH24="","",Planning!LH24))</f>
        <v/>
      </c>
      <c r="LI23" s="238" t="str">
        <f ca="1">IF(A20="","",IF(Planning!LI24="","",Planning!LI24))</f>
        <v/>
      </c>
      <c r="LJ23" s="238" t="str">
        <f ca="1">IF(A20="","",IF(Planning!LJ24="","",Planning!LJ24))</f>
        <v/>
      </c>
      <c r="LK23" s="238" t="str">
        <f ca="1">IF(A20="","",IF(Planning!LK24="","",Planning!LK24))</f>
        <v/>
      </c>
      <c r="LL23" s="238" t="str">
        <f ca="1">IF(A20="","",IF(Planning!LL24="","",Planning!LL24))</f>
        <v/>
      </c>
      <c r="LM23" s="238" t="str">
        <f ca="1">IF(A20="","",IF(Planning!LM24="","",Planning!LM24))</f>
        <v/>
      </c>
      <c r="LN23" s="238" t="str">
        <f ca="1">IF(A20="","",IF(Planning!LN24="","",Planning!LN24))</f>
        <v/>
      </c>
      <c r="LO23" s="238" t="str">
        <f ca="1">IF(A20="","",IF(Planning!LO24="","",Planning!LO24))</f>
        <v/>
      </c>
      <c r="LP23" s="238" t="str">
        <f ca="1">IF(A20="","",IF(Planning!LP24="","",Planning!LP24))</f>
        <v/>
      </c>
      <c r="LQ23" s="238" t="str">
        <f ca="1">IF(A20="","",IF(Planning!LQ24="","",Planning!LQ24))</f>
        <v/>
      </c>
      <c r="LR23" s="238" t="str">
        <f ca="1">IF(A20="","",IF(Planning!LR24="","",Planning!LR24))</f>
        <v/>
      </c>
      <c r="LS23" s="238" t="str">
        <f ca="1">IF(A20="","",IF(Planning!LS24="","",Planning!LS24))</f>
        <v/>
      </c>
      <c r="LT23" s="238" t="str">
        <f ca="1">IF(A20="","",IF(Planning!LT24="","",Planning!LT24))</f>
        <v/>
      </c>
      <c r="LU23" s="238" t="str">
        <f ca="1">IF(A20="","",IF(Planning!LU24="","",Planning!LU24))</f>
        <v/>
      </c>
      <c r="LV23" s="238" t="str">
        <f ca="1">IF(A20="","",IF(Planning!LV24="","",Planning!LV24))</f>
        <v/>
      </c>
      <c r="LW23" s="238" t="str">
        <f ca="1">IF(A20="","",IF(Planning!LW24="","",Planning!LW24))</f>
        <v/>
      </c>
      <c r="LX23" s="238" t="str">
        <f ca="1">IF(A20="","",IF(Planning!LX24="","",Planning!LX24))</f>
        <v/>
      </c>
      <c r="LY23" s="238" t="str">
        <f ca="1">IF(A20="","",IF(Planning!LY24="","",Planning!LY24))</f>
        <v/>
      </c>
      <c r="LZ23" s="238" t="str">
        <f ca="1">IF(A20="","",IF(Planning!LZ24="","",Planning!LZ24))</f>
        <v/>
      </c>
      <c r="MA23" s="238" t="str">
        <f ca="1">IF(A20="","",IF(Planning!MA24="","",Planning!MA24))</f>
        <v/>
      </c>
      <c r="MB23" s="238" t="str">
        <f ca="1">IF(A20="","",IF(Planning!MB24="","",Planning!MB24))</f>
        <v/>
      </c>
      <c r="MC23" s="238" t="str">
        <f ca="1">IF(A20="","",IF(Planning!MC24="","",Planning!MC24))</f>
        <v/>
      </c>
      <c r="MD23" s="238" t="str">
        <f ca="1">IF(A20="","",IF(Planning!MD24="","",Planning!MD24))</f>
        <v/>
      </c>
      <c r="ME23" s="238" t="str">
        <f ca="1">IF(A20="","",IF(Planning!ME24="","",Planning!ME24))</f>
        <v/>
      </c>
      <c r="MF23" s="238" t="str">
        <f ca="1">IF(A20="","",IF(Planning!MF24="","",Planning!MF24))</f>
        <v/>
      </c>
      <c r="MG23" s="238" t="str">
        <f ca="1">IF(A20="","",IF(Planning!MG24="","",Planning!MG24))</f>
        <v/>
      </c>
      <c r="MH23" s="238" t="str">
        <f ca="1">IF(A20="","",IF(Planning!MH24="","",Planning!MH24))</f>
        <v/>
      </c>
      <c r="MI23" s="238" t="str">
        <f ca="1">IF(A20="","",IF(Planning!MI24="","",Planning!MI24))</f>
        <v/>
      </c>
      <c r="MJ23" s="238" t="str">
        <f ca="1">IF(A20="","",IF(Planning!MJ24="","",Planning!MJ24))</f>
        <v/>
      </c>
      <c r="MK23" s="238" t="str">
        <f ca="1">IF(A20="","",IF(Planning!MK24="","",Planning!MK24))</f>
        <v/>
      </c>
      <c r="ML23" s="238" t="str">
        <f ca="1">IF(A20="","",IF(Planning!ML24="","",Planning!ML24))</f>
        <v/>
      </c>
      <c r="MM23" s="238" t="str">
        <f ca="1">IF(A20="","",IF(Planning!MM24="","",Planning!MM24))</f>
        <v/>
      </c>
      <c r="MN23" s="238" t="str">
        <f ca="1">IF(A20="","",IF(Planning!MN24="","",Planning!MN24))</f>
        <v/>
      </c>
      <c r="MO23" s="238" t="str">
        <f ca="1">IF(A20="","",IF(Planning!MO24="","",Planning!MO24))</f>
        <v/>
      </c>
      <c r="MP23" s="238" t="str">
        <f ca="1">IF(A20="","",IF(Planning!MP24="","",Planning!MP24))</f>
        <v/>
      </c>
      <c r="MQ23" s="238" t="str">
        <f ca="1">IF(A20="","",IF(Planning!MQ24="","",Planning!MQ24))</f>
        <v/>
      </c>
      <c r="MR23" s="238" t="str">
        <f ca="1">IF(A20="","",IF(Planning!MR24="","",Planning!MR24))</f>
        <v/>
      </c>
      <c r="MS23" s="238" t="str">
        <f ca="1">IF(A20="","",IF(Planning!MS24="","",Planning!MS24))</f>
        <v/>
      </c>
      <c r="MT23" s="238" t="str">
        <f ca="1">IF(A20="","",IF(Planning!MT24="","",Planning!MT24))</f>
        <v/>
      </c>
      <c r="MU23" s="238" t="str">
        <f ca="1">IF(A20="","",IF(Planning!MU24="","",Planning!MU24))</f>
        <v/>
      </c>
      <c r="MV23" s="238" t="str">
        <f ca="1">IF(A20="","",IF(Planning!MV24="","",Planning!MV24))</f>
        <v/>
      </c>
      <c r="MW23" s="238" t="str">
        <f ca="1">IF(A20="","",IF(Planning!MW24="","",Planning!MW24))</f>
        <v/>
      </c>
      <c r="MX23" s="238" t="str">
        <f ca="1">IF(A20="","",IF(Planning!MX24="","",Planning!MX24))</f>
        <v/>
      </c>
      <c r="MY23" s="238" t="str">
        <f ca="1">IF(A20="","",IF(Planning!MY24="","",Planning!MY24))</f>
        <v/>
      </c>
      <c r="MZ23" s="238" t="str">
        <f ca="1">IF(A20="","",IF(Planning!MZ24="","",Planning!MZ24))</f>
        <v/>
      </c>
      <c r="NA23" s="238" t="str">
        <f ca="1">IF(A20="","",IF(Planning!NA24="","",Planning!NA24))</f>
        <v/>
      </c>
      <c r="NB23" s="238" t="str">
        <f ca="1">IF(A20="","",IF(Planning!NB24="","",Planning!NB24))</f>
        <v/>
      </c>
      <c r="NC23" s="238" t="str">
        <f ca="1">IF(A20="","",IF(Planning!NC24="","",Planning!NC24))</f>
        <v/>
      </c>
      <c r="ND23" s="238" t="str">
        <f ca="1">IF(A20="","",IF(Planning!ND24="","",Planning!ND24))</f>
        <v/>
      </c>
      <c r="NE23" s="238" t="str">
        <f ca="1">IF(A20="","",IF(Planning!NE24="","",Planning!NE24))</f>
        <v/>
      </c>
      <c r="NF23" s="238" t="str">
        <f ca="1">IF(A20="","",IF(Planning!NF24="","",Planning!NF24))</f>
        <v/>
      </c>
      <c r="NG23" s="238" t="str">
        <f ca="1">IF(A20="","",IF(Planning!NG24="","",Planning!NG24))</f>
        <v/>
      </c>
      <c r="NH23" s="238" t="str">
        <f ca="1">IF(A20="","",IF(Planning!NH24="","",Planning!NH24))</f>
        <v/>
      </c>
      <c r="NI23" s="238" t="str">
        <f ca="1">IF(A20="","",IF(Planning!NI24="","",Planning!NI24))</f>
        <v/>
      </c>
      <c r="NJ23" s="238" t="str">
        <f ca="1">IF(A20="","",IF(Planning!NJ24="","",Planning!NJ24))</f>
        <v/>
      </c>
      <c r="NK23" s="238" t="str">
        <f ca="1">IF(A20="","",IF(Planning!NK24="","",Planning!NK24))</f>
        <v/>
      </c>
      <c r="NL23" s="238" t="str">
        <f ca="1">IF(A20="","",IF(Planning!NL24="","",Planning!NL24))</f>
        <v/>
      </c>
      <c r="NM23" s="238" t="str">
        <f ca="1">IF(A20="","",IF(Planning!NM24="","",Planning!NM24))</f>
        <v/>
      </c>
      <c r="NN23" s="238" t="str">
        <f ca="1">IF(A20="","",IF(Planning!NN24="","",Planning!NN24))</f>
        <v/>
      </c>
      <c r="NO23" s="238" t="str">
        <f ca="1">IF(A20="","",IF(Planning!NO24="","",Planning!NO24))</f>
        <v/>
      </c>
      <c r="NP23" s="238" t="str">
        <f ca="1">IF(A20="","",IF(Planning!NP24="","",Planning!NP24))</f>
        <v/>
      </c>
      <c r="NQ23" s="238" t="str">
        <f ca="1">IF(A20="","",IF(Planning!NQ24="","",Planning!NQ24))</f>
        <v/>
      </c>
      <c r="NR23" s="238" t="str">
        <f ca="1">IF(A20="","",IF(Planning!NR24="","",Planning!NR24))</f>
        <v/>
      </c>
      <c r="NS23" s="238" t="str">
        <f ca="1">IF(A20="","",IF(Planning!NS24="","",Planning!NS24))</f>
        <v/>
      </c>
      <c r="NT23" s="238" t="str">
        <f ca="1">IF(A20="","",IF(Planning!NT24="","",Planning!NT24))</f>
        <v/>
      </c>
      <c r="NU23" s="238" t="str">
        <f ca="1">IF(A20="","",IF(Planning!NU24="","",Planning!NU24))</f>
        <v/>
      </c>
      <c r="NV23" s="238" t="str">
        <f ca="1">IF(A20="","",IF(Planning!NV24="","",Planning!NV24))</f>
        <v/>
      </c>
      <c r="NW23" s="238" t="str">
        <f ca="1">IF(A20="","",IF(Planning!NW24="","",Planning!NW24))</f>
        <v/>
      </c>
      <c r="NX23" s="238" t="str">
        <f ca="1">IF(A20="","",IF(Planning!NX24="","",Planning!NX24))</f>
        <v/>
      </c>
      <c r="NY23" s="238" t="str">
        <f ca="1">IF(A20="","",IF(Planning!NY24="","",Planning!NY24))</f>
        <v/>
      </c>
      <c r="NZ23" s="238" t="str">
        <f ca="1">IF(A20="","",IF(Planning!NZ24="","",Planning!NZ24))</f>
        <v/>
      </c>
      <c r="OA23" s="238" t="str">
        <f ca="1">IF(A20="","",IF(Planning!OA24="","",Planning!OA24))</f>
        <v/>
      </c>
      <c r="OB23" s="238" t="str">
        <f ca="1">IF(A20="","",IF(Planning!OB24="","",Planning!OB24))</f>
        <v/>
      </c>
      <c r="OC23" s="238" t="str">
        <f ca="1">IF(A20="","",IF(Planning!OC24="","",Planning!OC24))</f>
        <v/>
      </c>
      <c r="OD23" s="238" t="str">
        <f ca="1">IF(A20="","",IF(Planning!OD24="","",Planning!OD24))</f>
        <v/>
      </c>
      <c r="OE23" s="238" t="str">
        <f ca="1">IF(A20="","",IF(Planning!OE24="","",Planning!OE24))</f>
        <v/>
      </c>
      <c r="OF23" s="238" t="str">
        <f ca="1">IF(A20="","",IF(Planning!OF24="","",Planning!OF24))</f>
        <v/>
      </c>
      <c r="OG23" s="238" t="str">
        <f ca="1">IF(A20="","",IF(Planning!OG24="","",Planning!OG24))</f>
        <v/>
      </c>
      <c r="OH23" s="238" t="str">
        <f ca="1">IF(A20="","",IF(Planning!OH24="","",Planning!OH24))</f>
        <v/>
      </c>
      <c r="OI23" s="238" t="str">
        <f ca="1">IF(A20="","",IF(Planning!OI24="","",Planning!OI24))</f>
        <v/>
      </c>
      <c r="OJ23" s="239" t="str">
        <f ca="1">IF(A20="","",IF(Planning!OJ24="","",Planning!OJ24))</f>
        <v/>
      </c>
    </row>
    <row r="24" spans="1:400" ht="15.75" thickBot="1" x14ac:dyDescent="0.25">
      <c r="A24" s="395"/>
      <c r="B24" s="240" t="s">
        <v>183</v>
      </c>
      <c r="C24" s="241" t="s">
        <v>263</v>
      </c>
      <c r="D24" s="242" t="str">
        <f ca="1">IF(A20="","",IF(Planning!D25="","",Planning!D25))</f>
        <v/>
      </c>
      <c r="E24" s="243" t="str">
        <f ca="1">IF(A20="","",IF(Planning!E25="","",Planning!E25))</f>
        <v/>
      </c>
      <c r="F24" s="243" t="str">
        <f ca="1">IF(A20="","",IF(Planning!F25="","",Planning!F25))</f>
        <v/>
      </c>
      <c r="G24" s="243" t="str">
        <f ca="1">IF(A20="","",IF(Planning!G25="","",Planning!G25))</f>
        <v/>
      </c>
      <c r="H24" s="243" t="str">
        <f ca="1">IF(A20="","",IF(Planning!H25="","",Planning!H25))</f>
        <v/>
      </c>
      <c r="I24" s="243" t="str">
        <f ca="1">IF(A20="","",IF(Planning!I25="","",Planning!I25))</f>
        <v/>
      </c>
      <c r="J24" s="243" t="str">
        <f ca="1">IF(A20="","",IF(Planning!J25="","",Planning!J25))</f>
        <v/>
      </c>
      <c r="K24" s="243" t="str">
        <f ca="1">IF(A20="","",IF(Planning!K25="","",Planning!K25))</f>
        <v/>
      </c>
      <c r="L24" s="243" t="str">
        <f ca="1">IF(A20="","",IF(Planning!L25="","",Planning!L25))</f>
        <v/>
      </c>
      <c r="M24" s="243" t="str">
        <f ca="1">IF(A20="","",IF(Planning!M25="","",Planning!M25))</f>
        <v/>
      </c>
      <c r="N24" s="243" t="str">
        <f ca="1">IF(A20="","",IF(Planning!N25="","",Planning!N25))</f>
        <v/>
      </c>
      <c r="O24" s="243" t="str">
        <f ca="1">IF(A20="","",IF(Planning!O25="","",Planning!O25))</f>
        <v/>
      </c>
      <c r="P24" s="243" t="str">
        <f ca="1">IF(A20="","",IF(Planning!P25="","",Planning!P25))</f>
        <v/>
      </c>
      <c r="Q24" s="243" t="str">
        <f ca="1">IF(A20="","",IF(Planning!Q25="","",Planning!Q25))</f>
        <v/>
      </c>
      <c r="R24" s="243" t="str">
        <f ca="1">IF(A20="","",IF(Planning!R25="","",Planning!R25))</f>
        <v/>
      </c>
      <c r="S24" s="243" t="str">
        <f ca="1">IF(A20="","",IF(Planning!S25="","",Planning!S25))</f>
        <v/>
      </c>
      <c r="T24" s="243" t="str">
        <f ca="1">IF(A20="","",IF(Planning!T25="","",Planning!T25))</f>
        <v/>
      </c>
      <c r="U24" s="243" t="str">
        <f ca="1">IF(A20="","",IF(Planning!U25="","",Planning!U25))</f>
        <v/>
      </c>
      <c r="V24" s="243" t="str">
        <f ca="1">IF(A20="","",IF(Planning!V25="","",Planning!V25))</f>
        <v/>
      </c>
      <c r="W24" s="243" t="str">
        <f ca="1">IF(A20="","",IF(Planning!W25="","",Planning!W25))</f>
        <v/>
      </c>
      <c r="X24" s="243" t="str">
        <f ca="1">IF(A20="","",IF(Planning!X25="","",Planning!X25))</f>
        <v/>
      </c>
      <c r="Y24" s="243" t="str">
        <f ca="1">IF(A20="","",IF(Planning!Y25="","",Planning!Y25))</f>
        <v/>
      </c>
      <c r="Z24" s="243" t="str">
        <f ca="1">IF(A20="","",IF(Planning!Z25="","",Planning!Z25))</f>
        <v/>
      </c>
      <c r="AA24" s="243" t="str">
        <f ca="1">IF(A20="","",IF(Planning!AA25="","",Planning!AA25))</f>
        <v/>
      </c>
      <c r="AB24" s="243" t="str">
        <f ca="1">IF(A20="","",IF(Planning!AB25="","",Planning!AB25))</f>
        <v/>
      </c>
      <c r="AC24" s="243" t="str">
        <f ca="1">IF(A20="","",IF(Planning!AC25="","",Planning!AC25))</f>
        <v/>
      </c>
      <c r="AD24" s="243" t="str">
        <f ca="1">IF(A20="","",IF(Planning!AD25="","",Planning!AD25))</f>
        <v/>
      </c>
      <c r="AE24" s="243" t="str">
        <f ca="1">IF(A20="","",IF(Planning!AE25="","",Planning!AE25))</f>
        <v/>
      </c>
      <c r="AF24" s="243" t="str">
        <f ca="1">IF(A20="","",IF(Planning!AF25="","",Planning!AF25))</f>
        <v/>
      </c>
      <c r="AG24" s="243" t="str">
        <f ca="1">IF(A20="","",IF(Planning!AG25="","",Planning!AG25))</f>
        <v/>
      </c>
      <c r="AH24" s="243" t="str">
        <f ca="1">IF(A20="","",IF(Planning!AH25="","",Planning!AH25))</f>
        <v/>
      </c>
      <c r="AI24" s="243" t="str">
        <f ca="1">IF(A20="","",IF(Planning!AI25="","",Planning!AI25))</f>
        <v/>
      </c>
      <c r="AJ24" s="243" t="str">
        <f ca="1">IF(A20="","",IF(Planning!AJ25="","",Planning!AJ25))</f>
        <v/>
      </c>
      <c r="AK24" s="243" t="str">
        <f ca="1">IF(A20="","",IF(Planning!AK25="","",Planning!AK25))</f>
        <v/>
      </c>
      <c r="AL24" s="243" t="str">
        <f ca="1">IF(A20="","",IF(Planning!AL25="","",Planning!AL25))</f>
        <v/>
      </c>
      <c r="AM24" s="243" t="str">
        <f ca="1">IF(A20="","",IF(Planning!AM25="","",Planning!AM25))</f>
        <v/>
      </c>
      <c r="AN24" s="243" t="str">
        <f ca="1">IF(A20="","",IF(Planning!AN25="","",Planning!AN25))</f>
        <v/>
      </c>
      <c r="AO24" s="243" t="str">
        <f ca="1">IF(A20="","",IF(Planning!AO25="","",Planning!AO25))</f>
        <v/>
      </c>
      <c r="AP24" s="243" t="str">
        <f ca="1">IF(A20="","",IF(Planning!AP25="","",Planning!AP25))</f>
        <v/>
      </c>
      <c r="AQ24" s="243" t="str">
        <f ca="1">IF(A20="","",IF(Planning!AQ25="","",Planning!AQ25))</f>
        <v/>
      </c>
      <c r="AR24" s="243" t="str">
        <f ca="1">IF(A20="","",IF(Planning!AR25="","",Planning!AR25))</f>
        <v/>
      </c>
      <c r="AS24" s="243" t="str">
        <f ca="1">IF(A20="","",IF(Planning!AS25="","",Planning!AS25))</f>
        <v/>
      </c>
      <c r="AT24" s="243" t="str">
        <f ca="1">IF(A20="","",IF(Planning!AT25="","",Planning!AT25))</f>
        <v/>
      </c>
      <c r="AU24" s="243" t="str">
        <f ca="1">IF(A20="","",IF(Planning!AU25="","",Planning!AU25))</f>
        <v/>
      </c>
      <c r="AV24" s="243" t="str">
        <f ca="1">IF(A20="","",IF(Planning!AV25="","",Planning!AV25))</f>
        <v/>
      </c>
      <c r="AW24" s="243" t="str">
        <f ca="1">IF(A20="","",IF(Planning!AW25="","",Planning!AW25))</f>
        <v/>
      </c>
      <c r="AX24" s="243" t="str">
        <f ca="1">IF(A20="","",IF(Planning!AX25="","",Planning!AX25))</f>
        <v/>
      </c>
      <c r="AY24" s="243" t="str">
        <f ca="1">IF(A20="","",IF(Planning!AY25="","",Planning!AY25))</f>
        <v/>
      </c>
      <c r="AZ24" s="243" t="str">
        <f ca="1">IF(A20="","",IF(Planning!AZ25="","",Planning!AZ25))</f>
        <v/>
      </c>
      <c r="BA24" s="243" t="str">
        <f ca="1">IF(A20="","",IF(Planning!BA25="","",Planning!BA25))</f>
        <v/>
      </c>
      <c r="BB24" s="243" t="str">
        <f ca="1">IF(A20="","",IF(Planning!BB25="","",Planning!BB25))</f>
        <v/>
      </c>
      <c r="BC24" s="243" t="str">
        <f ca="1">IF(A20="","",IF(Planning!BC25="","",Planning!BC25))</f>
        <v/>
      </c>
      <c r="BD24" s="243" t="str">
        <f ca="1">IF(A20="","",IF(Planning!BD25="","",Planning!BD25))</f>
        <v/>
      </c>
      <c r="BE24" s="243" t="str">
        <f ca="1">IF(A20="","",IF(Planning!BE25="","",Planning!BE25))</f>
        <v/>
      </c>
      <c r="BF24" s="243" t="str">
        <f ca="1">IF(A20="","",IF(Planning!BF25="","",Planning!BF25))</f>
        <v/>
      </c>
      <c r="BG24" s="243" t="str">
        <f ca="1">IF(A20="","",IF(Planning!BG25="","",Planning!BG25))</f>
        <v/>
      </c>
      <c r="BH24" s="243" t="str">
        <f ca="1">IF(A20="","",IF(Planning!BH25="","",Planning!BH25))</f>
        <v/>
      </c>
      <c r="BI24" s="243" t="str">
        <f ca="1">IF(A20="","",IF(Planning!BI25="","",Planning!BI25))</f>
        <v/>
      </c>
      <c r="BJ24" s="243" t="str">
        <f ca="1">IF(A20="","",IF(Planning!BJ25="","",Planning!BJ25))</f>
        <v/>
      </c>
      <c r="BK24" s="243" t="str">
        <f ca="1">IF(A20="","",IF(Planning!BK25="","",Planning!BK25))</f>
        <v/>
      </c>
      <c r="BL24" s="243" t="str">
        <f ca="1">IF(A20="","",IF(Planning!BL25="","",Planning!BL25))</f>
        <v/>
      </c>
      <c r="BM24" s="243" t="str">
        <f ca="1">IF(A20="","",IF(Planning!BM25="","",Planning!BM25))</f>
        <v/>
      </c>
      <c r="BN24" s="243" t="str">
        <f ca="1">IF(A20="","",IF(Planning!BN25="","",Planning!BN25))</f>
        <v/>
      </c>
      <c r="BO24" s="243" t="str">
        <f ca="1">IF(A20="","",IF(Planning!BO25="","",Planning!BO25))</f>
        <v/>
      </c>
      <c r="BP24" s="243" t="str">
        <f ca="1">IF(A20="","",IF(Planning!BP25="","",Planning!BP25))</f>
        <v/>
      </c>
      <c r="BQ24" s="243" t="str">
        <f ca="1">IF(A20="","",IF(Planning!BQ25="","",Planning!BQ25))</f>
        <v/>
      </c>
      <c r="BR24" s="243" t="str">
        <f ca="1">IF(A20="","",IF(Planning!BR25="","",Planning!BR25))</f>
        <v/>
      </c>
      <c r="BS24" s="243" t="str">
        <f ca="1">IF(A20="","",IF(Planning!BS25="","",Planning!BS25))</f>
        <v/>
      </c>
      <c r="BT24" s="243" t="str">
        <f ca="1">IF(A20="","",IF(Planning!BT25="","",Planning!BT25))</f>
        <v/>
      </c>
      <c r="BU24" s="243" t="str">
        <f ca="1">IF(A20="","",IF(Planning!BU25="","",Planning!BU25))</f>
        <v/>
      </c>
      <c r="BV24" s="243" t="str">
        <f ca="1">IF(A20="","",IF(Planning!BV25="","",Planning!BV25))</f>
        <v/>
      </c>
      <c r="BW24" s="243" t="str">
        <f ca="1">IF(A20="","",IF(Planning!BW25="","",Planning!BW25))</f>
        <v/>
      </c>
      <c r="BX24" s="243" t="str">
        <f ca="1">IF(A20="","",IF(Planning!BX25="","",Planning!BX25))</f>
        <v/>
      </c>
      <c r="BY24" s="243" t="str">
        <f ca="1">IF(A20="","",IF(Planning!BY25="","",Planning!BY25))</f>
        <v/>
      </c>
      <c r="BZ24" s="243" t="str">
        <f ca="1">IF(A20="","",IF(Planning!BZ25="","",Planning!BZ25))</f>
        <v/>
      </c>
      <c r="CA24" s="243" t="str">
        <f ca="1">IF(A20="","",IF(Planning!CA25="","",Planning!CA25))</f>
        <v/>
      </c>
      <c r="CB24" s="243" t="str">
        <f ca="1">IF(A20="","",IF(Planning!CB25="","",Planning!CB25))</f>
        <v/>
      </c>
      <c r="CC24" s="243" t="str">
        <f ca="1">IF(A20="","",IF(Planning!CC25="","",Planning!CC25))</f>
        <v/>
      </c>
      <c r="CD24" s="243" t="str">
        <f ca="1">IF(A20="","",IF(Planning!CD25="","",Planning!CD25))</f>
        <v/>
      </c>
      <c r="CE24" s="243" t="str">
        <f ca="1">IF(A20="","",IF(Planning!CE25="","",Planning!CE25))</f>
        <v/>
      </c>
      <c r="CF24" s="243" t="str">
        <f ca="1">IF(A20="","",IF(Planning!CF25="","",Planning!CF25))</f>
        <v/>
      </c>
      <c r="CG24" s="243" t="str">
        <f ca="1">IF(A20="","",IF(Planning!CG25="","",Planning!CG25))</f>
        <v/>
      </c>
      <c r="CH24" s="243" t="str">
        <f ca="1">IF(A20="","",IF(Planning!CH25="","",Planning!CH25))</f>
        <v/>
      </c>
      <c r="CI24" s="243" t="str">
        <f ca="1">IF(A20="","",IF(Planning!CI25="","",Planning!CI25))</f>
        <v/>
      </c>
      <c r="CJ24" s="243" t="str">
        <f ca="1">IF(A20="","",IF(Planning!CJ25="","",Planning!CJ25))</f>
        <v/>
      </c>
      <c r="CK24" s="243" t="str">
        <f ca="1">IF(A20="","",IF(Planning!CK25="","",Planning!CK25))</f>
        <v/>
      </c>
      <c r="CL24" s="243" t="str">
        <f ca="1">IF(A20="","",IF(Planning!CL25="","",Planning!CL25))</f>
        <v/>
      </c>
      <c r="CM24" s="243" t="str">
        <f ca="1">IF(A20="","",IF(Planning!CM25="","",Planning!CM25))</f>
        <v/>
      </c>
      <c r="CN24" s="243" t="str">
        <f ca="1">IF(A20="","",IF(Planning!CN25="","",Planning!CN25))</f>
        <v/>
      </c>
      <c r="CO24" s="243" t="str">
        <f ca="1">IF(A20="","",IF(Planning!CO25="","",Planning!CO25))</f>
        <v/>
      </c>
      <c r="CP24" s="243" t="str">
        <f ca="1">IF(A20="","",IF(Planning!CP25="","",Planning!CP25))</f>
        <v/>
      </c>
      <c r="CQ24" s="243" t="str">
        <f ca="1">IF(A20="","",IF(Planning!CQ25="","",Planning!CQ25))</f>
        <v/>
      </c>
      <c r="CR24" s="243" t="str">
        <f ca="1">IF(A20="","",IF(Planning!CR25="","",Planning!CR25))</f>
        <v/>
      </c>
      <c r="CS24" s="243" t="str">
        <f ca="1">IF(A20="","",IF(Planning!CS25="","",Planning!CS25))</f>
        <v/>
      </c>
      <c r="CT24" s="243" t="str">
        <f ca="1">IF(A20="","",IF(Planning!CT25="","",Planning!CT25))</f>
        <v/>
      </c>
      <c r="CU24" s="243" t="str">
        <f ca="1">IF(A20="","",IF(Planning!CU25="","",Planning!CU25))</f>
        <v/>
      </c>
      <c r="CV24" s="243" t="str">
        <f ca="1">IF(A20="","",IF(Planning!CV25="","",Planning!CV25))</f>
        <v/>
      </c>
      <c r="CW24" s="243" t="str">
        <f ca="1">IF(A20="","",IF(Planning!CW25="","",Planning!CW25))</f>
        <v/>
      </c>
      <c r="CX24" s="243" t="str">
        <f ca="1">IF(A20="","",IF(Planning!CX25="","",Planning!CX25))</f>
        <v/>
      </c>
      <c r="CY24" s="243" t="str">
        <f ca="1">IF(A20="","",IF(Planning!CY25="","",Planning!CY25))</f>
        <v/>
      </c>
      <c r="CZ24" s="243" t="str">
        <f ca="1">IF(A20="","",IF(Planning!CZ25="","",Planning!CZ25))</f>
        <v/>
      </c>
      <c r="DA24" s="243" t="str">
        <f ca="1">IF(A20="","",IF(Planning!DA25="","",Planning!DA25))</f>
        <v/>
      </c>
      <c r="DB24" s="243" t="str">
        <f ca="1">IF(A20="","",IF(Planning!DB25="","",Planning!DB25))</f>
        <v/>
      </c>
      <c r="DC24" s="243" t="str">
        <f ca="1">IF(A20="","",IF(Planning!DC25="","",Planning!DC25))</f>
        <v/>
      </c>
      <c r="DD24" s="243" t="str">
        <f ca="1">IF(A20="","",IF(Planning!DD25="","",Planning!DD25))</f>
        <v/>
      </c>
      <c r="DE24" s="243" t="str">
        <f ca="1">IF(A20="","",IF(Planning!DE25="","",Planning!DE25))</f>
        <v/>
      </c>
      <c r="DF24" s="243" t="str">
        <f ca="1">IF(A20="","",IF(Planning!DF25="","",Planning!DF25))</f>
        <v/>
      </c>
      <c r="DG24" s="243" t="str">
        <f ca="1">IF(A20="","",IF(Planning!DG25="","",Planning!DG25))</f>
        <v/>
      </c>
      <c r="DH24" s="243" t="str">
        <f ca="1">IF(A20="","",IF(Planning!DH25="","",Planning!DH25))</f>
        <v/>
      </c>
      <c r="DI24" s="243" t="str">
        <f ca="1">IF(A20="","",IF(Planning!DI25="","",Planning!DI25))</f>
        <v/>
      </c>
      <c r="DJ24" s="243" t="str">
        <f ca="1">IF(A20="","",IF(Planning!DJ25="","",Planning!DJ25))</f>
        <v/>
      </c>
      <c r="DK24" s="243" t="str">
        <f ca="1">IF(A20="","",IF(Planning!DK25="","",Planning!DK25))</f>
        <v/>
      </c>
      <c r="DL24" s="243" t="str">
        <f ca="1">IF(A20="","",IF(Planning!DL25="","",Planning!DL25))</f>
        <v/>
      </c>
      <c r="DM24" s="243" t="str">
        <f ca="1">IF(A20="","",IF(Planning!DM25="","",Planning!DM25))</f>
        <v/>
      </c>
      <c r="DN24" s="243" t="str">
        <f ca="1">IF(A20="","",IF(Planning!DN25="","",Planning!DN25))</f>
        <v/>
      </c>
      <c r="DO24" s="243" t="str">
        <f ca="1">IF(A20="","",IF(Planning!DO25="","",Planning!DO25))</f>
        <v/>
      </c>
      <c r="DP24" s="243" t="str">
        <f ca="1">IF(A20="","",IF(Planning!DP25="","",Planning!DP25))</f>
        <v/>
      </c>
      <c r="DQ24" s="243" t="str">
        <f ca="1">IF(A20="","",IF(Planning!DQ25="","",Planning!DQ25))</f>
        <v/>
      </c>
      <c r="DR24" s="243" t="str">
        <f ca="1">IF(A20="","",IF(Planning!DR25="","",Planning!DR25))</f>
        <v/>
      </c>
      <c r="DS24" s="243" t="str">
        <f ca="1">IF(A20="","",IF(Planning!DS25="","",Planning!DS25))</f>
        <v/>
      </c>
      <c r="DT24" s="243" t="str">
        <f ca="1">IF(A20="","",IF(Planning!DT25="","",Planning!DT25))</f>
        <v/>
      </c>
      <c r="DU24" s="243" t="str">
        <f ca="1">IF(A20="","",IF(Planning!DU25="","",Planning!DU25))</f>
        <v/>
      </c>
      <c r="DV24" s="243" t="str">
        <f ca="1">IF(A20="","",IF(Planning!DV25="","",Planning!DV25))</f>
        <v/>
      </c>
      <c r="DW24" s="243" t="str">
        <f ca="1">IF(A20="","",IF(Planning!DW25="","",Planning!DW25))</f>
        <v/>
      </c>
      <c r="DX24" s="243" t="str">
        <f ca="1">IF(A20="","",IF(Planning!DX25="","",Planning!DX25))</f>
        <v/>
      </c>
      <c r="DY24" s="243" t="str">
        <f ca="1">IF(A20="","",IF(Planning!DY25="","",Planning!DY25))</f>
        <v/>
      </c>
      <c r="DZ24" s="243" t="str">
        <f ca="1">IF(A20="","",IF(Planning!DZ25="","",Planning!DZ25))</f>
        <v/>
      </c>
      <c r="EA24" s="243" t="str">
        <f ca="1">IF(A20="","",IF(Planning!EA25="","",Planning!EA25))</f>
        <v/>
      </c>
      <c r="EB24" s="243" t="str">
        <f ca="1">IF(A20="","",IF(Planning!EB25="","",Planning!EB25))</f>
        <v/>
      </c>
      <c r="EC24" s="243" t="str">
        <f ca="1">IF(A20="","",IF(Planning!EC25="","",Planning!EC25))</f>
        <v/>
      </c>
      <c r="ED24" s="243" t="str">
        <f ca="1">IF(A20="","",IF(Planning!ED25="","",Planning!ED25))</f>
        <v/>
      </c>
      <c r="EE24" s="243" t="str">
        <f ca="1">IF(A20="","",IF(Planning!EE25="","",Planning!EE25))</f>
        <v/>
      </c>
      <c r="EF24" s="243" t="str">
        <f ca="1">IF(A20="","",IF(Planning!EF25="","",Planning!EF25))</f>
        <v/>
      </c>
      <c r="EG24" s="243" t="str">
        <f ca="1">IF(A20="","",IF(Planning!EG25="","",Planning!EG25))</f>
        <v/>
      </c>
      <c r="EH24" s="243" t="str">
        <f ca="1">IF(A20="","",IF(Planning!EH25="","",Planning!EH25))</f>
        <v/>
      </c>
      <c r="EI24" s="243" t="str">
        <f ca="1">IF(A20="","",IF(Planning!EI25="","",Planning!EI25))</f>
        <v/>
      </c>
      <c r="EJ24" s="243" t="str">
        <f ca="1">IF(A20="","",IF(Planning!EJ25="","",Planning!EJ25))</f>
        <v/>
      </c>
      <c r="EK24" s="243" t="str">
        <f ca="1">IF(A20="","",IF(Planning!EK25="","",Planning!EK25))</f>
        <v/>
      </c>
      <c r="EL24" s="243" t="str">
        <f ca="1">IF(A20="","",IF(Planning!EL25="","",Planning!EL25))</f>
        <v/>
      </c>
      <c r="EM24" s="243" t="str">
        <f ca="1">IF(A20="","",IF(Planning!EM25="","",Planning!EM25))</f>
        <v/>
      </c>
      <c r="EN24" s="243" t="str">
        <f ca="1">IF(A20="","",IF(Planning!EN25="","",Planning!EN25))</f>
        <v/>
      </c>
      <c r="EO24" s="243" t="str">
        <f ca="1">IF(A20="","",IF(Planning!EO25="","",Planning!EO25))</f>
        <v/>
      </c>
      <c r="EP24" s="243" t="str">
        <f ca="1">IF(A20="","",IF(Planning!EP25="","",Planning!EP25))</f>
        <v/>
      </c>
      <c r="EQ24" s="243" t="str">
        <f ca="1">IF(A20="","",IF(Planning!EQ25="","",Planning!EQ25))</f>
        <v/>
      </c>
      <c r="ER24" s="243" t="str">
        <f ca="1">IF(A20="","",IF(Planning!ER25="","",Planning!ER25))</f>
        <v/>
      </c>
      <c r="ES24" s="243" t="str">
        <f ca="1">IF(A20="","",IF(Planning!ES25="","",Planning!ES25))</f>
        <v/>
      </c>
      <c r="ET24" s="243" t="str">
        <f ca="1">IF(A20="","",IF(Planning!ET25="","",Planning!ET25))</f>
        <v/>
      </c>
      <c r="EU24" s="243" t="str">
        <f ca="1">IF(A20="","",IF(Planning!EU25="","",Planning!EU25))</f>
        <v/>
      </c>
      <c r="EV24" s="243" t="str">
        <f ca="1">IF(A20="","",IF(Planning!EV25="","",Planning!EV25))</f>
        <v/>
      </c>
      <c r="EW24" s="243" t="str">
        <f ca="1">IF(A20="","",IF(Planning!EW25="","",Planning!EW25))</f>
        <v/>
      </c>
      <c r="EX24" s="243" t="str">
        <f ca="1">IF(A20="","",IF(Planning!EX25="","",Planning!EX25))</f>
        <v/>
      </c>
      <c r="EY24" s="243" t="str">
        <f ca="1">IF(A20="","",IF(Planning!EY25="","",Planning!EY25))</f>
        <v/>
      </c>
      <c r="EZ24" s="243" t="str">
        <f ca="1">IF(A20="","",IF(Planning!EZ25="","",Planning!EZ25))</f>
        <v/>
      </c>
      <c r="FA24" s="243" t="str">
        <f ca="1">IF(A20="","",IF(Planning!FA25="","",Planning!FA25))</f>
        <v/>
      </c>
      <c r="FB24" s="243" t="str">
        <f ca="1">IF(A20="","",IF(Planning!FB25="","",Planning!FB25))</f>
        <v/>
      </c>
      <c r="FC24" s="243" t="str">
        <f ca="1">IF(A20="","",IF(Planning!FC25="","",Planning!FC25))</f>
        <v/>
      </c>
      <c r="FD24" s="243" t="str">
        <f ca="1">IF(A20="","",IF(Planning!FD25="","",Planning!FD25))</f>
        <v/>
      </c>
      <c r="FE24" s="243" t="str">
        <f ca="1">IF(A20="","",IF(Planning!FE25="","",Planning!FE25))</f>
        <v/>
      </c>
      <c r="FF24" s="243" t="str">
        <f ca="1">IF(A20="","",IF(Planning!FF25="","",Planning!FF25))</f>
        <v/>
      </c>
      <c r="FG24" s="243" t="str">
        <f ca="1">IF(A20="","",IF(Planning!FG25="","",Planning!FG25))</f>
        <v/>
      </c>
      <c r="FH24" s="243" t="str">
        <f ca="1">IF(A20="","",IF(Planning!FH25="","",Planning!FH25))</f>
        <v/>
      </c>
      <c r="FI24" s="243" t="str">
        <f ca="1">IF(A20="","",IF(Planning!FI25="","",Planning!FI25))</f>
        <v/>
      </c>
      <c r="FJ24" s="243" t="str">
        <f ca="1">IF(A20="","",IF(Planning!FJ25="","",Planning!FJ25))</f>
        <v/>
      </c>
      <c r="FK24" s="243" t="str">
        <f ca="1">IF(A20="","",IF(Planning!FK25="","",Planning!FK25))</f>
        <v/>
      </c>
      <c r="FL24" s="243" t="str">
        <f ca="1">IF(A20="","",IF(Planning!FL25="","",Planning!FL25))</f>
        <v/>
      </c>
      <c r="FM24" s="243" t="str">
        <f ca="1">IF(A20="","",IF(Planning!FM25="","",Planning!FM25))</f>
        <v/>
      </c>
      <c r="FN24" s="243" t="str">
        <f ca="1">IF(A20="","",IF(Planning!FN25="","",Planning!FN25))</f>
        <v/>
      </c>
      <c r="FO24" s="243" t="str">
        <f ca="1">IF(A20="","",IF(Planning!FO25="","",Planning!FO25))</f>
        <v/>
      </c>
      <c r="FP24" s="243" t="str">
        <f ca="1">IF(A20="","",IF(Planning!FP25="","",Planning!FP25))</f>
        <v/>
      </c>
      <c r="FQ24" s="243" t="str">
        <f ca="1">IF(A20="","",IF(Planning!FQ25="","",Planning!FQ25))</f>
        <v/>
      </c>
      <c r="FR24" s="243" t="str">
        <f ca="1">IF(A20="","",IF(Planning!FR25="","",Planning!FR25))</f>
        <v/>
      </c>
      <c r="FS24" s="243" t="str">
        <f ca="1">IF(A20="","",IF(Planning!FS25="","",Planning!FS25))</f>
        <v/>
      </c>
      <c r="FT24" s="243" t="str">
        <f ca="1">IF(A20="","",IF(Planning!FT25="","",Planning!FT25))</f>
        <v/>
      </c>
      <c r="FU24" s="243" t="str">
        <f ca="1">IF(A20="","",IF(Planning!FU25="","",Planning!FU25))</f>
        <v/>
      </c>
      <c r="FV24" s="243" t="str">
        <f ca="1">IF(A20="","",IF(Planning!FV25="","",Planning!FV25))</f>
        <v/>
      </c>
      <c r="FW24" s="243" t="str">
        <f ca="1">IF(A20="","",IF(Planning!FW25="","",Planning!FW25))</f>
        <v/>
      </c>
      <c r="FX24" s="243" t="str">
        <f ca="1">IF(A20="","",IF(Planning!FX25="","",Planning!FX25))</f>
        <v/>
      </c>
      <c r="FY24" s="243" t="str">
        <f ca="1">IF(A20="","",IF(Planning!FY25="","",Planning!FY25))</f>
        <v/>
      </c>
      <c r="FZ24" s="243" t="str">
        <f ca="1">IF(A20="","",IF(Planning!FZ25="","",Planning!FZ25))</f>
        <v/>
      </c>
      <c r="GA24" s="243" t="str">
        <f ca="1">IF(A20="","",IF(Planning!GA25="","",Planning!GA25))</f>
        <v/>
      </c>
      <c r="GB24" s="243" t="str">
        <f ca="1">IF(A20="","",IF(Planning!GB25="","",Planning!GB25))</f>
        <v/>
      </c>
      <c r="GC24" s="243" t="str">
        <f ca="1">IF(A20="","",IF(Planning!GC25="","",Planning!GC25))</f>
        <v/>
      </c>
      <c r="GD24" s="243" t="str">
        <f ca="1">IF(A20="","",IF(Planning!GD25="","",Planning!GD25))</f>
        <v/>
      </c>
      <c r="GE24" s="243" t="str">
        <f ca="1">IF(A20="","",IF(Planning!GE25="","",Planning!GE25))</f>
        <v/>
      </c>
      <c r="GF24" s="243" t="str">
        <f ca="1">IF(A20="","",IF(Planning!GF25="","",Planning!GF25))</f>
        <v/>
      </c>
      <c r="GG24" s="243" t="str">
        <f ca="1">IF(A20="","",IF(Planning!GG25="","",Planning!GG25))</f>
        <v/>
      </c>
      <c r="GH24" s="243" t="str">
        <f ca="1">IF(A20="","",IF(Planning!GH25="","",Planning!GH25))</f>
        <v/>
      </c>
      <c r="GI24" s="243" t="str">
        <f ca="1">IF(A20="","",IF(Planning!GI25="","",Planning!GI25))</f>
        <v/>
      </c>
      <c r="GJ24" s="243" t="str">
        <f ca="1">IF(A20="","",IF(Planning!GJ25="","",Planning!GJ25))</f>
        <v/>
      </c>
      <c r="GK24" s="243" t="str">
        <f ca="1">IF(A20="","",IF(Planning!GK25="","",Planning!GK25))</f>
        <v/>
      </c>
      <c r="GL24" s="243" t="str">
        <f ca="1">IF(A20="","",IF(Planning!GL25="","",Planning!GL25))</f>
        <v/>
      </c>
      <c r="GM24" s="243" t="str">
        <f ca="1">IF(A20="","",IF(Planning!GM25="","",Planning!GM25))</f>
        <v/>
      </c>
      <c r="GN24" s="243" t="str">
        <f ca="1">IF(A20="","",IF(Planning!GN25="","",Planning!GN25))</f>
        <v/>
      </c>
      <c r="GO24" s="243" t="str">
        <f ca="1">IF(A20="","",IF(Planning!GO25="","",Planning!GO25))</f>
        <v/>
      </c>
      <c r="GP24" s="243" t="str">
        <f ca="1">IF(A20="","",IF(Planning!GP25="","",Planning!GP25))</f>
        <v/>
      </c>
      <c r="GQ24" s="243" t="str">
        <f ca="1">IF(A20="","",IF(Planning!GQ25="","",Planning!GQ25))</f>
        <v/>
      </c>
      <c r="GR24" s="243" t="str">
        <f ca="1">IF(A20="","",IF(Planning!GR25="","",Planning!GR25))</f>
        <v/>
      </c>
      <c r="GS24" s="243" t="str">
        <f ca="1">IF(A20="","",IF(Planning!GS25="","",Planning!GS25))</f>
        <v/>
      </c>
      <c r="GT24" s="243" t="str">
        <f ca="1">IF(A20="","",IF(Planning!GT25="","",Planning!GT25))</f>
        <v/>
      </c>
      <c r="GU24" s="243" t="str">
        <f ca="1">IF(A20="","",IF(Planning!GU25="","",Planning!GU25))</f>
        <v/>
      </c>
      <c r="GV24" s="243" t="str">
        <f ca="1">IF(A20="","",IF(Planning!GV25="","",Planning!GV25))</f>
        <v/>
      </c>
      <c r="GW24" s="243" t="str">
        <f ca="1">IF(A20="","",IF(Planning!GW25="","",Planning!GW25))</f>
        <v/>
      </c>
      <c r="GX24" s="243" t="str">
        <f ca="1">IF(A20="","",IF(Planning!GX25="","",Planning!GX25))</f>
        <v/>
      </c>
      <c r="GY24" s="243" t="str">
        <f ca="1">IF(A20="","",IF(Planning!GY25="","",Planning!GY25))</f>
        <v/>
      </c>
      <c r="GZ24" s="243" t="str">
        <f ca="1">IF(A20="","",IF(Planning!GZ25="","",Planning!GZ25))</f>
        <v/>
      </c>
      <c r="HA24" s="243" t="str">
        <f ca="1">IF(A20="","",IF(Planning!HA25="","",Planning!HA25))</f>
        <v/>
      </c>
      <c r="HB24" s="243" t="str">
        <f ca="1">IF(A20="","",IF(Planning!HB25="","",Planning!HB25))</f>
        <v/>
      </c>
      <c r="HC24" s="243" t="str">
        <f ca="1">IF(A20="","",IF(Planning!HC25="","",Planning!HC25))</f>
        <v/>
      </c>
      <c r="HD24" s="243" t="str">
        <f ca="1">IF(A20="","",IF(Planning!HD25="","",Planning!HD25))</f>
        <v/>
      </c>
      <c r="HE24" s="243" t="str">
        <f ca="1">IF(A20="","",IF(Planning!HE25="","",Planning!HE25))</f>
        <v/>
      </c>
      <c r="HF24" s="243" t="str">
        <f ca="1">IF(A20="","",IF(Planning!HF25="","",Planning!HF25))</f>
        <v/>
      </c>
      <c r="HG24" s="243" t="str">
        <f ca="1">IF(A20="","",IF(Planning!HG25="","",Planning!HG25))</f>
        <v/>
      </c>
      <c r="HH24" s="243" t="str">
        <f ca="1">IF(A20="","",IF(Planning!HH25="","",Planning!HH25))</f>
        <v/>
      </c>
      <c r="HI24" s="243" t="str">
        <f ca="1">IF(A20="","",IF(Planning!HI25="","",Planning!HI25))</f>
        <v/>
      </c>
      <c r="HJ24" s="243" t="str">
        <f ca="1">IF(A20="","",IF(Planning!HJ25="","",Planning!HJ25))</f>
        <v/>
      </c>
      <c r="HK24" s="243" t="str">
        <f ca="1">IF(A20="","",IF(Planning!HK25="","",Planning!HK25))</f>
        <v/>
      </c>
      <c r="HL24" s="243" t="str">
        <f ca="1">IF(A20="","",IF(Planning!HL25="","",Planning!HL25))</f>
        <v/>
      </c>
      <c r="HM24" s="243" t="str">
        <f ca="1">IF(A20="","",IF(Planning!HM25="","",Planning!HM25))</f>
        <v/>
      </c>
      <c r="HN24" s="243" t="str">
        <f ca="1">IF(A20="","",IF(Planning!HN25="","",Planning!HN25))</f>
        <v/>
      </c>
      <c r="HO24" s="243" t="str">
        <f ca="1">IF(A20="","",IF(Planning!HO25="","",Planning!HO25))</f>
        <v/>
      </c>
      <c r="HP24" s="243" t="str">
        <f ca="1">IF(A20="","",IF(Planning!HP25="","",Planning!HP25))</f>
        <v/>
      </c>
      <c r="HQ24" s="243" t="str">
        <f ca="1">IF(A20="","",IF(Planning!HQ25="","",Planning!HQ25))</f>
        <v/>
      </c>
      <c r="HR24" s="243" t="str">
        <f ca="1">IF(A20="","",IF(Planning!HR25="","",Planning!HR25))</f>
        <v/>
      </c>
      <c r="HS24" s="243" t="str">
        <f ca="1">IF(A20="","",IF(Planning!HS25="","",Planning!HS25))</f>
        <v/>
      </c>
      <c r="HT24" s="243" t="str">
        <f ca="1">IF(A20="","",IF(Planning!HT25="","",Planning!HT25))</f>
        <v/>
      </c>
      <c r="HU24" s="243" t="str">
        <f ca="1">IF(A20="","",IF(Planning!HU25="","",Planning!HU25))</f>
        <v/>
      </c>
      <c r="HV24" s="243" t="str">
        <f ca="1">IF(A20="","",IF(Planning!HV25="","",Planning!HV25))</f>
        <v/>
      </c>
      <c r="HW24" s="243" t="str">
        <f ca="1">IF(A20="","",IF(Planning!HW25="","",Planning!HW25))</f>
        <v/>
      </c>
      <c r="HX24" s="243" t="str">
        <f ca="1">IF(A20="","",IF(Planning!HX25="","",Planning!HX25))</f>
        <v/>
      </c>
      <c r="HY24" s="243" t="str">
        <f ca="1">IF(A20="","",IF(Planning!HY25="","",Planning!HY25))</f>
        <v/>
      </c>
      <c r="HZ24" s="243" t="str">
        <f ca="1">IF(A20="","",IF(Planning!HZ25="","",Planning!HZ25))</f>
        <v/>
      </c>
      <c r="IA24" s="243" t="str">
        <f ca="1">IF(A20="","",IF(Planning!IA25="","",Planning!IA25))</f>
        <v/>
      </c>
      <c r="IB24" s="243" t="str">
        <f ca="1">IF(A20="","",IF(Planning!IB25="","",Planning!IB25))</f>
        <v/>
      </c>
      <c r="IC24" s="243" t="str">
        <f ca="1">IF(A20="","",IF(Planning!IC25="","",Planning!IC25))</f>
        <v/>
      </c>
      <c r="ID24" s="243" t="str">
        <f ca="1">IF(A20="","",IF(Planning!ID25="","",Planning!ID25))</f>
        <v/>
      </c>
      <c r="IE24" s="243" t="str">
        <f ca="1">IF(A20="","",IF(Planning!IE25="","",Planning!IE25))</f>
        <v/>
      </c>
      <c r="IF24" s="243" t="str">
        <f ca="1">IF(A20="","",IF(Planning!IF25="","",Planning!IF25))</f>
        <v/>
      </c>
      <c r="IG24" s="243" t="str">
        <f ca="1">IF(A20="","",IF(Planning!IG25="","",Planning!IG25))</f>
        <v/>
      </c>
      <c r="IH24" s="243" t="str">
        <f ca="1">IF(A20="","",IF(Planning!IH25="","",Planning!IH25))</f>
        <v/>
      </c>
      <c r="II24" s="243" t="str">
        <f ca="1">IF(A20="","",IF(Planning!II25="","",Planning!II25))</f>
        <v/>
      </c>
      <c r="IJ24" s="243" t="str">
        <f ca="1">IF(A20="","",IF(Planning!IJ25="","",Planning!IJ25))</f>
        <v/>
      </c>
      <c r="IK24" s="243" t="str">
        <f ca="1">IF(A20="","",IF(Planning!IK25="","",Planning!IK25))</f>
        <v/>
      </c>
      <c r="IL24" s="243" t="str">
        <f ca="1">IF(A20="","",IF(Planning!IL25="","",Planning!IL25))</f>
        <v/>
      </c>
      <c r="IM24" s="243" t="str">
        <f ca="1">IF(A20="","",IF(Planning!IM25="","",Planning!IM25))</f>
        <v/>
      </c>
      <c r="IN24" s="243" t="str">
        <f ca="1">IF(A20="","",IF(Planning!IN25="","",Planning!IN25))</f>
        <v/>
      </c>
      <c r="IO24" s="243" t="str">
        <f ca="1">IF(A20="","",IF(Planning!IO25="","",Planning!IO25))</f>
        <v/>
      </c>
      <c r="IP24" s="243" t="str">
        <f ca="1">IF(A20="","",IF(Planning!IP25="","",Planning!IP25))</f>
        <v/>
      </c>
      <c r="IQ24" s="243" t="str">
        <f ca="1">IF(A20="","",IF(Planning!IQ25="","",Planning!IQ25))</f>
        <v/>
      </c>
      <c r="IR24" s="243" t="str">
        <f ca="1">IF(A20="","",IF(Planning!IR25="","",Planning!IR25))</f>
        <v/>
      </c>
      <c r="IS24" s="243" t="str">
        <f ca="1">IF(A20="","",IF(Planning!IS25="","",Planning!IS25))</f>
        <v/>
      </c>
      <c r="IT24" s="243" t="str">
        <f ca="1">IF(A20="","",IF(Planning!IT25="","",Planning!IT25))</f>
        <v/>
      </c>
      <c r="IU24" s="243" t="str">
        <f ca="1">IF(A20="","",IF(Planning!IU25="","",Planning!IU25))</f>
        <v/>
      </c>
      <c r="IV24" s="243" t="str">
        <f ca="1">IF(A20="","",IF(Planning!IV25="","",Planning!IV25))</f>
        <v/>
      </c>
      <c r="IW24" s="243" t="str">
        <f ca="1">IF(A20="","",IF(Planning!IW25="","",Planning!IW25))</f>
        <v/>
      </c>
      <c r="IX24" s="243" t="str">
        <f ca="1">IF(A20="","",IF(Planning!IX25="","",Planning!IX25))</f>
        <v/>
      </c>
      <c r="IY24" s="243" t="str">
        <f ca="1">IF(A20="","",IF(Planning!IY25="","",Planning!IY25))</f>
        <v/>
      </c>
      <c r="IZ24" s="243" t="str">
        <f ca="1">IF(A20="","",IF(Planning!IZ25="","",Planning!IZ25))</f>
        <v/>
      </c>
      <c r="JA24" s="243" t="str">
        <f ca="1">IF(A20="","",IF(Planning!JA25="","",Planning!JA25))</f>
        <v/>
      </c>
      <c r="JB24" s="243" t="str">
        <f ca="1">IF(A20="","",IF(Planning!JB25="","",Planning!JB25))</f>
        <v/>
      </c>
      <c r="JC24" s="243" t="str">
        <f ca="1">IF(A20="","",IF(Planning!JC25="","",Planning!JC25))</f>
        <v/>
      </c>
      <c r="JD24" s="243" t="str">
        <f ca="1">IF(A20="","",IF(Planning!JD25="","",Planning!JD25))</f>
        <v/>
      </c>
      <c r="JE24" s="243" t="str">
        <f ca="1">IF(A20="","",IF(Planning!JE25="","",Planning!JE25))</f>
        <v/>
      </c>
      <c r="JF24" s="243" t="str">
        <f ca="1">IF(A20="","",IF(Planning!JF25="","",Planning!JF25))</f>
        <v/>
      </c>
      <c r="JG24" s="243" t="str">
        <f ca="1">IF(A20="","",IF(Planning!JG25="","",Planning!JG25))</f>
        <v/>
      </c>
      <c r="JH24" s="243" t="str">
        <f ca="1">IF(A20="","",IF(Planning!JH25="","",Planning!JH25))</f>
        <v/>
      </c>
      <c r="JI24" s="243" t="str">
        <f ca="1">IF(A20="","",IF(Planning!JI25="","",Planning!JI25))</f>
        <v/>
      </c>
      <c r="JJ24" s="243" t="str">
        <f ca="1">IF(A20="","",IF(Planning!JJ25="","",Planning!JJ25))</f>
        <v/>
      </c>
      <c r="JK24" s="243" t="str">
        <f ca="1">IF(A20="","",IF(Planning!JK25="","",Planning!JK25))</f>
        <v/>
      </c>
      <c r="JL24" s="243" t="str">
        <f ca="1">IF(A20="","",IF(Planning!JL25="","",Planning!JL25))</f>
        <v/>
      </c>
      <c r="JM24" s="243" t="str">
        <f ca="1">IF(A20="","",IF(Planning!JM25="","",Planning!JM25))</f>
        <v/>
      </c>
      <c r="JN24" s="243" t="str">
        <f ca="1">IF(A20="","",IF(Planning!JN25="","",Planning!JN25))</f>
        <v/>
      </c>
      <c r="JO24" s="243" t="str">
        <f ca="1">IF(A20="","",IF(Planning!JO25="","",Planning!JO25))</f>
        <v/>
      </c>
      <c r="JP24" s="243" t="str">
        <f ca="1">IF(A20="","",IF(Planning!JP25="","",Planning!JP25))</f>
        <v/>
      </c>
      <c r="JQ24" s="243" t="str">
        <f ca="1">IF(A20="","",IF(Planning!JQ25="","",Planning!JQ25))</f>
        <v/>
      </c>
      <c r="JR24" s="243" t="str">
        <f ca="1">IF(A20="","",IF(Planning!JR25="","",Planning!JR25))</f>
        <v/>
      </c>
      <c r="JS24" s="243" t="str">
        <f ca="1">IF(A20="","",IF(Planning!JS25="","",Planning!JS25))</f>
        <v/>
      </c>
      <c r="JT24" s="243" t="str">
        <f ca="1">IF(A20="","",IF(Planning!JT25="","",Planning!JT25))</f>
        <v/>
      </c>
      <c r="JU24" s="243" t="str">
        <f ca="1">IF(A20="","",IF(Planning!JU25="","",Planning!JU25))</f>
        <v/>
      </c>
      <c r="JV24" s="243" t="str">
        <f ca="1">IF(A20="","",IF(Planning!JV25="","",Planning!JV25))</f>
        <v/>
      </c>
      <c r="JW24" s="243" t="str">
        <f ca="1">IF(A20="","",IF(Planning!JW25="","",Planning!JW25))</f>
        <v/>
      </c>
      <c r="JX24" s="243" t="str">
        <f ca="1">IF(A20="","",IF(Planning!JX25="","",Planning!JX25))</f>
        <v/>
      </c>
      <c r="JY24" s="243" t="str">
        <f ca="1">IF(A20="","",IF(Planning!JY25="","",Planning!JY25))</f>
        <v/>
      </c>
      <c r="JZ24" s="243" t="str">
        <f ca="1">IF(A20="","",IF(Planning!JZ25="","",Planning!JZ25))</f>
        <v/>
      </c>
      <c r="KA24" s="243" t="str">
        <f ca="1">IF(A20="","",IF(Planning!KA25="","",Planning!KA25))</f>
        <v/>
      </c>
      <c r="KB24" s="243" t="str">
        <f ca="1">IF(A20="","",IF(Planning!KB25="","",Planning!KB25))</f>
        <v/>
      </c>
      <c r="KC24" s="243" t="str">
        <f ca="1">IF(A20="","",IF(Planning!KC25="","",Planning!KC25))</f>
        <v/>
      </c>
      <c r="KD24" s="243" t="str">
        <f ca="1">IF(A20="","",IF(Planning!KD25="","",Planning!KD25))</f>
        <v/>
      </c>
      <c r="KE24" s="243" t="str">
        <f ca="1">IF(A20="","",IF(Planning!KE25="","",Planning!KE25))</f>
        <v/>
      </c>
      <c r="KF24" s="243" t="str">
        <f ca="1">IF(A20="","",IF(Planning!KF25="","",Planning!KF25))</f>
        <v/>
      </c>
      <c r="KG24" s="243" t="str">
        <f ca="1">IF(A20="","",IF(Planning!KG25="","",Planning!KG25))</f>
        <v/>
      </c>
      <c r="KH24" s="243" t="str">
        <f ca="1">IF(A20="","",IF(Planning!KH25="","",Planning!KH25))</f>
        <v/>
      </c>
      <c r="KI24" s="243" t="str">
        <f ca="1">IF(A20="","",IF(Planning!KI25="","",Planning!KI25))</f>
        <v/>
      </c>
      <c r="KJ24" s="243" t="str">
        <f ca="1">IF(A20="","",IF(Planning!KJ25="","",Planning!KJ25))</f>
        <v/>
      </c>
      <c r="KK24" s="243" t="str">
        <f ca="1">IF(A20="","",IF(Planning!KK25="","",Planning!KK25))</f>
        <v/>
      </c>
      <c r="KL24" s="243" t="str">
        <f ca="1">IF(A20="","",IF(Planning!KL25="","",Planning!KL25))</f>
        <v/>
      </c>
      <c r="KM24" s="243" t="str">
        <f ca="1">IF(A20="","",IF(Planning!KM25="","",Planning!KM25))</f>
        <v/>
      </c>
      <c r="KN24" s="243" t="str">
        <f ca="1">IF(A20="","",IF(Planning!KN25="","",Planning!KN25))</f>
        <v/>
      </c>
      <c r="KO24" s="243" t="str">
        <f ca="1">IF(A20="","",IF(Planning!KO25="","",Planning!KO25))</f>
        <v/>
      </c>
      <c r="KP24" s="243" t="str">
        <f ca="1">IF(A20="","",IF(Planning!KP25="","",Planning!KP25))</f>
        <v/>
      </c>
      <c r="KQ24" s="243" t="str">
        <f ca="1">IF(A20="","",IF(Planning!KQ25="","",Planning!KQ25))</f>
        <v/>
      </c>
      <c r="KR24" s="243" t="str">
        <f ca="1">IF(A20="","",IF(Planning!KR25="","",Planning!KR25))</f>
        <v/>
      </c>
      <c r="KS24" s="243" t="str">
        <f ca="1">IF(A20="","",IF(Planning!KS25="","",Planning!KS25))</f>
        <v/>
      </c>
      <c r="KT24" s="243" t="str">
        <f ca="1">IF(A20="","",IF(Planning!KT25="","",Planning!KT25))</f>
        <v/>
      </c>
      <c r="KU24" s="243" t="str">
        <f ca="1">IF(A20="","",IF(Planning!KU25="","",Planning!KU25))</f>
        <v/>
      </c>
      <c r="KV24" s="243" t="str">
        <f ca="1">IF(A20="","",IF(Planning!KV25="","",Planning!KV25))</f>
        <v/>
      </c>
      <c r="KW24" s="243" t="str">
        <f ca="1">IF(A20="","",IF(Planning!KW25="","",Planning!KW25))</f>
        <v/>
      </c>
      <c r="KX24" s="243" t="str">
        <f ca="1">IF(A20="","",IF(Planning!KX25="","",Planning!KX25))</f>
        <v/>
      </c>
      <c r="KY24" s="243" t="str">
        <f ca="1">IF(A20="","",IF(Planning!KY25="","",Planning!KY25))</f>
        <v/>
      </c>
      <c r="KZ24" s="243" t="str">
        <f ca="1">IF(A20="","",IF(Planning!KZ25="","",Planning!KZ25))</f>
        <v/>
      </c>
      <c r="LA24" s="243" t="str">
        <f ca="1">IF(A20="","",IF(Planning!LA25="","",Planning!LA25))</f>
        <v/>
      </c>
      <c r="LB24" s="243" t="str">
        <f ca="1">IF(A20="","",IF(Planning!LB25="","",Planning!LB25))</f>
        <v/>
      </c>
      <c r="LC24" s="243" t="str">
        <f ca="1">IF(A20="","",IF(Planning!LC25="","",Planning!LC25))</f>
        <v/>
      </c>
      <c r="LD24" s="243" t="str">
        <f ca="1">IF(A20="","",IF(Planning!LD25="","",Planning!LD25))</f>
        <v/>
      </c>
      <c r="LE24" s="243" t="str">
        <f ca="1">IF(A20="","",IF(Planning!LE25="","",Planning!LE25))</f>
        <v/>
      </c>
      <c r="LF24" s="243" t="str">
        <f ca="1">IF(A20="","",IF(Planning!LF25="","",Planning!LF25))</f>
        <v/>
      </c>
      <c r="LG24" s="243" t="str">
        <f ca="1">IF(A20="","",IF(Planning!LG25="","",Planning!LG25))</f>
        <v/>
      </c>
      <c r="LH24" s="243" t="str">
        <f ca="1">IF(A20="","",IF(Planning!LH25="","",Planning!LH25))</f>
        <v/>
      </c>
      <c r="LI24" s="243" t="str">
        <f ca="1">IF(A20="","",IF(Planning!LI25="","",Planning!LI25))</f>
        <v/>
      </c>
      <c r="LJ24" s="243" t="str">
        <f ca="1">IF(A20="","",IF(Planning!LJ25="","",Planning!LJ25))</f>
        <v/>
      </c>
      <c r="LK24" s="243" t="str">
        <f ca="1">IF(A20="","",IF(Planning!LK25="","",Planning!LK25))</f>
        <v/>
      </c>
      <c r="LL24" s="243" t="str">
        <f ca="1">IF(A20="","",IF(Planning!LL25="","",Planning!LL25))</f>
        <v/>
      </c>
      <c r="LM24" s="243" t="str">
        <f ca="1">IF(A20="","",IF(Planning!LM25="","",Planning!LM25))</f>
        <v/>
      </c>
      <c r="LN24" s="243" t="str">
        <f ca="1">IF(A20="","",IF(Planning!LN25="","",Planning!LN25))</f>
        <v/>
      </c>
      <c r="LO24" s="243" t="str">
        <f ca="1">IF(A20="","",IF(Planning!LO25="","",Planning!LO25))</f>
        <v/>
      </c>
      <c r="LP24" s="243" t="str">
        <f ca="1">IF(A20="","",IF(Planning!LP25="","",Planning!LP25))</f>
        <v/>
      </c>
      <c r="LQ24" s="243" t="str">
        <f ca="1">IF(A20="","",IF(Planning!LQ25="","",Planning!LQ25))</f>
        <v/>
      </c>
      <c r="LR24" s="243" t="str">
        <f ca="1">IF(A20="","",IF(Planning!LR25="","",Planning!LR25))</f>
        <v/>
      </c>
      <c r="LS24" s="243" t="str">
        <f ca="1">IF(A20="","",IF(Planning!LS25="","",Planning!LS25))</f>
        <v/>
      </c>
      <c r="LT24" s="243" t="str">
        <f ca="1">IF(A20="","",IF(Planning!LT25="","",Planning!LT25))</f>
        <v/>
      </c>
      <c r="LU24" s="243" t="str">
        <f ca="1">IF(A20="","",IF(Planning!LU25="","",Planning!LU25))</f>
        <v/>
      </c>
      <c r="LV24" s="243" t="str">
        <f ca="1">IF(A20="","",IF(Planning!LV25="","",Planning!LV25))</f>
        <v/>
      </c>
      <c r="LW24" s="243" t="str">
        <f ca="1">IF(A20="","",IF(Planning!LW25="","",Planning!LW25))</f>
        <v/>
      </c>
      <c r="LX24" s="243" t="str">
        <f ca="1">IF(A20="","",IF(Planning!LX25="","",Planning!LX25))</f>
        <v/>
      </c>
      <c r="LY24" s="243" t="str">
        <f ca="1">IF(A20="","",IF(Planning!LY25="","",Planning!LY25))</f>
        <v/>
      </c>
      <c r="LZ24" s="243" t="str">
        <f ca="1">IF(A20="","",IF(Planning!LZ25="","",Planning!LZ25))</f>
        <v/>
      </c>
      <c r="MA24" s="243" t="str">
        <f ca="1">IF(A20="","",IF(Planning!MA25="","",Planning!MA25))</f>
        <v/>
      </c>
      <c r="MB24" s="243" t="str">
        <f ca="1">IF(A20="","",IF(Planning!MB25="","",Planning!MB25))</f>
        <v/>
      </c>
      <c r="MC24" s="243" t="str">
        <f ca="1">IF(A20="","",IF(Planning!MC25="","",Planning!MC25))</f>
        <v/>
      </c>
      <c r="MD24" s="243" t="str">
        <f ca="1">IF(A20="","",IF(Planning!MD25="","",Planning!MD25))</f>
        <v/>
      </c>
      <c r="ME24" s="243" t="str">
        <f ca="1">IF(A20="","",IF(Planning!ME25="","",Planning!ME25))</f>
        <v/>
      </c>
      <c r="MF24" s="243" t="str">
        <f ca="1">IF(A20="","",IF(Planning!MF25="","",Planning!MF25))</f>
        <v/>
      </c>
      <c r="MG24" s="243" t="str">
        <f ca="1">IF(A20="","",IF(Planning!MG25="","",Planning!MG25))</f>
        <v/>
      </c>
      <c r="MH24" s="243" t="str">
        <f ca="1">IF(A20="","",IF(Planning!MH25="","",Planning!MH25))</f>
        <v/>
      </c>
      <c r="MI24" s="243" t="str">
        <f ca="1">IF(A20="","",IF(Planning!MI25="","",Planning!MI25))</f>
        <v/>
      </c>
      <c r="MJ24" s="243" t="str">
        <f ca="1">IF(A20="","",IF(Planning!MJ25="","",Planning!MJ25))</f>
        <v/>
      </c>
      <c r="MK24" s="243" t="str">
        <f ca="1">IF(A20="","",IF(Planning!MK25="","",Planning!MK25))</f>
        <v/>
      </c>
      <c r="ML24" s="243" t="str">
        <f ca="1">IF(A20="","",IF(Planning!ML25="","",Planning!ML25))</f>
        <v/>
      </c>
      <c r="MM24" s="243" t="str">
        <f ca="1">IF(A20="","",IF(Planning!MM25="","",Planning!MM25))</f>
        <v/>
      </c>
      <c r="MN24" s="243" t="str">
        <f ca="1">IF(A20="","",IF(Planning!MN25="","",Planning!MN25))</f>
        <v/>
      </c>
      <c r="MO24" s="243" t="str">
        <f ca="1">IF(A20="","",IF(Planning!MO25="","",Planning!MO25))</f>
        <v/>
      </c>
      <c r="MP24" s="243" t="str">
        <f ca="1">IF(A20="","",IF(Planning!MP25="","",Planning!MP25))</f>
        <v/>
      </c>
      <c r="MQ24" s="243" t="str">
        <f ca="1">IF(A20="","",IF(Planning!MQ25="","",Planning!MQ25))</f>
        <v/>
      </c>
      <c r="MR24" s="243" t="str">
        <f ca="1">IF(A20="","",IF(Planning!MR25="","",Planning!MR25))</f>
        <v/>
      </c>
      <c r="MS24" s="243" t="str">
        <f ca="1">IF(A20="","",IF(Planning!MS25="","",Planning!MS25))</f>
        <v/>
      </c>
      <c r="MT24" s="243" t="str">
        <f ca="1">IF(A20="","",IF(Planning!MT25="","",Planning!MT25))</f>
        <v/>
      </c>
      <c r="MU24" s="243" t="str">
        <f ca="1">IF(A20="","",IF(Planning!MU25="","",Planning!MU25))</f>
        <v/>
      </c>
      <c r="MV24" s="243" t="str">
        <f ca="1">IF(A20="","",IF(Planning!MV25="","",Planning!MV25))</f>
        <v/>
      </c>
      <c r="MW24" s="243" t="str">
        <f ca="1">IF(A20="","",IF(Planning!MW25="","",Planning!MW25))</f>
        <v/>
      </c>
      <c r="MX24" s="243" t="str">
        <f ca="1">IF(A20="","",IF(Planning!MX25="","",Planning!MX25))</f>
        <v/>
      </c>
      <c r="MY24" s="243" t="str">
        <f ca="1">IF(A20="","",IF(Planning!MY25="","",Planning!MY25))</f>
        <v/>
      </c>
      <c r="MZ24" s="243" t="str">
        <f ca="1">IF(A20="","",IF(Planning!MZ25="","",Planning!MZ25))</f>
        <v/>
      </c>
      <c r="NA24" s="243" t="str">
        <f ca="1">IF(A20="","",IF(Planning!NA25="","",Planning!NA25))</f>
        <v/>
      </c>
      <c r="NB24" s="243" t="str">
        <f ca="1">IF(A20="","",IF(Planning!NB25="","",Planning!NB25))</f>
        <v/>
      </c>
      <c r="NC24" s="243" t="str">
        <f ca="1">IF(A20="","",IF(Planning!NC25="","",Planning!NC25))</f>
        <v/>
      </c>
      <c r="ND24" s="243" t="str">
        <f ca="1">IF(A20="","",IF(Planning!ND25="","",Planning!ND25))</f>
        <v/>
      </c>
      <c r="NE24" s="243" t="str">
        <f ca="1">IF(A20="","",IF(Planning!NE25="","",Planning!NE25))</f>
        <v/>
      </c>
      <c r="NF24" s="243" t="str">
        <f ca="1">IF(A20="","",IF(Planning!NF25="","",Planning!NF25))</f>
        <v/>
      </c>
      <c r="NG24" s="243" t="str">
        <f ca="1">IF(A20="","",IF(Planning!NG25="","",Planning!NG25))</f>
        <v/>
      </c>
      <c r="NH24" s="243" t="str">
        <f ca="1">IF(A20="","",IF(Planning!NH25="","",Planning!NH25))</f>
        <v/>
      </c>
      <c r="NI24" s="243" t="str">
        <f ca="1">IF(A20="","",IF(Planning!NI25="","",Planning!NI25))</f>
        <v/>
      </c>
      <c r="NJ24" s="243" t="str">
        <f ca="1">IF(A20="","",IF(Planning!NJ25="","",Planning!NJ25))</f>
        <v/>
      </c>
      <c r="NK24" s="243" t="str">
        <f ca="1">IF(A20="","",IF(Planning!NK25="","",Planning!NK25))</f>
        <v/>
      </c>
      <c r="NL24" s="243" t="str">
        <f ca="1">IF(A20="","",IF(Planning!NL25="","",Planning!NL25))</f>
        <v/>
      </c>
      <c r="NM24" s="243" t="str">
        <f ca="1">IF(A20="","",IF(Planning!NM25="","",Planning!NM25))</f>
        <v/>
      </c>
      <c r="NN24" s="243" t="str">
        <f ca="1">IF(A20="","",IF(Planning!NN25="","",Planning!NN25))</f>
        <v/>
      </c>
      <c r="NO24" s="243" t="str">
        <f ca="1">IF(A20="","",IF(Planning!NO25="","",Planning!NO25))</f>
        <v/>
      </c>
      <c r="NP24" s="243" t="str">
        <f ca="1">IF(A20="","",IF(Planning!NP25="","",Planning!NP25))</f>
        <v/>
      </c>
      <c r="NQ24" s="243" t="str">
        <f ca="1">IF(A20="","",IF(Planning!NQ25="","",Planning!NQ25))</f>
        <v/>
      </c>
      <c r="NR24" s="243" t="str">
        <f ca="1">IF(A20="","",IF(Planning!NR25="","",Planning!NR25))</f>
        <v/>
      </c>
      <c r="NS24" s="243" t="str">
        <f ca="1">IF(A20="","",IF(Planning!NS25="","",Planning!NS25))</f>
        <v/>
      </c>
      <c r="NT24" s="243" t="str">
        <f ca="1">IF(A20="","",IF(Planning!NT25="","",Planning!NT25))</f>
        <v/>
      </c>
      <c r="NU24" s="243" t="str">
        <f ca="1">IF(A20="","",IF(Planning!NU25="","",Planning!NU25))</f>
        <v/>
      </c>
      <c r="NV24" s="243" t="str">
        <f ca="1">IF(A20="","",IF(Planning!NV25="","",Planning!NV25))</f>
        <v/>
      </c>
      <c r="NW24" s="243" t="str">
        <f ca="1">IF(A20="","",IF(Planning!NW25="","",Planning!NW25))</f>
        <v/>
      </c>
      <c r="NX24" s="243" t="str">
        <f ca="1">IF(A20="","",IF(Planning!NX25="","",Planning!NX25))</f>
        <v/>
      </c>
      <c r="NY24" s="243" t="str">
        <f ca="1">IF(A20="","",IF(Planning!NY25="","",Planning!NY25))</f>
        <v/>
      </c>
      <c r="NZ24" s="243" t="str">
        <f ca="1">IF(A20="","",IF(Planning!NZ25="","",Planning!NZ25))</f>
        <v/>
      </c>
      <c r="OA24" s="243" t="str">
        <f ca="1">IF(A20="","",IF(Planning!OA25="","",Planning!OA25))</f>
        <v/>
      </c>
      <c r="OB24" s="243" t="str">
        <f ca="1">IF(A20="","",IF(Planning!OB25="","",Planning!OB25))</f>
        <v/>
      </c>
      <c r="OC24" s="243" t="str">
        <f ca="1">IF(A20="","",IF(Planning!OC25="","",Planning!OC25))</f>
        <v/>
      </c>
      <c r="OD24" s="243" t="str">
        <f ca="1">IF(A20="","",IF(Planning!OD25="","",Planning!OD25))</f>
        <v/>
      </c>
      <c r="OE24" s="243" t="str">
        <f ca="1">IF(A20="","",IF(Planning!OE25="","",Planning!OE25))</f>
        <v/>
      </c>
      <c r="OF24" s="243" t="str">
        <f ca="1">IF(A20="","",IF(Planning!OF25="","",Planning!OF25))</f>
        <v/>
      </c>
      <c r="OG24" s="243" t="str">
        <f ca="1">IF(A20="","",IF(Planning!OG25="","",Planning!OG25))</f>
        <v/>
      </c>
      <c r="OH24" s="243" t="str">
        <f ca="1">IF(A20="","",IF(Planning!OH25="","",Planning!OH25))</f>
        <v/>
      </c>
      <c r="OI24" s="243" t="str">
        <f ca="1">IF(A20="","",IF(Planning!OI25="","",Planning!OI25))</f>
        <v/>
      </c>
      <c r="OJ24" s="244" t="str">
        <f ca="1">IF(A20="","",IF(Planning!OJ25="","",Planning!OJ25))</f>
        <v/>
      </c>
    </row>
    <row r="25" spans="1:400" ht="17.25" thickTop="1" thickBot="1" x14ac:dyDescent="0.25">
      <c r="A25" s="251"/>
      <c r="B25" s="252">
        <f ca="1">TODAY()</f>
        <v>43563</v>
      </c>
      <c r="C25" s="19" t="s">
        <v>524</v>
      </c>
      <c r="D25" s="212">
        <f t="shared" ref="D25:BO25" ca="1" si="56">IF(D9&lt;$B$25,-1,1)</f>
        <v>-1</v>
      </c>
      <c r="E25" s="212">
        <f t="shared" ca="1" si="56"/>
        <v>-1</v>
      </c>
      <c r="F25" s="212">
        <f t="shared" ca="1" si="56"/>
        <v>-1</v>
      </c>
      <c r="G25" s="212">
        <f t="shared" ca="1" si="56"/>
        <v>-1</v>
      </c>
      <c r="H25" s="212">
        <f t="shared" ca="1" si="56"/>
        <v>-1</v>
      </c>
      <c r="I25" s="212">
        <f t="shared" ca="1" si="56"/>
        <v>-1</v>
      </c>
      <c r="J25" s="212">
        <f t="shared" ca="1" si="56"/>
        <v>-1</v>
      </c>
      <c r="K25" s="212">
        <f t="shared" ca="1" si="56"/>
        <v>-1</v>
      </c>
      <c r="L25" s="212">
        <f t="shared" ca="1" si="56"/>
        <v>-1</v>
      </c>
      <c r="M25" s="212">
        <f t="shared" ca="1" si="56"/>
        <v>-1</v>
      </c>
      <c r="N25" s="212">
        <f t="shared" ca="1" si="56"/>
        <v>-1</v>
      </c>
      <c r="O25" s="212">
        <f t="shared" ca="1" si="56"/>
        <v>-1</v>
      </c>
      <c r="P25" s="212">
        <f t="shared" ca="1" si="56"/>
        <v>-1</v>
      </c>
      <c r="Q25" s="212">
        <f t="shared" ca="1" si="56"/>
        <v>-1</v>
      </c>
      <c r="R25" s="212">
        <f t="shared" ca="1" si="56"/>
        <v>-1</v>
      </c>
      <c r="S25" s="212">
        <f t="shared" ca="1" si="56"/>
        <v>-1</v>
      </c>
      <c r="T25" s="212">
        <f t="shared" ca="1" si="56"/>
        <v>-1</v>
      </c>
      <c r="U25" s="212">
        <f t="shared" ca="1" si="56"/>
        <v>-1</v>
      </c>
      <c r="V25" s="212">
        <f t="shared" ca="1" si="56"/>
        <v>-1</v>
      </c>
      <c r="W25" s="212">
        <f t="shared" ca="1" si="56"/>
        <v>-1</v>
      </c>
      <c r="X25" s="212">
        <f t="shared" ca="1" si="56"/>
        <v>-1</v>
      </c>
      <c r="Y25" s="212">
        <f t="shared" ca="1" si="56"/>
        <v>-1</v>
      </c>
      <c r="Z25" s="212">
        <f t="shared" ca="1" si="56"/>
        <v>-1</v>
      </c>
      <c r="AA25" s="212">
        <f t="shared" ca="1" si="56"/>
        <v>-1</v>
      </c>
      <c r="AB25" s="212">
        <f t="shared" ca="1" si="56"/>
        <v>-1</v>
      </c>
      <c r="AC25" s="212">
        <f t="shared" ca="1" si="56"/>
        <v>-1</v>
      </c>
      <c r="AD25" s="212">
        <f t="shared" ca="1" si="56"/>
        <v>-1</v>
      </c>
      <c r="AE25" s="212">
        <f t="shared" ca="1" si="56"/>
        <v>-1</v>
      </c>
      <c r="AF25" s="212">
        <f t="shared" ca="1" si="56"/>
        <v>-1</v>
      </c>
      <c r="AG25" s="212">
        <f t="shared" ca="1" si="56"/>
        <v>-1</v>
      </c>
      <c r="AH25" s="212">
        <f t="shared" ca="1" si="56"/>
        <v>-1</v>
      </c>
      <c r="AI25" s="212">
        <f t="shared" ca="1" si="56"/>
        <v>-1</v>
      </c>
      <c r="AJ25" s="212">
        <f t="shared" ca="1" si="56"/>
        <v>-1</v>
      </c>
      <c r="AK25" s="212">
        <f t="shared" ca="1" si="56"/>
        <v>-1</v>
      </c>
      <c r="AL25" s="212">
        <f t="shared" ca="1" si="56"/>
        <v>-1</v>
      </c>
      <c r="AM25" s="212">
        <f t="shared" ca="1" si="56"/>
        <v>-1</v>
      </c>
      <c r="AN25" s="212">
        <f t="shared" ca="1" si="56"/>
        <v>-1</v>
      </c>
      <c r="AO25" s="212">
        <f t="shared" ca="1" si="56"/>
        <v>-1</v>
      </c>
      <c r="AP25" s="212">
        <f t="shared" ca="1" si="56"/>
        <v>-1</v>
      </c>
      <c r="AQ25" s="212">
        <f t="shared" ca="1" si="56"/>
        <v>-1</v>
      </c>
      <c r="AR25" s="212">
        <f t="shared" ca="1" si="56"/>
        <v>-1</v>
      </c>
      <c r="AS25" s="212">
        <f t="shared" ca="1" si="56"/>
        <v>-1</v>
      </c>
      <c r="AT25" s="212">
        <f t="shared" ca="1" si="56"/>
        <v>-1</v>
      </c>
      <c r="AU25" s="212">
        <f t="shared" ca="1" si="56"/>
        <v>-1</v>
      </c>
      <c r="AV25" s="212">
        <f t="shared" ca="1" si="56"/>
        <v>-1</v>
      </c>
      <c r="AW25" s="212">
        <f t="shared" ca="1" si="56"/>
        <v>-1</v>
      </c>
      <c r="AX25" s="212">
        <f t="shared" ca="1" si="56"/>
        <v>-1</v>
      </c>
      <c r="AY25" s="212">
        <f t="shared" ca="1" si="56"/>
        <v>-1</v>
      </c>
      <c r="AZ25" s="212">
        <f t="shared" ca="1" si="56"/>
        <v>-1</v>
      </c>
      <c r="BA25" s="212">
        <f t="shared" ca="1" si="56"/>
        <v>-1</v>
      </c>
      <c r="BB25" s="212">
        <f t="shared" ca="1" si="56"/>
        <v>-1</v>
      </c>
      <c r="BC25" s="212">
        <f t="shared" ca="1" si="56"/>
        <v>-1</v>
      </c>
      <c r="BD25" s="212">
        <f t="shared" ca="1" si="56"/>
        <v>-1</v>
      </c>
      <c r="BE25" s="212">
        <f t="shared" ca="1" si="56"/>
        <v>-1</v>
      </c>
      <c r="BF25" s="212">
        <f t="shared" ca="1" si="56"/>
        <v>-1</v>
      </c>
      <c r="BG25" s="212">
        <f t="shared" ca="1" si="56"/>
        <v>-1</v>
      </c>
      <c r="BH25" s="212">
        <f t="shared" ca="1" si="56"/>
        <v>-1</v>
      </c>
      <c r="BI25" s="212">
        <f t="shared" ca="1" si="56"/>
        <v>-1</v>
      </c>
      <c r="BJ25" s="212">
        <f t="shared" ca="1" si="56"/>
        <v>-1</v>
      </c>
      <c r="BK25" s="212">
        <f t="shared" ca="1" si="56"/>
        <v>-1</v>
      </c>
      <c r="BL25" s="212">
        <f t="shared" ca="1" si="56"/>
        <v>-1</v>
      </c>
      <c r="BM25" s="212">
        <f t="shared" ca="1" si="56"/>
        <v>-1</v>
      </c>
      <c r="BN25" s="212">
        <f t="shared" ca="1" si="56"/>
        <v>-1</v>
      </c>
      <c r="BO25" s="212">
        <f t="shared" ca="1" si="56"/>
        <v>-1</v>
      </c>
      <c r="BP25" s="212">
        <f t="shared" ref="BP25:EA25" ca="1" si="57">IF(BP9&lt;$B$25,-1,1)</f>
        <v>-1</v>
      </c>
      <c r="BQ25" s="212">
        <f t="shared" ca="1" si="57"/>
        <v>-1</v>
      </c>
      <c r="BR25" s="212">
        <f t="shared" ca="1" si="57"/>
        <v>-1</v>
      </c>
      <c r="BS25" s="212">
        <f t="shared" ca="1" si="57"/>
        <v>-1</v>
      </c>
      <c r="BT25" s="212">
        <f t="shared" ca="1" si="57"/>
        <v>-1</v>
      </c>
      <c r="BU25" s="212">
        <f t="shared" ca="1" si="57"/>
        <v>-1</v>
      </c>
      <c r="BV25" s="212">
        <f t="shared" ca="1" si="57"/>
        <v>-1</v>
      </c>
      <c r="BW25" s="212">
        <f t="shared" ca="1" si="57"/>
        <v>-1</v>
      </c>
      <c r="BX25" s="212">
        <f t="shared" ca="1" si="57"/>
        <v>-1</v>
      </c>
      <c r="BY25" s="212">
        <f t="shared" ca="1" si="57"/>
        <v>-1</v>
      </c>
      <c r="BZ25" s="212">
        <f t="shared" ca="1" si="57"/>
        <v>-1</v>
      </c>
      <c r="CA25" s="212">
        <f t="shared" ca="1" si="57"/>
        <v>-1</v>
      </c>
      <c r="CB25" s="212">
        <f t="shared" ca="1" si="57"/>
        <v>-1</v>
      </c>
      <c r="CC25" s="212">
        <f t="shared" ca="1" si="57"/>
        <v>-1</v>
      </c>
      <c r="CD25" s="212">
        <f t="shared" ca="1" si="57"/>
        <v>-1</v>
      </c>
      <c r="CE25" s="212">
        <f t="shared" ca="1" si="57"/>
        <v>-1</v>
      </c>
      <c r="CF25" s="212">
        <f t="shared" ca="1" si="57"/>
        <v>-1</v>
      </c>
      <c r="CG25" s="212">
        <f t="shared" ca="1" si="57"/>
        <v>-1</v>
      </c>
      <c r="CH25" s="212">
        <f t="shared" ca="1" si="57"/>
        <v>-1</v>
      </c>
      <c r="CI25" s="212">
        <f t="shared" ca="1" si="57"/>
        <v>-1</v>
      </c>
      <c r="CJ25" s="212">
        <f t="shared" ca="1" si="57"/>
        <v>-1</v>
      </c>
      <c r="CK25" s="212">
        <f t="shared" ca="1" si="57"/>
        <v>-1</v>
      </c>
      <c r="CL25" s="212">
        <f t="shared" ca="1" si="57"/>
        <v>-1</v>
      </c>
      <c r="CM25" s="212">
        <f t="shared" ca="1" si="57"/>
        <v>-1</v>
      </c>
      <c r="CN25" s="212">
        <f t="shared" ca="1" si="57"/>
        <v>-1</v>
      </c>
      <c r="CO25" s="212">
        <f t="shared" ca="1" si="57"/>
        <v>-1</v>
      </c>
      <c r="CP25" s="212">
        <f t="shared" ca="1" si="57"/>
        <v>-1</v>
      </c>
      <c r="CQ25" s="212">
        <f t="shared" ca="1" si="57"/>
        <v>-1</v>
      </c>
      <c r="CR25" s="212">
        <f t="shared" ca="1" si="57"/>
        <v>-1</v>
      </c>
      <c r="CS25" s="212">
        <f t="shared" ca="1" si="57"/>
        <v>-1</v>
      </c>
      <c r="CT25" s="212">
        <f t="shared" ca="1" si="57"/>
        <v>-1</v>
      </c>
      <c r="CU25" s="212">
        <f t="shared" ca="1" si="57"/>
        <v>-1</v>
      </c>
      <c r="CV25" s="212">
        <f t="shared" ca="1" si="57"/>
        <v>-1</v>
      </c>
      <c r="CW25" s="212">
        <f t="shared" ca="1" si="57"/>
        <v>-1</v>
      </c>
      <c r="CX25" s="212">
        <f t="shared" ca="1" si="57"/>
        <v>-1</v>
      </c>
      <c r="CY25" s="212">
        <f t="shared" ca="1" si="57"/>
        <v>-1</v>
      </c>
      <c r="CZ25" s="212">
        <f t="shared" ca="1" si="57"/>
        <v>-1</v>
      </c>
      <c r="DA25" s="212">
        <f t="shared" ca="1" si="57"/>
        <v>-1</v>
      </c>
      <c r="DB25" s="212">
        <f t="shared" ca="1" si="57"/>
        <v>-1</v>
      </c>
      <c r="DC25" s="212">
        <f t="shared" ca="1" si="57"/>
        <v>-1</v>
      </c>
      <c r="DD25" s="212">
        <f t="shared" ca="1" si="57"/>
        <v>-1</v>
      </c>
      <c r="DE25" s="212">
        <f t="shared" ca="1" si="57"/>
        <v>-1</v>
      </c>
      <c r="DF25" s="212">
        <f t="shared" ca="1" si="57"/>
        <v>-1</v>
      </c>
      <c r="DG25" s="212">
        <f t="shared" ca="1" si="57"/>
        <v>-1</v>
      </c>
      <c r="DH25" s="212">
        <f t="shared" ca="1" si="57"/>
        <v>-1</v>
      </c>
      <c r="DI25" s="212">
        <f t="shared" ca="1" si="57"/>
        <v>-1</v>
      </c>
      <c r="DJ25" s="212">
        <f t="shared" ca="1" si="57"/>
        <v>-1</v>
      </c>
      <c r="DK25" s="212">
        <f t="shared" ca="1" si="57"/>
        <v>-1</v>
      </c>
      <c r="DL25" s="212">
        <f t="shared" ca="1" si="57"/>
        <v>-1</v>
      </c>
      <c r="DM25" s="212">
        <f t="shared" ca="1" si="57"/>
        <v>-1</v>
      </c>
      <c r="DN25" s="212">
        <f t="shared" ca="1" si="57"/>
        <v>-1</v>
      </c>
      <c r="DO25" s="212">
        <f t="shared" ca="1" si="57"/>
        <v>-1</v>
      </c>
      <c r="DP25" s="212">
        <f t="shared" ca="1" si="57"/>
        <v>-1</v>
      </c>
      <c r="DQ25" s="212">
        <f t="shared" ca="1" si="57"/>
        <v>-1</v>
      </c>
      <c r="DR25" s="212">
        <f t="shared" ca="1" si="57"/>
        <v>-1</v>
      </c>
      <c r="DS25" s="212">
        <f t="shared" ca="1" si="57"/>
        <v>-1</v>
      </c>
      <c r="DT25" s="212">
        <f t="shared" ca="1" si="57"/>
        <v>-1</v>
      </c>
      <c r="DU25" s="212">
        <f t="shared" ca="1" si="57"/>
        <v>-1</v>
      </c>
      <c r="DV25" s="212">
        <f t="shared" ca="1" si="57"/>
        <v>-1</v>
      </c>
      <c r="DW25" s="212">
        <f t="shared" ca="1" si="57"/>
        <v>-1</v>
      </c>
      <c r="DX25" s="212">
        <f t="shared" ca="1" si="57"/>
        <v>-1</v>
      </c>
      <c r="DY25" s="212">
        <f t="shared" ca="1" si="57"/>
        <v>-1</v>
      </c>
      <c r="DZ25" s="212">
        <f t="shared" ca="1" si="57"/>
        <v>-1</v>
      </c>
      <c r="EA25" s="212">
        <f t="shared" ca="1" si="57"/>
        <v>-1</v>
      </c>
      <c r="EB25" s="212">
        <f t="shared" ref="EB25:GM25" ca="1" si="58">IF(EB9&lt;$B$25,-1,1)</f>
        <v>-1</v>
      </c>
      <c r="EC25" s="212">
        <f t="shared" ca="1" si="58"/>
        <v>-1</v>
      </c>
      <c r="ED25" s="212">
        <f t="shared" ca="1" si="58"/>
        <v>-1</v>
      </c>
      <c r="EE25" s="212">
        <f t="shared" ca="1" si="58"/>
        <v>-1</v>
      </c>
      <c r="EF25" s="212">
        <f t="shared" ca="1" si="58"/>
        <v>-1</v>
      </c>
      <c r="EG25" s="212">
        <f t="shared" ca="1" si="58"/>
        <v>-1</v>
      </c>
      <c r="EH25" s="212">
        <f t="shared" ca="1" si="58"/>
        <v>-1</v>
      </c>
      <c r="EI25" s="212">
        <f t="shared" ca="1" si="58"/>
        <v>-1</v>
      </c>
      <c r="EJ25" s="212">
        <f t="shared" ca="1" si="58"/>
        <v>-1</v>
      </c>
      <c r="EK25" s="212">
        <f t="shared" ca="1" si="58"/>
        <v>-1</v>
      </c>
      <c r="EL25" s="212">
        <f t="shared" ca="1" si="58"/>
        <v>-1</v>
      </c>
      <c r="EM25" s="212">
        <f t="shared" ca="1" si="58"/>
        <v>-1</v>
      </c>
      <c r="EN25" s="212">
        <f t="shared" ca="1" si="58"/>
        <v>-1</v>
      </c>
      <c r="EO25" s="212">
        <f t="shared" ca="1" si="58"/>
        <v>-1</v>
      </c>
      <c r="EP25" s="212">
        <f t="shared" ca="1" si="58"/>
        <v>-1</v>
      </c>
      <c r="EQ25" s="212">
        <f t="shared" ca="1" si="58"/>
        <v>-1</v>
      </c>
      <c r="ER25" s="212">
        <f t="shared" ca="1" si="58"/>
        <v>-1</v>
      </c>
      <c r="ES25" s="212">
        <f t="shared" ca="1" si="58"/>
        <v>-1</v>
      </c>
      <c r="ET25" s="212">
        <f t="shared" ca="1" si="58"/>
        <v>-1</v>
      </c>
      <c r="EU25" s="212">
        <f t="shared" ca="1" si="58"/>
        <v>-1</v>
      </c>
      <c r="EV25" s="212">
        <f t="shared" ca="1" si="58"/>
        <v>-1</v>
      </c>
      <c r="EW25" s="212">
        <f t="shared" ca="1" si="58"/>
        <v>-1</v>
      </c>
      <c r="EX25" s="212">
        <f t="shared" ca="1" si="58"/>
        <v>-1</v>
      </c>
      <c r="EY25" s="212">
        <f t="shared" ca="1" si="58"/>
        <v>-1</v>
      </c>
      <c r="EZ25" s="212">
        <f t="shared" ca="1" si="58"/>
        <v>-1</v>
      </c>
      <c r="FA25" s="212">
        <f t="shared" ca="1" si="58"/>
        <v>-1</v>
      </c>
      <c r="FB25" s="212">
        <f t="shared" ca="1" si="58"/>
        <v>-1</v>
      </c>
      <c r="FC25" s="212">
        <f t="shared" ca="1" si="58"/>
        <v>-1</v>
      </c>
      <c r="FD25" s="212">
        <f t="shared" ca="1" si="58"/>
        <v>-1</v>
      </c>
      <c r="FE25" s="212">
        <f t="shared" ca="1" si="58"/>
        <v>-1</v>
      </c>
      <c r="FF25" s="212">
        <f t="shared" ca="1" si="58"/>
        <v>-1</v>
      </c>
      <c r="FG25" s="212">
        <f t="shared" ca="1" si="58"/>
        <v>-1</v>
      </c>
      <c r="FH25" s="212">
        <f t="shared" ca="1" si="58"/>
        <v>-1</v>
      </c>
      <c r="FI25" s="212">
        <f t="shared" ca="1" si="58"/>
        <v>-1</v>
      </c>
      <c r="FJ25" s="212">
        <f t="shared" ca="1" si="58"/>
        <v>-1</v>
      </c>
      <c r="FK25" s="212">
        <f t="shared" ca="1" si="58"/>
        <v>-1</v>
      </c>
      <c r="FL25" s="212">
        <f t="shared" ca="1" si="58"/>
        <v>-1</v>
      </c>
      <c r="FM25" s="212">
        <f t="shared" ca="1" si="58"/>
        <v>-1</v>
      </c>
      <c r="FN25" s="212">
        <f t="shared" ca="1" si="58"/>
        <v>-1</v>
      </c>
      <c r="FO25" s="212">
        <f t="shared" ca="1" si="58"/>
        <v>-1</v>
      </c>
      <c r="FP25" s="212">
        <f t="shared" ca="1" si="58"/>
        <v>-1</v>
      </c>
      <c r="FQ25" s="212">
        <f t="shared" ca="1" si="58"/>
        <v>-1</v>
      </c>
      <c r="FR25" s="212">
        <f t="shared" ca="1" si="58"/>
        <v>-1</v>
      </c>
      <c r="FS25" s="212">
        <f t="shared" ca="1" si="58"/>
        <v>-1</v>
      </c>
      <c r="FT25" s="212">
        <f t="shared" ca="1" si="58"/>
        <v>-1</v>
      </c>
      <c r="FU25" s="212">
        <f t="shared" ca="1" si="58"/>
        <v>-1</v>
      </c>
      <c r="FV25" s="212">
        <f t="shared" ca="1" si="58"/>
        <v>-1</v>
      </c>
      <c r="FW25" s="212">
        <f t="shared" ca="1" si="58"/>
        <v>-1</v>
      </c>
      <c r="FX25" s="212">
        <f t="shared" ca="1" si="58"/>
        <v>-1</v>
      </c>
      <c r="FY25" s="212">
        <f t="shared" ca="1" si="58"/>
        <v>-1</v>
      </c>
      <c r="FZ25" s="212">
        <f t="shared" ca="1" si="58"/>
        <v>-1</v>
      </c>
      <c r="GA25" s="212">
        <f t="shared" ca="1" si="58"/>
        <v>-1</v>
      </c>
      <c r="GB25" s="212">
        <f t="shared" ca="1" si="58"/>
        <v>-1</v>
      </c>
      <c r="GC25" s="212">
        <f t="shared" ca="1" si="58"/>
        <v>-1</v>
      </c>
      <c r="GD25" s="212">
        <f t="shared" ca="1" si="58"/>
        <v>-1</v>
      </c>
      <c r="GE25" s="212">
        <f t="shared" ca="1" si="58"/>
        <v>-1</v>
      </c>
      <c r="GF25" s="212">
        <f t="shared" ca="1" si="58"/>
        <v>-1</v>
      </c>
      <c r="GG25" s="212">
        <f t="shared" ca="1" si="58"/>
        <v>-1</v>
      </c>
      <c r="GH25" s="212">
        <f t="shared" ca="1" si="58"/>
        <v>-1</v>
      </c>
      <c r="GI25" s="212">
        <f t="shared" ca="1" si="58"/>
        <v>-1</v>
      </c>
      <c r="GJ25" s="212">
        <f t="shared" ca="1" si="58"/>
        <v>-1</v>
      </c>
      <c r="GK25" s="212">
        <f t="shared" ca="1" si="58"/>
        <v>-1</v>
      </c>
      <c r="GL25" s="212">
        <f t="shared" ca="1" si="58"/>
        <v>-1</v>
      </c>
      <c r="GM25" s="212">
        <f t="shared" ca="1" si="58"/>
        <v>-1</v>
      </c>
      <c r="GN25" s="212">
        <f t="shared" ref="GN25:IY25" ca="1" si="59">IF(GN9&lt;$B$25,-1,1)</f>
        <v>-1</v>
      </c>
      <c r="GO25" s="212">
        <f t="shared" ca="1" si="59"/>
        <v>-1</v>
      </c>
      <c r="GP25" s="212">
        <f t="shared" ca="1" si="59"/>
        <v>-1</v>
      </c>
      <c r="GQ25" s="212">
        <f t="shared" ca="1" si="59"/>
        <v>-1</v>
      </c>
      <c r="GR25" s="212">
        <f t="shared" ca="1" si="59"/>
        <v>-1</v>
      </c>
      <c r="GS25" s="212">
        <f t="shared" ca="1" si="59"/>
        <v>-1</v>
      </c>
      <c r="GT25" s="212">
        <f t="shared" ca="1" si="59"/>
        <v>-1</v>
      </c>
      <c r="GU25" s="212">
        <f t="shared" ca="1" si="59"/>
        <v>-1</v>
      </c>
      <c r="GV25" s="212">
        <f t="shared" ca="1" si="59"/>
        <v>-1</v>
      </c>
      <c r="GW25" s="212">
        <f t="shared" ca="1" si="59"/>
        <v>-1</v>
      </c>
      <c r="GX25" s="212">
        <f t="shared" ca="1" si="59"/>
        <v>-1</v>
      </c>
      <c r="GY25" s="212">
        <f t="shared" ca="1" si="59"/>
        <v>-1</v>
      </c>
      <c r="GZ25" s="212">
        <f t="shared" ca="1" si="59"/>
        <v>-1</v>
      </c>
      <c r="HA25" s="212">
        <f t="shared" ca="1" si="59"/>
        <v>-1</v>
      </c>
      <c r="HB25" s="212">
        <f t="shared" ca="1" si="59"/>
        <v>-1</v>
      </c>
      <c r="HC25" s="212">
        <f t="shared" ca="1" si="59"/>
        <v>-1</v>
      </c>
      <c r="HD25" s="212">
        <f t="shared" ca="1" si="59"/>
        <v>-1</v>
      </c>
      <c r="HE25" s="212">
        <f t="shared" ca="1" si="59"/>
        <v>-1</v>
      </c>
      <c r="HF25" s="212">
        <f t="shared" ca="1" si="59"/>
        <v>-1</v>
      </c>
      <c r="HG25" s="212">
        <f t="shared" ca="1" si="59"/>
        <v>-1</v>
      </c>
      <c r="HH25" s="212">
        <f t="shared" ca="1" si="59"/>
        <v>-1</v>
      </c>
      <c r="HI25" s="212">
        <f t="shared" ca="1" si="59"/>
        <v>-1</v>
      </c>
      <c r="HJ25" s="212">
        <f t="shared" ca="1" si="59"/>
        <v>-1</v>
      </c>
      <c r="HK25" s="212">
        <f t="shared" ca="1" si="59"/>
        <v>-1</v>
      </c>
      <c r="HL25" s="212">
        <f t="shared" ca="1" si="59"/>
        <v>-1</v>
      </c>
      <c r="HM25" s="212">
        <f t="shared" ca="1" si="59"/>
        <v>-1</v>
      </c>
      <c r="HN25" s="212">
        <f t="shared" ca="1" si="59"/>
        <v>-1</v>
      </c>
      <c r="HO25" s="212">
        <f t="shared" ca="1" si="59"/>
        <v>-1</v>
      </c>
      <c r="HP25" s="212">
        <f t="shared" ca="1" si="59"/>
        <v>-1</v>
      </c>
      <c r="HQ25" s="212">
        <f t="shared" ca="1" si="59"/>
        <v>-1</v>
      </c>
      <c r="HR25" s="212">
        <f t="shared" ca="1" si="59"/>
        <v>-1</v>
      </c>
      <c r="HS25" s="212">
        <f t="shared" ca="1" si="59"/>
        <v>-1</v>
      </c>
      <c r="HT25" s="212">
        <f t="shared" ca="1" si="59"/>
        <v>-1</v>
      </c>
      <c r="HU25" s="212">
        <f t="shared" ca="1" si="59"/>
        <v>-1</v>
      </c>
      <c r="HV25" s="212">
        <f t="shared" ca="1" si="59"/>
        <v>-1</v>
      </c>
      <c r="HW25" s="212">
        <f t="shared" ca="1" si="59"/>
        <v>-1</v>
      </c>
      <c r="HX25" s="212">
        <f t="shared" ca="1" si="59"/>
        <v>-1</v>
      </c>
      <c r="HY25" s="212">
        <f t="shared" ca="1" si="59"/>
        <v>-1</v>
      </c>
      <c r="HZ25" s="212">
        <f t="shared" ca="1" si="59"/>
        <v>-1</v>
      </c>
      <c r="IA25" s="212">
        <f t="shared" ca="1" si="59"/>
        <v>-1</v>
      </c>
      <c r="IB25" s="212">
        <f t="shared" ca="1" si="59"/>
        <v>-1</v>
      </c>
      <c r="IC25" s="212">
        <f t="shared" ca="1" si="59"/>
        <v>-1</v>
      </c>
      <c r="ID25" s="212">
        <f t="shared" ca="1" si="59"/>
        <v>-1</v>
      </c>
      <c r="IE25" s="212">
        <f t="shared" ca="1" si="59"/>
        <v>-1</v>
      </c>
      <c r="IF25" s="212">
        <f t="shared" ca="1" si="59"/>
        <v>-1</v>
      </c>
      <c r="IG25" s="212">
        <f t="shared" ca="1" si="59"/>
        <v>-1</v>
      </c>
      <c r="IH25" s="212">
        <f t="shared" ca="1" si="59"/>
        <v>-1</v>
      </c>
      <c r="II25" s="212">
        <f t="shared" ca="1" si="59"/>
        <v>-1</v>
      </c>
      <c r="IJ25" s="212">
        <f t="shared" ca="1" si="59"/>
        <v>-1</v>
      </c>
      <c r="IK25" s="212">
        <f t="shared" ca="1" si="59"/>
        <v>-1</v>
      </c>
      <c r="IL25" s="212">
        <f t="shared" ca="1" si="59"/>
        <v>-1</v>
      </c>
      <c r="IM25" s="212">
        <f t="shared" ca="1" si="59"/>
        <v>-1</v>
      </c>
      <c r="IN25" s="212">
        <f t="shared" ca="1" si="59"/>
        <v>-1</v>
      </c>
      <c r="IO25" s="212">
        <f t="shared" ca="1" si="59"/>
        <v>-1</v>
      </c>
      <c r="IP25" s="212">
        <f t="shared" ca="1" si="59"/>
        <v>-1</v>
      </c>
      <c r="IQ25" s="212">
        <f t="shared" ca="1" si="59"/>
        <v>-1</v>
      </c>
      <c r="IR25" s="212">
        <f t="shared" ca="1" si="59"/>
        <v>-1</v>
      </c>
      <c r="IS25" s="212">
        <f t="shared" ca="1" si="59"/>
        <v>-1</v>
      </c>
      <c r="IT25" s="212">
        <f t="shared" ca="1" si="59"/>
        <v>1</v>
      </c>
      <c r="IU25" s="212">
        <f t="shared" ca="1" si="59"/>
        <v>1</v>
      </c>
      <c r="IV25" s="212">
        <f t="shared" ca="1" si="59"/>
        <v>1</v>
      </c>
      <c r="IW25" s="212">
        <f t="shared" ca="1" si="59"/>
        <v>1</v>
      </c>
      <c r="IX25" s="212">
        <f t="shared" ca="1" si="59"/>
        <v>1</v>
      </c>
      <c r="IY25" s="212">
        <f t="shared" ca="1" si="59"/>
        <v>1</v>
      </c>
      <c r="IZ25" s="212">
        <f t="shared" ref="IZ25:LK25" ca="1" si="60">IF(IZ9&lt;$B$25,-1,1)</f>
        <v>1</v>
      </c>
      <c r="JA25" s="212">
        <f t="shared" ca="1" si="60"/>
        <v>1</v>
      </c>
      <c r="JB25" s="212">
        <f t="shared" ca="1" si="60"/>
        <v>1</v>
      </c>
      <c r="JC25" s="212">
        <f t="shared" ca="1" si="60"/>
        <v>1</v>
      </c>
      <c r="JD25" s="212">
        <f t="shared" ca="1" si="60"/>
        <v>1</v>
      </c>
      <c r="JE25" s="212">
        <f t="shared" ca="1" si="60"/>
        <v>1</v>
      </c>
      <c r="JF25" s="212">
        <f t="shared" ca="1" si="60"/>
        <v>1</v>
      </c>
      <c r="JG25" s="212">
        <f t="shared" ca="1" si="60"/>
        <v>1</v>
      </c>
      <c r="JH25" s="212">
        <f t="shared" ca="1" si="60"/>
        <v>1</v>
      </c>
      <c r="JI25" s="212">
        <f t="shared" ca="1" si="60"/>
        <v>1</v>
      </c>
      <c r="JJ25" s="212">
        <f t="shared" ca="1" si="60"/>
        <v>1</v>
      </c>
      <c r="JK25" s="212">
        <f t="shared" ca="1" si="60"/>
        <v>1</v>
      </c>
      <c r="JL25" s="212">
        <f t="shared" ca="1" si="60"/>
        <v>1</v>
      </c>
      <c r="JM25" s="212">
        <f t="shared" ca="1" si="60"/>
        <v>1</v>
      </c>
      <c r="JN25" s="212">
        <f t="shared" ca="1" si="60"/>
        <v>1</v>
      </c>
      <c r="JO25" s="212">
        <f t="shared" ca="1" si="60"/>
        <v>1</v>
      </c>
      <c r="JP25" s="212">
        <f t="shared" ca="1" si="60"/>
        <v>1</v>
      </c>
      <c r="JQ25" s="212">
        <f t="shared" ca="1" si="60"/>
        <v>1</v>
      </c>
      <c r="JR25" s="212">
        <f t="shared" ca="1" si="60"/>
        <v>1</v>
      </c>
      <c r="JS25" s="212">
        <f t="shared" ca="1" si="60"/>
        <v>1</v>
      </c>
      <c r="JT25" s="212">
        <f t="shared" ca="1" si="60"/>
        <v>1</v>
      </c>
      <c r="JU25" s="212">
        <f t="shared" ca="1" si="60"/>
        <v>1</v>
      </c>
      <c r="JV25" s="212">
        <f t="shared" ca="1" si="60"/>
        <v>1</v>
      </c>
      <c r="JW25" s="212">
        <f t="shared" ca="1" si="60"/>
        <v>1</v>
      </c>
      <c r="JX25" s="212">
        <f t="shared" ca="1" si="60"/>
        <v>1</v>
      </c>
      <c r="JY25" s="212">
        <f t="shared" ca="1" si="60"/>
        <v>1</v>
      </c>
      <c r="JZ25" s="212">
        <f t="shared" ca="1" si="60"/>
        <v>1</v>
      </c>
      <c r="KA25" s="212">
        <f t="shared" ca="1" si="60"/>
        <v>1</v>
      </c>
      <c r="KB25" s="212">
        <f t="shared" ca="1" si="60"/>
        <v>1</v>
      </c>
      <c r="KC25" s="212">
        <f t="shared" ca="1" si="60"/>
        <v>1</v>
      </c>
      <c r="KD25" s="212">
        <f t="shared" ca="1" si="60"/>
        <v>1</v>
      </c>
      <c r="KE25" s="212">
        <f t="shared" ca="1" si="60"/>
        <v>1</v>
      </c>
      <c r="KF25" s="212">
        <f t="shared" ca="1" si="60"/>
        <v>1</v>
      </c>
      <c r="KG25" s="212">
        <f t="shared" ca="1" si="60"/>
        <v>1</v>
      </c>
      <c r="KH25" s="212">
        <f t="shared" ca="1" si="60"/>
        <v>1</v>
      </c>
      <c r="KI25" s="212">
        <f t="shared" ca="1" si="60"/>
        <v>1</v>
      </c>
      <c r="KJ25" s="212">
        <f t="shared" ca="1" si="60"/>
        <v>1</v>
      </c>
      <c r="KK25" s="212">
        <f t="shared" ca="1" si="60"/>
        <v>1</v>
      </c>
      <c r="KL25" s="212">
        <f t="shared" ca="1" si="60"/>
        <v>1</v>
      </c>
      <c r="KM25" s="212">
        <f t="shared" ca="1" si="60"/>
        <v>1</v>
      </c>
      <c r="KN25" s="212">
        <f t="shared" ca="1" si="60"/>
        <v>1</v>
      </c>
      <c r="KO25" s="212">
        <f t="shared" ca="1" si="60"/>
        <v>1</v>
      </c>
      <c r="KP25" s="212">
        <f t="shared" ca="1" si="60"/>
        <v>1</v>
      </c>
      <c r="KQ25" s="212">
        <f t="shared" ca="1" si="60"/>
        <v>1</v>
      </c>
      <c r="KR25" s="212">
        <f t="shared" ca="1" si="60"/>
        <v>1</v>
      </c>
      <c r="KS25" s="212">
        <f t="shared" ca="1" si="60"/>
        <v>1</v>
      </c>
      <c r="KT25" s="212">
        <f t="shared" ca="1" si="60"/>
        <v>1</v>
      </c>
      <c r="KU25" s="212">
        <f t="shared" ca="1" si="60"/>
        <v>1</v>
      </c>
      <c r="KV25" s="212">
        <f t="shared" ca="1" si="60"/>
        <v>1</v>
      </c>
      <c r="KW25" s="212">
        <f t="shared" ca="1" si="60"/>
        <v>1</v>
      </c>
      <c r="KX25" s="212">
        <f t="shared" ca="1" si="60"/>
        <v>1</v>
      </c>
      <c r="KY25" s="212">
        <f t="shared" ca="1" si="60"/>
        <v>1</v>
      </c>
      <c r="KZ25" s="212">
        <f t="shared" ca="1" si="60"/>
        <v>1</v>
      </c>
      <c r="LA25" s="212">
        <f t="shared" ca="1" si="60"/>
        <v>1</v>
      </c>
      <c r="LB25" s="212">
        <f t="shared" ca="1" si="60"/>
        <v>1</v>
      </c>
      <c r="LC25" s="212">
        <f t="shared" ca="1" si="60"/>
        <v>1</v>
      </c>
      <c r="LD25" s="212">
        <f t="shared" ca="1" si="60"/>
        <v>1</v>
      </c>
      <c r="LE25" s="212">
        <f t="shared" ca="1" si="60"/>
        <v>1</v>
      </c>
      <c r="LF25" s="212">
        <f t="shared" ca="1" si="60"/>
        <v>1</v>
      </c>
      <c r="LG25" s="212">
        <f t="shared" ca="1" si="60"/>
        <v>1</v>
      </c>
      <c r="LH25" s="212">
        <f t="shared" ca="1" si="60"/>
        <v>1</v>
      </c>
      <c r="LI25" s="212">
        <f t="shared" ca="1" si="60"/>
        <v>1</v>
      </c>
      <c r="LJ25" s="212">
        <f t="shared" ca="1" si="60"/>
        <v>1</v>
      </c>
      <c r="LK25" s="212">
        <f t="shared" ca="1" si="60"/>
        <v>1</v>
      </c>
      <c r="LL25" s="212">
        <f t="shared" ref="LL25:NW25" ca="1" si="61">IF(LL9&lt;$B$25,-1,1)</f>
        <v>1</v>
      </c>
      <c r="LM25" s="212">
        <f t="shared" ca="1" si="61"/>
        <v>1</v>
      </c>
      <c r="LN25" s="212">
        <f t="shared" ca="1" si="61"/>
        <v>1</v>
      </c>
      <c r="LO25" s="212">
        <f t="shared" ca="1" si="61"/>
        <v>1</v>
      </c>
      <c r="LP25" s="212">
        <f t="shared" ca="1" si="61"/>
        <v>1</v>
      </c>
      <c r="LQ25" s="212">
        <f t="shared" ca="1" si="61"/>
        <v>1</v>
      </c>
      <c r="LR25" s="212">
        <f t="shared" ca="1" si="61"/>
        <v>1</v>
      </c>
      <c r="LS25" s="212">
        <f t="shared" ca="1" si="61"/>
        <v>1</v>
      </c>
      <c r="LT25" s="212">
        <f t="shared" ca="1" si="61"/>
        <v>1</v>
      </c>
      <c r="LU25" s="212">
        <f t="shared" ca="1" si="61"/>
        <v>1</v>
      </c>
      <c r="LV25" s="212">
        <f t="shared" ca="1" si="61"/>
        <v>1</v>
      </c>
      <c r="LW25" s="212">
        <f t="shared" ca="1" si="61"/>
        <v>1</v>
      </c>
      <c r="LX25" s="212">
        <f t="shared" ca="1" si="61"/>
        <v>1</v>
      </c>
      <c r="LY25" s="212">
        <f t="shared" ca="1" si="61"/>
        <v>1</v>
      </c>
      <c r="LZ25" s="212">
        <f t="shared" ca="1" si="61"/>
        <v>1</v>
      </c>
      <c r="MA25" s="212">
        <f t="shared" ca="1" si="61"/>
        <v>1</v>
      </c>
      <c r="MB25" s="212">
        <f t="shared" ca="1" si="61"/>
        <v>1</v>
      </c>
      <c r="MC25" s="212">
        <f t="shared" ca="1" si="61"/>
        <v>1</v>
      </c>
      <c r="MD25" s="212">
        <f t="shared" ca="1" si="61"/>
        <v>1</v>
      </c>
      <c r="ME25" s="212">
        <f t="shared" ca="1" si="61"/>
        <v>1</v>
      </c>
      <c r="MF25" s="212">
        <f t="shared" ca="1" si="61"/>
        <v>1</v>
      </c>
      <c r="MG25" s="212">
        <f t="shared" ca="1" si="61"/>
        <v>1</v>
      </c>
      <c r="MH25" s="212">
        <f t="shared" ca="1" si="61"/>
        <v>1</v>
      </c>
      <c r="MI25" s="212">
        <f t="shared" ca="1" si="61"/>
        <v>1</v>
      </c>
      <c r="MJ25" s="212">
        <f t="shared" ca="1" si="61"/>
        <v>1</v>
      </c>
      <c r="MK25" s="212">
        <f t="shared" ca="1" si="61"/>
        <v>1</v>
      </c>
      <c r="ML25" s="212">
        <f t="shared" ca="1" si="61"/>
        <v>1</v>
      </c>
      <c r="MM25" s="212">
        <f t="shared" ca="1" si="61"/>
        <v>1</v>
      </c>
      <c r="MN25" s="212">
        <f t="shared" ca="1" si="61"/>
        <v>1</v>
      </c>
      <c r="MO25" s="212">
        <f t="shared" ca="1" si="61"/>
        <v>1</v>
      </c>
      <c r="MP25" s="212">
        <f t="shared" ca="1" si="61"/>
        <v>1</v>
      </c>
      <c r="MQ25" s="212">
        <f t="shared" ca="1" si="61"/>
        <v>1</v>
      </c>
      <c r="MR25" s="212">
        <f t="shared" ca="1" si="61"/>
        <v>1</v>
      </c>
      <c r="MS25" s="212">
        <f t="shared" ca="1" si="61"/>
        <v>1</v>
      </c>
      <c r="MT25" s="212">
        <f t="shared" ca="1" si="61"/>
        <v>1</v>
      </c>
      <c r="MU25" s="212">
        <f t="shared" ca="1" si="61"/>
        <v>1</v>
      </c>
      <c r="MV25" s="212">
        <f t="shared" ca="1" si="61"/>
        <v>1</v>
      </c>
      <c r="MW25" s="212">
        <f t="shared" ca="1" si="61"/>
        <v>1</v>
      </c>
      <c r="MX25" s="212">
        <f t="shared" ca="1" si="61"/>
        <v>1</v>
      </c>
      <c r="MY25" s="212">
        <f t="shared" ca="1" si="61"/>
        <v>1</v>
      </c>
      <c r="MZ25" s="212">
        <f t="shared" ca="1" si="61"/>
        <v>1</v>
      </c>
      <c r="NA25" s="212">
        <f t="shared" ca="1" si="61"/>
        <v>1</v>
      </c>
      <c r="NB25" s="212">
        <f t="shared" ca="1" si="61"/>
        <v>1</v>
      </c>
      <c r="NC25" s="212">
        <f t="shared" ca="1" si="61"/>
        <v>1</v>
      </c>
      <c r="ND25" s="212">
        <f t="shared" ca="1" si="61"/>
        <v>1</v>
      </c>
      <c r="NE25" s="212">
        <f t="shared" ca="1" si="61"/>
        <v>1</v>
      </c>
      <c r="NF25" s="212">
        <f t="shared" ca="1" si="61"/>
        <v>1</v>
      </c>
      <c r="NG25" s="212">
        <f t="shared" ca="1" si="61"/>
        <v>1</v>
      </c>
      <c r="NH25" s="212">
        <f t="shared" ca="1" si="61"/>
        <v>1</v>
      </c>
      <c r="NI25" s="212">
        <f t="shared" ca="1" si="61"/>
        <v>1</v>
      </c>
      <c r="NJ25" s="212">
        <f t="shared" ca="1" si="61"/>
        <v>1</v>
      </c>
      <c r="NK25" s="212">
        <f t="shared" ca="1" si="61"/>
        <v>1</v>
      </c>
      <c r="NL25" s="212">
        <f t="shared" ca="1" si="61"/>
        <v>1</v>
      </c>
      <c r="NM25" s="212">
        <f t="shared" ca="1" si="61"/>
        <v>1</v>
      </c>
      <c r="NN25" s="212">
        <f t="shared" ca="1" si="61"/>
        <v>1</v>
      </c>
      <c r="NO25" s="212">
        <f t="shared" ca="1" si="61"/>
        <v>1</v>
      </c>
      <c r="NP25" s="212">
        <f t="shared" ca="1" si="61"/>
        <v>1</v>
      </c>
      <c r="NQ25" s="212">
        <f t="shared" ca="1" si="61"/>
        <v>1</v>
      </c>
      <c r="NR25" s="212">
        <f t="shared" ca="1" si="61"/>
        <v>1</v>
      </c>
      <c r="NS25" s="212">
        <f t="shared" ca="1" si="61"/>
        <v>1</v>
      </c>
      <c r="NT25" s="212">
        <f t="shared" ca="1" si="61"/>
        <v>1</v>
      </c>
      <c r="NU25" s="212">
        <f t="shared" ca="1" si="61"/>
        <v>1</v>
      </c>
      <c r="NV25" s="212">
        <f t="shared" ca="1" si="61"/>
        <v>1</v>
      </c>
      <c r="NW25" s="212">
        <f t="shared" ca="1" si="61"/>
        <v>1</v>
      </c>
      <c r="NX25" s="212">
        <f t="shared" ref="NX25:OJ25" ca="1" si="62">IF(NX9&lt;$B$25,-1,1)</f>
        <v>1</v>
      </c>
      <c r="NY25" s="212">
        <f t="shared" ca="1" si="62"/>
        <v>1</v>
      </c>
      <c r="NZ25" s="212">
        <f t="shared" ca="1" si="62"/>
        <v>1</v>
      </c>
      <c r="OA25" s="212">
        <f t="shared" ca="1" si="62"/>
        <v>1</v>
      </c>
      <c r="OB25" s="212">
        <f t="shared" ca="1" si="62"/>
        <v>1</v>
      </c>
      <c r="OC25" s="212">
        <f t="shared" ca="1" si="62"/>
        <v>1</v>
      </c>
      <c r="OD25" s="212">
        <f t="shared" ca="1" si="62"/>
        <v>1</v>
      </c>
      <c r="OE25" s="212">
        <f t="shared" ca="1" si="62"/>
        <v>1</v>
      </c>
      <c r="OF25" s="212">
        <f t="shared" ca="1" si="62"/>
        <v>1</v>
      </c>
      <c r="OG25" s="212">
        <f t="shared" ca="1" si="62"/>
        <v>1</v>
      </c>
      <c r="OH25" s="212">
        <f t="shared" ca="1" si="62"/>
        <v>1</v>
      </c>
      <c r="OI25" s="212">
        <f t="shared" ca="1" si="62"/>
        <v>1</v>
      </c>
      <c r="OJ25" s="212">
        <f t="shared" ca="1" si="62"/>
        <v>1</v>
      </c>
    </row>
    <row r="28" spans="1:400" x14ac:dyDescent="0.2">
      <c r="A28" s="206" t="s">
        <v>558</v>
      </c>
      <c r="B28" s="206" t="s">
        <v>559</v>
      </c>
      <c r="C28" s="358">
        <f ca="1">DATEDIF(debut,B25,"d")</f>
        <v>250</v>
      </c>
    </row>
    <row r="29" spans="1:400" x14ac:dyDescent="0.2">
      <c r="B29" s="206" t="s">
        <v>525</v>
      </c>
      <c r="C29" s="359">
        <f>DATEDIF(debut,fin,"d")</f>
        <v>365</v>
      </c>
    </row>
  </sheetData>
  <mergeCells count="18">
    <mergeCell ref="A20:A24"/>
    <mergeCell ref="B20:C20"/>
    <mergeCell ref="B21:C21"/>
    <mergeCell ref="B22:C22"/>
    <mergeCell ref="A10:A14"/>
    <mergeCell ref="B10:C10"/>
    <mergeCell ref="B11:C11"/>
    <mergeCell ref="B12:C12"/>
    <mergeCell ref="A15:A19"/>
    <mergeCell ref="B15:C15"/>
    <mergeCell ref="B16:C16"/>
    <mergeCell ref="B17:C17"/>
    <mergeCell ref="B1:C1"/>
    <mergeCell ref="A2:A9"/>
    <mergeCell ref="B2:C2"/>
    <mergeCell ref="B3:C3"/>
    <mergeCell ref="B4:C7"/>
    <mergeCell ref="B8:C9"/>
  </mergeCells>
  <conditionalFormatting sqref="D1:OJ25">
    <cfRule type="expression" dxfId="25" priority="1">
      <formula>AND(D$1=0)</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BB5354-953A-419F-B2AA-040446A6D353}">
  <sheetPr codeName="Feuil5"/>
  <dimension ref="A1:R190"/>
  <sheetViews>
    <sheetView topLeftCell="A147" workbookViewId="0">
      <selection activeCell="R18" sqref="R18"/>
    </sheetView>
  </sheetViews>
  <sheetFormatPr baseColWidth="10" defaultRowHeight="12.75" x14ac:dyDescent="0.2"/>
  <cols>
    <col min="1" max="1" width="29" customWidth="1"/>
    <col min="2" max="2" width="15.42578125" customWidth="1"/>
    <col min="3" max="3" width="4" bestFit="1" customWidth="1"/>
    <col min="4" max="4" width="17" bestFit="1" customWidth="1"/>
    <col min="5" max="5" width="9.85546875" bestFit="1" customWidth="1"/>
    <col min="6" max="6" width="6.5703125" bestFit="1" customWidth="1"/>
    <col min="7" max="7" width="3.7109375" customWidth="1"/>
    <col min="8" max="8" width="3.28515625" bestFit="1" customWidth="1"/>
    <col min="9" max="9" width="4" bestFit="1" customWidth="1"/>
    <col min="10" max="11" width="3.28515625" style="1" bestFit="1" customWidth="1"/>
    <col min="12" max="12" width="3.28515625" bestFit="1" customWidth="1"/>
    <col min="13" max="15" width="3" bestFit="1" customWidth="1"/>
    <col min="16" max="16" width="17.140625" bestFit="1" customWidth="1"/>
    <col min="17" max="17" width="3.5703125" bestFit="1" customWidth="1"/>
    <col min="18" max="18" width="9.28515625" bestFit="1" customWidth="1"/>
    <col min="19" max="43" width="3" bestFit="1" customWidth="1"/>
    <col min="44" max="44" width="4" bestFit="1" customWidth="1"/>
  </cols>
  <sheetData>
    <row r="1" spans="1:18" ht="20.25" hidden="1" x14ac:dyDescent="0.2">
      <c r="A1" s="145" t="s">
        <v>21</v>
      </c>
      <c r="D1" s="253">
        <f>AN</f>
        <v>2018</v>
      </c>
      <c r="E1" s="254">
        <v>10</v>
      </c>
      <c r="F1" s="255">
        <f>E1+5</f>
        <v>15</v>
      </c>
      <c r="G1" s="255">
        <f t="shared" ref="G1:L2" si="0">F1+5</f>
        <v>20</v>
      </c>
      <c r="H1" s="255">
        <f t="shared" si="0"/>
        <v>25</v>
      </c>
      <c r="I1" s="255">
        <f t="shared" si="0"/>
        <v>30</v>
      </c>
      <c r="J1" s="255">
        <f t="shared" si="0"/>
        <v>35</v>
      </c>
      <c r="K1" s="255">
        <f t="shared" si="0"/>
        <v>40</v>
      </c>
      <c r="L1" s="255">
        <f t="shared" si="0"/>
        <v>45</v>
      </c>
    </row>
    <row r="2" spans="1:18" ht="15.75" hidden="1" x14ac:dyDescent="0.2">
      <c r="E2" s="255">
        <v>14</v>
      </c>
      <c r="F2" s="255">
        <f>E2+5</f>
        <v>19</v>
      </c>
      <c r="G2" s="255">
        <f t="shared" si="0"/>
        <v>24</v>
      </c>
      <c r="H2" s="255">
        <f t="shared" si="0"/>
        <v>29</v>
      </c>
      <c r="I2" s="255">
        <f t="shared" si="0"/>
        <v>34</v>
      </c>
      <c r="J2" s="255">
        <f t="shared" si="0"/>
        <v>39</v>
      </c>
      <c r="K2" s="255">
        <f t="shared" si="0"/>
        <v>44</v>
      </c>
      <c r="L2" s="255">
        <f t="shared" si="0"/>
        <v>49</v>
      </c>
      <c r="P2" s="256">
        <f ca="1">TODAY()</f>
        <v>43563</v>
      </c>
    </row>
    <row r="3" spans="1:18" ht="13.5" thickBot="1" x14ac:dyDescent="0.25">
      <c r="J3"/>
      <c r="K3"/>
      <c r="P3" s="21"/>
      <c r="Q3" s="21"/>
      <c r="R3" s="21"/>
    </row>
    <row r="4" spans="1:18" ht="13.5" thickBot="1" x14ac:dyDescent="0.25">
      <c r="A4" s="206" t="s">
        <v>525</v>
      </c>
      <c r="B4">
        <f>IF(AND(MONTH(debut)&gt;=8,B5&gt;=8),$D$1,$D$1+1)</f>
        <v>2018</v>
      </c>
      <c r="D4" s="257" t="s">
        <v>526</v>
      </c>
      <c r="E4" s="258">
        <v>1</v>
      </c>
      <c r="F4" s="259">
        <v>2</v>
      </c>
      <c r="G4" s="259">
        <v>3</v>
      </c>
      <c r="H4" s="259">
        <v>4</v>
      </c>
      <c r="I4" s="259">
        <v>5</v>
      </c>
      <c r="J4" s="259">
        <v>6</v>
      </c>
      <c r="K4" s="259">
        <v>7</v>
      </c>
      <c r="L4" s="260">
        <v>8</v>
      </c>
      <c r="P4" s="297" t="s">
        <v>21</v>
      </c>
      <c r="Q4" s="298" t="s">
        <v>211</v>
      </c>
      <c r="R4" s="299" t="str">
        <f ca="1">IF(Mois_deb_planning&lt;=$P$2,IF(DAY(DATE(AN,2,29))=29,MID(ADDRESS(ROW(fin),COLUMN(fin)),2,2),MID(ADDRESS(ROW(fin),COLUMN(fin)-1),2,2)),IF(DAY(DATE(AN+1,2,29))=29,MID(ADDRESS(ROW(fin),COLUMN(fin)),2,2),MID(ADDRESS(ROW(fin),COLUMN(fin)-1),2,2)))</f>
        <v>ND</v>
      </c>
    </row>
    <row r="5" spans="1:18" s="2" customFormat="1" ht="63" thickBot="1" x14ac:dyDescent="0.25">
      <c r="A5" s="145" t="s">
        <v>28</v>
      </c>
      <c r="B5" s="261">
        <v>8</v>
      </c>
      <c r="D5" s="262" t="s">
        <v>527</v>
      </c>
      <c r="E5" s="263" t="str">
        <f t="array" aca="1" ref="E5:L5" ca="1">TRANSPOSE('Récap Individuel'!$A$3:$A$10)</f>
        <v>Personnel 01</v>
      </c>
      <c r="F5" s="264" t="str">
        <f ca="1"/>
        <v>Personnel 02</v>
      </c>
      <c r="G5" s="264" t="str">
        <f ca="1"/>
        <v>Personnel 03</v>
      </c>
      <c r="H5" s="264" t="str">
        <f ca="1"/>
        <v/>
      </c>
      <c r="I5" s="264" t="str">
        <f ca="1"/>
        <v/>
      </c>
      <c r="J5" s="264" t="str">
        <f ca="1"/>
        <v/>
      </c>
      <c r="K5" s="264" t="str">
        <f ca="1"/>
        <v/>
      </c>
      <c r="L5" s="265" t="str">
        <f ca="1"/>
        <v/>
      </c>
      <c r="P5" s="300" t="str">
        <f>Premier_mois</f>
        <v>Août</v>
      </c>
      <c r="Q5" s="20" t="s">
        <v>211</v>
      </c>
      <c r="R5" s="301" t="str">
        <f>MID(ADDRESS(ROW(debut),COLUMN(debut)+DAY(EOMONTH(DATE(AN,Mois_deb_planning,1),0))-1),2,2)</f>
        <v>AH</v>
      </c>
    </row>
    <row r="6" spans="1:18" x14ac:dyDescent="0.2">
      <c r="A6" s="266" t="s">
        <v>528</v>
      </c>
      <c r="B6" s="267">
        <f ca="1">B7+B8</f>
        <v>31</v>
      </c>
      <c r="D6" s="268" t="s">
        <v>60</v>
      </c>
      <c r="E6" s="269">
        <f ca="1">IF(E5="","",E8+E9+E10+E11+E14)</f>
        <v>26</v>
      </c>
      <c r="F6" s="270">
        <f ca="1">IF(F5="","",F8+F9+F10+F11+F14)</f>
        <v>7</v>
      </c>
      <c r="G6" s="270">
        <f t="shared" ref="G6:L6" ca="1" si="1">IF(G5="","",G8+G9+G10+G11+G14)</f>
        <v>0</v>
      </c>
      <c r="H6" s="270" t="str">
        <f t="shared" ca="1" si="1"/>
        <v/>
      </c>
      <c r="I6" s="270" t="str">
        <f t="shared" ca="1" si="1"/>
        <v/>
      </c>
      <c r="J6" s="270" t="str">
        <f t="shared" ca="1" si="1"/>
        <v/>
      </c>
      <c r="K6" s="270" t="str">
        <f t="shared" ca="1" si="1"/>
        <v/>
      </c>
      <c r="L6" s="271" t="str">
        <f t="shared" ca="1" si="1"/>
        <v/>
      </c>
      <c r="P6" s="300" t="str">
        <f>INDEX(Mois_Année,MATCH(P5,Mois_Année,0)+1,1)</f>
        <v>Septembre</v>
      </c>
      <c r="Q6" s="20" t="str">
        <f>MID(ADDRESS(ROW(debut),COLUMN(debut)+DAY(EOMONTH(DATE(AN,Mois_deb_planning,1),0))),2,2)</f>
        <v>AI</v>
      </c>
      <c r="R6" s="301" t="str">
        <f ca="1">MID(ADDRESS(ROW(debut),COLUMN(INDIRECT(R5&amp;"1"))+1+DAY(EOMONTH(DATE(AN,Mois_deb_planning+1,1),0))-1),2,2)</f>
        <v>BL</v>
      </c>
    </row>
    <row r="7" spans="1:18" x14ac:dyDescent="0.2">
      <c r="A7" s="266" t="s">
        <v>529</v>
      </c>
      <c r="B7" s="272">
        <f ca="1">COUNTIF(INDIRECT("'Planning'!$"&amp;VLOOKUP(A5,tab_z,2,FALSE)&amp;"1:$"&amp;VLOOKUP(A5,tab_z,3,FALSE)&amp;1),1)</f>
        <v>22</v>
      </c>
      <c r="D7" s="273" t="s">
        <v>530</v>
      </c>
      <c r="E7" s="274">
        <f ca="1">IF(E5="","",B6-E6-E12-E13)</f>
        <v>1</v>
      </c>
      <c r="F7" s="275">
        <f ca="1">IF(F5="","",B6-F6-F12-F13)</f>
        <v>17</v>
      </c>
      <c r="G7" s="275">
        <f ca="1">IF(G5="","",B6-G6-G12-G13)</f>
        <v>22</v>
      </c>
      <c r="H7" s="275" t="str">
        <f ca="1">IF(H5="","",B6-H6-H12-H13)</f>
        <v/>
      </c>
      <c r="I7" s="275" t="str">
        <f ca="1">IF(I5="","",B6-I6-I12-I13)</f>
        <v/>
      </c>
      <c r="J7" s="275" t="str">
        <f ca="1">IF(J5="","",B6-J6-J12-J13)</f>
        <v/>
      </c>
      <c r="K7" s="275" t="str">
        <f ca="1">IF(K5="","",B6-K6-K12-K13)</f>
        <v/>
      </c>
      <c r="L7" s="276" t="str">
        <f ca="1">IF(L5="","",B6-L6-L12-L13)</f>
        <v/>
      </c>
      <c r="P7" s="300" t="str">
        <f t="shared" ref="P7:P16" si="2">INDEX(Mois_Année,MATCH(P6,Mois_Année,0)+1,1)</f>
        <v>Octobre</v>
      </c>
      <c r="Q7" s="20" t="str">
        <f ca="1">MID(ADDRESS(ROW(debut),COLUMN(INDIRECT(R5&amp;"1"))+1+DAY(EOMONTH(DATE(AN,Mois_deb_planning+1,1),0))),2,2)</f>
        <v>BM</v>
      </c>
      <c r="R7" s="301" t="str">
        <f ca="1">MID(ADDRESS(ROW(debut),COLUMN(INDIRECT(R6&amp;"1"))+1+DAY(EOMONTH(DATE(AN,Mois_deb_planning+2,1),0))-1),2,2)</f>
        <v>CQ</v>
      </c>
    </row>
    <row r="8" spans="1:18" ht="13.5" thickBot="1" x14ac:dyDescent="0.25">
      <c r="A8" s="277" t="s">
        <v>531</v>
      </c>
      <c r="B8" s="278">
        <f ca="1">COUNTIF(INDIRECT("'Planning'!$"&amp;VLOOKUP(A5,tab_z,2,FALSE)&amp;"1:$"&amp;VLOOKUP(A5,tab_z,3,FALSE)&amp;9),0)</f>
        <v>9</v>
      </c>
      <c r="C8">
        <v>8</v>
      </c>
      <c r="D8" s="273" t="s">
        <v>9</v>
      </c>
      <c r="E8" s="274">
        <f ca="1">IF(E5="","",COUNTIF(INDIRECT("'Calcul1'!"&amp;VLOOKUP($A5,tab_z,2,FALSE)&amp;(E$1+((ROW()-$C8)*4))&amp;":"&amp;VLOOKUP($A5,tab_z,3,FALSE)&amp;(E$2+((ROW()-$C8)*4))),BD!$E$2))/2+IF(E5="","",COUNTIF(INDIRECT("'Calcul1'!"&amp;VLOOKUP($A5,tab_z,2,FALSE)&amp;(E$1+((ROW()-$C8)*4))&amp;":"&amp;VLOOKUP($A5,tab_z,3,FALSE)&amp;(E$2+((ROW()-$C8)*4))),BD!$E$3))/2+IF(E5="","",COUNTIF(INDIRECT("'Calcul1'!"&amp;VLOOKUP($A5,tab_z,2,FALSE)&amp;(E$1+((ROW()-$C8)*4))&amp;":"&amp;VLOOKUP($A5,tab_z,3,FALSE)&amp;(E$2+((ROW()-$C8)*4))),BD!$E$4))/2+IF(E5="","",COUNTIF(INDIRECT("'Calcul1'!"&amp;VLOOKUP($A5,tab_z,2,FALSE)&amp;(E$1+((ROW()-$C8)*4))&amp;":"&amp;VLOOKUP($A5,tab_z,3,FALSE)&amp;(E$2+((ROW()-$C8)*4))),BD!$E$5))/2+IF(E5="","",COUNTIF(INDIRECT("'Calcul1'!"&amp;VLOOKUP($A5,tab_z,2,FALSE)&amp;(E$1+((ROW()-$C8)*4))&amp;":"&amp;VLOOKUP($A5,tab_z,3,FALSE)&amp;(E$2+((ROW()-$C8)*4))),BD!$E$6))/2+IF(E5="","",COUNTIF(INDIRECT("'Calcul1'!"&amp;VLOOKUP($A5,tab_z,2,FALSE)&amp;(E$1+((ROW()-$C8)*4))&amp;":"&amp;VLOOKUP($A5,tab_z,3,FALSE)&amp;(E$2+((ROW()-$C8)*4))),BD!$E$7))/2+IF(E5="","",COUNTIF(INDIRECT("'Calcul1'!"&amp;VLOOKUP($A5,tab_z,2,FALSE)&amp;(E$1+((ROW()-$C8)*4))&amp;":"&amp;VLOOKUP($A5,tab_z,3,FALSE)&amp;(E$2+((ROW()-$C8)*4))),BD!$E$8))/2+IF(E5="","",COUNTIF(INDIRECT("'Calcul1'!"&amp;VLOOKUP($A5,tab_z,2,FALSE)&amp;(E$1+((ROW()-$C8)*4))&amp;":"&amp;VLOOKUP($A5,tab_z,3,FALSE)&amp;(E$2+((ROW()-$C8)*4))),BD!$E$9))/2+IF(E5="","",COUNTIF(INDIRECT("'Calcul1'!"&amp;VLOOKUP($A5,tab_z,2,FALSE)&amp;(E$1+((ROW()-$C8)*4))&amp;":"&amp;VLOOKUP($A5,tab_z,3,FALSE)&amp;(E$2+((ROW()-$C8)*4))),BD!$E$10))/2+IF(E5="","",COUNTIF(INDIRECT("'Calcul1'!"&amp;VLOOKUP($A5,tab_z,2,FALSE)&amp;(E$1+((ROW()-$C8)*4))&amp;":"&amp;VLOOKUP($A5,tab_z,3,FALSE)&amp;(E$2+((ROW()-$C8)*4))),BD!$E$11))/2+IF(E5="","",COUNTIF(INDIRECT("'Calcul1'!"&amp;VLOOKUP($A5,tab_z,2,FALSE)&amp;(E$1+((ROW()-$C8)*4))&amp;":"&amp;VLOOKUP($A5,tab_z,3,FALSE)&amp;(E$2+((ROW()-$C8)*4))),BD!$E$12))/2+IF(E5="","",COUNTIF(INDIRECT("'Calcul1'!"&amp;VLOOKUP($A5,tab_z,2,FALSE)&amp;(E$1+((ROW()-$C8)*4))&amp;":"&amp;VLOOKUP($A5,tab_z,3,FALSE)&amp;(E$2+((ROW()-$C8)*4))),BD!$E$13))/2+IF(E5="","",COUNTIF(INDIRECT("'Calcul1'!"&amp;VLOOKUP($A5,tab_z,2,FALSE)&amp;(E$1+((ROW()-$C8)*4))&amp;":"&amp;VLOOKUP($A5,tab_z,3,FALSE)&amp;(E$2+((ROW()-$C8)*4))),BD!$E$14))/2+IF(E5="","",COUNTIF(INDIRECT("'Calcul1'!"&amp;VLOOKUP($A5,tab_z,2,FALSE)&amp;(E$1+((ROW()-$C8)*4))&amp;":"&amp;VLOOKUP($A5,tab_z,3,FALSE)&amp;(E$2+((ROW()-$C8)*4))),BD!$E$15))/2+IF(E5="","",COUNTIF(INDIRECT("'Calcul1'!"&amp;VLOOKUP($A5,tab_z,2,FALSE)&amp;(E$1+((ROW()-$C8)*4))&amp;":"&amp;VLOOKUP($A5,tab_z,3,FALSE)&amp;(E$2+((ROW()-$C8)*4))),BD!$E$16))/2+IF(E5="","",COUNTIF(INDIRECT("'Calcul1'!"&amp;VLOOKUP($A5,tab_z,2,FALSE)&amp;(E$1+((ROW()-$C8)*4))&amp;":"&amp;VLOOKUP($A5,tab_z,3,FALSE)&amp;(E$2+((ROW()-$C8)*4))),BD!$E$17))/2+IF(E5="","",COUNTIF(INDIRECT("'Calcul1'!"&amp;VLOOKUP($A5,tab_z,2,FALSE)&amp;(E$1+((ROW()-$C8)*4))&amp;":"&amp;VLOOKUP($A5,tab_z,3,FALSE)&amp;(E$2+((ROW()-$C8)*4))),BD!$E$18))/2+IF(E5="","",COUNTIF(INDIRECT("'Calcul1'!"&amp;VLOOKUP($A5,tab_z,2,FALSE)&amp;(E$1+((ROW()-$C8)*4))&amp;":"&amp;VLOOKUP($A5,tab_z,3,FALSE)&amp;(E$2+((ROW()-$C8)*4))),BD!$E$19))/2+IF(E5="","",COUNTIF(INDIRECT("'Calcul1'!"&amp;VLOOKUP($A5,tab_z,2,FALSE)&amp;(E$1+((ROW()-$C8)*4))&amp;":"&amp;VLOOKUP($A5,tab_z,3,FALSE)&amp;(E$2+((ROW()-$C8)*4))),BD!$E$20))/2</f>
        <v>0</v>
      </c>
      <c r="F8" s="275">
        <f ca="1">IF(F5="","",COUNTIF(INDIRECT("'Calcul1'!"&amp;VLOOKUP($A5,tab_z,2,FALSE)&amp;(F$1+((ROW()-$C8)*4))&amp;":"&amp;VLOOKUP($A5,tab_z,3,FALSE)&amp;(F$2+((ROW()-$C8)*4))),BD!$E$2))/2+IF(F5="","",COUNTIF(INDIRECT("'Calcul1'!"&amp;VLOOKUP($A5,tab_z,2,FALSE)&amp;(F$1+((ROW()-$C8)*4))&amp;":"&amp;VLOOKUP($A5,tab_z,3,FALSE)&amp;(F$2+((ROW()-$C8)*4))),BD!$E$3))/2+IF(F5="","",COUNTIF(INDIRECT("'Calcul1'!"&amp;VLOOKUP($A5,tab_z,2,FALSE)&amp;(F$1+((ROW()-$C8)*4))&amp;":"&amp;VLOOKUP($A5,tab_z,3,FALSE)&amp;(F$2+((ROW()-$C8)*4))),BD!$E$4))/2+IF(F5="","",COUNTIF(INDIRECT("'Calcul1'!"&amp;VLOOKUP($A5,tab_z,2,FALSE)&amp;(F$1+((ROW()-$C8)*4))&amp;":"&amp;VLOOKUP($A5,tab_z,3,FALSE)&amp;(F$2+((ROW()-$C8)*4))),BD!$E$5))/2+IF(F5="","",COUNTIF(INDIRECT("'Calcul1'!"&amp;VLOOKUP($A5,tab_z,2,FALSE)&amp;(F$1+((ROW()-$C8)*4))&amp;":"&amp;VLOOKUP($A5,tab_z,3,FALSE)&amp;(F$2+((ROW()-$C8)*4))),BD!$E$6))/2+IF(F5="","",COUNTIF(INDIRECT("'Calcul1'!"&amp;VLOOKUP($A5,tab_z,2,FALSE)&amp;(F$1+((ROW()-$C8)*4))&amp;":"&amp;VLOOKUP($A5,tab_z,3,FALSE)&amp;(F$2+((ROW()-$C8)*4))),BD!$E$7))/2+IF(F5="","",COUNTIF(INDIRECT("'Calcul1'!"&amp;VLOOKUP($A5,tab_z,2,FALSE)&amp;(F$1+((ROW()-$C8)*4))&amp;":"&amp;VLOOKUP($A5,tab_z,3,FALSE)&amp;(F$2+((ROW()-$C8)*4))),BD!$E$8))/2+IF(F5="","",COUNTIF(INDIRECT("'Calcul1'!"&amp;VLOOKUP($A5,tab_z,2,FALSE)&amp;(F$1+((ROW()-$C8)*4))&amp;":"&amp;VLOOKUP($A5,tab_z,3,FALSE)&amp;(F$2+((ROW()-$C8)*4))),BD!$E$9))/2+IF(F5="","",COUNTIF(INDIRECT("'Calcul1'!"&amp;VLOOKUP($A5,tab_z,2,FALSE)&amp;(F$1+((ROW()-$C8)*4))&amp;":"&amp;VLOOKUP($A5,tab_z,3,FALSE)&amp;(F$2+((ROW()-$C8)*4))),BD!$E$10))/2+IF(F5="","",COUNTIF(INDIRECT("'Calcul1'!"&amp;VLOOKUP($A5,tab_z,2,FALSE)&amp;(F$1+((ROW()-$C8)*4))&amp;":"&amp;VLOOKUP($A5,tab_z,3,FALSE)&amp;(F$2+((ROW()-$C8)*4))),BD!$E$11))/2+IF(F5="","",COUNTIF(INDIRECT("'Calcul1'!"&amp;VLOOKUP($A5,tab_z,2,FALSE)&amp;(F$1+((ROW()-$C8)*4))&amp;":"&amp;VLOOKUP($A5,tab_z,3,FALSE)&amp;(F$2+((ROW()-$C8)*4))),BD!$E$12))/2+IF(F5="","",COUNTIF(INDIRECT("'Calcul1'!"&amp;VLOOKUP($A5,tab_z,2,FALSE)&amp;(F$1+((ROW()-$C8)*4))&amp;":"&amp;VLOOKUP($A5,tab_z,3,FALSE)&amp;(F$2+((ROW()-$C8)*4))),BD!$E$13))/2+IF(F5="","",COUNTIF(INDIRECT("'Calcul1'!"&amp;VLOOKUP($A5,tab_z,2,FALSE)&amp;(F$1+((ROW()-$C8)*4))&amp;":"&amp;VLOOKUP($A5,tab_z,3,FALSE)&amp;(F$2+((ROW()-$C8)*4))),BD!$E$14))/2+IF(F5="","",COUNTIF(INDIRECT("'Calcul1'!"&amp;VLOOKUP($A5,tab_z,2,FALSE)&amp;(F$1+((ROW()-$C8)*4))&amp;":"&amp;VLOOKUP($A5,tab_z,3,FALSE)&amp;(F$2+((ROW()-$C8)*4))),BD!$E$15))/2+IF(F5="","",COUNTIF(INDIRECT("'Calcul1'!"&amp;VLOOKUP($A5,tab_z,2,FALSE)&amp;(F$1+((ROW()-$C8)*4))&amp;":"&amp;VLOOKUP($A5,tab_z,3,FALSE)&amp;(F$2+((ROW()-$C8)*4))),BD!$E$16))/2+IF(F5="","",COUNTIF(INDIRECT("'Calcul1'!"&amp;VLOOKUP($A5,tab_z,2,FALSE)&amp;(F$1+((ROW()-$C8)*4))&amp;":"&amp;VLOOKUP($A5,tab_z,3,FALSE)&amp;(F$2+((ROW()-$C8)*4))),BD!$E$17))/2+IF(F5="","",COUNTIF(INDIRECT("'Calcul1'!"&amp;VLOOKUP($A5,tab_z,2,FALSE)&amp;(F$1+((ROW()-$C8)*4))&amp;":"&amp;VLOOKUP($A5,tab_z,3,FALSE)&amp;(F$2+((ROW()-$C8)*4))),BD!$E$18))/2+IF(F5="","",COUNTIF(INDIRECT("'Calcul1'!"&amp;VLOOKUP($A5,tab_z,2,FALSE)&amp;(F$1+((ROW()-$C8)*4))&amp;":"&amp;VLOOKUP($A5,tab_z,3,FALSE)&amp;(F$2+((ROW()-$C8)*4))),BD!$E$19))/2+IF(F5="","",COUNTIF(INDIRECT("'Calcul1'!"&amp;VLOOKUP($A5,tab_z,2,FALSE)&amp;(F$1+((ROW()-$C8)*4))&amp;":"&amp;VLOOKUP($A5,tab_z,3,FALSE)&amp;(F$2+((ROW()-$C8)*4))),BD!$E$20))/2</f>
        <v>0</v>
      </c>
      <c r="G8" s="275">
        <f ca="1">IF(G5="","",COUNTIF(INDIRECT("'Calcul1'!"&amp;VLOOKUP($A5,tab_z,2,FALSE)&amp;(G$1+((ROW()-$C8)*4))&amp;":"&amp;VLOOKUP($A5,tab_z,3,FALSE)&amp;(G$2+((ROW()-$C8)*4))),BD!$E$2))/2+IF(G5="","",COUNTIF(INDIRECT("'Calcul1'!"&amp;VLOOKUP($A5,tab_z,2,FALSE)&amp;(G$1+((ROW()-$C8)*4))&amp;":"&amp;VLOOKUP($A5,tab_z,3,FALSE)&amp;(G$2+((ROW()-$C8)*4))),BD!$E$3))/2+IF(G5="","",COUNTIF(INDIRECT("'Calcul1'!"&amp;VLOOKUP($A5,tab_z,2,FALSE)&amp;(G$1+((ROW()-$C8)*4))&amp;":"&amp;VLOOKUP($A5,tab_z,3,FALSE)&amp;(G$2+((ROW()-$C8)*4))),BD!$E$4))/2+IF(G5="","",COUNTIF(INDIRECT("'Calcul1'!"&amp;VLOOKUP($A5,tab_z,2,FALSE)&amp;(G$1+((ROW()-$C8)*4))&amp;":"&amp;VLOOKUP($A5,tab_z,3,FALSE)&amp;(G$2+((ROW()-$C8)*4))),BD!$E$5))/2+IF(G5="","",COUNTIF(INDIRECT("'Calcul1'!"&amp;VLOOKUP($A5,tab_z,2,FALSE)&amp;(G$1+((ROW()-$C8)*4))&amp;":"&amp;VLOOKUP($A5,tab_z,3,FALSE)&amp;(G$2+((ROW()-$C8)*4))),BD!$E$6))/2+IF(G5="","",COUNTIF(INDIRECT("'Calcul1'!"&amp;VLOOKUP($A5,tab_z,2,FALSE)&amp;(G$1+((ROW()-$C8)*4))&amp;":"&amp;VLOOKUP($A5,tab_z,3,FALSE)&amp;(G$2+((ROW()-$C8)*4))),BD!$E$7))/2+IF(G5="","",COUNTIF(INDIRECT("'Calcul1'!"&amp;VLOOKUP($A5,tab_z,2,FALSE)&amp;(G$1+((ROW()-$C8)*4))&amp;":"&amp;VLOOKUP($A5,tab_z,3,FALSE)&amp;(G$2+((ROW()-$C8)*4))),BD!$E$8))/2+IF(G5="","",COUNTIF(INDIRECT("'Calcul1'!"&amp;VLOOKUP($A5,tab_z,2,FALSE)&amp;(G$1+((ROW()-$C8)*4))&amp;":"&amp;VLOOKUP($A5,tab_z,3,FALSE)&amp;(G$2+((ROW()-$C8)*4))),BD!$E$9))/2+IF(G5="","",COUNTIF(INDIRECT("'Calcul1'!"&amp;VLOOKUP($A5,tab_z,2,FALSE)&amp;(G$1+((ROW()-$C8)*4))&amp;":"&amp;VLOOKUP($A5,tab_z,3,FALSE)&amp;(G$2+((ROW()-$C8)*4))),BD!$E$10))/2+IF(G5="","",COUNTIF(INDIRECT("'Calcul1'!"&amp;VLOOKUP($A5,tab_z,2,FALSE)&amp;(G$1+((ROW()-$C8)*4))&amp;":"&amp;VLOOKUP($A5,tab_z,3,FALSE)&amp;(G$2+((ROW()-$C8)*4))),BD!$E$11))/2+IF(G5="","",COUNTIF(INDIRECT("'Calcul1'!"&amp;VLOOKUP($A5,tab_z,2,FALSE)&amp;(G$1+((ROW()-$C8)*4))&amp;":"&amp;VLOOKUP($A5,tab_z,3,FALSE)&amp;(G$2+((ROW()-$C8)*4))),BD!$E$12))/2+IF(G5="","",COUNTIF(INDIRECT("'Calcul1'!"&amp;VLOOKUP($A5,tab_z,2,FALSE)&amp;(G$1+((ROW()-$C8)*4))&amp;":"&amp;VLOOKUP($A5,tab_z,3,FALSE)&amp;(G$2+((ROW()-$C8)*4))),BD!$E$13))/2+IF(G5="","",COUNTIF(INDIRECT("'Calcul1'!"&amp;VLOOKUP($A5,tab_z,2,FALSE)&amp;(G$1+((ROW()-$C8)*4))&amp;":"&amp;VLOOKUP($A5,tab_z,3,FALSE)&amp;(G$2+((ROW()-$C8)*4))),BD!$E$14))/2+IF(G5="","",COUNTIF(INDIRECT("'Calcul1'!"&amp;VLOOKUP($A5,tab_z,2,FALSE)&amp;(G$1+((ROW()-$C8)*4))&amp;":"&amp;VLOOKUP($A5,tab_z,3,FALSE)&amp;(G$2+((ROW()-$C8)*4))),BD!$E$15))/2+IF(G5="","",COUNTIF(INDIRECT("'Calcul1'!"&amp;VLOOKUP($A5,tab_z,2,FALSE)&amp;(G$1+((ROW()-$C8)*4))&amp;":"&amp;VLOOKUP($A5,tab_z,3,FALSE)&amp;(G$2+((ROW()-$C8)*4))),BD!$E$16))/2+IF(G5="","",COUNTIF(INDIRECT("'Calcul1'!"&amp;VLOOKUP($A5,tab_z,2,FALSE)&amp;(G$1+((ROW()-$C8)*4))&amp;":"&amp;VLOOKUP($A5,tab_z,3,FALSE)&amp;(G$2+((ROW()-$C8)*4))),BD!$E$17))/2+IF(G5="","",COUNTIF(INDIRECT("'Calcul1'!"&amp;VLOOKUP($A5,tab_z,2,FALSE)&amp;(G$1+((ROW()-$C8)*4))&amp;":"&amp;VLOOKUP($A5,tab_z,3,FALSE)&amp;(G$2+((ROW()-$C8)*4))),BD!$E$18))/2+IF(G5="","",COUNTIF(INDIRECT("'Calcul1'!"&amp;VLOOKUP($A5,tab_z,2,FALSE)&amp;(G$1+((ROW()-$C8)*4))&amp;":"&amp;VLOOKUP($A5,tab_z,3,FALSE)&amp;(G$2+((ROW()-$C8)*4))),BD!$E$19))/2+IF(G5="","",COUNTIF(INDIRECT("'Calcul1'!"&amp;VLOOKUP($A5,tab_z,2,FALSE)&amp;(G$1+((ROW()-$C8)*4))&amp;":"&amp;VLOOKUP($A5,tab_z,3,FALSE)&amp;(G$2+((ROW()-$C8)*4))),BD!$E$20))/2</f>
        <v>0</v>
      </c>
      <c r="H8" s="275" t="e">
        <f ca="1">IF(H5="","",COUNTIF(INDIRECT("'Calcul1'!"&amp;VLOOKUP($A5,tab_z,2,FALSE)&amp;(H$1+((ROW()-$C8)*4))&amp;":"&amp;VLOOKUP($A5,tab_z,3,FALSE)&amp;(H$2+((ROW()-$C8)*4))),BD!$E$2))/2+IF(H5="","",COUNTIF(INDIRECT("'Calcul1'!"&amp;VLOOKUP($A5,tab_z,2,FALSE)&amp;(H$1+((ROW()-$C8)*4))&amp;":"&amp;VLOOKUP($A5,tab_z,3,FALSE)&amp;(H$2+((ROW()-$C8)*4))),BD!$E$3))/2+IF(H5="","",COUNTIF(INDIRECT("'Calcul1'!"&amp;VLOOKUP($A5,tab_z,2,FALSE)&amp;(H$1+((ROW()-$C8)*4))&amp;":"&amp;VLOOKUP($A5,tab_z,3,FALSE)&amp;(H$2+((ROW()-$C8)*4))),BD!$E$4))/2+IF(H5="","",COUNTIF(INDIRECT("'Calcul1'!"&amp;VLOOKUP($A5,tab_z,2,FALSE)&amp;(H$1+((ROW()-$C8)*4))&amp;":"&amp;VLOOKUP($A5,tab_z,3,FALSE)&amp;(H$2+((ROW()-$C8)*4))),BD!$E$5))/2+IF(H5="","",COUNTIF(INDIRECT("'Calcul1'!"&amp;VLOOKUP($A5,tab_z,2,FALSE)&amp;(H$1+((ROW()-$C8)*4))&amp;":"&amp;VLOOKUP($A5,tab_z,3,FALSE)&amp;(H$2+((ROW()-$C8)*4))),BD!$E$6))/2+IF(H5="","",COUNTIF(INDIRECT("'Calcul1'!"&amp;VLOOKUP($A5,tab_z,2,FALSE)&amp;(H$1+((ROW()-$C8)*4))&amp;":"&amp;VLOOKUP($A5,tab_z,3,FALSE)&amp;(H$2+((ROW()-$C8)*4))),BD!$E$7))/2+IF(H5="","",COUNTIF(INDIRECT("'Calcul1'!"&amp;VLOOKUP($A5,tab_z,2,FALSE)&amp;(H$1+((ROW()-$C8)*4))&amp;":"&amp;VLOOKUP($A5,tab_z,3,FALSE)&amp;(H$2+((ROW()-$C8)*4))),BD!$E$8))/2+IF(H5="","",COUNTIF(INDIRECT("'Calcul1'!"&amp;VLOOKUP($A5,tab_z,2,FALSE)&amp;(H$1+((ROW()-$C8)*4))&amp;":"&amp;VLOOKUP($A5,tab_z,3,FALSE)&amp;(H$2+((ROW()-$C8)*4))),BD!$E$9))/2+IF(H5="","",COUNTIF(INDIRECT("'Calcul1'!"&amp;VLOOKUP($A5,tab_z,2,FALSE)&amp;(H$1+((ROW()-$C8)*4))&amp;":"&amp;VLOOKUP($A5,tab_z,3,FALSE)&amp;(H$2+((ROW()-$C8)*4))),BD!$E$10))/2+IF(H5="","",COUNTIF(INDIRECT("'Calcul1'!"&amp;VLOOKUP($A5,tab_z,2,FALSE)&amp;(H$1+((ROW()-$C8)*4))&amp;":"&amp;VLOOKUP($A5,tab_z,3,FALSE)&amp;(H$2+((ROW()-$C8)*4))),BD!$E$11))/2+IF(H5="","",COUNTIF(INDIRECT("'Calcul1'!"&amp;VLOOKUP($A5,tab_z,2,FALSE)&amp;(H$1+((ROW()-$C8)*4))&amp;":"&amp;VLOOKUP($A5,tab_z,3,FALSE)&amp;(H$2+((ROW()-$C8)*4))),BD!$E$12))/2+IF(H5="","",COUNTIF(INDIRECT("'Calcul1'!"&amp;VLOOKUP($A5,tab_z,2,FALSE)&amp;(H$1+((ROW()-$C8)*4))&amp;":"&amp;VLOOKUP($A5,tab_z,3,FALSE)&amp;(H$2+((ROW()-$C8)*4))),BD!$E$13))/2+IF(H5="","",COUNTIF(INDIRECT("'Calcul1'!"&amp;VLOOKUP($A5,tab_z,2,FALSE)&amp;(H$1+((ROW()-$C8)*4))&amp;":"&amp;VLOOKUP($A5,tab_z,3,FALSE)&amp;(H$2+((ROW()-$C8)*4))),BD!$E$14))/2+IF(H5="","",COUNTIF(INDIRECT("'Calcul1'!"&amp;VLOOKUP($A5,tab_z,2,FALSE)&amp;(H$1+((ROW()-$C8)*4))&amp;":"&amp;VLOOKUP($A5,tab_z,3,FALSE)&amp;(H$2+((ROW()-$C8)*4))),BD!$E$15))/2+IF(H5="","",COUNTIF(INDIRECT("'Calcul1'!"&amp;VLOOKUP($A5,tab_z,2,FALSE)&amp;(H$1+((ROW()-$C8)*4))&amp;":"&amp;VLOOKUP($A5,tab_z,3,FALSE)&amp;(H$2+((ROW()-$C8)*4))),BD!$E$16))/2+IF(H5="","",COUNTIF(INDIRECT("'Calcul1'!"&amp;VLOOKUP($A5,tab_z,2,FALSE)&amp;(H$1+((ROW()-$C8)*4))&amp;":"&amp;VLOOKUP($A5,tab_z,3,FALSE)&amp;(H$2+((ROW()-$C8)*4))),BD!$E$17))/2+IF(H5="","",COUNTIF(INDIRECT("'Calcul1'!"&amp;VLOOKUP($A5,tab_z,2,FALSE)&amp;(H$1+((ROW()-$C8)*4))&amp;":"&amp;VLOOKUP($A5,tab_z,3,FALSE)&amp;(H$2+((ROW()-$C8)*4))),BD!$E$18))/2+IF(H5="","",COUNTIF(INDIRECT("'Calcul1'!"&amp;VLOOKUP($A5,tab_z,2,FALSE)&amp;(H$1+((ROW()-$C8)*4))&amp;":"&amp;VLOOKUP($A5,tab_z,3,FALSE)&amp;(H$2+((ROW()-$C8)*4))),BD!$E$19))/2+IF(H5="","",COUNTIF(INDIRECT("'Calcul1'!"&amp;VLOOKUP($A5,tab_z,2,FALSE)&amp;(H$1+((ROW()-$C8)*4))&amp;":"&amp;VLOOKUP($A5,tab_z,3,FALSE)&amp;(H$2+((ROW()-$C8)*4))),BD!$E$20))/2</f>
        <v>#VALUE!</v>
      </c>
      <c r="I8" s="275" t="e">
        <f ca="1">IF(I5="","",COUNTIF(INDIRECT("'Calcul1'!"&amp;VLOOKUP($A5,tab_z,2,FALSE)&amp;(I$1+((ROW()-$C8)*4))&amp;":"&amp;VLOOKUP($A5,tab_z,3,FALSE)&amp;(I$2+((ROW()-$C8)*4))),BD!$E$2))/2+IF(I5="","",COUNTIF(INDIRECT("'Calcul1'!"&amp;VLOOKUP($A5,tab_z,2,FALSE)&amp;(I$1+((ROW()-$C8)*4))&amp;":"&amp;VLOOKUP($A5,tab_z,3,FALSE)&amp;(I$2+((ROW()-$C8)*4))),BD!$E$3))/2+IF(I5="","",COUNTIF(INDIRECT("'Calcul1'!"&amp;VLOOKUP($A5,tab_z,2,FALSE)&amp;(I$1+((ROW()-$C8)*4))&amp;":"&amp;VLOOKUP($A5,tab_z,3,FALSE)&amp;(I$2+((ROW()-$C8)*4))),BD!$E$4))/2+IF(I5="","",COUNTIF(INDIRECT("'Calcul1'!"&amp;VLOOKUP($A5,tab_z,2,FALSE)&amp;(I$1+((ROW()-$C8)*4))&amp;":"&amp;VLOOKUP($A5,tab_z,3,FALSE)&amp;(I$2+((ROW()-$C8)*4))),BD!$E$5))/2+IF(I5="","",COUNTIF(INDIRECT("'Calcul1'!"&amp;VLOOKUP($A5,tab_z,2,FALSE)&amp;(I$1+((ROW()-$C8)*4))&amp;":"&amp;VLOOKUP($A5,tab_z,3,FALSE)&amp;(I$2+((ROW()-$C8)*4))),BD!$E$6))/2+IF(I5="","",COUNTIF(INDIRECT("'Calcul1'!"&amp;VLOOKUP($A5,tab_z,2,FALSE)&amp;(I$1+((ROW()-$C8)*4))&amp;":"&amp;VLOOKUP($A5,tab_z,3,FALSE)&amp;(I$2+((ROW()-$C8)*4))),BD!$E$7))/2+IF(I5="","",COUNTIF(INDIRECT("'Calcul1'!"&amp;VLOOKUP($A5,tab_z,2,FALSE)&amp;(I$1+((ROW()-$C8)*4))&amp;":"&amp;VLOOKUP($A5,tab_z,3,FALSE)&amp;(I$2+((ROW()-$C8)*4))),BD!$E$8))/2+IF(I5="","",COUNTIF(INDIRECT("'Calcul1'!"&amp;VLOOKUP($A5,tab_z,2,FALSE)&amp;(I$1+((ROW()-$C8)*4))&amp;":"&amp;VLOOKUP($A5,tab_z,3,FALSE)&amp;(I$2+((ROW()-$C8)*4))),BD!$E$9))/2+IF(I5="","",COUNTIF(INDIRECT("'Calcul1'!"&amp;VLOOKUP($A5,tab_z,2,FALSE)&amp;(I$1+((ROW()-$C8)*4))&amp;":"&amp;VLOOKUP($A5,tab_z,3,FALSE)&amp;(I$2+((ROW()-$C8)*4))),BD!$E$10))/2+IF(I5="","",COUNTIF(INDIRECT("'Calcul1'!"&amp;VLOOKUP($A5,tab_z,2,FALSE)&amp;(I$1+((ROW()-$C8)*4))&amp;":"&amp;VLOOKUP($A5,tab_z,3,FALSE)&amp;(I$2+((ROW()-$C8)*4))),BD!$E$11))/2+IF(I5="","",COUNTIF(INDIRECT("'Calcul1'!"&amp;VLOOKUP($A5,tab_z,2,FALSE)&amp;(I$1+((ROW()-$C8)*4))&amp;":"&amp;VLOOKUP($A5,tab_z,3,FALSE)&amp;(I$2+((ROW()-$C8)*4))),BD!$E$12))/2+IF(I5="","",COUNTIF(INDIRECT("'Calcul1'!"&amp;VLOOKUP($A5,tab_z,2,FALSE)&amp;(I$1+((ROW()-$C8)*4))&amp;":"&amp;VLOOKUP($A5,tab_z,3,FALSE)&amp;(I$2+((ROW()-$C8)*4))),BD!$E$13))/2+IF(I5="","",COUNTIF(INDIRECT("'Calcul1'!"&amp;VLOOKUP($A5,tab_z,2,FALSE)&amp;(I$1+((ROW()-$C8)*4))&amp;":"&amp;VLOOKUP($A5,tab_z,3,FALSE)&amp;(I$2+((ROW()-$C8)*4))),BD!$E$14))/2+IF(I5="","",COUNTIF(INDIRECT("'Calcul1'!"&amp;VLOOKUP($A5,tab_z,2,FALSE)&amp;(I$1+((ROW()-$C8)*4))&amp;":"&amp;VLOOKUP($A5,tab_z,3,FALSE)&amp;(I$2+((ROW()-$C8)*4))),BD!$E$15))/2+IF(I5="","",COUNTIF(INDIRECT("'Calcul1'!"&amp;VLOOKUP($A5,tab_z,2,FALSE)&amp;(I$1+((ROW()-$C8)*4))&amp;":"&amp;VLOOKUP($A5,tab_z,3,FALSE)&amp;(I$2+((ROW()-$C8)*4))),BD!$E$16))/2+IF(I5="","",COUNTIF(INDIRECT("'Calcul1'!"&amp;VLOOKUP($A5,tab_z,2,FALSE)&amp;(I$1+((ROW()-$C8)*4))&amp;":"&amp;VLOOKUP($A5,tab_z,3,FALSE)&amp;(I$2+((ROW()-$C8)*4))),BD!$E$17))/2+IF(I5="","",COUNTIF(INDIRECT("'Calcul1'!"&amp;VLOOKUP($A5,tab_z,2,FALSE)&amp;(I$1+((ROW()-$C8)*4))&amp;":"&amp;VLOOKUP($A5,tab_z,3,FALSE)&amp;(I$2+((ROW()-$C8)*4))),BD!$E$18))/2+IF(I5="","",COUNTIF(INDIRECT("'Calcul1'!"&amp;VLOOKUP($A5,tab_z,2,FALSE)&amp;(I$1+((ROW()-$C8)*4))&amp;":"&amp;VLOOKUP($A5,tab_z,3,FALSE)&amp;(I$2+((ROW()-$C8)*4))),BD!$E$19))/2+IF(I5="","",COUNTIF(INDIRECT("'Calcul1'!"&amp;VLOOKUP($A5,tab_z,2,FALSE)&amp;(I$1+((ROW()-$C8)*4))&amp;":"&amp;VLOOKUP($A5,tab_z,3,FALSE)&amp;(I$2+((ROW()-$C8)*4))),BD!$E$20))/2</f>
        <v>#VALUE!</v>
      </c>
      <c r="J8" s="275" t="e">
        <f ca="1">IF(J5="","",COUNTIF(INDIRECT("'Calcul1'!"&amp;VLOOKUP($A5,tab_z,2,FALSE)&amp;(J$1+((ROW()-$C8)*4))&amp;":"&amp;VLOOKUP($A5,tab_z,3,FALSE)&amp;(J$2+((ROW()-$C8)*4))),BD!$E$2))/2+IF(J5="","",COUNTIF(INDIRECT("'Calcul1'!"&amp;VLOOKUP($A5,tab_z,2,FALSE)&amp;(J$1+((ROW()-$C8)*4))&amp;":"&amp;VLOOKUP($A5,tab_z,3,FALSE)&amp;(J$2+((ROW()-$C8)*4))),BD!$E$3))/2+IF(J5="","",COUNTIF(INDIRECT("'Calcul1'!"&amp;VLOOKUP($A5,tab_z,2,FALSE)&amp;(J$1+((ROW()-$C8)*4))&amp;":"&amp;VLOOKUP($A5,tab_z,3,FALSE)&amp;(J$2+((ROW()-$C8)*4))),BD!$E$4))/2+IF(J5="","",COUNTIF(INDIRECT("'Calcul1'!"&amp;VLOOKUP($A5,tab_z,2,FALSE)&amp;(J$1+((ROW()-$C8)*4))&amp;":"&amp;VLOOKUP($A5,tab_z,3,FALSE)&amp;(J$2+((ROW()-$C8)*4))),BD!$E$5))/2+IF(J5="","",COUNTIF(INDIRECT("'Calcul1'!"&amp;VLOOKUP($A5,tab_z,2,FALSE)&amp;(J$1+((ROW()-$C8)*4))&amp;":"&amp;VLOOKUP($A5,tab_z,3,FALSE)&amp;(J$2+((ROW()-$C8)*4))),BD!$E$6))/2+IF(J5="","",COUNTIF(INDIRECT("'Calcul1'!"&amp;VLOOKUP($A5,tab_z,2,FALSE)&amp;(J$1+((ROW()-$C8)*4))&amp;":"&amp;VLOOKUP($A5,tab_z,3,FALSE)&amp;(J$2+((ROW()-$C8)*4))),BD!$E$7))/2+IF(J5="","",COUNTIF(INDIRECT("'Calcul1'!"&amp;VLOOKUP($A5,tab_z,2,FALSE)&amp;(J$1+((ROW()-$C8)*4))&amp;":"&amp;VLOOKUP($A5,tab_z,3,FALSE)&amp;(J$2+((ROW()-$C8)*4))),BD!$E$8))/2+IF(J5="","",COUNTIF(INDIRECT("'Calcul1'!"&amp;VLOOKUP($A5,tab_z,2,FALSE)&amp;(J$1+((ROW()-$C8)*4))&amp;":"&amp;VLOOKUP($A5,tab_z,3,FALSE)&amp;(J$2+((ROW()-$C8)*4))),BD!$E$9))/2+IF(J5="","",COUNTIF(INDIRECT("'Calcul1'!"&amp;VLOOKUP($A5,tab_z,2,FALSE)&amp;(J$1+((ROW()-$C8)*4))&amp;":"&amp;VLOOKUP($A5,tab_z,3,FALSE)&amp;(J$2+((ROW()-$C8)*4))),BD!$E$10))/2+IF(J5="","",COUNTIF(INDIRECT("'Calcul1'!"&amp;VLOOKUP($A5,tab_z,2,FALSE)&amp;(J$1+((ROW()-$C8)*4))&amp;":"&amp;VLOOKUP($A5,tab_z,3,FALSE)&amp;(J$2+((ROW()-$C8)*4))),BD!$E$11))/2+IF(J5="","",COUNTIF(INDIRECT("'Calcul1'!"&amp;VLOOKUP($A5,tab_z,2,FALSE)&amp;(J$1+((ROW()-$C8)*4))&amp;":"&amp;VLOOKUP($A5,tab_z,3,FALSE)&amp;(J$2+((ROW()-$C8)*4))),BD!$E$12))/2+IF(J5="","",COUNTIF(INDIRECT("'Calcul1'!"&amp;VLOOKUP($A5,tab_z,2,FALSE)&amp;(J$1+((ROW()-$C8)*4))&amp;":"&amp;VLOOKUP($A5,tab_z,3,FALSE)&amp;(J$2+((ROW()-$C8)*4))),BD!$E$13))/2+IF(J5="","",COUNTIF(INDIRECT("'Calcul1'!"&amp;VLOOKUP($A5,tab_z,2,FALSE)&amp;(J$1+((ROW()-$C8)*4))&amp;":"&amp;VLOOKUP($A5,tab_z,3,FALSE)&amp;(J$2+((ROW()-$C8)*4))),BD!$E$14))/2+IF(J5="","",COUNTIF(INDIRECT("'Calcul1'!"&amp;VLOOKUP($A5,tab_z,2,FALSE)&amp;(J$1+((ROW()-$C8)*4))&amp;":"&amp;VLOOKUP($A5,tab_z,3,FALSE)&amp;(J$2+((ROW()-$C8)*4))),BD!$E$15))/2+IF(J5="","",COUNTIF(INDIRECT("'Calcul1'!"&amp;VLOOKUP($A5,tab_z,2,FALSE)&amp;(J$1+((ROW()-$C8)*4))&amp;":"&amp;VLOOKUP($A5,tab_z,3,FALSE)&amp;(J$2+((ROW()-$C8)*4))),BD!$E$16))/2+IF(J5="","",COUNTIF(INDIRECT("'Calcul1'!"&amp;VLOOKUP($A5,tab_z,2,FALSE)&amp;(J$1+((ROW()-$C8)*4))&amp;":"&amp;VLOOKUP($A5,tab_z,3,FALSE)&amp;(J$2+((ROW()-$C8)*4))),BD!$E$17))/2+IF(J5="","",COUNTIF(INDIRECT("'Calcul1'!"&amp;VLOOKUP($A5,tab_z,2,FALSE)&amp;(J$1+((ROW()-$C8)*4))&amp;":"&amp;VLOOKUP($A5,tab_z,3,FALSE)&amp;(J$2+((ROW()-$C8)*4))),BD!$E$18))/2+IF(J5="","",COUNTIF(INDIRECT("'Calcul1'!"&amp;VLOOKUP($A5,tab_z,2,FALSE)&amp;(J$1+((ROW()-$C8)*4))&amp;":"&amp;VLOOKUP($A5,tab_z,3,FALSE)&amp;(J$2+((ROW()-$C8)*4))),BD!$E$19))/2+IF(J5="","",COUNTIF(INDIRECT("'Calcul1'!"&amp;VLOOKUP($A5,tab_z,2,FALSE)&amp;(J$1+((ROW()-$C8)*4))&amp;":"&amp;VLOOKUP($A5,tab_z,3,FALSE)&amp;(J$2+((ROW()-$C8)*4))),BD!$E$20))/2</f>
        <v>#VALUE!</v>
      </c>
      <c r="K8" s="275" t="e">
        <f ca="1">IF(K5="","",COUNTIF(INDIRECT("'Calcul1'!"&amp;VLOOKUP($A5,tab_z,2,FALSE)&amp;(K$1+((ROW()-$C8)*4))&amp;":"&amp;VLOOKUP($A5,tab_z,3,FALSE)&amp;(K$2+((ROW()-$C8)*4))),BD!$E$2))/2+IF(K5="","",COUNTIF(INDIRECT("'Calcul1'!"&amp;VLOOKUP($A5,tab_z,2,FALSE)&amp;(K$1+((ROW()-$C8)*4))&amp;":"&amp;VLOOKUP($A5,tab_z,3,FALSE)&amp;(K$2+((ROW()-$C8)*4))),BD!$E$3))/2+IF(K5="","",COUNTIF(INDIRECT("'Calcul1'!"&amp;VLOOKUP($A5,tab_z,2,FALSE)&amp;(K$1+((ROW()-$C8)*4))&amp;":"&amp;VLOOKUP($A5,tab_z,3,FALSE)&amp;(K$2+((ROW()-$C8)*4))),BD!$E$4))/2+IF(K5="","",COUNTIF(INDIRECT("'Calcul1'!"&amp;VLOOKUP($A5,tab_z,2,FALSE)&amp;(K$1+((ROW()-$C8)*4))&amp;":"&amp;VLOOKUP($A5,tab_z,3,FALSE)&amp;(K$2+((ROW()-$C8)*4))),BD!$E$5))/2+IF(K5="","",COUNTIF(INDIRECT("'Calcul1'!"&amp;VLOOKUP($A5,tab_z,2,FALSE)&amp;(K$1+((ROW()-$C8)*4))&amp;":"&amp;VLOOKUP($A5,tab_z,3,FALSE)&amp;(K$2+((ROW()-$C8)*4))),BD!$E$6))/2+IF(K5="","",COUNTIF(INDIRECT("'Calcul1'!"&amp;VLOOKUP($A5,tab_z,2,FALSE)&amp;(K$1+((ROW()-$C8)*4))&amp;":"&amp;VLOOKUP($A5,tab_z,3,FALSE)&amp;(K$2+((ROW()-$C8)*4))),BD!$E$7))/2+IF(K5="","",COUNTIF(INDIRECT("'Calcul1'!"&amp;VLOOKUP($A5,tab_z,2,FALSE)&amp;(K$1+((ROW()-$C8)*4))&amp;":"&amp;VLOOKUP($A5,tab_z,3,FALSE)&amp;(K$2+((ROW()-$C8)*4))),BD!$E$8))/2+IF(K5="","",COUNTIF(INDIRECT("'Calcul1'!"&amp;VLOOKUP($A5,tab_z,2,FALSE)&amp;(K$1+((ROW()-$C8)*4))&amp;":"&amp;VLOOKUP($A5,tab_z,3,FALSE)&amp;(K$2+((ROW()-$C8)*4))),BD!$E$9))/2+IF(K5="","",COUNTIF(INDIRECT("'Calcul1'!"&amp;VLOOKUP($A5,tab_z,2,FALSE)&amp;(K$1+((ROW()-$C8)*4))&amp;":"&amp;VLOOKUP($A5,tab_z,3,FALSE)&amp;(K$2+((ROW()-$C8)*4))),BD!$E$10))/2+IF(K5="","",COUNTIF(INDIRECT("'Calcul1'!"&amp;VLOOKUP($A5,tab_z,2,FALSE)&amp;(K$1+((ROW()-$C8)*4))&amp;":"&amp;VLOOKUP($A5,tab_z,3,FALSE)&amp;(K$2+((ROW()-$C8)*4))),BD!$E$11))/2+IF(K5="","",COUNTIF(INDIRECT("'Calcul1'!"&amp;VLOOKUP($A5,tab_z,2,FALSE)&amp;(K$1+((ROW()-$C8)*4))&amp;":"&amp;VLOOKUP($A5,tab_z,3,FALSE)&amp;(K$2+((ROW()-$C8)*4))),BD!$E$12))/2+IF(K5="","",COUNTIF(INDIRECT("'Calcul1'!"&amp;VLOOKUP($A5,tab_z,2,FALSE)&amp;(K$1+((ROW()-$C8)*4))&amp;":"&amp;VLOOKUP($A5,tab_z,3,FALSE)&amp;(K$2+((ROW()-$C8)*4))),BD!$E$13))/2+IF(K5="","",COUNTIF(INDIRECT("'Calcul1'!"&amp;VLOOKUP($A5,tab_z,2,FALSE)&amp;(K$1+((ROW()-$C8)*4))&amp;":"&amp;VLOOKUP($A5,tab_z,3,FALSE)&amp;(K$2+((ROW()-$C8)*4))),BD!$E$14))/2+IF(K5="","",COUNTIF(INDIRECT("'Calcul1'!"&amp;VLOOKUP($A5,tab_z,2,FALSE)&amp;(K$1+((ROW()-$C8)*4))&amp;":"&amp;VLOOKUP($A5,tab_z,3,FALSE)&amp;(K$2+((ROW()-$C8)*4))),BD!$E$15))/2+IF(K5="","",COUNTIF(INDIRECT("'Calcul1'!"&amp;VLOOKUP($A5,tab_z,2,FALSE)&amp;(K$1+((ROW()-$C8)*4))&amp;":"&amp;VLOOKUP($A5,tab_z,3,FALSE)&amp;(K$2+((ROW()-$C8)*4))),BD!$E$16))/2+IF(K5="","",COUNTIF(INDIRECT("'Calcul1'!"&amp;VLOOKUP($A5,tab_z,2,FALSE)&amp;(K$1+((ROW()-$C8)*4))&amp;":"&amp;VLOOKUP($A5,tab_z,3,FALSE)&amp;(K$2+((ROW()-$C8)*4))),BD!$E$17))/2+IF(K5="","",COUNTIF(INDIRECT("'Calcul1'!"&amp;VLOOKUP($A5,tab_z,2,FALSE)&amp;(K$1+((ROW()-$C8)*4))&amp;":"&amp;VLOOKUP($A5,tab_z,3,FALSE)&amp;(K$2+((ROW()-$C8)*4))),BD!$E$18))/2+IF(K5="","",COUNTIF(INDIRECT("'Calcul1'!"&amp;VLOOKUP($A5,tab_z,2,FALSE)&amp;(K$1+((ROW()-$C8)*4))&amp;":"&amp;VLOOKUP($A5,tab_z,3,FALSE)&amp;(K$2+((ROW()-$C8)*4))),BD!$E$19))/2+IF(K5="","",COUNTIF(INDIRECT("'Calcul1'!"&amp;VLOOKUP($A5,tab_z,2,FALSE)&amp;(K$1+((ROW()-$C8)*4))&amp;":"&amp;VLOOKUP($A5,tab_z,3,FALSE)&amp;(K$2+((ROW()-$C8)*4))),BD!$E$20))/2</f>
        <v>#VALUE!</v>
      </c>
      <c r="L8" s="276" t="e">
        <f ca="1">IF(L5="","",COUNTIF(INDIRECT("'Calcul1'!"&amp;VLOOKUP($A5,tab_z,2,FALSE)&amp;(L$1+((ROW()-$C8)*4))&amp;":"&amp;VLOOKUP($A5,tab_z,3,FALSE)&amp;(L$2+((ROW()-$C8)*4))),BD!$E$2))/2+IF(L5="","",COUNTIF(INDIRECT("'Calcul1'!"&amp;VLOOKUP($A5,tab_z,2,FALSE)&amp;(L$1+((ROW()-$C8)*4))&amp;":"&amp;VLOOKUP($A5,tab_z,3,FALSE)&amp;(L$2+((ROW()-$C8)*4))),BD!$E$3))/2+IF(L5="","",COUNTIF(INDIRECT("'Calcul1'!"&amp;VLOOKUP($A5,tab_z,2,FALSE)&amp;(L$1+((ROW()-$C8)*4))&amp;":"&amp;VLOOKUP($A5,tab_z,3,FALSE)&amp;(L$2+((ROW()-$C8)*4))),BD!$E$4))/2+IF(L5="","",COUNTIF(INDIRECT("'Calcul1'!"&amp;VLOOKUP($A5,tab_z,2,FALSE)&amp;(L$1+((ROW()-$C8)*4))&amp;":"&amp;VLOOKUP($A5,tab_z,3,FALSE)&amp;(L$2+((ROW()-$C8)*4))),BD!$E$5))/2+IF(L5="","",COUNTIF(INDIRECT("'Calcul1'!"&amp;VLOOKUP($A5,tab_z,2,FALSE)&amp;(L$1+((ROW()-$C8)*4))&amp;":"&amp;VLOOKUP($A5,tab_z,3,FALSE)&amp;(L$2+((ROW()-$C8)*4))),BD!$E$6))/2+IF(L5="","",COUNTIF(INDIRECT("'Calcul1'!"&amp;VLOOKUP($A5,tab_z,2,FALSE)&amp;(L$1+((ROW()-$C8)*4))&amp;":"&amp;VLOOKUP($A5,tab_z,3,FALSE)&amp;(L$2+((ROW()-$C8)*4))),BD!$E$7))/2+IF(L5="","",COUNTIF(INDIRECT("'Calcul1'!"&amp;VLOOKUP($A5,tab_z,2,FALSE)&amp;(L$1+((ROW()-$C8)*4))&amp;":"&amp;VLOOKUP($A5,tab_z,3,FALSE)&amp;(L$2+((ROW()-$C8)*4))),BD!$E$8))/2+IF(L5="","",COUNTIF(INDIRECT("'Calcul1'!"&amp;VLOOKUP($A5,tab_z,2,FALSE)&amp;(L$1+((ROW()-$C8)*4))&amp;":"&amp;VLOOKUP($A5,tab_z,3,FALSE)&amp;(L$2+((ROW()-$C8)*4))),BD!$E$9))/2+IF(L5="","",COUNTIF(INDIRECT("'Calcul1'!"&amp;VLOOKUP($A5,tab_z,2,FALSE)&amp;(L$1+((ROW()-$C8)*4))&amp;":"&amp;VLOOKUP($A5,tab_z,3,FALSE)&amp;(L$2+((ROW()-$C8)*4))),BD!$E$10))/2+IF(L5="","",COUNTIF(INDIRECT("'Calcul1'!"&amp;VLOOKUP($A5,tab_z,2,FALSE)&amp;(L$1+((ROW()-$C8)*4))&amp;":"&amp;VLOOKUP($A5,tab_z,3,FALSE)&amp;(L$2+((ROW()-$C8)*4))),BD!$E$11))/2+IF(L5="","",COUNTIF(INDIRECT("'Calcul1'!"&amp;VLOOKUP($A5,tab_z,2,FALSE)&amp;(L$1+((ROW()-$C8)*4))&amp;":"&amp;VLOOKUP($A5,tab_z,3,FALSE)&amp;(L$2+((ROW()-$C8)*4))),BD!$E$12))/2+IF(L5="","",COUNTIF(INDIRECT("'Calcul1'!"&amp;VLOOKUP($A5,tab_z,2,FALSE)&amp;(L$1+((ROW()-$C8)*4))&amp;":"&amp;VLOOKUP($A5,tab_z,3,FALSE)&amp;(L$2+((ROW()-$C8)*4))),BD!$E$13))/2+IF(L5="","",COUNTIF(INDIRECT("'Calcul1'!"&amp;VLOOKUP($A5,tab_z,2,FALSE)&amp;(L$1+((ROW()-$C8)*4))&amp;":"&amp;VLOOKUP($A5,tab_z,3,FALSE)&amp;(L$2+((ROW()-$C8)*4))),BD!$E$14))/2+IF(L5="","",COUNTIF(INDIRECT("'Calcul1'!"&amp;VLOOKUP($A5,tab_z,2,FALSE)&amp;(L$1+((ROW()-$C8)*4))&amp;":"&amp;VLOOKUP($A5,tab_z,3,FALSE)&amp;(L$2+((ROW()-$C8)*4))),BD!$E$15))/2+IF(L5="","",COUNTIF(INDIRECT("'Calcul1'!"&amp;VLOOKUP($A5,tab_z,2,FALSE)&amp;(L$1+((ROW()-$C8)*4))&amp;":"&amp;VLOOKUP($A5,tab_z,3,FALSE)&amp;(L$2+((ROW()-$C8)*4))),BD!$E$16))/2+IF(L5="","",COUNTIF(INDIRECT("'Calcul1'!"&amp;VLOOKUP($A5,tab_z,2,FALSE)&amp;(L$1+((ROW()-$C8)*4))&amp;":"&amp;VLOOKUP($A5,tab_z,3,FALSE)&amp;(L$2+((ROW()-$C8)*4))),BD!$E$17))/2+IF(L5="","",COUNTIF(INDIRECT("'Calcul1'!"&amp;VLOOKUP($A5,tab_z,2,FALSE)&amp;(L$1+((ROW()-$C8)*4))&amp;":"&amp;VLOOKUP($A5,tab_z,3,FALSE)&amp;(L$2+((ROW()-$C8)*4))),BD!$E$18))/2+IF(L5="","",COUNTIF(INDIRECT("'Calcul1'!"&amp;VLOOKUP($A5,tab_z,2,FALSE)&amp;(L$1+((ROW()-$C8)*4))&amp;":"&amp;VLOOKUP($A5,tab_z,3,FALSE)&amp;(L$2+((ROW()-$C8)*4))),BD!$E$19))/2+IF(L5="","",COUNTIF(INDIRECT("'Calcul1'!"&amp;VLOOKUP($A5,tab_z,2,FALSE)&amp;(L$1+((ROW()-$C8)*4))&amp;":"&amp;VLOOKUP($A5,tab_z,3,FALSE)&amp;(L$2+((ROW()-$C8)*4))),BD!$E$20))/2</f>
        <v>#VALUE!</v>
      </c>
      <c r="P8" s="300" t="str">
        <f t="shared" si="2"/>
        <v>Novembre</v>
      </c>
      <c r="Q8" s="20" t="str">
        <f ca="1">MID(ADDRESS(ROW(debut),COLUMN(INDIRECT(R6&amp;"1"))+1+DAY(EOMONTH(DATE(AN,Mois_deb_planning+2,1),0))),2,2)</f>
        <v>CR</v>
      </c>
      <c r="R8" s="301" t="str">
        <f ca="1">MID(ADDRESS(ROW(debut),COLUMN(INDIRECT(R7&amp;"1"))+1+DAY(EOMONTH(DATE(AN,Mois_deb_planning+3,1),0))-1),2,2)</f>
        <v>DU</v>
      </c>
    </row>
    <row r="9" spans="1:18" x14ac:dyDescent="0.2">
      <c r="A9" s="279"/>
      <c r="B9" s="279"/>
      <c r="C9">
        <v>9</v>
      </c>
      <c r="D9" s="273" t="s">
        <v>532</v>
      </c>
      <c r="E9" s="274">
        <f ca="1">IF(E5="","",COUNTIF(INDIRECT("'Calcul1'!"&amp;VLOOKUP($A5,tab_z,2,FALSE)&amp;(E$1+((ROW()-$C9)*4))&amp;":"&amp;VLOOKUP($A5,tab_z,3,FALSE)&amp;(E$2+((ROW()-$C9)*4))),BD!$N$2))/2+IF(E5="","",COUNTIF(INDIRECT("'Calcul1'!"&amp;VLOOKUP($A5,tab_z,2,FALSE)&amp;(E$1+((ROW()-$C9)*4))&amp;":"&amp;VLOOKUP($A5,tab_z,3,FALSE)&amp;(E$2+((ROW()-$C9)*4))),BD!$N$3))/2+IF(E5="","",COUNTIF(INDIRECT("'Calcul1'!"&amp;VLOOKUP($A5,tab_z,2,FALSE)&amp;(E$1+((ROW()-$C9)*4))&amp;":"&amp;VLOOKUP($A5,tab_z,3,FALSE)&amp;(E$2+((ROW()-$C9)*4))),BD!$N$4))/2+IF(E5="","",COUNTIF(INDIRECT("'Calcul1'!"&amp;VLOOKUP($A5,tab_z,2,FALSE)&amp;(E$1+((ROW()-$C9)*4))&amp;":"&amp;VLOOKUP($A5,tab_z,3,FALSE)&amp;(E$2+((ROW()-$C9)*4))),BD!$N$5))/2+IF(E5="","",COUNTIF(INDIRECT("'Calcul1'!"&amp;VLOOKUP($A5,tab_z,2,FALSE)&amp;(E$1+((ROW()-$C9)*4))&amp;":"&amp;VLOOKUP($A5,tab_z,3,FALSE)&amp;(E$2+((ROW()-$C9)*4))),BD!$N$6))/2+IF(E5="","",COUNTIF(INDIRECT("'Calcul1'!"&amp;VLOOKUP($A5,tab_z,2,FALSE)&amp;(E$1+((ROW()-$C9)*4))&amp;":"&amp;VLOOKUP($A5,tab_z,3,FALSE)&amp;(E$2+((ROW()-$C9)*4))),BD!$N$7))/2+IF(E5="","",COUNTIF(INDIRECT("'Calcul1'!"&amp;VLOOKUP($A5,tab_z,2,FALSE)&amp;(E$1+((ROW()-$C9)*4))&amp;":"&amp;VLOOKUP($A5,tab_z,3,FALSE)&amp;(E$2+((ROW()-$C9)*4))),BD!$N$8))/2+IF(E5="","",COUNTIF(INDIRECT("'Calcul1'!"&amp;VLOOKUP($A5,tab_z,2,FALSE)&amp;(E$1+((ROW()-$C9)*4))&amp;":"&amp;VLOOKUP($A5,tab_z,3,FALSE)&amp;(E$2+((ROW()-$C9)*4))),BD!$N$9))/2+IF(E5="","",COUNTIF(INDIRECT("'Calcul1'!"&amp;VLOOKUP($A5,tab_z,2,FALSE)&amp;(E$1+((ROW()-$C9)*4))&amp;":"&amp;VLOOKUP($A5,tab_z,3,FALSE)&amp;(E$2+((ROW()-$C9)*4))),BD!$N$10))/2+IF(E5="","",COUNTIF(INDIRECT("'Calcul1'!"&amp;VLOOKUP($A5,tab_z,2,FALSE)&amp;(E$1+((ROW()-$C9)*4))&amp;":"&amp;VLOOKUP($A5,tab_z,3,FALSE)&amp;(E$2+((ROW()-$C9)*4))),BD!$N$11))/2+IF(E5="","",COUNTIF(INDIRECT("'Calcul1'!"&amp;VLOOKUP($A5,tab_z,2,FALSE)&amp;(E$1+((ROW()-$C9)*4))&amp;":"&amp;VLOOKUP($A5,tab_z,3,FALSE)&amp;(E$2+((ROW()-$C9)*4))),BD!$N$12))/2+IF(E5="","",COUNTIF(INDIRECT("'Calcul1'!"&amp;VLOOKUP($A5,tab_z,2,FALSE)&amp;(E$1+((ROW()-$C9)*4))&amp;":"&amp;VLOOKUP($A5,tab_z,3,FALSE)&amp;(E$2+((ROW()-$C9)*4))),BD!$N$13))/2+IF(E5="","",COUNTIF(INDIRECT("'Calcul1'!"&amp;VLOOKUP($A5,tab_z,2,FALSE)&amp;(E$1+((ROW()-$C9)*4))&amp;":"&amp;VLOOKUP($A5,tab_z,3,FALSE)&amp;(E$2+((ROW()-$C9)*4))),BD!$N$14))/2+IF(E5="","",COUNTIF(INDIRECT("'Calcul1'!"&amp;VLOOKUP($A5,tab_z,2,FALSE)&amp;(E$1+((ROW()-$C9)*4))&amp;":"&amp;VLOOKUP($A5,tab_z,3,FALSE)&amp;(E$2+((ROW()-$C9)*4))),BD!$N$15))/2+IF(E5="","",COUNTIF(INDIRECT("'Calcul1'!"&amp;VLOOKUP($A5,tab_z,2,FALSE)&amp;(E$1+((ROW()-$C9)*4))&amp;":"&amp;VLOOKUP($A5,tab_z,3,FALSE)&amp;(E$2+((ROW()-$C9)*4))),BD!$N$16))/2+IF(E5="","",COUNTIF(INDIRECT("'Calcul1'!"&amp;VLOOKUP($A5,tab_z,2,FALSE)&amp;(E$1+((ROW()-$C9)*4))&amp;":"&amp;VLOOKUP($A5,tab_z,3,FALSE)&amp;(E$2+((ROW()-$C9)*4))),BD!$N$17))/2+IF(E5="","",COUNTIF(INDIRECT("'Calcul1'!"&amp;VLOOKUP($A5,tab_z,2,FALSE)&amp;(E$1+((ROW()-$C9)*4))&amp;":"&amp;VLOOKUP($A5,tab_z,3,FALSE)&amp;(E$2+((ROW()-$C9)*4))),BD!$N$18))/2+IF(E5="","",COUNTIF(INDIRECT("'Calcul1'!"&amp;VLOOKUP($A5,tab_z,2,FALSE)&amp;(E$1+((ROW()-$C9)*4))&amp;":"&amp;VLOOKUP($A5,tab_z,3,FALSE)&amp;(E$2+((ROW()-$C9)*4))),BD!$N$19))/2++IF(E5="","",COUNTIF(INDIRECT("'Calcul1'!"&amp;VLOOKUP($A5,tab_z,2,FALSE)&amp;(E$1+((ROW()-$C9)*4))&amp;":"&amp;VLOOKUP($A5,tab_z,3,FALSE)&amp;(E$2+((ROW()-$C9)*4))),BD!$N$20))/2</f>
        <v>25</v>
      </c>
      <c r="F9" s="275">
        <f ca="1">IF(F5="","",COUNTIF(INDIRECT("'Calcul1'!"&amp;VLOOKUP($A5,tab_z,2,FALSE)&amp;(F$1+((ROW()-$C9)*4))&amp;":"&amp;VLOOKUP($A5,tab_z,3,FALSE)&amp;(F$2+((ROW()-$C9)*4))),BD!$N$2))/2+IF(F5="","",COUNTIF(INDIRECT("'Calcul1'!"&amp;VLOOKUP($A5,tab_z,2,FALSE)&amp;(F$1+((ROW()-$C9)*4))&amp;":"&amp;VLOOKUP($A5,tab_z,3,FALSE)&amp;(F$2+((ROW()-$C9)*4))),BD!$N$3))/2+IF(F5="","",COUNTIF(INDIRECT("'Calcul1'!"&amp;VLOOKUP($A5,tab_z,2,FALSE)&amp;(F$1+((ROW()-$C9)*4))&amp;":"&amp;VLOOKUP($A5,tab_z,3,FALSE)&amp;(F$2+((ROW()-$C9)*4))),BD!$N$4))/2+IF(F5="","",COUNTIF(INDIRECT("'Calcul1'!"&amp;VLOOKUP($A5,tab_z,2,FALSE)&amp;(F$1+((ROW()-$C9)*4))&amp;":"&amp;VLOOKUP($A5,tab_z,3,FALSE)&amp;(F$2+((ROW()-$C9)*4))),BD!$N$5))/2+IF(F5="","",COUNTIF(INDIRECT("'Calcul1'!"&amp;VLOOKUP($A5,tab_z,2,FALSE)&amp;(F$1+((ROW()-$C9)*4))&amp;":"&amp;VLOOKUP($A5,tab_z,3,FALSE)&amp;(F$2+((ROW()-$C9)*4))),BD!$N$6))/2+IF(F5="","",COUNTIF(INDIRECT("'Calcul1'!"&amp;VLOOKUP($A5,tab_z,2,FALSE)&amp;(F$1+((ROW()-$C9)*4))&amp;":"&amp;VLOOKUP($A5,tab_z,3,FALSE)&amp;(F$2+((ROW()-$C9)*4))),BD!$N$7))/2+IF(F5="","",COUNTIF(INDIRECT("'Calcul1'!"&amp;VLOOKUP($A5,tab_z,2,FALSE)&amp;(F$1+((ROW()-$C9)*4))&amp;":"&amp;VLOOKUP($A5,tab_z,3,FALSE)&amp;(F$2+((ROW()-$C9)*4))),BD!$N$8))/2+IF(F5="","",COUNTIF(INDIRECT("'Calcul1'!"&amp;VLOOKUP($A5,tab_z,2,FALSE)&amp;(F$1+((ROW()-$C9)*4))&amp;":"&amp;VLOOKUP($A5,tab_z,3,FALSE)&amp;(F$2+((ROW()-$C9)*4))),BD!$N$9))/2+IF(F5="","",COUNTIF(INDIRECT("'Calcul1'!"&amp;VLOOKUP($A5,tab_z,2,FALSE)&amp;(F$1+((ROW()-$C9)*4))&amp;":"&amp;VLOOKUP($A5,tab_z,3,FALSE)&amp;(F$2+((ROW()-$C9)*4))),BD!$N$10))/2+IF(F5="","",COUNTIF(INDIRECT("'Calcul1'!"&amp;VLOOKUP($A5,tab_z,2,FALSE)&amp;(F$1+((ROW()-$C9)*4))&amp;":"&amp;VLOOKUP($A5,tab_z,3,FALSE)&amp;(F$2+((ROW()-$C9)*4))),BD!$N$11))/2+IF(F5="","",COUNTIF(INDIRECT("'Calcul1'!"&amp;VLOOKUP($A5,tab_z,2,FALSE)&amp;(F$1+((ROW()-$C9)*4))&amp;":"&amp;VLOOKUP($A5,tab_z,3,FALSE)&amp;(F$2+((ROW()-$C9)*4))),BD!$N$12))/2+IF(F5="","",COUNTIF(INDIRECT("'Calcul1'!"&amp;VLOOKUP($A5,tab_z,2,FALSE)&amp;(F$1+((ROW()-$C9)*4))&amp;":"&amp;VLOOKUP($A5,tab_z,3,FALSE)&amp;(F$2+((ROW()-$C9)*4))),BD!$N$13))/2+IF(F5="","",COUNTIF(INDIRECT("'Calcul1'!"&amp;VLOOKUP($A5,tab_z,2,FALSE)&amp;(F$1+((ROW()-$C9)*4))&amp;":"&amp;VLOOKUP($A5,tab_z,3,FALSE)&amp;(F$2+((ROW()-$C9)*4))),BD!$N$14))/2+IF(F5="","",COUNTIF(INDIRECT("'Calcul1'!"&amp;VLOOKUP($A5,tab_z,2,FALSE)&amp;(F$1+((ROW()-$C9)*4))&amp;":"&amp;VLOOKUP($A5,tab_z,3,FALSE)&amp;(F$2+((ROW()-$C9)*4))),BD!$N$15))/2+IF(F5="","",COUNTIF(INDIRECT("'Calcul1'!"&amp;VLOOKUP($A5,tab_z,2,FALSE)&amp;(F$1+((ROW()-$C9)*4))&amp;":"&amp;VLOOKUP($A5,tab_z,3,FALSE)&amp;(F$2+((ROW()-$C9)*4))),BD!$N$16))/2+IF(F5="","",COUNTIF(INDIRECT("'Calcul1'!"&amp;VLOOKUP($A5,tab_z,2,FALSE)&amp;(F$1+((ROW()-$C9)*4))&amp;":"&amp;VLOOKUP($A5,tab_z,3,FALSE)&amp;(F$2+((ROW()-$C9)*4))),BD!$N$17))/2+IF(F5="","",COUNTIF(INDIRECT("'Calcul1'!"&amp;VLOOKUP($A5,tab_z,2,FALSE)&amp;(F$1+((ROW()-$C9)*4))&amp;":"&amp;VLOOKUP($A5,tab_z,3,FALSE)&amp;(F$2+((ROW()-$C9)*4))),BD!$N$18))/2+IF(F5="","",COUNTIF(INDIRECT("'Calcul1'!"&amp;VLOOKUP($A5,tab_z,2,FALSE)&amp;(F$1+((ROW()-$C9)*4))&amp;":"&amp;VLOOKUP($A5,tab_z,3,FALSE)&amp;(F$2+((ROW()-$C9)*4))),BD!$N$19))/2++IF(F5="","",COUNTIF(INDIRECT("'Calcul1'!"&amp;VLOOKUP($A5,tab_z,2,FALSE)&amp;(F$1+((ROW()-$C9)*4))&amp;":"&amp;VLOOKUP($A5,tab_z,3,FALSE)&amp;(F$2+((ROW()-$C9)*4))),BD!$N$20))/2</f>
        <v>0</v>
      </c>
      <c r="G9" s="275">
        <f ca="1">IF(G5="","",COUNTIF(INDIRECT("'Calcul1'!"&amp;VLOOKUP($A5,tab_z,2,FALSE)&amp;(G$1+((ROW()-$C9)*4))&amp;":"&amp;VLOOKUP($A5,tab_z,3,FALSE)&amp;(G$2+((ROW()-$C9)*4))),BD!$N$2))/2+IF(G5="","",COUNTIF(INDIRECT("'Calcul1'!"&amp;VLOOKUP($A5,tab_z,2,FALSE)&amp;(G$1+((ROW()-$C9)*4))&amp;":"&amp;VLOOKUP($A5,tab_z,3,FALSE)&amp;(G$2+((ROW()-$C9)*4))),BD!$N$3))/2+IF(G5="","",COUNTIF(INDIRECT("'Calcul1'!"&amp;VLOOKUP($A5,tab_z,2,FALSE)&amp;(G$1+((ROW()-$C9)*4))&amp;":"&amp;VLOOKUP($A5,tab_z,3,FALSE)&amp;(G$2+((ROW()-$C9)*4))),BD!$N$4))/2+IF(G5="","",COUNTIF(INDIRECT("'Calcul1'!"&amp;VLOOKUP($A5,tab_z,2,FALSE)&amp;(G$1+((ROW()-$C9)*4))&amp;":"&amp;VLOOKUP($A5,tab_z,3,FALSE)&amp;(G$2+((ROW()-$C9)*4))),BD!$N$5))/2+IF(G5="","",COUNTIF(INDIRECT("'Calcul1'!"&amp;VLOOKUP($A5,tab_z,2,FALSE)&amp;(G$1+((ROW()-$C9)*4))&amp;":"&amp;VLOOKUP($A5,tab_z,3,FALSE)&amp;(G$2+((ROW()-$C9)*4))),BD!$N$6))/2+IF(G5="","",COUNTIF(INDIRECT("'Calcul1'!"&amp;VLOOKUP($A5,tab_z,2,FALSE)&amp;(G$1+((ROW()-$C9)*4))&amp;":"&amp;VLOOKUP($A5,tab_z,3,FALSE)&amp;(G$2+((ROW()-$C9)*4))),BD!$N$7))/2+IF(G5="","",COUNTIF(INDIRECT("'Calcul1'!"&amp;VLOOKUP($A5,tab_z,2,FALSE)&amp;(G$1+((ROW()-$C9)*4))&amp;":"&amp;VLOOKUP($A5,tab_z,3,FALSE)&amp;(G$2+((ROW()-$C9)*4))),BD!$N$8))/2+IF(G5="","",COUNTIF(INDIRECT("'Calcul1'!"&amp;VLOOKUP($A5,tab_z,2,FALSE)&amp;(G$1+((ROW()-$C9)*4))&amp;":"&amp;VLOOKUP($A5,tab_z,3,FALSE)&amp;(G$2+((ROW()-$C9)*4))),BD!$N$9))/2+IF(G5="","",COUNTIF(INDIRECT("'Calcul1'!"&amp;VLOOKUP($A5,tab_z,2,FALSE)&amp;(G$1+((ROW()-$C9)*4))&amp;":"&amp;VLOOKUP($A5,tab_z,3,FALSE)&amp;(G$2+((ROW()-$C9)*4))),BD!$N$10))/2+IF(G5="","",COUNTIF(INDIRECT("'Calcul1'!"&amp;VLOOKUP($A5,tab_z,2,FALSE)&amp;(G$1+((ROW()-$C9)*4))&amp;":"&amp;VLOOKUP($A5,tab_z,3,FALSE)&amp;(G$2+((ROW()-$C9)*4))),BD!$N$11))/2+IF(G5="","",COUNTIF(INDIRECT("'Calcul1'!"&amp;VLOOKUP($A5,tab_z,2,FALSE)&amp;(G$1+((ROW()-$C9)*4))&amp;":"&amp;VLOOKUP($A5,tab_z,3,FALSE)&amp;(G$2+((ROW()-$C9)*4))),BD!$N$12))/2+IF(G5="","",COUNTIF(INDIRECT("'Calcul1'!"&amp;VLOOKUP($A5,tab_z,2,FALSE)&amp;(G$1+((ROW()-$C9)*4))&amp;":"&amp;VLOOKUP($A5,tab_z,3,FALSE)&amp;(G$2+((ROW()-$C9)*4))),BD!$N$13))/2+IF(G5="","",COUNTIF(INDIRECT("'Calcul1'!"&amp;VLOOKUP($A5,tab_z,2,FALSE)&amp;(G$1+((ROW()-$C9)*4))&amp;":"&amp;VLOOKUP($A5,tab_z,3,FALSE)&amp;(G$2+((ROW()-$C9)*4))),BD!$N$14))/2+IF(G5="","",COUNTIF(INDIRECT("'Calcul1'!"&amp;VLOOKUP($A5,tab_z,2,FALSE)&amp;(G$1+((ROW()-$C9)*4))&amp;":"&amp;VLOOKUP($A5,tab_z,3,FALSE)&amp;(G$2+((ROW()-$C9)*4))),BD!$N$15))/2+IF(G5="","",COUNTIF(INDIRECT("'Calcul1'!"&amp;VLOOKUP($A5,tab_z,2,FALSE)&amp;(G$1+((ROW()-$C9)*4))&amp;":"&amp;VLOOKUP($A5,tab_z,3,FALSE)&amp;(G$2+((ROW()-$C9)*4))),BD!$N$16))/2+IF(G5="","",COUNTIF(INDIRECT("'Calcul1'!"&amp;VLOOKUP($A5,tab_z,2,FALSE)&amp;(G$1+((ROW()-$C9)*4))&amp;":"&amp;VLOOKUP($A5,tab_z,3,FALSE)&amp;(G$2+((ROW()-$C9)*4))),BD!$N$17))/2+IF(G5="","",COUNTIF(INDIRECT("'Calcul1'!"&amp;VLOOKUP($A5,tab_z,2,FALSE)&amp;(G$1+((ROW()-$C9)*4))&amp;":"&amp;VLOOKUP($A5,tab_z,3,FALSE)&amp;(G$2+((ROW()-$C9)*4))),BD!$N$18))/2+IF(G5="","",COUNTIF(INDIRECT("'Calcul1'!"&amp;VLOOKUP($A5,tab_z,2,FALSE)&amp;(G$1+((ROW()-$C9)*4))&amp;":"&amp;VLOOKUP($A5,tab_z,3,FALSE)&amp;(G$2+((ROW()-$C9)*4))),BD!$N$19))/2++IF(G5="","",COUNTIF(INDIRECT("'Calcul1'!"&amp;VLOOKUP($A5,tab_z,2,FALSE)&amp;(G$1+((ROW()-$C9)*4))&amp;":"&amp;VLOOKUP($A5,tab_z,3,FALSE)&amp;(G$2+((ROW()-$C9)*4))),BD!$N$20))/2</f>
        <v>0</v>
      </c>
      <c r="H9" s="275" t="e">
        <f ca="1">IF(H5="","",COUNTIF(INDIRECT("'Calcul1'!"&amp;VLOOKUP($A5,tab_z,2,FALSE)&amp;(H$1+((ROW()-$C9)*4))&amp;":"&amp;VLOOKUP($A5,tab_z,3,FALSE)&amp;(H$2+((ROW()-$C9)*4))),BD!$N$2))/2+IF(H5="","",COUNTIF(INDIRECT("'Calcul1'!"&amp;VLOOKUP($A5,tab_z,2,FALSE)&amp;(H$1+((ROW()-$C9)*4))&amp;":"&amp;VLOOKUP($A5,tab_z,3,FALSE)&amp;(H$2+((ROW()-$C9)*4))),BD!$N$3))/2+IF(H5="","",COUNTIF(INDIRECT("'Calcul1'!"&amp;VLOOKUP($A5,tab_z,2,FALSE)&amp;(H$1+((ROW()-$C9)*4))&amp;":"&amp;VLOOKUP($A5,tab_z,3,FALSE)&amp;(H$2+((ROW()-$C9)*4))),BD!$N$4))/2+IF(H5="","",COUNTIF(INDIRECT("'Calcul1'!"&amp;VLOOKUP($A5,tab_z,2,FALSE)&amp;(H$1+((ROW()-$C9)*4))&amp;":"&amp;VLOOKUP($A5,tab_z,3,FALSE)&amp;(H$2+((ROW()-$C9)*4))),BD!$N$5))/2+IF(H5="","",COUNTIF(INDIRECT("'Calcul1'!"&amp;VLOOKUP($A5,tab_z,2,FALSE)&amp;(H$1+((ROW()-$C9)*4))&amp;":"&amp;VLOOKUP($A5,tab_z,3,FALSE)&amp;(H$2+((ROW()-$C9)*4))),BD!$N$6))/2+IF(H5="","",COUNTIF(INDIRECT("'Calcul1'!"&amp;VLOOKUP($A5,tab_z,2,FALSE)&amp;(H$1+((ROW()-$C9)*4))&amp;":"&amp;VLOOKUP($A5,tab_z,3,FALSE)&amp;(H$2+((ROW()-$C9)*4))),BD!$N$7))/2+IF(H5="","",COUNTIF(INDIRECT("'Calcul1'!"&amp;VLOOKUP($A5,tab_z,2,FALSE)&amp;(H$1+((ROW()-$C9)*4))&amp;":"&amp;VLOOKUP($A5,tab_z,3,FALSE)&amp;(H$2+((ROW()-$C9)*4))),BD!$N$8))/2+IF(H5="","",COUNTIF(INDIRECT("'Calcul1'!"&amp;VLOOKUP($A5,tab_z,2,FALSE)&amp;(H$1+((ROW()-$C9)*4))&amp;":"&amp;VLOOKUP($A5,tab_z,3,FALSE)&amp;(H$2+((ROW()-$C9)*4))),BD!$N$9))/2+IF(H5="","",COUNTIF(INDIRECT("'Calcul1'!"&amp;VLOOKUP($A5,tab_z,2,FALSE)&amp;(H$1+((ROW()-$C9)*4))&amp;":"&amp;VLOOKUP($A5,tab_z,3,FALSE)&amp;(H$2+((ROW()-$C9)*4))),BD!$N$10))/2+IF(H5="","",COUNTIF(INDIRECT("'Calcul1'!"&amp;VLOOKUP($A5,tab_z,2,FALSE)&amp;(H$1+((ROW()-$C9)*4))&amp;":"&amp;VLOOKUP($A5,tab_z,3,FALSE)&amp;(H$2+((ROW()-$C9)*4))),BD!$N$11))/2+IF(H5="","",COUNTIF(INDIRECT("'Calcul1'!"&amp;VLOOKUP($A5,tab_z,2,FALSE)&amp;(H$1+((ROW()-$C9)*4))&amp;":"&amp;VLOOKUP($A5,tab_z,3,FALSE)&amp;(H$2+((ROW()-$C9)*4))),BD!$N$12))/2+IF(H5="","",COUNTIF(INDIRECT("'Calcul1'!"&amp;VLOOKUP($A5,tab_z,2,FALSE)&amp;(H$1+((ROW()-$C9)*4))&amp;":"&amp;VLOOKUP($A5,tab_z,3,FALSE)&amp;(H$2+((ROW()-$C9)*4))),BD!$N$13))/2+IF(H5="","",COUNTIF(INDIRECT("'Calcul1'!"&amp;VLOOKUP($A5,tab_z,2,FALSE)&amp;(H$1+((ROW()-$C9)*4))&amp;":"&amp;VLOOKUP($A5,tab_z,3,FALSE)&amp;(H$2+((ROW()-$C9)*4))),BD!$N$14))/2+IF(H5="","",COUNTIF(INDIRECT("'Calcul1'!"&amp;VLOOKUP($A5,tab_z,2,FALSE)&amp;(H$1+((ROW()-$C9)*4))&amp;":"&amp;VLOOKUP($A5,tab_z,3,FALSE)&amp;(H$2+((ROW()-$C9)*4))),BD!$N$15))/2+IF(H5="","",COUNTIF(INDIRECT("'Calcul1'!"&amp;VLOOKUP($A5,tab_z,2,FALSE)&amp;(H$1+((ROW()-$C9)*4))&amp;":"&amp;VLOOKUP($A5,tab_z,3,FALSE)&amp;(H$2+((ROW()-$C9)*4))),BD!$N$16))/2+IF(H5="","",COUNTIF(INDIRECT("'Calcul1'!"&amp;VLOOKUP($A5,tab_z,2,FALSE)&amp;(H$1+((ROW()-$C9)*4))&amp;":"&amp;VLOOKUP($A5,tab_z,3,FALSE)&amp;(H$2+((ROW()-$C9)*4))),BD!$N$17))/2+IF(H5="","",COUNTIF(INDIRECT("'Calcul1'!"&amp;VLOOKUP($A5,tab_z,2,FALSE)&amp;(H$1+((ROW()-$C9)*4))&amp;":"&amp;VLOOKUP($A5,tab_z,3,FALSE)&amp;(H$2+((ROW()-$C9)*4))),BD!$N$18))/2+IF(H5="","",COUNTIF(INDIRECT("'Calcul1'!"&amp;VLOOKUP($A5,tab_z,2,FALSE)&amp;(H$1+((ROW()-$C9)*4))&amp;":"&amp;VLOOKUP($A5,tab_z,3,FALSE)&amp;(H$2+((ROW()-$C9)*4))),BD!$N$19))/2++IF(H5="","",COUNTIF(INDIRECT("'Calcul1'!"&amp;VLOOKUP($A5,tab_z,2,FALSE)&amp;(H$1+((ROW()-$C9)*4))&amp;":"&amp;VLOOKUP($A5,tab_z,3,FALSE)&amp;(H$2+((ROW()-$C9)*4))),BD!$N$20))/2</f>
        <v>#VALUE!</v>
      </c>
      <c r="I9" s="275" t="e">
        <f ca="1">IF(I5="","",COUNTIF(INDIRECT("'Calcul1'!"&amp;VLOOKUP($A5,tab_z,2,FALSE)&amp;(I$1+((ROW()-$C9)*4))&amp;":"&amp;VLOOKUP($A5,tab_z,3,FALSE)&amp;(I$2+((ROW()-$C9)*4))),BD!$N$2))/2+IF(I5="","",COUNTIF(INDIRECT("'Calcul1'!"&amp;VLOOKUP($A5,tab_z,2,FALSE)&amp;(I$1+((ROW()-$C9)*4))&amp;":"&amp;VLOOKUP($A5,tab_z,3,FALSE)&amp;(I$2+((ROW()-$C9)*4))),BD!$N$3))/2+IF(I5="","",COUNTIF(INDIRECT("'Calcul1'!"&amp;VLOOKUP($A5,tab_z,2,FALSE)&amp;(I$1+((ROW()-$C9)*4))&amp;":"&amp;VLOOKUP($A5,tab_z,3,FALSE)&amp;(I$2+((ROW()-$C9)*4))),BD!$N$4))/2+IF(I5="","",COUNTIF(INDIRECT("'Calcul1'!"&amp;VLOOKUP($A5,tab_z,2,FALSE)&amp;(I$1+((ROW()-$C9)*4))&amp;":"&amp;VLOOKUP($A5,tab_z,3,FALSE)&amp;(I$2+((ROW()-$C9)*4))),BD!$N$5))/2+IF(I5="","",COUNTIF(INDIRECT("'Calcul1'!"&amp;VLOOKUP($A5,tab_z,2,FALSE)&amp;(I$1+((ROW()-$C9)*4))&amp;":"&amp;VLOOKUP($A5,tab_z,3,FALSE)&amp;(I$2+((ROW()-$C9)*4))),BD!$N$6))/2+IF(I5="","",COUNTIF(INDIRECT("'Calcul1'!"&amp;VLOOKUP($A5,tab_z,2,FALSE)&amp;(I$1+((ROW()-$C9)*4))&amp;":"&amp;VLOOKUP($A5,tab_z,3,FALSE)&amp;(I$2+((ROW()-$C9)*4))),BD!$N$7))/2+IF(I5="","",COUNTIF(INDIRECT("'Calcul1'!"&amp;VLOOKUP($A5,tab_z,2,FALSE)&amp;(I$1+((ROW()-$C9)*4))&amp;":"&amp;VLOOKUP($A5,tab_z,3,FALSE)&amp;(I$2+((ROW()-$C9)*4))),BD!$N$8))/2+IF(I5="","",COUNTIF(INDIRECT("'Calcul1'!"&amp;VLOOKUP($A5,tab_z,2,FALSE)&amp;(I$1+((ROW()-$C9)*4))&amp;":"&amp;VLOOKUP($A5,tab_z,3,FALSE)&amp;(I$2+((ROW()-$C9)*4))),BD!$N$9))/2+IF(I5="","",COUNTIF(INDIRECT("'Calcul1'!"&amp;VLOOKUP($A5,tab_z,2,FALSE)&amp;(I$1+((ROW()-$C9)*4))&amp;":"&amp;VLOOKUP($A5,tab_z,3,FALSE)&amp;(I$2+((ROW()-$C9)*4))),BD!$N$10))/2+IF(I5="","",COUNTIF(INDIRECT("'Calcul1'!"&amp;VLOOKUP($A5,tab_z,2,FALSE)&amp;(I$1+((ROW()-$C9)*4))&amp;":"&amp;VLOOKUP($A5,tab_z,3,FALSE)&amp;(I$2+((ROW()-$C9)*4))),BD!$N$11))/2+IF(I5="","",COUNTIF(INDIRECT("'Calcul1'!"&amp;VLOOKUP($A5,tab_z,2,FALSE)&amp;(I$1+((ROW()-$C9)*4))&amp;":"&amp;VLOOKUP($A5,tab_z,3,FALSE)&amp;(I$2+((ROW()-$C9)*4))),BD!$N$12))/2+IF(I5="","",COUNTIF(INDIRECT("'Calcul1'!"&amp;VLOOKUP($A5,tab_z,2,FALSE)&amp;(I$1+((ROW()-$C9)*4))&amp;":"&amp;VLOOKUP($A5,tab_z,3,FALSE)&amp;(I$2+((ROW()-$C9)*4))),BD!$N$13))/2+IF(I5="","",COUNTIF(INDIRECT("'Calcul1'!"&amp;VLOOKUP($A5,tab_z,2,FALSE)&amp;(I$1+((ROW()-$C9)*4))&amp;":"&amp;VLOOKUP($A5,tab_z,3,FALSE)&amp;(I$2+((ROW()-$C9)*4))),BD!$N$14))/2+IF(I5="","",COUNTIF(INDIRECT("'Calcul1'!"&amp;VLOOKUP($A5,tab_z,2,FALSE)&amp;(I$1+((ROW()-$C9)*4))&amp;":"&amp;VLOOKUP($A5,tab_z,3,FALSE)&amp;(I$2+((ROW()-$C9)*4))),BD!$N$15))/2+IF(I5="","",COUNTIF(INDIRECT("'Calcul1'!"&amp;VLOOKUP($A5,tab_z,2,FALSE)&amp;(I$1+((ROW()-$C9)*4))&amp;":"&amp;VLOOKUP($A5,tab_z,3,FALSE)&amp;(I$2+((ROW()-$C9)*4))),BD!$N$16))/2+IF(I5="","",COUNTIF(INDIRECT("'Calcul1'!"&amp;VLOOKUP($A5,tab_z,2,FALSE)&amp;(I$1+((ROW()-$C9)*4))&amp;":"&amp;VLOOKUP($A5,tab_z,3,FALSE)&amp;(I$2+((ROW()-$C9)*4))),BD!$N$17))/2+IF(I5="","",COUNTIF(INDIRECT("'Calcul1'!"&amp;VLOOKUP($A5,tab_z,2,FALSE)&amp;(I$1+((ROW()-$C9)*4))&amp;":"&amp;VLOOKUP($A5,tab_z,3,FALSE)&amp;(I$2+((ROW()-$C9)*4))),BD!$N$18))/2+IF(I5="","",COUNTIF(INDIRECT("'Calcul1'!"&amp;VLOOKUP($A5,tab_z,2,FALSE)&amp;(I$1+((ROW()-$C9)*4))&amp;":"&amp;VLOOKUP($A5,tab_z,3,FALSE)&amp;(I$2+((ROW()-$C9)*4))),BD!$N$19))/2++IF(I5="","",COUNTIF(INDIRECT("'Calcul1'!"&amp;VLOOKUP($A5,tab_z,2,FALSE)&amp;(I$1+((ROW()-$C9)*4))&amp;":"&amp;VLOOKUP($A5,tab_z,3,FALSE)&amp;(I$2+((ROW()-$C9)*4))),BD!$N$20))/2</f>
        <v>#VALUE!</v>
      </c>
      <c r="J9" s="275" t="e">
        <f ca="1">IF(J5="","",COUNTIF(INDIRECT("'Calcul1'!"&amp;VLOOKUP($A5,tab_z,2,FALSE)&amp;(J$1+((ROW()-$C9)*4))&amp;":"&amp;VLOOKUP($A5,tab_z,3,FALSE)&amp;(J$2+((ROW()-$C9)*4))),BD!$N$2))/2+IF(J5="","",COUNTIF(INDIRECT("'Calcul1'!"&amp;VLOOKUP($A5,tab_z,2,FALSE)&amp;(J$1+((ROW()-$C9)*4))&amp;":"&amp;VLOOKUP($A5,tab_z,3,FALSE)&amp;(J$2+((ROW()-$C9)*4))),BD!$N$3))/2+IF(J5="","",COUNTIF(INDIRECT("'Calcul1'!"&amp;VLOOKUP($A5,tab_z,2,FALSE)&amp;(J$1+((ROW()-$C9)*4))&amp;":"&amp;VLOOKUP($A5,tab_z,3,FALSE)&amp;(J$2+((ROW()-$C9)*4))),BD!$N$4))/2+IF(J5="","",COUNTIF(INDIRECT("'Calcul1'!"&amp;VLOOKUP($A5,tab_z,2,FALSE)&amp;(J$1+((ROW()-$C9)*4))&amp;":"&amp;VLOOKUP($A5,tab_z,3,FALSE)&amp;(J$2+((ROW()-$C9)*4))),BD!$N$5))/2+IF(J5="","",COUNTIF(INDIRECT("'Calcul1'!"&amp;VLOOKUP($A5,tab_z,2,FALSE)&amp;(J$1+((ROW()-$C9)*4))&amp;":"&amp;VLOOKUP($A5,tab_z,3,FALSE)&amp;(J$2+((ROW()-$C9)*4))),BD!$N$6))/2+IF(J5="","",COUNTIF(INDIRECT("'Calcul1'!"&amp;VLOOKUP($A5,tab_z,2,FALSE)&amp;(J$1+((ROW()-$C9)*4))&amp;":"&amp;VLOOKUP($A5,tab_z,3,FALSE)&amp;(J$2+((ROW()-$C9)*4))),BD!$N$7))/2+IF(J5="","",COUNTIF(INDIRECT("'Calcul1'!"&amp;VLOOKUP($A5,tab_z,2,FALSE)&amp;(J$1+((ROW()-$C9)*4))&amp;":"&amp;VLOOKUP($A5,tab_z,3,FALSE)&amp;(J$2+((ROW()-$C9)*4))),BD!$N$8))/2+IF(J5="","",COUNTIF(INDIRECT("'Calcul1'!"&amp;VLOOKUP($A5,tab_z,2,FALSE)&amp;(J$1+((ROW()-$C9)*4))&amp;":"&amp;VLOOKUP($A5,tab_z,3,FALSE)&amp;(J$2+((ROW()-$C9)*4))),BD!$N$9))/2+IF(J5="","",COUNTIF(INDIRECT("'Calcul1'!"&amp;VLOOKUP($A5,tab_z,2,FALSE)&amp;(J$1+((ROW()-$C9)*4))&amp;":"&amp;VLOOKUP($A5,tab_z,3,FALSE)&amp;(J$2+((ROW()-$C9)*4))),BD!$N$10))/2+IF(J5="","",COUNTIF(INDIRECT("'Calcul1'!"&amp;VLOOKUP($A5,tab_z,2,FALSE)&amp;(J$1+((ROW()-$C9)*4))&amp;":"&amp;VLOOKUP($A5,tab_z,3,FALSE)&amp;(J$2+((ROW()-$C9)*4))),BD!$N$11))/2+IF(J5="","",COUNTIF(INDIRECT("'Calcul1'!"&amp;VLOOKUP($A5,tab_z,2,FALSE)&amp;(J$1+((ROW()-$C9)*4))&amp;":"&amp;VLOOKUP($A5,tab_z,3,FALSE)&amp;(J$2+((ROW()-$C9)*4))),BD!$N$12))/2+IF(J5="","",COUNTIF(INDIRECT("'Calcul1'!"&amp;VLOOKUP($A5,tab_z,2,FALSE)&amp;(J$1+((ROW()-$C9)*4))&amp;":"&amp;VLOOKUP($A5,tab_z,3,FALSE)&amp;(J$2+((ROW()-$C9)*4))),BD!$N$13))/2+IF(J5="","",COUNTIF(INDIRECT("'Calcul1'!"&amp;VLOOKUP($A5,tab_z,2,FALSE)&amp;(J$1+((ROW()-$C9)*4))&amp;":"&amp;VLOOKUP($A5,tab_z,3,FALSE)&amp;(J$2+((ROW()-$C9)*4))),BD!$N$14))/2+IF(J5="","",COUNTIF(INDIRECT("'Calcul1'!"&amp;VLOOKUP($A5,tab_z,2,FALSE)&amp;(J$1+((ROW()-$C9)*4))&amp;":"&amp;VLOOKUP($A5,tab_z,3,FALSE)&amp;(J$2+((ROW()-$C9)*4))),BD!$N$15))/2+IF(J5="","",COUNTIF(INDIRECT("'Calcul1'!"&amp;VLOOKUP($A5,tab_z,2,FALSE)&amp;(J$1+((ROW()-$C9)*4))&amp;":"&amp;VLOOKUP($A5,tab_z,3,FALSE)&amp;(J$2+((ROW()-$C9)*4))),BD!$N$16))/2+IF(J5="","",COUNTIF(INDIRECT("'Calcul1'!"&amp;VLOOKUP($A5,tab_z,2,FALSE)&amp;(J$1+((ROW()-$C9)*4))&amp;":"&amp;VLOOKUP($A5,tab_z,3,FALSE)&amp;(J$2+((ROW()-$C9)*4))),BD!$N$17))/2+IF(J5="","",COUNTIF(INDIRECT("'Calcul1'!"&amp;VLOOKUP($A5,tab_z,2,FALSE)&amp;(J$1+((ROW()-$C9)*4))&amp;":"&amp;VLOOKUP($A5,tab_z,3,FALSE)&amp;(J$2+((ROW()-$C9)*4))),BD!$N$18))/2+IF(J5="","",COUNTIF(INDIRECT("'Calcul1'!"&amp;VLOOKUP($A5,tab_z,2,FALSE)&amp;(J$1+((ROW()-$C9)*4))&amp;":"&amp;VLOOKUP($A5,tab_z,3,FALSE)&amp;(J$2+((ROW()-$C9)*4))),BD!$N$19))/2++IF(J5="","",COUNTIF(INDIRECT("'Calcul1'!"&amp;VLOOKUP($A5,tab_z,2,FALSE)&amp;(J$1+((ROW()-$C9)*4))&amp;":"&amp;VLOOKUP($A5,tab_z,3,FALSE)&amp;(J$2+((ROW()-$C9)*4))),BD!$N$20))/2</f>
        <v>#VALUE!</v>
      </c>
      <c r="K9" s="275" t="e">
        <f ca="1">IF(K5="","",COUNTIF(INDIRECT("'Calcul1'!"&amp;VLOOKUP($A5,tab_z,2,FALSE)&amp;(K$1+((ROW()-$C9)*4))&amp;":"&amp;VLOOKUP($A5,tab_z,3,FALSE)&amp;(K$2+((ROW()-$C9)*4))),BD!$N$2))/2+IF(K5="","",COUNTIF(INDIRECT("'Calcul1'!"&amp;VLOOKUP($A5,tab_z,2,FALSE)&amp;(K$1+((ROW()-$C9)*4))&amp;":"&amp;VLOOKUP($A5,tab_z,3,FALSE)&amp;(K$2+((ROW()-$C9)*4))),BD!$N$3))/2+IF(K5="","",COUNTIF(INDIRECT("'Calcul1'!"&amp;VLOOKUP($A5,tab_z,2,FALSE)&amp;(K$1+((ROW()-$C9)*4))&amp;":"&amp;VLOOKUP($A5,tab_z,3,FALSE)&amp;(K$2+((ROW()-$C9)*4))),BD!$N$4))/2+IF(K5="","",COUNTIF(INDIRECT("'Calcul1'!"&amp;VLOOKUP($A5,tab_z,2,FALSE)&amp;(K$1+((ROW()-$C9)*4))&amp;":"&amp;VLOOKUP($A5,tab_z,3,FALSE)&amp;(K$2+((ROW()-$C9)*4))),BD!$N$5))/2+IF(K5="","",COUNTIF(INDIRECT("'Calcul1'!"&amp;VLOOKUP($A5,tab_z,2,FALSE)&amp;(K$1+((ROW()-$C9)*4))&amp;":"&amp;VLOOKUP($A5,tab_z,3,FALSE)&amp;(K$2+((ROW()-$C9)*4))),BD!$N$6))/2+IF(K5="","",COUNTIF(INDIRECT("'Calcul1'!"&amp;VLOOKUP($A5,tab_z,2,FALSE)&amp;(K$1+((ROW()-$C9)*4))&amp;":"&amp;VLOOKUP($A5,tab_z,3,FALSE)&amp;(K$2+((ROW()-$C9)*4))),BD!$N$7))/2+IF(K5="","",COUNTIF(INDIRECT("'Calcul1'!"&amp;VLOOKUP($A5,tab_z,2,FALSE)&amp;(K$1+((ROW()-$C9)*4))&amp;":"&amp;VLOOKUP($A5,tab_z,3,FALSE)&amp;(K$2+((ROW()-$C9)*4))),BD!$N$8))/2+IF(K5="","",COUNTIF(INDIRECT("'Calcul1'!"&amp;VLOOKUP($A5,tab_z,2,FALSE)&amp;(K$1+((ROW()-$C9)*4))&amp;":"&amp;VLOOKUP($A5,tab_z,3,FALSE)&amp;(K$2+((ROW()-$C9)*4))),BD!$N$9))/2+IF(K5="","",COUNTIF(INDIRECT("'Calcul1'!"&amp;VLOOKUP($A5,tab_z,2,FALSE)&amp;(K$1+((ROW()-$C9)*4))&amp;":"&amp;VLOOKUP($A5,tab_z,3,FALSE)&amp;(K$2+((ROW()-$C9)*4))),BD!$N$10))/2+IF(K5="","",COUNTIF(INDIRECT("'Calcul1'!"&amp;VLOOKUP($A5,tab_z,2,FALSE)&amp;(K$1+((ROW()-$C9)*4))&amp;":"&amp;VLOOKUP($A5,tab_z,3,FALSE)&amp;(K$2+((ROW()-$C9)*4))),BD!$N$11))/2+IF(K5="","",COUNTIF(INDIRECT("'Calcul1'!"&amp;VLOOKUP($A5,tab_z,2,FALSE)&amp;(K$1+((ROW()-$C9)*4))&amp;":"&amp;VLOOKUP($A5,tab_z,3,FALSE)&amp;(K$2+((ROW()-$C9)*4))),BD!$N$12))/2+IF(K5="","",COUNTIF(INDIRECT("'Calcul1'!"&amp;VLOOKUP($A5,tab_z,2,FALSE)&amp;(K$1+((ROW()-$C9)*4))&amp;":"&amp;VLOOKUP($A5,tab_z,3,FALSE)&amp;(K$2+((ROW()-$C9)*4))),BD!$N$13))/2+IF(K5="","",COUNTIF(INDIRECT("'Calcul1'!"&amp;VLOOKUP($A5,tab_z,2,FALSE)&amp;(K$1+((ROW()-$C9)*4))&amp;":"&amp;VLOOKUP($A5,tab_z,3,FALSE)&amp;(K$2+((ROW()-$C9)*4))),BD!$N$14))/2+IF(K5="","",COUNTIF(INDIRECT("'Calcul1'!"&amp;VLOOKUP($A5,tab_z,2,FALSE)&amp;(K$1+((ROW()-$C9)*4))&amp;":"&amp;VLOOKUP($A5,tab_z,3,FALSE)&amp;(K$2+((ROW()-$C9)*4))),BD!$N$15))/2+IF(K5="","",COUNTIF(INDIRECT("'Calcul1'!"&amp;VLOOKUP($A5,tab_z,2,FALSE)&amp;(K$1+((ROW()-$C9)*4))&amp;":"&amp;VLOOKUP($A5,tab_z,3,FALSE)&amp;(K$2+((ROW()-$C9)*4))),BD!$N$16))/2+IF(K5="","",COUNTIF(INDIRECT("'Calcul1'!"&amp;VLOOKUP($A5,tab_z,2,FALSE)&amp;(K$1+((ROW()-$C9)*4))&amp;":"&amp;VLOOKUP($A5,tab_z,3,FALSE)&amp;(K$2+((ROW()-$C9)*4))),BD!$N$17))/2+IF(K5="","",COUNTIF(INDIRECT("'Calcul1'!"&amp;VLOOKUP($A5,tab_z,2,FALSE)&amp;(K$1+((ROW()-$C9)*4))&amp;":"&amp;VLOOKUP($A5,tab_z,3,FALSE)&amp;(K$2+((ROW()-$C9)*4))),BD!$N$18))/2+IF(K5="","",COUNTIF(INDIRECT("'Calcul1'!"&amp;VLOOKUP($A5,tab_z,2,FALSE)&amp;(K$1+((ROW()-$C9)*4))&amp;":"&amp;VLOOKUP($A5,tab_z,3,FALSE)&amp;(K$2+((ROW()-$C9)*4))),BD!$N$19))/2++IF(K5="","",COUNTIF(INDIRECT("'Calcul1'!"&amp;VLOOKUP($A5,tab_z,2,FALSE)&amp;(K$1+((ROW()-$C9)*4))&amp;":"&amp;VLOOKUP($A5,tab_z,3,FALSE)&amp;(K$2+((ROW()-$C9)*4))),BD!$N$20))/2</f>
        <v>#VALUE!</v>
      </c>
      <c r="L9" s="276" t="e">
        <f ca="1">IF(L5="","",COUNTIF(INDIRECT("'Calcul1'!"&amp;VLOOKUP($A5,tab_z,2,FALSE)&amp;(L$1+((ROW()-$C9)*4))&amp;":"&amp;VLOOKUP($A5,tab_z,3,FALSE)&amp;(L$2+((ROW()-$C9)*4))),BD!$N$2))/2+IF(L5="","",COUNTIF(INDIRECT("'Calcul1'!"&amp;VLOOKUP($A5,tab_z,2,FALSE)&amp;(L$1+((ROW()-$C9)*4))&amp;":"&amp;VLOOKUP($A5,tab_z,3,FALSE)&amp;(L$2+((ROW()-$C9)*4))),BD!$N$3))/2+IF(L5="","",COUNTIF(INDIRECT("'Calcul1'!"&amp;VLOOKUP($A5,tab_z,2,FALSE)&amp;(L$1+((ROW()-$C9)*4))&amp;":"&amp;VLOOKUP($A5,tab_z,3,FALSE)&amp;(L$2+((ROW()-$C9)*4))),BD!$N$4))/2+IF(L5="","",COUNTIF(INDIRECT("'Calcul1'!"&amp;VLOOKUP($A5,tab_z,2,FALSE)&amp;(L$1+((ROW()-$C9)*4))&amp;":"&amp;VLOOKUP($A5,tab_z,3,FALSE)&amp;(L$2+((ROW()-$C9)*4))),BD!$N$5))/2+IF(L5="","",COUNTIF(INDIRECT("'Calcul1'!"&amp;VLOOKUP($A5,tab_z,2,FALSE)&amp;(L$1+((ROW()-$C9)*4))&amp;":"&amp;VLOOKUP($A5,tab_z,3,FALSE)&amp;(L$2+((ROW()-$C9)*4))),BD!$N$6))/2+IF(L5="","",COUNTIF(INDIRECT("'Calcul1'!"&amp;VLOOKUP($A5,tab_z,2,FALSE)&amp;(L$1+((ROW()-$C9)*4))&amp;":"&amp;VLOOKUP($A5,tab_z,3,FALSE)&amp;(L$2+((ROW()-$C9)*4))),BD!$N$7))/2+IF(L5="","",COUNTIF(INDIRECT("'Calcul1'!"&amp;VLOOKUP($A5,tab_z,2,FALSE)&amp;(L$1+((ROW()-$C9)*4))&amp;":"&amp;VLOOKUP($A5,tab_z,3,FALSE)&amp;(L$2+((ROW()-$C9)*4))),BD!$N$8))/2+IF(L5="","",COUNTIF(INDIRECT("'Calcul1'!"&amp;VLOOKUP($A5,tab_z,2,FALSE)&amp;(L$1+((ROW()-$C9)*4))&amp;":"&amp;VLOOKUP($A5,tab_z,3,FALSE)&amp;(L$2+((ROW()-$C9)*4))),BD!$N$9))/2+IF(L5="","",COUNTIF(INDIRECT("'Calcul1'!"&amp;VLOOKUP($A5,tab_z,2,FALSE)&amp;(L$1+((ROW()-$C9)*4))&amp;":"&amp;VLOOKUP($A5,tab_z,3,FALSE)&amp;(L$2+((ROW()-$C9)*4))),BD!$N$10))/2+IF(L5="","",COUNTIF(INDIRECT("'Calcul1'!"&amp;VLOOKUP($A5,tab_z,2,FALSE)&amp;(L$1+((ROW()-$C9)*4))&amp;":"&amp;VLOOKUP($A5,tab_z,3,FALSE)&amp;(L$2+((ROW()-$C9)*4))),BD!$N$11))/2+IF(L5="","",COUNTIF(INDIRECT("'Calcul1'!"&amp;VLOOKUP($A5,tab_z,2,FALSE)&amp;(L$1+((ROW()-$C9)*4))&amp;":"&amp;VLOOKUP($A5,tab_z,3,FALSE)&amp;(L$2+((ROW()-$C9)*4))),BD!$N$12))/2+IF(L5="","",COUNTIF(INDIRECT("'Calcul1'!"&amp;VLOOKUP($A5,tab_z,2,FALSE)&amp;(L$1+((ROW()-$C9)*4))&amp;":"&amp;VLOOKUP($A5,tab_z,3,FALSE)&amp;(L$2+((ROW()-$C9)*4))),BD!$N$13))/2+IF(L5="","",COUNTIF(INDIRECT("'Calcul1'!"&amp;VLOOKUP($A5,tab_z,2,FALSE)&amp;(L$1+((ROW()-$C9)*4))&amp;":"&amp;VLOOKUP($A5,tab_z,3,FALSE)&amp;(L$2+((ROW()-$C9)*4))),BD!$N$14))/2+IF(L5="","",COUNTIF(INDIRECT("'Calcul1'!"&amp;VLOOKUP($A5,tab_z,2,FALSE)&amp;(L$1+((ROW()-$C9)*4))&amp;":"&amp;VLOOKUP($A5,tab_z,3,FALSE)&amp;(L$2+((ROW()-$C9)*4))),BD!$N$15))/2+IF(L5="","",COUNTIF(INDIRECT("'Calcul1'!"&amp;VLOOKUP($A5,tab_z,2,FALSE)&amp;(L$1+((ROW()-$C9)*4))&amp;":"&amp;VLOOKUP($A5,tab_z,3,FALSE)&amp;(L$2+((ROW()-$C9)*4))),BD!$N$16))/2+IF(L5="","",COUNTIF(INDIRECT("'Calcul1'!"&amp;VLOOKUP($A5,tab_z,2,FALSE)&amp;(L$1+((ROW()-$C9)*4))&amp;":"&amp;VLOOKUP($A5,tab_z,3,FALSE)&amp;(L$2+((ROW()-$C9)*4))),BD!$N$17))/2+IF(L5="","",COUNTIF(INDIRECT("'Calcul1'!"&amp;VLOOKUP($A5,tab_z,2,FALSE)&amp;(L$1+((ROW()-$C9)*4))&amp;":"&amp;VLOOKUP($A5,tab_z,3,FALSE)&amp;(L$2+((ROW()-$C9)*4))),BD!$N$18))/2+IF(L5="","",COUNTIF(INDIRECT("'Calcul1'!"&amp;VLOOKUP($A5,tab_z,2,FALSE)&amp;(L$1+((ROW()-$C9)*4))&amp;":"&amp;VLOOKUP($A5,tab_z,3,FALSE)&amp;(L$2+((ROW()-$C9)*4))),BD!$N$19))/2++IF(L5="","",COUNTIF(INDIRECT("'Calcul1'!"&amp;VLOOKUP($A5,tab_z,2,FALSE)&amp;(L$1+((ROW()-$C9)*4))&amp;":"&amp;VLOOKUP($A5,tab_z,3,FALSE)&amp;(L$2+((ROW()-$C9)*4))),BD!$N$20))/2</f>
        <v>#VALUE!</v>
      </c>
      <c r="P9" s="300" t="str">
        <f t="shared" si="2"/>
        <v>Décembre</v>
      </c>
      <c r="Q9" s="20" t="str">
        <f ca="1">MID(ADDRESS(ROW(debut),COLUMN(INDIRECT(R7&amp;"1"))+1+DAY(EOMONTH(DATE(AN,Mois_deb_planning+3,1),0))),2,2)</f>
        <v>DV</v>
      </c>
      <c r="R9" s="301" t="str">
        <f ca="1">MID(ADDRESS(ROW(debut),COLUMN(INDIRECT(R8&amp;"1"))+1+DAY(EOMONTH(DATE(AN,Mois_deb_planning+4,1),0))-1),2,2)</f>
        <v>EZ</v>
      </c>
    </row>
    <row r="10" spans="1:18" x14ac:dyDescent="0.2">
      <c r="C10">
        <v>10</v>
      </c>
      <c r="D10" s="273" t="s">
        <v>533</v>
      </c>
      <c r="E10" s="274">
        <f ca="1">IF(E5="","",COUNTIF(INDIRECT("'Calcul1'!"&amp;VLOOKUP($A5,tab_z,2,FALSE)&amp;(E$1+((ROW()-$C10)*4))&amp;":"&amp;VLOOKUP($A5,tab_z,3,FALSE)&amp;(E$2+((ROW()-$C10)*4))),BD!$H$2))/2+IF(E5="","",COUNTIF(INDIRECT("'Calcul1'!"&amp;VLOOKUP($A5,tab_z,2,FALSE)&amp;(E$1+((ROW()-$C10)*4))&amp;":"&amp;VLOOKUP($A5,tab_z,3,FALSE)&amp;(E$2+((ROW()-$C10)*4))),BD!$H$3))/2+IF(E5="","",COUNTIF(INDIRECT("'Calcul1'!"&amp;VLOOKUP($A5,tab_z,2,FALSE)&amp;(E$1+((ROW()-$C10)*4))&amp;":"&amp;VLOOKUP($A5,tab_z,3,FALSE)&amp;(E$2+((ROW()-$C10)*4))),BD!$H$4))/2+IF(E5="","",COUNTIF(INDIRECT("'Calcul1'!"&amp;VLOOKUP($A5,tab_z,2,FALSE)&amp;(E$1+((ROW()-$C10)*4))&amp;":"&amp;VLOOKUP($A5,tab_z,3,FALSE)&amp;(E$2+((ROW()-$C10)*4))),BD!$H$5))/2+IF(E5="","",COUNTIF(INDIRECT("'Calcul1'!"&amp;VLOOKUP($A5,tab_z,2,FALSE)&amp;(E$1+((ROW()-$C10)*4))&amp;":"&amp;VLOOKUP($A5,tab_z,3,FALSE)&amp;(E$2+((ROW()-$C10)*4))),BD!$H$6))/2+IF(E5="","",COUNTIF(INDIRECT("'Calcul1'!"&amp;VLOOKUP($A5,tab_z,2,FALSE)&amp;(E$1+((ROW()-$C10)*4))&amp;":"&amp;VLOOKUP($A5,tab_z,3,FALSE)&amp;(E$2+((ROW()-$C10)*4))),BD!$H$7))/2+IF(E5="","",COUNTIF(INDIRECT("'Calcul1'!"&amp;VLOOKUP($A5,tab_z,2,FALSE)&amp;(E$1+((ROW()-$C10)*4))&amp;":"&amp;VLOOKUP($A5,tab_z,3,FALSE)&amp;(E$2+((ROW()-$C10)*4))),BD!$H$8))/2+IF(E5="","",COUNTIF(INDIRECT("'Calcul1'!"&amp;VLOOKUP($A5,tab_z,2,FALSE)&amp;(E$1+((ROW()-$C10)*4))&amp;":"&amp;VLOOKUP($A5,tab_z,3,FALSE)&amp;(E$2+((ROW()-$C10)*4))),BD!$H$9))/2+IF(E5="","",COUNTIF(INDIRECT("'Calcul1'!"&amp;VLOOKUP($A5,tab_z,2,FALSE)&amp;(E$1+((ROW()-$C10)*4))&amp;":"&amp;VLOOKUP($A5,tab_z,3,FALSE)&amp;(E$2+((ROW()-$C10)*4))),BD!$H$10))/2+IF(E5="","",COUNTIF(INDIRECT("'Calcul1'!"&amp;VLOOKUP($A5,tab_z,2,FALSE)&amp;(E$1+((ROW()-$C10)*4))&amp;":"&amp;VLOOKUP($A5,tab_z,3,FALSE)&amp;(E$2+((ROW()-$C10)*4))),BD!$H$11))/2+IF(E5="","",COUNTIF(INDIRECT("'Calcul1'!"&amp;VLOOKUP($A5,tab_z,2,FALSE)&amp;(E$1+((ROW()-$C10)*4))&amp;":"&amp;VLOOKUP($A5,tab_z,3,FALSE)&amp;(E$2+((ROW()-$C10)*4))),BD!$H$12))/2+IF(E5="","",COUNTIF(INDIRECT("'Calcul1'!"&amp;VLOOKUP($A5,tab_z,2,FALSE)&amp;(E$1+((ROW()-$C10)*4))&amp;":"&amp;VLOOKUP($A5,tab_z,3,FALSE)&amp;(E$2+((ROW()-$C10)*4))),BD!$H$13))/2+IF(E5="","",COUNTIF(INDIRECT("'Calcul1'!"&amp;VLOOKUP($A5,tab_z,2,FALSE)&amp;(E$1+((ROW()-$C10)*4))&amp;":"&amp;VLOOKUP($A5,tab_z,3,FALSE)&amp;(E$2+((ROW()-$C10)*4))),BD!$H$14))/2+IF(E5="","",COUNTIF(INDIRECT("'Calcul1'!"&amp;VLOOKUP($A5,tab_z,2,FALSE)&amp;(E$1+((ROW()-$C10)*4))&amp;":"&amp;VLOOKUP($A5,tab_z,3,FALSE)&amp;(E$2+((ROW()-$C10)*4))),BD!$H$15))/2+IF(E5="","",COUNTIF(INDIRECT("'Calcul1'!"&amp;VLOOKUP($A5,tab_z,2,FALSE)&amp;(E$1+((ROW()-$C10)*4))&amp;":"&amp;VLOOKUP($A5,tab_z,3,FALSE)&amp;(E$2+((ROW()-$C10)*4))),BD!$H$16))/2+IF(E5="","",COUNTIF(INDIRECT("'Calcul1'!"&amp;VLOOKUP($A5,tab_z,2,FALSE)&amp;(E$1+((ROW()-$C10)*4))&amp;":"&amp;VLOOKUP($A5,tab_z,3,FALSE)&amp;(E$2+((ROW()-$C10)*4))),BD!$H$17))/2+IF(E5="","",COUNTIF(INDIRECT("'Calcul1'!"&amp;VLOOKUP($A5,tab_z,2,FALSE)&amp;(E$1+((ROW()-$C10)*4))&amp;":"&amp;VLOOKUP($A5,tab_z,3,FALSE)&amp;(E$2+((ROW()-$C10)*4))),BD!$H$18))/2+IF(E5="","",COUNTIF(INDIRECT("'Calcul1'!"&amp;VLOOKUP($A5,tab_z,2,FALSE)&amp;(E$1+((ROW()-$C10)*4))&amp;":"&amp;VLOOKUP($A5,tab_z,3,FALSE)&amp;(E$2+((ROW()-$C10)*4))),BD!$H$19))/2+IF(E5="","",COUNTIF(INDIRECT("'Calcul1'!"&amp;VLOOKUP($A5,tab_z,2,FALSE)&amp;(E$1+((ROW()-$C10)*4))&amp;":"&amp;VLOOKUP($A5,tab_z,3,FALSE)&amp;(E$2+((ROW()-$C10)*4))),BD!$H$20))/2</f>
        <v>0</v>
      </c>
      <c r="F10" s="275">
        <f ca="1">IF(F5="","",COUNTIF(INDIRECT("'Calcul1'!"&amp;VLOOKUP($A5,tab_z,2,FALSE)&amp;(F$1+((ROW()-$C10)*4))&amp;":"&amp;VLOOKUP($A5,tab_z,3,FALSE)&amp;(F$2+((ROW()-$C10)*4))),BD!$H$2))/2+IF(F5="","",COUNTIF(INDIRECT("'Calcul1'!"&amp;VLOOKUP($A5,tab_z,2,FALSE)&amp;(F$1+((ROW()-$C10)*4))&amp;":"&amp;VLOOKUP($A5,tab_z,3,FALSE)&amp;(F$2+((ROW()-$C10)*4))),BD!$H$3))/2+IF(F5="","",COUNTIF(INDIRECT("'Calcul1'!"&amp;VLOOKUP($A5,tab_z,2,FALSE)&amp;(F$1+((ROW()-$C10)*4))&amp;":"&amp;VLOOKUP($A5,tab_z,3,FALSE)&amp;(F$2+((ROW()-$C10)*4))),BD!$H$4))/2+IF(F5="","",COUNTIF(INDIRECT("'Calcul1'!"&amp;VLOOKUP($A5,tab_z,2,FALSE)&amp;(F$1+((ROW()-$C10)*4))&amp;":"&amp;VLOOKUP($A5,tab_z,3,FALSE)&amp;(F$2+((ROW()-$C10)*4))),BD!$H$5))/2+IF(F5="","",COUNTIF(INDIRECT("'Calcul1'!"&amp;VLOOKUP($A5,tab_z,2,FALSE)&amp;(F$1+((ROW()-$C10)*4))&amp;":"&amp;VLOOKUP($A5,tab_z,3,FALSE)&amp;(F$2+((ROW()-$C10)*4))),BD!$H$6))/2+IF(F5="","",COUNTIF(INDIRECT("'Calcul1'!"&amp;VLOOKUP($A5,tab_z,2,FALSE)&amp;(F$1+((ROW()-$C10)*4))&amp;":"&amp;VLOOKUP($A5,tab_z,3,FALSE)&amp;(F$2+((ROW()-$C10)*4))),BD!$H$7))/2+IF(F5="","",COUNTIF(INDIRECT("'Calcul1'!"&amp;VLOOKUP($A5,tab_z,2,FALSE)&amp;(F$1+((ROW()-$C10)*4))&amp;":"&amp;VLOOKUP($A5,tab_z,3,FALSE)&amp;(F$2+((ROW()-$C10)*4))),BD!$H$8))/2+IF(F5="","",COUNTIF(INDIRECT("'Calcul1'!"&amp;VLOOKUP($A5,tab_z,2,FALSE)&amp;(F$1+((ROW()-$C10)*4))&amp;":"&amp;VLOOKUP($A5,tab_z,3,FALSE)&amp;(F$2+((ROW()-$C10)*4))),BD!$H$9))/2+IF(F5="","",COUNTIF(INDIRECT("'Calcul1'!"&amp;VLOOKUP($A5,tab_z,2,FALSE)&amp;(F$1+((ROW()-$C10)*4))&amp;":"&amp;VLOOKUP($A5,tab_z,3,FALSE)&amp;(F$2+((ROW()-$C10)*4))),BD!$H$10))/2+IF(F5="","",COUNTIF(INDIRECT("'Calcul1'!"&amp;VLOOKUP($A5,tab_z,2,FALSE)&amp;(F$1+((ROW()-$C10)*4))&amp;":"&amp;VLOOKUP($A5,tab_z,3,FALSE)&amp;(F$2+((ROW()-$C10)*4))),BD!$H$11))/2+IF(F5="","",COUNTIF(INDIRECT("'Calcul1'!"&amp;VLOOKUP($A5,tab_z,2,FALSE)&amp;(F$1+((ROW()-$C10)*4))&amp;":"&amp;VLOOKUP($A5,tab_z,3,FALSE)&amp;(F$2+((ROW()-$C10)*4))),BD!$H$12))/2+IF(F5="","",COUNTIF(INDIRECT("'Calcul1'!"&amp;VLOOKUP($A5,tab_z,2,FALSE)&amp;(F$1+((ROW()-$C10)*4))&amp;":"&amp;VLOOKUP($A5,tab_z,3,FALSE)&amp;(F$2+((ROW()-$C10)*4))),BD!$H$13))/2+IF(F5="","",COUNTIF(INDIRECT("'Calcul1'!"&amp;VLOOKUP($A5,tab_z,2,FALSE)&amp;(F$1+((ROW()-$C10)*4))&amp;":"&amp;VLOOKUP($A5,tab_z,3,FALSE)&amp;(F$2+((ROW()-$C10)*4))),BD!$H$14))/2+IF(F5="","",COUNTIF(INDIRECT("'Calcul1'!"&amp;VLOOKUP($A5,tab_z,2,FALSE)&amp;(F$1+((ROW()-$C10)*4))&amp;":"&amp;VLOOKUP($A5,tab_z,3,FALSE)&amp;(F$2+((ROW()-$C10)*4))),BD!$H$15))/2+IF(F5="","",COUNTIF(INDIRECT("'Calcul1'!"&amp;VLOOKUP($A5,tab_z,2,FALSE)&amp;(F$1+((ROW()-$C10)*4))&amp;":"&amp;VLOOKUP($A5,tab_z,3,FALSE)&amp;(F$2+((ROW()-$C10)*4))),BD!$H$16))/2+IF(F5="","",COUNTIF(INDIRECT("'Calcul1'!"&amp;VLOOKUP($A5,tab_z,2,FALSE)&amp;(F$1+((ROW()-$C10)*4))&amp;":"&amp;VLOOKUP($A5,tab_z,3,FALSE)&amp;(F$2+((ROW()-$C10)*4))),BD!$H$17))/2+IF(F5="","",COUNTIF(INDIRECT("'Calcul1'!"&amp;VLOOKUP($A5,tab_z,2,FALSE)&amp;(F$1+((ROW()-$C10)*4))&amp;":"&amp;VLOOKUP($A5,tab_z,3,FALSE)&amp;(F$2+((ROW()-$C10)*4))),BD!$H$18))/2+IF(F5="","",COUNTIF(INDIRECT("'Calcul1'!"&amp;VLOOKUP($A5,tab_z,2,FALSE)&amp;(F$1+((ROW()-$C10)*4))&amp;":"&amp;VLOOKUP($A5,tab_z,3,FALSE)&amp;(F$2+((ROW()-$C10)*4))),BD!$H$19))/2+IF(F5="","",COUNTIF(INDIRECT("'Calcul1'!"&amp;VLOOKUP($A5,tab_z,2,FALSE)&amp;(F$1+((ROW()-$C10)*4))&amp;":"&amp;VLOOKUP($A5,tab_z,3,FALSE)&amp;(F$2+((ROW()-$C10)*4))),BD!$H$20))/2</f>
        <v>7</v>
      </c>
      <c r="G10" s="275">
        <f ca="1">IF(G5="","",COUNTIF(INDIRECT("'Calcul1'!"&amp;VLOOKUP($A5,tab_z,2,FALSE)&amp;(G$1+((ROW()-$C10)*4))&amp;":"&amp;VLOOKUP($A5,tab_z,3,FALSE)&amp;(G$2+((ROW()-$C10)*4))),BD!$H$2))/2+IF(G5="","",COUNTIF(INDIRECT("'Calcul1'!"&amp;VLOOKUP($A5,tab_z,2,FALSE)&amp;(G$1+((ROW()-$C10)*4))&amp;":"&amp;VLOOKUP($A5,tab_z,3,FALSE)&amp;(G$2+((ROW()-$C10)*4))),BD!$H$3))/2+IF(G5="","",COUNTIF(INDIRECT("'Calcul1'!"&amp;VLOOKUP($A5,tab_z,2,FALSE)&amp;(G$1+((ROW()-$C10)*4))&amp;":"&amp;VLOOKUP($A5,tab_z,3,FALSE)&amp;(G$2+((ROW()-$C10)*4))),BD!$H$4))/2+IF(G5="","",COUNTIF(INDIRECT("'Calcul1'!"&amp;VLOOKUP($A5,tab_z,2,FALSE)&amp;(G$1+((ROW()-$C10)*4))&amp;":"&amp;VLOOKUP($A5,tab_z,3,FALSE)&amp;(G$2+((ROW()-$C10)*4))),BD!$H$5))/2+IF(G5="","",COUNTIF(INDIRECT("'Calcul1'!"&amp;VLOOKUP($A5,tab_z,2,FALSE)&amp;(G$1+((ROW()-$C10)*4))&amp;":"&amp;VLOOKUP($A5,tab_z,3,FALSE)&amp;(G$2+((ROW()-$C10)*4))),BD!$H$6))/2+IF(G5="","",COUNTIF(INDIRECT("'Calcul1'!"&amp;VLOOKUP($A5,tab_z,2,FALSE)&amp;(G$1+((ROW()-$C10)*4))&amp;":"&amp;VLOOKUP($A5,tab_z,3,FALSE)&amp;(G$2+((ROW()-$C10)*4))),BD!$H$7))/2+IF(G5="","",COUNTIF(INDIRECT("'Calcul1'!"&amp;VLOOKUP($A5,tab_z,2,FALSE)&amp;(G$1+((ROW()-$C10)*4))&amp;":"&amp;VLOOKUP($A5,tab_z,3,FALSE)&amp;(G$2+((ROW()-$C10)*4))),BD!$H$8))/2+IF(G5="","",COUNTIF(INDIRECT("'Calcul1'!"&amp;VLOOKUP($A5,tab_z,2,FALSE)&amp;(G$1+((ROW()-$C10)*4))&amp;":"&amp;VLOOKUP($A5,tab_z,3,FALSE)&amp;(G$2+((ROW()-$C10)*4))),BD!$H$9))/2+IF(G5="","",COUNTIF(INDIRECT("'Calcul1'!"&amp;VLOOKUP($A5,tab_z,2,FALSE)&amp;(G$1+((ROW()-$C10)*4))&amp;":"&amp;VLOOKUP($A5,tab_z,3,FALSE)&amp;(G$2+((ROW()-$C10)*4))),BD!$H$10))/2+IF(G5="","",COUNTIF(INDIRECT("'Calcul1'!"&amp;VLOOKUP($A5,tab_z,2,FALSE)&amp;(G$1+((ROW()-$C10)*4))&amp;":"&amp;VLOOKUP($A5,tab_z,3,FALSE)&amp;(G$2+((ROW()-$C10)*4))),BD!$H$11))/2+IF(G5="","",COUNTIF(INDIRECT("'Calcul1'!"&amp;VLOOKUP($A5,tab_z,2,FALSE)&amp;(G$1+((ROW()-$C10)*4))&amp;":"&amp;VLOOKUP($A5,tab_z,3,FALSE)&amp;(G$2+((ROW()-$C10)*4))),BD!$H$12))/2+IF(G5="","",COUNTIF(INDIRECT("'Calcul1'!"&amp;VLOOKUP($A5,tab_z,2,FALSE)&amp;(G$1+((ROW()-$C10)*4))&amp;":"&amp;VLOOKUP($A5,tab_z,3,FALSE)&amp;(G$2+((ROW()-$C10)*4))),BD!$H$13))/2+IF(G5="","",COUNTIF(INDIRECT("'Calcul1'!"&amp;VLOOKUP($A5,tab_z,2,FALSE)&amp;(G$1+((ROW()-$C10)*4))&amp;":"&amp;VLOOKUP($A5,tab_z,3,FALSE)&amp;(G$2+((ROW()-$C10)*4))),BD!$H$14))/2+IF(G5="","",COUNTIF(INDIRECT("'Calcul1'!"&amp;VLOOKUP($A5,tab_z,2,FALSE)&amp;(G$1+((ROW()-$C10)*4))&amp;":"&amp;VLOOKUP($A5,tab_z,3,FALSE)&amp;(G$2+((ROW()-$C10)*4))),BD!$H$15))/2+IF(G5="","",COUNTIF(INDIRECT("'Calcul1'!"&amp;VLOOKUP($A5,tab_z,2,FALSE)&amp;(G$1+((ROW()-$C10)*4))&amp;":"&amp;VLOOKUP($A5,tab_z,3,FALSE)&amp;(G$2+((ROW()-$C10)*4))),BD!$H$16))/2+IF(G5="","",COUNTIF(INDIRECT("'Calcul1'!"&amp;VLOOKUP($A5,tab_z,2,FALSE)&amp;(G$1+((ROW()-$C10)*4))&amp;":"&amp;VLOOKUP($A5,tab_z,3,FALSE)&amp;(G$2+((ROW()-$C10)*4))),BD!$H$17))/2+IF(G5="","",COUNTIF(INDIRECT("'Calcul1'!"&amp;VLOOKUP($A5,tab_z,2,FALSE)&amp;(G$1+((ROW()-$C10)*4))&amp;":"&amp;VLOOKUP($A5,tab_z,3,FALSE)&amp;(G$2+((ROW()-$C10)*4))),BD!$H$18))/2+IF(G5="","",COUNTIF(INDIRECT("'Calcul1'!"&amp;VLOOKUP($A5,tab_z,2,FALSE)&amp;(G$1+((ROW()-$C10)*4))&amp;":"&amp;VLOOKUP($A5,tab_z,3,FALSE)&amp;(G$2+((ROW()-$C10)*4))),BD!$H$19))/2+IF(G5="","",COUNTIF(INDIRECT("'Calcul1'!"&amp;VLOOKUP($A5,tab_z,2,FALSE)&amp;(G$1+((ROW()-$C10)*4))&amp;":"&amp;VLOOKUP($A5,tab_z,3,FALSE)&amp;(G$2+((ROW()-$C10)*4))),BD!$H$20))/2</f>
        <v>0</v>
      </c>
      <c r="H10" s="275" t="e">
        <f ca="1">IF(H5="","",COUNTIF(INDIRECT("'Calcul1'!"&amp;VLOOKUP($A5,tab_z,2,FALSE)&amp;(H$1+((ROW()-$C10)*4))&amp;":"&amp;VLOOKUP($A5,tab_z,3,FALSE)&amp;(H$2+((ROW()-$C10)*4))),BD!$H$2))/2+IF(H5="","",COUNTIF(INDIRECT("'Calcul1'!"&amp;VLOOKUP($A5,tab_z,2,FALSE)&amp;(H$1+((ROW()-$C10)*4))&amp;":"&amp;VLOOKUP($A5,tab_z,3,FALSE)&amp;(H$2+((ROW()-$C10)*4))),BD!$H$3))/2+IF(H5="","",COUNTIF(INDIRECT("'Calcul1'!"&amp;VLOOKUP($A5,tab_z,2,FALSE)&amp;(H$1+((ROW()-$C10)*4))&amp;":"&amp;VLOOKUP($A5,tab_z,3,FALSE)&amp;(H$2+((ROW()-$C10)*4))),BD!$H$4))/2+IF(H5="","",COUNTIF(INDIRECT("'Calcul1'!"&amp;VLOOKUP($A5,tab_z,2,FALSE)&amp;(H$1+((ROW()-$C10)*4))&amp;":"&amp;VLOOKUP($A5,tab_z,3,FALSE)&amp;(H$2+((ROW()-$C10)*4))),BD!$H$5))/2+IF(H5="","",COUNTIF(INDIRECT("'Calcul1'!"&amp;VLOOKUP($A5,tab_z,2,FALSE)&amp;(H$1+((ROW()-$C10)*4))&amp;":"&amp;VLOOKUP($A5,tab_z,3,FALSE)&amp;(H$2+((ROW()-$C10)*4))),BD!$H$6))/2+IF(H5="","",COUNTIF(INDIRECT("'Calcul1'!"&amp;VLOOKUP($A5,tab_z,2,FALSE)&amp;(H$1+((ROW()-$C10)*4))&amp;":"&amp;VLOOKUP($A5,tab_z,3,FALSE)&amp;(H$2+((ROW()-$C10)*4))),BD!$H$7))/2+IF(H5="","",COUNTIF(INDIRECT("'Calcul1'!"&amp;VLOOKUP($A5,tab_z,2,FALSE)&amp;(H$1+((ROW()-$C10)*4))&amp;":"&amp;VLOOKUP($A5,tab_z,3,FALSE)&amp;(H$2+((ROW()-$C10)*4))),BD!$H$8))/2+IF(H5="","",COUNTIF(INDIRECT("'Calcul1'!"&amp;VLOOKUP($A5,tab_z,2,FALSE)&amp;(H$1+((ROW()-$C10)*4))&amp;":"&amp;VLOOKUP($A5,tab_z,3,FALSE)&amp;(H$2+((ROW()-$C10)*4))),BD!$H$9))/2+IF(H5="","",COUNTIF(INDIRECT("'Calcul1'!"&amp;VLOOKUP($A5,tab_z,2,FALSE)&amp;(H$1+((ROW()-$C10)*4))&amp;":"&amp;VLOOKUP($A5,tab_z,3,FALSE)&amp;(H$2+((ROW()-$C10)*4))),BD!$H$10))/2+IF(H5="","",COUNTIF(INDIRECT("'Calcul1'!"&amp;VLOOKUP($A5,tab_z,2,FALSE)&amp;(H$1+((ROW()-$C10)*4))&amp;":"&amp;VLOOKUP($A5,tab_z,3,FALSE)&amp;(H$2+((ROW()-$C10)*4))),BD!$H$11))/2+IF(H5="","",COUNTIF(INDIRECT("'Calcul1'!"&amp;VLOOKUP($A5,tab_z,2,FALSE)&amp;(H$1+((ROW()-$C10)*4))&amp;":"&amp;VLOOKUP($A5,tab_z,3,FALSE)&amp;(H$2+((ROW()-$C10)*4))),BD!$H$12))/2+IF(H5="","",COUNTIF(INDIRECT("'Calcul1'!"&amp;VLOOKUP($A5,tab_z,2,FALSE)&amp;(H$1+((ROW()-$C10)*4))&amp;":"&amp;VLOOKUP($A5,tab_z,3,FALSE)&amp;(H$2+((ROW()-$C10)*4))),BD!$H$13))/2+IF(H5="","",COUNTIF(INDIRECT("'Calcul1'!"&amp;VLOOKUP($A5,tab_z,2,FALSE)&amp;(H$1+((ROW()-$C10)*4))&amp;":"&amp;VLOOKUP($A5,tab_z,3,FALSE)&amp;(H$2+((ROW()-$C10)*4))),BD!$H$14))/2+IF(H5="","",COUNTIF(INDIRECT("'Calcul1'!"&amp;VLOOKUP($A5,tab_z,2,FALSE)&amp;(H$1+((ROW()-$C10)*4))&amp;":"&amp;VLOOKUP($A5,tab_z,3,FALSE)&amp;(H$2+((ROW()-$C10)*4))),BD!$H$15))/2+IF(H5="","",COUNTIF(INDIRECT("'Calcul1'!"&amp;VLOOKUP($A5,tab_z,2,FALSE)&amp;(H$1+((ROW()-$C10)*4))&amp;":"&amp;VLOOKUP($A5,tab_z,3,FALSE)&amp;(H$2+((ROW()-$C10)*4))),BD!$H$16))/2+IF(H5="","",COUNTIF(INDIRECT("'Calcul1'!"&amp;VLOOKUP($A5,tab_z,2,FALSE)&amp;(H$1+((ROW()-$C10)*4))&amp;":"&amp;VLOOKUP($A5,tab_z,3,FALSE)&amp;(H$2+((ROW()-$C10)*4))),BD!$H$17))/2+IF(H5="","",COUNTIF(INDIRECT("'Calcul1'!"&amp;VLOOKUP($A5,tab_z,2,FALSE)&amp;(H$1+((ROW()-$C10)*4))&amp;":"&amp;VLOOKUP($A5,tab_z,3,FALSE)&amp;(H$2+((ROW()-$C10)*4))),BD!$H$18))/2+IF(H5="","",COUNTIF(INDIRECT("'Calcul1'!"&amp;VLOOKUP($A5,tab_z,2,FALSE)&amp;(H$1+((ROW()-$C10)*4))&amp;":"&amp;VLOOKUP($A5,tab_z,3,FALSE)&amp;(H$2+((ROW()-$C10)*4))),BD!$H$19))/2+IF(H5="","",COUNTIF(INDIRECT("'Calcul1'!"&amp;VLOOKUP($A5,tab_z,2,FALSE)&amp;(H$1+((ROW()-$C10)*4))&amp;":"&amp;VLOOKUP($A5,tab_z,3,FALSE)&amp;(H$2+((ROW()-$C10)*4))),BD!$H$20))/2</f>
        <v>#VALUE!</v>
      </c>
      <c r="I10" s="275" t="e">
        <f ca="1">IF(I5="","",COUNTIF(INDIRECT("'Calcul1'!"&amp;VLOOKUP($A5,tab_z,2,FALSE)&amp;(I$1+((ROW()-$C10)*4))&amp;":"&amp;VLOOKUP($A5,tab_z,3,FALSE)&amp;(I$2+((ROW()-$C10)*4))),BD!$H$2))/2+IF(I5="","",COUNTIF(INDIRECT("'Calcul1'!"&amp;VLOOKUP($A5,tab_z,2,FALSE)&amp;(I$1+((ROW()-$C10)*4))&amp;":"&amp;VLOOKUP($A5,tab_z,3,FALSE)&amp;(I$2+((ROW()-$C10)*4))),BD!$H$3))/2+IF(I5="","",COUNTIF(INDIRECT("'Calcul1'!"&amp;VLOOKUP($A5,tab_z,2,FALSE)&amp;(I$1+((ROW()-$C10)*4))&amp;":"&amp;VLOOKUP($A5,tab_z,3,FALSE)&amp;(I$2+((ROW()-$C10)*4))),BD!$H$4))/2+IF(I5="","",COUNTIF(INDIRECT("'Calcul1'!"&amp;VLOOKUP($A5,tab_z,2,FALSE)&amp;(I$1+((ROW()-$C10)*4))&amp;":"&amp;VLOOKUP($A5,tab_z,3,FALSE)&amp;(I$2+((ROW()-$C10)*4))),BD!$H$5))/2+IF(I5="","",COUNTIF(INDIRECT("'Calcul1'!"&amp;VLOOKUP($A5,tab_z,2,FALSE)&amp;(I$1+((ROW()-$C10)*4))&amp;":"&amp;VLOOKUP($A5,tab_z,3,FALSE)&amp;(I$2+((ROW()-$C10)*4))),BD!$H$6))/2+IF(I5="","",COUNTIF(INDIRECT("'Calcul1'!"&amp;VLOOKUP($A5,tab_z,2,FALSE)&amp;(I$1+((ROW()-$C10)*4))&amp;":"&amp;VLOOKUP($A5,tab_z,3,FALSE)&amp;(I$2+((ROW()-$C10)*4))),BD!$H$7))/2+IF(I5="","",COUNTIF(INDIRECT("'Calcul1'!"&amp;VLOOKUP($A5,tab_z,2,FALSE)&amp;(I$1+((ROW()-$C10)*4))&amp;":"&amp;VLOOKUP($A5,tab_z,3,FALSE)&amp;(I$2+((ROW()-$C10)*4))),BD!$H$8))/2+IF(I5="","",COUNTIF(INDIRECT("'Calcul1'!"&amp;VLOOKUP($A5,tab_z,2,FALSE)&amp;(I$1+((ROW()-$C10)*4))&amp;":"&amp;VLOOKUP($A5,tab_z,3,FALSE)&amp;(I$2+((ROW()-$C10)*4))),BD!$H$9))/2+IF(I5="","",COUNTIF(INDIRECT("'Calcul1'!"&amp;VLOOKUP($A5,tab_z,2,FALSE)&amp;(I$1+((ROW()-$C10)*4))&amp;":"&amp;VLOOKUP($A5,tab_z,3,FALSE)&amp;(I$2+((ROW()-$C10)*4))),BD!$H$10))/2+IF(I5="","",COUNTIF(INDIRECT("'Calcul1'!"&amp;VLOOKUP($A5,tab_z,2,FALSE)&amp;(I$1+((ROW()-$C10)*4))&amp;":"&amp;VLOOKUP($A5,tab_z,3,FALSE)&amp;(I$2+((ROW()-$C10)*4))),BD!$H$11))/2+IF(I5="","",COUNTIF(INDIRECT("'Calcul1'!"&amp;VLOOKUP($A5,tab_z,2,FALSE)&amp;(I$1+((ROW()-$C10)*4))&amp;":"&amp;VLOOKUP($A5,tab_z,3,FALSE)&amp;(I$2+((ROW()-$C10)*4))),BD!$H$12))/2+IF(I5="","",COUNTIF(INDIRECT("'Calcul1'!"&amp;VLOOKUP($A5,tab_z,2,FALSE)&amp;(I$1+((ROW()-$C10)*4))&amp;":"&amp;VLOOKUP($A5,tab_z,3,FALSE)&amp;(I$2+((ROW()-$C10)*4))),BD!$H$13))/2+IF(I5="","",COUNTIF(INDIRECT("'Calcul1'!"&amp;VLOOKUP($A5,tab_z,2,FALSE)&amp;(I$1+((ROW()-$C10)*4))&amp;":"&amp;VLOOKUP($A5,tab_z,3,FALSE)&amp;(I$2+((ROW()-$C10)*4))),BD!$H$14))/2+IF(I5="","",COUNTIF(INDIRECT("'Calcul1'!"&amp;VLOOKUP($A5,tab_z,2,FALSE)&amp;(I$1+((ROW()-$C10)*4))&amp;":"&amp;VLOOKUP($A5,tab_z,3,FALSE)&amp;(I$2+((ROW()-$C10)*4))),BD!$H$15))/2+IF(I5="","",COUNTIF(INDIRECT("'Calcul1'!"&amp;VLOOKUP($A5,tab_z,2,FALSE)&amp;(I$1+((ROW()-$C10)*4))&amp;":"&amp;VLOOKUP($A5,tab_z,3,FALSE)&amp;(I$2+((ROW()-$C10)*4))),BD!$H$16))/2+IF(I5="","",COUNTIF(INDIRECT("'Calcul1'!"&amp;VLOOKUP($A5,tab_z,2,FALSE)&amp;(I$1+((ROW()-$C10)*4))&amp;":"&amp;VLOOKUP($A5,tab_z,3,FALSE)&amp;(I$2+((ROW()-$C10)*4))),BD!$H$17))/2+IF(I5="","",COUNTIF(INDIRECT("'Calcul1'!"&amp;VLOOKUP($A5,tab_z,2,FALSE)&amp;(I$1+((ROW()-$C10)*4))&amp;":"&amp;VLOOKUP($A5,tab_z,3,FALSE)&amp;(I$2+((ROW()-$C10)*4))),BD!$H$18))/2+IF(I5="","",COUNTIF(INDIRECT("'Calcul1'!"&amp;VLOOKUP($A5,tab_z,2,FALSE)&amp;(I$1+((ROW()-$C10)*4))&amp;":"&amp;VLOOKUP($A5,tab_z,3,FALSE)&amp;(I$2+((ROW()-$C10)*4))),BD!$H$19))/2+IF(I5="","",COUNTIF(INDIRECT("'Calcul1'!"&amp;VLOOKUP($A5,tab_z,2,FALSE)&amp;(I$1+((ROW()-$C10)*4))&amp;":"&amp;VLOOKUP($A5,tab_z,3,FALSE)&amp;(I$2+((ROW()-$C10)*4))),BD!$H$20))/2</f>
        <v>#VALUE!</v>
      </c>
      <c r="J10" s="275" t="e">
        <f ca="1">IF(J5="","",COUNTIF(INDIRECT("'Calcul1'!"&amp;VLOOKUP($A5,tab_z,2,FALSE)&amp;(J$1+((ROW()-$C10)*4))&amp;":"&amp;VLOOKUP($A5,tab_z,3,FALSE)&amp;(J$2+((ROW()-$C10)*4))),BD!$H$2))/2+IF(J5="","",COUNTIF(INDIRECT("'Calcul1'!"&amp;VLOOKUP($A5,tab_z,2,FALSE)&amp;(J$1+((ROW()-$C10)*4))&amp;":"&amp;VLOOKUP($A5,tab_z,3,FALSE)&amp;(J$2+((ROW()-$C10)*4))),BD!$H$3))/2+IF(J5="","",COUNTIF(INDIRECT("'Calcul1'!"&amp;VLOOKUP($A5,tab_z,2,FALSE)&amp;(J$1+((ROW()-$C10)*4))&amp;":"&amp;VLOOKUP($A5,tab_z,3,FALSE)&amp;(J$2+((ROW()-$C10)*4))),BD!$H$4))/2+IF(J5="","",COUNTIF(INDIRECT("'Calcul1'!"&amp;VLOOKUP($A5,tab_z,2,FALSE)&amp;(J$1+((ROW()-$C10)*4))&amp;":"&amp;VLOOKUP($A5,tab_z,3,FALSE)&amp;(J$2+((ROW()-$C10)*4))),BD!$H$5))/2+IF(J5="","",COUNTIF(INDIRECT("'Calcul1'!"&amp;VLOOKUP($A5,tab_z,2,FALSE)&amp;(J$1+((ROW()-$C10)*4))&amp;":"&amp;VLOOKUP($A5,tab_z,3,FALSE)&amp;(J$2+((ROW()-$C10)*4))),BD!$H$6))/2+IF(J5="","",COUNTIF(INDIRECT("'Calcul1'!"&amp;VLOOKUP($A5,tab_z,2,FALSE)&amp;(J$1+((ROW()-$C10)*4))&amp;":"&amp;VLOOKUP($A5,tab_z,3,FALSE)&amp;(J$2+((ROW()-$C10)*4))),BD!$H$7))/2+IF(J5="","",COUNTIF(INDIRECT("'Calcul1'!"&amp;VLOOKUP($A5,tab_z,2,FALSE)&amp;(J$1+((ROW()-$C10)*4))&amp;":"&amp;VLOOKUP($A5,tab_z,3,FALSE)&amp;(J$2+((ROW()-$C10)*4))),BD!$H$8))/2+IF(J5="","",COUNTIF(INDIRECT("'Calcul1'!"&amp;VLOOKUP($A5,tab_z,2,FALSE)&amp;(J$1+((ROW()-$C10)*4))&amp;":"&amp;VLOOKUP($A5,tab_z,3,FALSE)&amp;(J$2+((ROW()-$C10)*4))),BD!$H$9))/2+IF(J5="","",COUNTIF(INDIRECT("'Calcul1'!"&amp;VLOOKUP($A5,tab_z,2,FALSE)&amp;(J$1+((ROW()-$C10)*4))&amp;":"&amp;VLOOKUP($A5,tab_z,3,FALSE)&amp;(J$2+((ROW()-$C10)*4))),BD!$H$10))/2+IF(J5="","",COUNTIF(INDIRECT("'Calcul1'!"&amp;VLOOKUP($A5,tab_z,2,FALSE)&amp;(J$1+((ROW()-$C10)*4))&amp;":"&amp;VLOOKUP($A5,tab_z,3,FALSE)&amp;(J$2+((ROW()-$C10)*4))),BD!$H$11))/2+IF(J5="","",COUNTIF(INDIRECT("'Calcul1'!"&amp;VLOOKUP($A5,tab_z,2,FALSE)&amp;(J$1+((ROW()-$C10)*4))&amp;":"&amp;VLOOKUP($A5,tab_z,3,FALSE)&amp;(J$2+((ROW()-$C10)*4))),BD!$H$12))/2+IF(J5="","",COUNTIF(INDIRECT("'Calcul1'!"&amp;VLOOKUP($A5,tab_z,2,FALSE)&amp;(J$1+((ROW()-$C10)*4))&amp;":"&amp;VLOOKUP($A5,tab_z,3,FALSE)&amp;(J$2+((ROW()-$C10)*4))),BD!$H$13))/2+IF(J5="","",COUNTIF(INDIRECT("'Calcul1'!"&amp;VLOOKUP($A5,tab_z,2,FALSE)&amp;(J$1+((ROW()-$C10)*4))&amp;":"&amp;VLOOKUP($A5,tab_z,3,FALSE)&amp;(J$2+((ROW()-$C10)*4))),BD!$H$14))/2+IF(J5="","",COUNTIF(INDIRECT("'Calcul1'!"&amp;VLOOKUP($A5,tab_z,2,FALSE)&amp;(J$1+((ROW()-$C10)*4))&amp;":"&amp;VLOOKUP($A5,tab_z,3,FALSE)&amp;(J$2+((ROW()-$C10)*4))),BD!$H$15))/2+IF(J5="","",COUNTIF(INDIRECT("'Calcul1'!"&amp;VLOOKUP($A5,tab_z,2,FALSE)&amp;(J$1+((ROW()-$C10)*4))&amp;":"&amp;VLOOKUP($A5,tab_z,3,FALSE)&amp;(J$2+((ROW()-$C10)*4))),BD!$H$16))/2+IF(J5="","",COUNTIF(INDIRECT("'Calcul1'!"&amp;VLOOKUP($A5,tab_z,2,FALSE)&amp;(J$1+((ROW()-$C10)*4))&amp;":"&amp;VLOOKUP($A5,tab_z,3,FALSE)&amp;(J$2+((ROW()-$C10)*4))),BD!$H$17))/2+IF(J5="","",COUNTIF(INDIRECT("'Calcul1'!"&amp;VLOOKUP($A5,tab_z,2,FALSE)&amp;(J$1+((ROW()-$C10)*4))&amp;":"&amp;VLOOKUP($A5,tab_z,3,FALSE)&amp;(J$2+((ROW()-$C10)*4))),BD!$H$18))/2+IF(J5="","",COUNTIF(INDIRECT("'Calcul1'!"&amp;VLOOKUP($A5,tab_z,2,FALSE)&amp;(J$1+((ROW()-$C10)*4))&amp;":"&amp;VLOOKUP($A5,tab_z,3,FALSE)&amp;(J$2+((ROW()-$C10)*4))),BD!$H$19))/2+IF(J5="","",COUNTIF(INDIRECT("'Calcul1'!"&amp;VLOOKUP($A5,tab_z,2,FALSE)&amp;(J$1+((ROW()-$C10)*4))&amp;":"&amp;VLOOKUP($A5,tab_z,3,FALSE)&amp;(J$2+((ROW()-$C10)*4))),BD!$H$20))/2</f>
        <v>#VALUE!</v>
      </c>
      <c r="K10" s="275" t="e">
        <f ca="1">IF(K5="","",COUNTIF(INDIRECT("'Calcul1'!"&amp;VLOOKUP($A5,tab_z,2,FALSE)&amp;(K$1+((ROW()-$C10)*4))&amp;":"&amp;VLOOKUP($A5,tab_z,3,FALSE)&amp;(K$2+((ROW()-$C10)*4))),BD!$H$2))/2+IF(K5="","",COUNTIF(INDIRECT("'Calcul1'!"&amp;VLOOKUP($A5,tab_z,2,FALSE)&amp;(K$1+((ROW()-$C10)*4))&amp;":"&amp;VLOOKUP($A5,tab_z,3,FALSE)&amp;(K$2+((ROW()-$C10)*4))),BD!$H$3))/2+IF(K5="","",COUNTIF(INDIRECT("'Calcul1'!"&amp;VLOOKUP($A5,tab_z,2,FALSE)&amp;(K$1+((ROW()-$C10)*4))&amp;":"&amp;VLOOKUP($A5,tab_z,3,FALSE)&amp;(K$2+((ROW()-$C10)*4))),BD!$H$4))/2+IF(K5="","",COUNTIF(INDIRECT("'Calcul1'!"&amp;VLOOKUP($A5,tab_z,2,FALSE)&amp;(K$1+((ROW()-$C10)*4))&amp;":"&amp;VLOOKUP($A5,tab_z,3,FALSE)&amp;(K$2+((ROW()-$C10)*4))),BD!$H$5))/2+IF(K5="","",COUNTIF(INDIRECT("'Calcul1'!"&amp;VLOOKUP($A5,tab_z,2,FALSE)&amp;(K$1+((ROW()-$C10)*4))&amp;":"&amp;VLOOKUP($A5,tab_z,3,FALSE)&amp;(K$2+((ROW()-$C10)*4))),BD!$H$6))/2+IF(K5="","",COUNTIF(INDIRECT("'Calcul1'!"&amp;VLOOKUP($A5,tab_z,2,FALSE)&amp;(K$1+((ROW()-$C10)*4))&amp;":"&amp;VLOOKUP($A5,tab_z,3,FALSE)&amp;(K$2+((ROW()-$C10)*4))),BD!$H$7))/2+IF(K5="","",COUNTIF(INDIRECT("'Calcul1'!"&amp;VLOOKUP($A5,tab_z,2,FALSE)&amp;(K$1+((ROW()-$C10)*4))&amp;":"&amp;VLOOKUP($A5,tab_z,3,FALSE)&amp;(K$2+((ROW()-$C10)*4))),BD!$H$8))/2+IF(K5="","",COUNTIF(INDIRECT("'Calcul1'!"&amp;VLOOKUP($A5,tab_z,2,FALSE)&amp;(K$1+((ROW()-$C10)*4))&amp;":"&amp;VLOOKUP($A5,tab_z,3,FALSE)&amp;(K$2+((ROW()-$C10)*4))),BD!$H$9))/2+IF(K5="","",COUNTIF(INDIRECT("'Calcul1'!"&amp;VLOOKUP($A5,tab_z,2,FALSE)&amp;(K$1+((ROW()-$C10)*4))&amp;":"&amp;VLOOKUP($A5,tab_z,3,FALSE)&amp;(K$2+((ROW()-$C10)*4))),BD!$H$10))/2+IF(K5="","",COUNTIF(INDIRECT("'Calcul1'!"&amp;VLOOKUP($A5,tab_z,2,FALSE)&amp;(K$1+((ROW()-$C10)*4))&amp;":"&amp;VLOOKUP($A5,tab_z,3,FALSE)&amp;(K$2+((ROW()-$C10)*4))),BD!$H$11))/2+IF(K5="","",COUNTIF(INDIRECT("'Calcul1'!"&amp;VLOOKUP($A5,tab_z,2,FALSE)&amp;(K$1+((ROW()-$C10)*4))&amp;":"&amp;VLOOKUP($A5,tab_z,3,FALSE)&amp;(K$2+((ROW()-$C10)*4))),BD!$H$12))/2+IF(K5="","",COUNTIF(INDIRECT("'Calcul1'!"&amp;VLOOKUP($A5,tab_z,2,FALSE)&amp;(K$1+((ROW()-$C10)*4))&amp;":"&amp;VLOOKUP($A5,tab_z,3,FALSE)&amp;(K$2+((ROW()-$C10)*4))),BD!$H$13))/2+IF(K5="","",COUNTIF(INDIRECT("'Calcul1'!"&amp;VLOOKUP($A5,tab_z,2,FALSE)&amp;(K$1+((ROW()-$C10)*4))&amp;":"&amp;VLOOKUP($A5,tab_z,3,FALSE)&amp;(K$2+((ROW()-$C10)*4))),BD!$H$14))/2+IF(K5="","",COUNTIF(INDIRECT("'Calcul1'!"&amp;VLOOKUP($A5,tab_z,2,FALSE)&amp;(K$1+((ROW()-$C10)*4))&amp;":"&amp;VLOOKUP($A5,tab_z,3,FALSE)&amp;(K$2+((ROW()-$C10)*4))),BD!$H$15))/2+IF(K5="","",COUNTIF(INDIRECT("'Calcul1'!"&amp;VLOOKUP($A5,tab_z,2,FALSE)&amp;(K$1+((ROW()-$C10)*4))&amp;":"&amp;VLOOKUP($A5,tab_z,3,FALSE)&amp;(K$2+((ROW()-$C10)*4))),BD!$H$16))/2+IF(K5="","",COUNTIF(INDIRECT("'Calcul1'!"&amp;VLOOKUP($A5,tab_z,2,FALSE)&amp;(K$1+((ROW()-$C10)*4))&amp;":"&amp;VLOOKUP($A5,tab_z,3,FALSE)&amp;(K$2+((ROW()-$C10)*4))),BD!$H$17))/2+IF(K5="","",COUNTIF(INDIRECT("'Calcul1'!"&amp;VLOOKUP($A5,tab_z,2,FALSE)&amp;(K$1+((ROW()-$C10)*4))&amp;":"&amp;VLOOKUP($A5,tab_z,3,FALSE)&amp;(K$2+((ROW()-$C10)*4))),BD!$H$18))/2+IF(K5="","",COUNTIF(INDIRECT("'Calcul1'!"&amp;VLOOKUP($A5,tab_z,2,FALSE)&amp;(K$1+((ROW()-$C10)*4))&amp;":"&amp;VLOOKUP($A5,tab_z,3,FALSE)&amp;(K$2+((ROW()-$C10)*4))),BD!$H$19))/2+IF(K5="","",COUNTIF(INDIRECT("'Calcul1'!"&amp;VLOOKUP($A5,tab_z,2,FALSE)&amp;(K$1+((ROW()-$C10)*4))&amp;":"&amp;VLOOKUP($A5,tab_z,3,FALSE)&amp;(K$2+((ROW()-$C10)*4))),BD!$H$20))/2</f>
        <v>#VALUE!</v>
      </c>
      <c r="L10" s="276" t="e">
        <f ca="1">IF(L5="","",COUNTIF(INDIRECT("'Calcul1'!"&amp;VLOOKUP($A5,tab_z,2,FALSE)&amp;(L$1+((ROW()-$C10)*4))&amp;":"&amp;VLOOKUP($A5,tab_z,3,FALSE)&amp;(L$2+((ROW()-$C10)*4))),BD!$H$2))/2+IF(L5="","",COUNTIF(INDIRECT("'Calcul1'!"&amp;VLOOKUP($A5,tab_z,2,FALSE)&amp;(L$1+((ROW()-$C10)*4))&amp;":"&amp;VLOOKUP($A5,tab_z,3,FALSE)&amp;(L$2+((ROW()-$C10)*4))),BD!$H$3))/2+IF(L5="","",COUNTIF(INDIRECT("'Calcul1'!"&amp;VLOOKUP($A5,tab_z,2,FALSE)&amp;(L$1+((ROW()-$C10)*4))&amp;":"&amp;VLOOKUP($A5,tab_z,3,FALSE)&amp;(L$2+((ROW()-$C10)*4))),BD!$H$4))/2+IF(L5="","",COUNTIF(INDIRECT("'Calcul1'!"&amp;VLOOKUP($A5,tab_z,2,FALSE)&amp;(L$1+((ROW()-$C10)*4))&amp;":"&amp;VLOOKUP($A5,tab_z,3,FALSE)&amp;(L$2+((ROW()-$C10)*4))),BD!$H$5))/2+IF(L5="","",COUNTIF(INDIRECT("'Calcul1'!"&amp;VLOOKUP($A5,tab_z,2,FALSE)&amp;(L$1+((ROW()-$C10)*4))&amp;":"&amp;VLOOKUP($A5,tab_z,3,FALSE)&amp;(L$2+((ROW()-$C10)*4))),BD!$H$6))/2+IF(L5="","",COUNTIF(INDIRECT("'Calcul1'!"&amp;VLOOKUP($A5,tab_z,2,FALSE)&amp;(L$1+((ROW()-$C10)*4))&amp;":"&amp;VLOOKUP($A5,tab_z,3,FALSE)&amp;(L$2+((ROW()-$C10)*4))),BD!$H$7))/2+IF(L5="","",COUNTIF(INDIRECT("'Calcul1'!"&amp;VLOOKUP($A5,tab_z,2,FALSE)&amp;(L$1+((ROW()-$C10)*4))&amp;":"&amp;VLOOKUP($A5,tab_z,3,FALSE)&amp;(L$2+((ROW()-$C10)*4))),BD!$H$8))/2+IF(L5="","",COUNTIF(INDIRECT("'Calcul1'!"&amp;VLOOKUP($A5,tab_z,2,FALSE)&amp;(L$1+((ROW()-$C10)*4))&amp;":"&amp;VLOOKUP($A5,tab_z,3,FALSE)&amp;(L$2+((ROW()-$C10)*4))),BD!$H$9))/2+IF(L5="","",COUNTIF(INDIRECT("'Calcul1'!"&amp;VLOOKUP($A5,tab_z,2,FALSE)&amp;(L$1+((ROW()-$C10)*4))&amp;":"&amp;VLOOKUP($A5,tab_z,3,FALSE)&amp;(L$2+((ROW()-$C10)*4))),BD!$H$10))/2+IF(L5="","",COUNTIF(INDIRECT("'Calcul1'!"&amp;VLOOKUP($A5,tab_z,2,FALSE)&amp;(L$1+((ROW()-$C10)*4))&amp;":"&amp;VLOOKUP($A5,tab_z,3,FALSE)&amp;(L$2+((ROW()-$C10)*4))),BD!$H$11))/2+IF(L5="","",COUNTIF(INDIRECT("'Calcul1'!"&amp;VLOOKUP($A5,tab_z,2,FALSE)&amp;(L$1+((ROW()-$C10)*4))&amp;":"&amp;VLOOKUP($A5,tab_z,3,FALSE)&amp;(L$2+((ROW()-$C10)*4))),BD!$H$12))/2+IF(L5="","",COUNTIF(INDIRECT("'Calcul1'!"&amp;VLOOKUP($A5,tab_z,2,FALSE)&amp;(L$1+((ROW()-$C10)*4))&amp;":"&amp;VLOOKUP($A5,tab_z,3,FALSE)&amp;(L$2+((ROW()-$C10)*4))),BD!$H$13))/2+IF(L5="","",COUNTIF(INDIRECT("'Calcul1'!"&amp;VLOOKUP($A5,tab_z,2,FALSE)&amp;(L$1+((ROW()-$C10)*4))&amp;":"&amp;VLOOKUP($A5,tab_z,3,FALSE)&amp;(L$2+((ROW()-$C10)*4))),BD!$H$14))/2+IF(L5="","",COUNTIF(INDIRECT("'Calcul1'!"&amp;VLOOKUP($A5,tab_z,2,FALSE)&amp;(L$1+((ROW()-$C10)*4))&amp;":"&amp;VLOOKUP($A5,tab_z,3,FALSE)&amp;(L$2+((ROW()-$C10)*4))),BD!$H$15))/2+IF(L5="","",COUNTIF(INDIRECT("'Calcul1'!"&amp;VLOOKUP($A5,tab_z,2,FALSE)&amp;(L$1+((ROW()-$C10)*4))&amp;":"&amp;VLOOKUP($A5,tab_z,3,FALSE)&amp;(L$2+((ROW()-$C10)*4))),BD!$H$16))/2+IF(L5="","",COUNTIF(INDIRECT("'Calcul1'!"&amp;VLOOKUP($A5,tab_z,2,FALSE)&amp;(L$1+((ROW()-$C10)*4))&amp;":"&amp;VLOOKUP($A5,tab_z,3,FALSE)&amp;(L$2+((ROW()-$C10)*4))),BD!$H$17))/2+IF(L5="","",COUNTIF(INDIRECT("'Calcul1'!"&amp;VLOOKUP($A5,tab_z,2,FALSE)&amp;(L$1+((ROW()-$C10)*4))&amp;":"&amp;VLOOKUP($A5,tab_z,3,FALSE)&amp;(L$2+((ROW()-$C10)*4))),BD!$H$18))/2+IF(L5="","",COUNTIF(INDIRECT("'Calcul1'!"&amp;VLOOKUP($A5,tab_z,2,FALSE)&amp;(L$1+((ROW()-$C10)*4))&amp;":"&amp;VLOOKUP($A5,tab_z,3,FALSE)&amp;(L$2+((ROW()-$C10)*4))),BD!$H$19))/2+IF(L5="","",COUNTIF(INDIRECT("'Calcul1'!"&amp;VLOOKUP($A5,tab_z,2,FALSE)&amp;(L$1+((ROW()-$C10)*4))&amp;":"&amp;VLOOKUP($A5,tab_z,3,FALSE)&amp;(L$2+((ROW()-$C10)*4))),BD!$H$20))/2</f>
        <v>#VALUE!</v>
      </c>
      <c r="P10" s="300" t="str">
        <f t="shared" si="2"/>
        <v>Janvier</v>
      </c>
      <c r="Q10" s="20" t="str">
        <f ca="1">MID(ADDRESS(ROW(debut),COLUMN(INDIRECT(R8&amp;"1"))+1+DAY(EOMONTH(DATE(AN,Mois_deb_planning+4,1),0))),2,2)</f>
        <v>FA</v>
      </c>
      <c r="R10" s="301" t="str">
        <f ca="1">MID(ADDRESS(ROW(debut),COLUMN(INDIRECT(R9&amp;"1"))+1+DAY(EOMONTH(DATE(AN,Mois_deb_planning+5,1),0))-1),2,2)</f>
        <v>GE</v>
      </c>
    </row>
    <row r="11" spans="1:18" x14ac:dyDescent="0.2">
      <c r="C11">
        <v>11</v>
      </c>
      <c r="D11" s="273" t="s">
        <v>534</v>
      </c>
      <c r="E11" s="274">
        <f ca="1">IF(E5="","",COUNTIF(INDIRECT("'Calcul1'!"&amp;VLOOKUP($A5,tab_z,2,FALSE)&amp;(E$1+((ROW()-$C11)*4))&amp;":"&amp;VLOOKUP($A5,tab_z,3,FALSE)&amp;(E$2+((ROW()-$C11)*4))),BD!$K$2))/2+IF(E5="","",COUNTIF(INDIRECT("'Calcul1'!"&amp;VLOOKUP($A5,tab_z,2,FALSE)&amp;(E$1+((ROW()-$C11)*4))&amp;":"&amp;VLOOKUP($A5,tab_z,3,FALSE)&amp;(E$2+((ROW()-$C11)*4))),BD!$K$3))/2+IF(E5="","",COUNTIF(INDIRECT("'Calcul1'!"&amp;VLOOKUP($A5,tab_z,2,FALSE)&amp;(E$1+((ROW()-$C11)*4))&amp;":"&amp;VLOOKUP($A5,tab_z,3,FALSE)&amp;(E$2+((ROW()-$C11)*4))),BD!$K$4))/2+IF(E5="","",COUNTIF(INDIRECT("'Calcul1'!"&amp;VLOOKUP($A5,tab_z,2,FALSE)&amp;(E$1+((ROW()-$C11)*4))&amp;":"&amp;VLOOKUP($A5,tab_z,3,FALSE)&amp;(E$2+((ROW()-$C11)*4))),BD!$K$5))/2+IF(E5="","",COUNTIF(INDIRECT("'Calcul1'!"&amp;VLOOKUP($A5,tab_z,2,FALSE)&amp;(E$1+((ROW()-$C11)*4))&amp;":"&amp;VLOOKUP($A5,tab_z,3,FALSE)&amp;(E$2+((ROW()-$C11)*4))),BD!$K$6))/2+IF(E5="","",COUNTIF(INDIRECT("'Calcul1'!"&amp;VLOOKUP($A5,tab_z,2,FALSE)&amp;(E$1+((ROW()-$C11)*4))&amp;":"&amp;VLOOKUP($A5,tab_z,3,FALSE)&amp;(E$2+((ROW()-$C11)*4))),BD!$K$7))/2+IF(E5="","",COUNTIF(INDIRECT("'Calcul1'!"&amp;VLOOKUP($A5,tab_z,2,FALSE)&amp;(E$1+((ROW()-$C11)*4))&amp;":"&amp;VLOOKUP($A5,tab_z,3,FALSE)&amp;(E$2+((ROW()-$C11)*4))),BD!$K$8))/2+IF(E5="","",COUNTIF(INDIRECT("'Calcul1'!"&amp;VLOOKUP($A5,tab_z,2,FALSE)&amp;(E$1+((ROW()-$C11)*4))&amp;":"&amp;VLOOKUP($A5,tab_z,3,FALSE)&amp;(E$2+((ROW()-$C11)*4))),BD!$K$9))/2+IF(E5="","",COUNTIF(INDIRECT("'Calcul1'!"&amp;VLOOKUP($A5,tab_z,2,FALSE)&amp;(E$1+((ROW()-$C11)*4))&amp;":"&amp;VLOOKUP($A5,tab_z,3,FALSE)&amp;(E$2+((ROW()-$C11)*4))),BD!$K$10))/2+IF(E5="","",COUNTIF(INDIRECT("'Calcul1'!"&amp;VLOOKUP($A5,tab_z,2,FALSE)&amp;(E$1+((ROW()-$C11)*4))&amp;":"&amp;VLOOKUP($A5,tab_z,3,FALSE)&amp;(E$2+((ROW()-$C11)*4))),BD!$K$11))/2+IF(E5="","",COUNTIF(INDIRECT("'Calcul1'!"&amp;VLOOKUP($A5,tab_z,2,FALSE)&amp;(E$1+((ROW()-$C11)*4))&amp;":"&amp;VLOOKUP($A5,tab_z,3,FALSE)&amp;(E$2+((ROW()-$C11)*4))),BD!$K$12))/2+IF(E5="","",COUNTIF(INDIRECT("'Calcul1'!"&amp;VLOOKUP($A5,tab_z,2,FALSE)&amp;(E$1+((ROW()-$C11)*4))&amp;":"&amp;VLOOKUP($A5,tab_z,3,FALSE)&amp;(E$2+((ROW()-$C11)*4))),BD!$K$13))/2+IF(E5="","",COUNTIF(INDIRECT("'Calcul1'!"&amp;VLOOKUP($A5,tab_z,2,FALSE)&amp;(E$1+((ROW()-$C11)*4))&amp;":"&amp;VLOOKUP($A5,tab_z,3,FALSE)&amp;(E$2+((ROW()-$C11)*4))),BD!$K$14))/2+IF(E5="","",COUNTIF(INDIRECT("'Calcul1'!"&amp;VLOOKUP($A5,tab_z,2,FALSE)&amp;(E$1+((ROW()-$C11)*4))&amp;":"&amp;VLOOKUP($A5,tab_z,3,FALSE)&amp;(E$2+((ROW()-$C11)*4))),BD!$K$15))/2+IF(E5="","",COUNTIF(INDIRECT("'Calcul1'!"&amp;VLOOKUP($A5,tab_z,2,FALSE)&amp;(E$1+((ROW()-$C11)*4))&amp;":"&amp;VLOOKUP($A5,tab_z,3,FALSE)&amp;(E$2+((ROW()-$C11)*4))),BD!$K$16))/2+IF(E5="","",COUNTIF(INDIRECT("'Calcul1'!"&amp;VLOOKUP($A5,tab_z,2,FALSE)&amp;(E$1+((ROW()-$C11)*4))&amp;":"&amp;VLOOKUP($A5,tab_z,3,FALSE)&amp;(E$2+((ROW()-$C11)*4))),BD!$K$17))/2+IF(E5="","",COUNTIF(INDIRECT("'Calcul1'!"&amp;VLOOKUP($A5,tab_z,2,FALSE)&amp;(E$1+((ROW()-$C11)*4))&amp;":"&amp;VLOOKUP($A5,tab_z,3,FALSE)&amp;(E$2+((ROW()-$C11)*4))),BD!$K$18))/2+IF(E5="","",COUNTIF(INDIRECT("'Calcul1'!"&amp;VLOOKUP($A5,tab_z,2,FALSE)&amp;(E$1+((ROW()-$C11)*4))&amp;":"&amp;VLOOKUP($A5,tab_z,3,FALSE)&amp;(E$2+((ROW()-$C11)*4))),BD!$K$19))/2+IF(E5="","",COUNTIF(INDIRECT("'Calcul1'!"&amp;VLOOKUP($A5,tab_z,2,FALSE)&amp;(E$1+((ROW()-$C11)*4))&amp;":"&amp;VLOOKUP($A5,tab_z,3,FALSE)&amp;(E$2+((ROW()-$C11)*4))),BD!$K$20))/2</f>
        <v>0</v>
      </c>
      <c r="F11" s="275">
        <f ca="1">IF(F5="","",COUNTIF(INDIRECT("'Calcul1'!"&amp;VLOOKUP($A5,tab_z,2,FALSE)&amp;(F$1+((ROW()-$C11)*4))&amp;":"&amp;VLOOKUP($A5,tab_z,3,FALSE)&amp;(F$2+((ROW()-$C11)*4))),BD!$K$2))/2+IF(F5="","",COUNTIF(INDIRECT("'Calcul1'!"&amp;VLOOKUP($A5,tab_z,2,FALSE)&amp;(F$1+((ROW()-$C11)*4))&amp;":"&amp;VLOOKUP($A5,tab_z,3,FALSE)&amp;(F$2+((ROW()-$C11)*4))),BD!$K$3))/2+IF(F5="","",COUNTIF(INDIRECT("'Calcul1'!"&amp;VLOOKUP($A5,tab_z,2,FALSE)&amp;(F$1+((ROW()-$C11)*4))&amp;":"&amp;VLOOKUP($A5,tab_z,3,FALSE)&amp;(F$2+((ROW()-$C11)*4))),BD!$K$4))/2+IF(F5="","",COUNTIF(INDIRECT("'Calcul1'!"&amp;VLOOKUP($A5,tab_z,2,FALSE)&amp;(F$1+((ROW()-$C11)*4))&amp;":"&amp;VLOOKUP($A5,tab_z,3,FALSE)&amp;(F$2+((ROW()-$C11)*4))),BD!$K$5))/2+IF(F5="","",COUNTIF(INDIRECT("'Calcul1'!"&amp;VLOOKUP($A5,tab_z,2,FALSE)&amp;(F$1+((ROW()-$C11)*4))&amp;":"&amp;VLOOKUP($A5,tab_z,3,FALSE)&amp;(F$2+((ROW()-$C11)*4))),BD!$K$6))/2+IF(F5="","",COUNTIF(INDIRECT("'Calcul1'!"&amp;VLOOKUP($A5,tab_z,2,FALSE)&amp;(F$1+((ROW()-$C11)*4))&amp;":"&amp;VLOOKUP($A5,tab_z,3,FALSE)&amp;(F$2+((ROW()-$C11)*4))),BD!$K$7))/2+IF(F5="","",COUNTIF(INDIRECT("'Calcul1'!"&amp;VLOOKUP($A5,tab_z,2,FALSE)&amp;(F$1+((ROW()-$C11)*4))&amp;":"&amp;VLOOKUP($A5,tab_z,3,FALSE)&amp;(F$2+((ROW()-$C11)*4))),BD!$K$8))/2+IF(F5="","",COUNTIF(INDIRECT("'Calcul1'!"&amp;VLOOKUP($A5,tab_z,2,FALSE)&amp;(F$1+((ROW()-$C11)*4))&amp;":"&amp;VLOOKUP($A5,tab_z,3,FALSE)&amp;(F$2+((ROW()-$C11)*4))),BD!$K$9))/2+IF(F5="","",COUNTIF(INDIRECT("'Calcul1'!"&amp;VLOOKUP($A5,tab_z,2,FALSE)&amp;(F$1+((ROW()-$C11)*4))&amp;":"&amp;VLOOKUP($A5,tab_z,3,FALSE)&amp;(F$2+((ROW()-$C11)*4))),BD!$K$10))/2+IF(F5="","",COUNTIF(INDIRECT("'Calcul1'!"&amp;VLOOKUP($A5,tab_z,2,FALSE)&amp;(F$1+((ROW()-$C11)*4))&amp;":"&amp;VLOOKUP($A5,tab_z,3,FALSE)&amp;(F$2+((ROW()-$C11)*4))),BD!$K$11))/2+IF(F5="","",COUNTIF(INDIRECT("'Calcul1'!"&amp;VLOOKUP($A5,tab_z,2,FALSE)&amp;(F$1+((ROW()-$C11)*4))&amp;":"&amp;VLOOKUP($A5,tab_z,3,FALSE)&amp;(F$2+((ROW()-$C11)*4))),BD!$K$12))/2+IF(F5="","",COUNTIF(INDIRECT("'Calcul1'!"&amp;VLOOKUP($A5,tab_z,2,FALSE)&amp;(F$1+((ROW()-$C11)*4))&amp;":"&amp;VLOOKUP($A5,tab_z,3,FALSE)&amp;(F$2+((ROW()-$C11)*4))),BD!$K$13))/2+IF(F5="","",COUNTIF(INDIRECT("'Calcul1'!"&amp;VLOOKUP($A5,tab_z,2,FALSE)&amp;(F$1+((ROW()-$C11)*4))&amp;":"&amp;VLOOKUP($A5,tab_z,3,FALSE)&amp;(F$2+((ROW()-$C11)*4))),BD!$K$14))/2+IF(F5="","",COUNTIF(INDIRECT("'Calcul1'!"&amp;VLOOKUP($A5,tab_z,2,FALSE)&amp;(F$1+((ROW()-$C11)*4))&amp;":"&amp;VLOOKUP($A5,tab_z,3,FALSE)&amp;(F$2+((ROW()-$C11)*4))),BD!$K$15))/2+IF(F5="","",COUNTIF(INDIRECT("'Calcul1'!"&amp;VLOOKUP($A5,tab_z,2,FALSE)&amp;(F$1+((ROW()-$C11)*4))&amp;":"&amp;VLOOKUP($A5,tab_z,3,FALSE)&amp;(F$2+((ROW()-$C11)*4))),BD!$K$16))/2+IF(F5="","",COUNTIF(INDIRECT("'Calcul1'!"&amp;VLOOKUP($A5,tab_z,2,FALSE)&amp;(F$1+((ROW()-$C11)*4))&amp;":"&amp;VLOOKUP($A5,tab_z,3,FALSE)&amp;(F$2+((ROW()-$C11)*4))),BD!$K$17))/2+IF(F5="","",COUNTIF(INDIRECT("'Calcul1'!"&amp;VLOOKUP($A5,tab_z,2,FALSE)&amp;(F$1+((ROW()-$C11)*4))&amp;":"&amp;VLOOKUP($A5,tab_z,3,FALSE)&amp;(F$2+((ROW()-$C11)*4))),BD!$K$18))/2+IF(F5="","",COUNTIF(INDIRECT("'Calcul1'!"&amp;VLOOKUP($A5,tab_z,2,FALSE)&amp;(F$1+((ROW()-$C11)*4))&amp;":"&amp;VLOOKUP($A5,tab_z,3,FALSE)&amp;(F$2+((ROW()-$C11)*4))),BD!$K$19))/2+IF(F5="","",COUNTIF(INDIRECT("'Calcul1'!"&amp;VLOOKUP($A5,tab_z,2,FALSE)&amp;(F$1+((ROW()-$C11)*4))&amp;":"&amp;VLOOKUP($A5,tab_z,3,FALSE)&amp;(F$2+((ROW()-$C11)*4))),BD!$K$20))/2</f>
        <v>0</v>
      </c>
      <c r="G11" s="275">
        <f ca="1">IF(G5="","",COUNTIF(INDIRECT("'Calcul1'!"&amp;VLOOKUP($A5,tab_z,2,FALSE)&amp;(G$1+((ROW()-$C11)*4))&amp;":"&amp;VLOOKUP($A5,tab_z,3,FALSE)&amp;(G$2+((ROW()-$C11)*4))),BD!$K$2))/2+IF(G5="","",COUNTIF(INDIRECT("'Calcul1'!"&amp;VLOOKUP($A5,tab_z,2,FALSE)&amp;(G$1+((ROW()-$C11)*4))&amp;":"&amp;VLOOKUP($A5,tab_z,3,FALSE)&amp;(G$2+((ROW()-$C11)*4))),BD!$K$3))/2+IF(G5="","",COUNTIF(INDIRECT("'Calcul1'!"&amp;VLOOKUP($A5,tab_z,2,FALSE)&amp;(G$1+((ROW()-$C11)*4))&amp;":"&amp;VLOOKUP($A5,tab_z,3,FALSE)&amp;(G$2+((ROW()-$C11)*4))),BD!$K$4))/2+IF(G5="","",COUNTIF(INDIRECT("'Calcul1'!"&amp;VLOOKUP($A5,tab_z,2,FALSE)&amp;(G$1+((ROW()-$C11)*4))&amp;":"&amp;VLOOKUP($A5,tab_z,3,FALSE)&amp;(G$2+((ROW()-$C11)*4))),BD!$K$5))/2+IF(G5="","",COUNTIF(INDIRECT("'Calcul1'!"&amp;VLOOKUP($A5,tab_z,2,FALSE)&amp;(G$1+((ROW()-$C11)*4))&amp;":"&amp;VLOOKUP($A5,tab_z,3,FALSE)&amp;(G$2+((ROW()-$C11)*4))),BD!$K$6))/2+IF(G5="","",COUNTIF(INDIRECT("'Calcul1'!"&amp;VLOOKUP($A5,tab_z,2,FALSE)&amp;(G$1+((ROW()-$C11)*4))&amp;":"&amp;VLOOKUP($A5,tab_z,3,FALSE)&amp;(G$2+((ROW()-$C11)*4))),BD!$K$7))/2+IF(G5="","",COUNTIF(INDIRECT("'Calcul1'!"&amp;VLOOKUP($A5,tab_z,2,FALSE)&amp;(G$1+((ROW()-$C11)*4))&amp;":"&amp;VLOOKUP($A5,tab_z,3,FALSE)&amp;(G$2+((ROW()-$C11)*4))),BD!$K$8))/2+IF(G5="","",COUNTIF(INDIRECT("'Calcul1'!"&amp;VLOOKUP($A5,tab_z,2,FALSE)&amp;(G$1+((ROW()-$C11)*4))&amp;":"&amp;VLOOKUP($A5,tab_z,3,FALSE)&amp;(G$2+((ROW()-$C11)*4))),BD!$K$9))/2+IF(G5="","",COUNTIF(INDIRECT("'Calcul1'!"&amp;VLOOKUP($A5,tab_z,2,FALSE)&amp;(G$1+((ROW()-$C11)*4))&amp;":"&amp;VLOOKUP($A5,tab_z,3,FALSE)&amp;(G$2+((ROW()-$C11)*4))),BD!$K$10))/2+IF(G5="","",COUNTIF(INDIRECT("'Calcul1'!"&amp;VLOOKUP($A5,tab_z,2,FALSE)&amp;(G$1+((ROW()-$C11)*4))&amp;":"&amp;VLOOKUP($A5,tab_z,3,FALSE)&amp;(G$2+((ROW()-$C11)*4))),BD!$K$11))/2+IF(G5="","",COUNTIF(INDIRECT("'Calcul1'!"&amp;VLOOKUP($A5,tab_z,2,FALSE)&amp;(G$1+((ROW()-$C11)*4))&amp;":"&amp;VLOOKUP($A5,tab_z,3,FALSE)&amp;(G$2+((ROW()-$C11)*4))),BD!$K$12))/2+IF(G5="","",COUNTIF(INDIRECT("'Calcul1'!"&amp;VLOOKUP($A5,tab_z,2,FALSE)&amp;(G$1+((ROW()-$C11)*4))&amp;":"&amp;VLOOKUP($A5,tab_z,3,FALSE)&amp;(G$2+((ROW()-$C11)*4))),BD!$K$13))/2+IF(G5="","",COUNTIF(INDIRECT("'Calcul1'!"&amp;VLOOKUP($A5,tab_z,2,FALSE)&amp;(G$1+((ROW()-$C11)*4))&amp;":"&amp;VLOOKUP($A5,tab_z,3,FALSE)&amp;(G$2+((ROW()-$C11)*4))),BD!$K$14))/2+IF(G5="","",COUNTIF(INDIRECT("'Calcul1'!"&amp;VLOOKUP($A5,tab_z,2,FALSE)&amp;(G$1+((ROW()-$C11)*4))&amp;":"&amp;VLOOKUP($A5,tab_z,3,FALSE)&amp;(G$2+((ROW()-$C11)*4))),BD!$K$15))/2+IF(G5="","",COUNTIF(INDIRECT("'Calcul1'!"&amp;VLOOKUP($A5,tab_z,2,FALSE)&amp;(G$1+((ROW()-$C11)*4))&amp;":"&amp;VLOOKUP($A5,tab_z,3,FALSE)&amp;(G$2+((ROW()-$C11)*4))),BD!$K$16))/2+IF(G5="","",COUNTIF(INDIRECT("'Calcul1'!"&amp;VLOOKUP($A5,tab_z,2,FALSE)&amp;(G$1+((ROW()-$C11)*4))&amp;":"&amp;VLOOKUP($A5,tab_z,3,FALSE)&amp;(G$2+((ROW()-$C11)*4))),BD!$K$17))/2+IF(G5="","",COUNTIF(INDIRECT("'Calcul1'!"&amp;VLOOKUP($A5,tab_z,2,FALSE)&amp;(G$1+((ROW()-$C11)*4))&amp;":"&amp;VLOOKUP($A5,tab_z,3,FALSE)&amp;(G$2+((ROW()-$C11)*4))),BD!$K$18))/2+IF(G5="","",COUNTIF(INDIRECT("'Calcul1'!"&amp;VLOOKUP($A5,tab_z,2,FALSE)&amp;(G$1+((ROW()-$C11)*4))&amp;":"&amp;VLOOKUP($A5,tab_z,3,FALSE)&amp;(G$2+((ROW()-$C11)*4))),BD!$K$19))/2+IF(G5="","",COUNTIF(INDIRECT("'Calcul1'!"&amp;VLOOKUP($A5,tab_z,2,FALSE)&amp;(G$1+((ROW()-$C11)*4))&amp;":"&amp;VLOOKUP($A5,tab_z,3,FALSE)&amp;(G$2+((ROW()-$C11)*4))),BD!$K$20))/2</f>
        <v>0</v>
      </c>
      <c r="H11" s="275" t="e">
        <f ca="1">IF(H5="","",COUNTIF(INDIRECT("'Calcul1'!"&amp;VLOOKUP($A5,tab_z,2,FALSE)&amp;(H$1+((ROW()-$C11)*4))&amp;":"&amp;VLOOKUP($A5,tab_z,3,FALSE)&amp;(H$2+((ROW()-$C11)*4))),BD!$K$2))/2+IF(H5="","",COUNTIF(INDIRECT("'Calcul1'!"&amp;VLOOKUP($A5,tab_z,2,FALSE)&amp;(H$1+((ROW()-$C11)*4))&amp;":"&amp;VLOOKUP($A5,tab_z,3,FALSE)&amp;(H$2+((ROW()-$C11)*4))),BD!$K$3))/2+IF(H5="","",COUNTIF(INDIRECT("'Calcul1'!"&amp;VLOOKUP($A5,tab_z,2,FALSE)&amp;(H$1+((ROW()-$C11)*4))&amp;":"&amp;VLOOKUP($A5,tab_z,3,FALSE)&amp;(H$2+((ROW()-$C11)*4))),BD!$K$4))/2+IF(H5="","",COUNTIF(INDIRECT("'Calcul1'!"&amp;VLOOKUP($A5,tab_z,2,FALSE)&amp;(H$1+((ROW()-$C11)*4))&amp;":"&amp;VLOOKUP($A5,tab_z,3,FALSE)&amp;(H$2+((ROW()-$C11)*4))),BD!$K$5))/2+IF(H5="","",COUNTIF(INDIRECT("'Calcul1'!"&amp;VLOOKUP($A5,tab_z,2,FALSE)&amp;(H$1+((ROW()-$C11)*4))&amp;":"&amp;VLOOKUP($A5,tab_z,3,FALSE)&amp;(H$2+((ROW()-$C11)*4))),BD!$K$6))/2+IF(H5="","",COUNTIF(INDIRECT("'Calcul1'!"&amp;VLOOKUP($A5,tab_z,2,FALSE)&amp;(H$1+((ROW()-$C11)*4))&amp;":"&amp;VLOOKUP($A5,tab_z,3,FALSE)&amp;(H$2+((ROW()-$C11)*4))),BD!$K$7))/2+IF(H5="","",COUNTIF(INDIRECT("'Calcul1'!"&amp;VLOOKUP($A5,tab_z,2,FALSE)&amp;(H$1+((ROW()-$C11)*4))&amp;":"&amp;VLOOKUP($A5,tab_z,3,FALSE)&amp;(H$2+((ROW()-$C11)*4))),BD!$K$8))/2+IF(H5="","",COUNTIF(INDIRECT("'Calcul1'!"&amp;VLOOKUP($A5,tab_z,2,FALSE)&amp;(H$1+((ROW()-$C11)*4))&amp;":"&amp;VLOOKUP($A5,tab_z,3,FALSE)&amp;(H$2+((ROW()-$C11)*4))),BD!$K$9))/2+IF(H5="","",COUNTIF(INDIRECT("'Calcul1'!"&amp;VLOOKUP($A5,tab_z,2,FALSE)&amp;(H$1+((ROW()-$C11)*4))&amp;":"&amp;VLOOKUP($A5,tab_z,3,FALSE)&amp;(H$2+((ROW()-$C11)*4))),BD!$K$10))/2+IF(H5="","",COUNTIF(INDIRECT("'Calcul1'!"&amp;VLOOKUP($A5,tab_z,2,FALSE)&amp;(H$1+((ROW()-$C11)*4))&amp;":"&amp;VLOOKUP($A5,tab_z,3,FALSE)&amp;(H$2+((ROW()-$C11)*4))),BD!$K$11))/2+IF(H5="","",COUNTIF(INDIRECT("'Calcul1'!"&amp;VLOOKUP($A5,tab_z,2,FALSE)&amp;(H$1+((ROW()-$C11)*4))&amp;":"&amp;VLOOKUP($A5,tab_z,3,FALSE)&amp;(H$2+((ROW()-$C11)*4))),BD!$K$12))/2+IF(H5="","",COUNTIF(INDIRECT("'Calcul1'!"&amp;VLOOKUP($A5,tab_z,2,FALSE)&amp;(H$1+((ROW()-$C11)*4))&amp;":"&amp;VLOOKUP($A5,tab_z,3,FALSE)&amp;(H$2+((ROW()-$C11)*4))),BD!$K$13))/2+IF(H5="","",COUNTIF(INDIRECT("'Calcul1'!"&amp;VLOOKUP($A5,tab_z,2,FALSE)&amp;(H$1+((ROW()-$C11)*4))&amp;":"&amp;VLOOKUP($A5,tab_z,3,FALSE)&amp;(H$2+((ROW()-$C11)*4))),BD!$K$14))/2+IF(H5="","",COUNTIF(INDIRECT("'Calcul1'!"&amp;VLOOKUP($A5,tab_z,2,FALSE)&amp;(H$1+((ROW()-$C11)*4))&amp;":"&amp;VLOOKUP($A5,tab_z,3,FALSE)&amp;(H$2+((ROW()-$C11)*4))),BD!$K$15))/2+IF(H5="","",COUNTIF(INDIRECT("'Calcul1'!"&amp;VLOOKUP($A5,tab_z,2,FALSE)&amp;(H$1+((ROW()-$C11)*4))&amp;":"&amp;VLOOKUP($A5,tab_z,3,FALSE)&amp;(H$2+((ROW()-$C11)*4))),BD!$K$16))/2+IF(H5="","",COUNTIF(INDIRECT("'Calcul1'!"&amp;VLOOKUP($A5,tab_z,2,FALSE)&amp;(H$1+((ROW()-$C11)*4))&amp;":"&amp;VLOOKUP($A5,tab_z,3,FALSE)&amp;(H$2+((ROW()-$C11)*4))),BD!$K$17))/2+IF(H5="","",COUNTIF(INDIRECT("'Calcul1'!"&amp;VLOOKUP($A5,tab_z,2,FALSE)&amp;(H$1+((ROW()-$C11)*4))&amp;":"&amp;VLOOKUP($A5,tab_z,3,FALSE)&amp;(H$2+((ROW()-$C11)*4))),BD!$K$18))/2+IF(H5="","",COUNTIF(INDIRECT("'Calcul1'!"&amp;VLOOKUP($A5,tab_z,2,FALSE)&amp;(H$1+((ROW()-$C11)*4))&amp;":"&amp;VLOOKUP($A5,tab_z,3,FALSE)&amp;(H$2+((ROW()-$C11)*4))),BD!$K$19))/2+IF(H5="","",COUNTIF(INDIRECT("'Calcul1'!"&amp;VLOOKUP($A5,tab_z,2,FALSE)&amp;(H$1+((ROW()-$C11)*4))&amp;":"&amp;VLOOKUP($A5,tab_z,3,FALSE)&amp;(H$2+((ROW()-$C11)*4))),BD!$K$20))/2</f>
        <v>#VALUE!</v>
      </c>
      <c r="I11" s="275" t="e">
        <f ca="1">IF(I5="","",COUNTIF(INDIRECT("'Calcul1'!"&amp;VLOOKUP($A5,tab_z,2,FALSE)&amp;(I$1+((ROW()-$C11)*4))&amp;":"&amp;VLOOKUP($A5,tab_z,3,FALSE)&amp;(I$2+((ROW()-$C11)*4))),BD!$K$2))/2+IF(I5="","",COUNTIF(INDIRECT("'Calcul1'!"&amp;VLOOKUP($A5,tab_z,2,FALSE)&amp;(I$1+((ROW()-$C11)*4))&amp;":"&amp;VLOOKUP($A5,tab_z,3,FALSE)&amp;(I$2+((ROW()-$C11)*4))),BD!$K$3))/2+IF(I5="","",COUNTIF(INDIRECT("'Calcul1'!"&amp;VLOOKUP($A5,tab_z,2,FALSE)&amp;(I$1+((ROW()-$C11)*4))&amp;":"&amp;VLOOKUP($A5,tab_z,3,FALSE)&amp;(I$2+((ROW()-$C11)*4))),BD!$K$4))/2+IF(I5="","",COUNTIF(INDIRECT("'Calcul1'!"&amp;VLOOKUP($A5,tab_z,2,FALSE)&amp;(I$1+((ROW()-$C11)*4))&amp;":"&amp;VLOOKUP($A5,tab_z,3,FALSE)&amp;(I$2+((ROW()-$C11)*4))),BD!$K$5))/2+IF(I5="","",COUNTIF(INDIRECT("'Calcul1'!"&amp;VLOOKUP($A5,tab_z,2,FALSE)&amp;(I$1+((ROW()-$C11)*4))&amp;":"&amp;VLOOKUP($A5,tab_z,3,FALSE)&amp;(I$2+((ROW()-$C11)*4))),BD!$K$6))/2+IF(I5="","",COUNTIF(INDIRECT("'Calcul1'!"&amp;VLOOKUP($A5,tab_z,2,FALSE)&amp;(I$1+((ROW()-$C11)*4))&amp;":"&amp;VLOOKUP($A5,tab_z,3,FALSE)&amp;(I$2+((ROW()-$C11)*4))),BD!$K$7))/2+IF(I5="","",COUNTIF(INDIRECT("'Calcul1'!"&amp;VLOOKUP($A5,tab_z,2,FALSE)&amp;(I$1+((ROW()-$C11)*4))&amp;":"&amp;VLOOKUP($A5,tab_z,3,FALSE)&amp;(I$2+((ROW()-$C11)*4))),BD!$K$8))/2+IF(I5="","",COUNTIF(INDIRECT("'Calcul1'!"&amp;VLOOKUP($A5,tab_z,2,FALSE)&amp;(I$1+((ROW()-$C11)*4))&amp;":"&amp;VLOOKUP($A5,tab_z,3,FALSE)&amp;(I$2+((ROW()-$C11)*4))),BD!$K$9))/2+IF(I5="","",COUNTIF(INDIRECT("'Calcul1'!"&amp;VLOOKUP($A5,tab_z,2,FALSE)&amp;(I$1+((ROW()-$C11)*4))&amp;":"&amp;VLOOKUP($A5,tab_z,3,FALSE)&amp;(I$2+((ROW()-$C11)*4))),BD!$K$10))/2+IF(I5="","",COUNTIF(INDIRECT("'Calcul1'!"&amp;VLOOKUP($A5,tab_z,2,FALSE)&amp;(I$1+((ROW()-$C11)*4))&amp;":"&amp;VLOOKUP($A5,tab_z,3,FALSE)&amp;(I$2+((ROW()-$C11)*4))),BD!$K$11))/2+IF(I5="","",COUNTIF(INDIRECT("'Calcul1'!"&amp;VLOOKUP($A5,tab_z,2,FALSE)&amp;(I$1+((ROW()-$C11)*4))&amp;":"&amp;VLOOKUP($A5,tab_z,3,FALSE)&amp;(I$2+((ROW()-$C11)*4))),BD!$K$12))/2+IF(I5="","",COUNTIF(INDIRECT("'Calcul1'!"&amp;VLOOKUP($A5,tab_z,2,FALSE)&amp;(I$1+((ROW()-$C11)*4))&amp;":"&amp;VLOOKUP($A5,tab_z,3,FALSE)&amp;(I$2+((ROW()-$C11)*4))),BD!$K$13))/2+IF(I5="","",COUNTIF(INDIRECT("'Calcul1'!"&amp;VLOOKUP($A5,tab_z,2,FALSE)&amp;(I$1+((ROW()-$C11)*4))&amp;":"&amp;VLOOKUP($A5,tab_z,3,FALSE)&amp;(I$2+((ROW()-$C11)*4))),BD!$K$14))/2+IF(I5="","",COUNTIF(INDIRECT("'Calcul1'!"&amp;VLOOKUP($A5,tab_z,2,FALSE)&amp;(I$1+((ROW()-$C11)*4))&amp;":"&amp;VLOOKUP($A5,tab_z,3,FALSE)&amp;(I$2+((ROW()-$C11)*4))),BD!$K$15))/2+IF(I5="","",COUNTIF(INDIRECT("'Calcul1'!"&amp;VLOOKUP($A5,tab_z,2,FALSE)&amp;(I$1+((ROW()-$C11)*4))&amp;":"&amp;VLOOKUP($A5,tab_z,3,FALSE)&amp;(I$2+((ROW()-$C11)*4))),BD!$K$16))/2+IF(I5="","",COUNTIF(INDIRECT("'Calcul1'!"&amp;VLOOKUP($A5,tab_z,2,FALSE)&amp;(I$1+((ROW()-$C11)*4))&amp;":"&amp;VLOOKUP($A5,tab_z,3,FALSE)&amp;(I$2+((ROW()-$C11)*4))),BD!$K$17))/2+IF(I5="","",COUNTIF(INDIRECT("'Calcul1'!"&amp;VLOOKUP($A5,tab_z,2,FALSE)&amp;(I$1+((ROW()-$C11)*4))&amp;":"&amp;VLOOKUP($A5,tab_z,3,FALSE)&amp;(I$2+((ROW()-$C11)*4))),BD!$K$18))/2+IF(I5="","",COUNTIF(INDIRECT("'Calcul1'!"&amp;VLOOKUP($A5,tab_z,2,FALSE)&amp;(I$1+((ROW()-$C11)*4))&amp;":"&amp;VLOOKUP($A5,tab_z,3,FALSE)&amp;(I$2+((ROW()-$C11)*4))),BD!$K$19))/2+IF(I5="","",COUNTIF(INDIRECT("'Calcul1'!"&amp;VLOOKUP($A5,tab_z,2,FALSE)&amp;(I$1+((ROW()-$C11)*4))&amp;":"&amp;VLOOKUP($A5,tab_z,3,FALSE)&amp;(I$2+((ROW()-$C11)*4))),BD!$K$20))/2</f>
        <v>#VALUE!</v>
      </c>
      <c r="J11" s="275" t="e">
        <f ca="1">IF(J5="","",COUNTIF(INDIRECT("'Calcul1'!"&amp;VLOOKUP($A5,tab_z,2,FALSE)&amp;(J$1+((ROW()-$C11)*4))&amp;":"&amp;VLOOKUP($A5,tab_z,3,FALSE)&amp;(J$2+((ROW()-$C11)*4))),BD!$K$2))/2+IF(J5="","",COUNTIF(INDIRECT("'Calcul1'!"&amp;VLOOKUP($A5,tab_z,2,FALSE)&amp;(J$1+((ROW()-$C11)*4))&amp;":"&amp;VLOOKUP($A5,tab_z,3,FALSE)&amp;(J$2+((ROW()-$C11)*4))),BD!$K$3))/2+IF(J5="","",COUNTIF(INDIRECT("'Calcul1'!"&amp;VLOOKUP($A5,tab_z,2,FALSE)&amp;(J$1+((ROW()-$C11)*4))&amp;":"&amp;VLOOKUP($A5,tab_z,3,FALSE)&amp;(J$2+((ROW()-$C11)*4))),BD!$K$4))/2+IF(J5="","",COUNTIF(INDIRECT("'Calcul1'!"&amp;VLOOKUP($A5,tab_z,2,FALSE)&amp;(J$1+((ROW()-$C11)*4))&amp;":"&amp;VLOOKUP($A5,tab_z,3,FALSE)&amp;(J$2+((ROW()-$C11)*4))),BD!$K$5))/2+IF(J5="","",COUNTIF(INDIRECT("'Calcul1'!"&amp;VLOOKUP($A5,tab_z,2,FALSE)&amp;(J$1+((ROW()-$C11)*4))&amp;":"&amp;VLOOKUP($A5,tab_z,3,FALSE)&amp;(J$2+((ROW()-$C11)*4))),BD!$K$6))/2+IF(J5="","",COUNTIF(INDIRECT("'Calcul1'!"&amp;VLOOKUP($A5,tab_z,2,FALSE)&amp;(J$1+((ROW()-$C11)*4))&amp;":"&amp;VLOOKUP($A5,tab_z,3,FALSE)&amp;(J$2+((ROW()-$C11)*4))),BD!$K$7))/2+IF(J5="","",COUNTIF(INDIRECT("'Calcul1'!"&amp;VLOOKUP($A5,tab_z,2,FALSE)&amp;(J$1+((ROW()-$C11)*4))&amp;":"&amp;VLOOKUP($A5,tab_z,3,FALSE)&amp;(J$2+((ROW()-$C11)*4))),BD!$K$8))/2+IF(J5="","",COUNTIF(INDIRECT("'Calcul1'!"&amp;VLOOKUP($A5,tab_z,2,FALSE)&amp;(J$1+((ROW()-$C11)*4))&amp;":"&amp;VLOOKUP($A5,tab_z,3,FALSE)&amp;(J$2+((ROW()-$C11)*4))),BD!$K$9))/2+IF(J5="","",COUNTIF(INDIRECT("'Calcul1'!"&amp;VLOOKUP($A5,tab_z,2,FALSE)&amp;(J$1+((ROW()-$C11)*4))&amp;":"&amp;VLOOKUP($A5,tab_z,3,FALSE)&amp;(J$2+((ROW()-$C11)*4))),BD!$K$10))/2+IF(J5="","",COUNTIF(INDIRECT("'Calcul1'!"&amp;VLOOKUP($A5,tab_z,2,FALSE)&amp;(J$1+((ROW()-$C11)*4))&amp;":"&amp;VLOOKUP($A5,tab_z,3,FALSE)&amp;(J$2+((ROW()-$C11)*4))),BD!$K$11))/2+IF(J5="","",COUNTIF(INDIRECT("'Calcul1'!"&amp;VLOOKUP($A5,tab_z,2,FALSE)&amp;(J$1+((ROW()-$C11)*4))&amp;":"&amp;VLOOKUP($A5,tab_z,3,FALSE)&amp;(J$2+((ROW()-$C11)*4))),BD!$K$12))/2+IF(J5="","",COUNTIF(INDIRECT("'Calcul1'!"&amp;VLOOKUP($A5,tab_z,2,FALSE)&amp;(J$1+((ROW()-$C11)*4))&amp;":"&amp;VLOOKUP($A5,tab_z,3,FALSE)&amp;(J$2+((ROW()-$C11)*4))),BD!$K$13))/2+IF(J5="","",COUNTIF(INDIRECT("'Calcul1'!"&amp;VLOOKUP($A5,tab_z,2,FALSE)&amp;(J$1+((ROW()-$C11)*4))&amp;":"&amp;VLOOKUP($A5,tab_z,3,FALSE)&amp;(J$2+((ROW()-$C11)*4))),BD!$K$14))/2+IF(J5="","",COUNTIF(INDIRECT("'Calcul1'!"&amp;VLOOKUP($A5,tab_z,2,FALSE)&amp;(J$1+((ROW()-$C11)*4))&amp;":"&amp;VLOOKUP($A5,tab_z,3,FALSE)&amp;(J$2+((ROW()-$C11)*4))),BD!$K$15))/2+IF(J5="","",COUNTIF(INDIRECT("'Calcul1'!"&amp;VLOOKUP($A5,tab_z,2,FALSE)&amp;(J$1+((ROW()-$C11)*4))&amp;":"&amp;VLOOKUP($A5,tab_z,3,FALSE)&amp;(J$2+((ROW()-$C11)*4))),BD!$K$16))/2+IF(J5="","",COUNTIF(INDIRECT("'Calcul1'!"&amp;VLOOKUP($A5,tab_z,2,FALSE)&amp;(J$1+((ROW()-$C11)*4))&amp;":"&amp;VLOOKUP($A5,tab_z,3,FALSE)&amp;(J$2+((ROW()-$C11)*4))),BD!$K$17))/2+IF(J5="","",COUNTIF(INDIRECT("'Calcul1'!"&amp;VLOOKUP($A5,tab_z,2,FALSE)&amp;(J$1+((ROW()-$C11)*4))&amp;":"&amp;VLOOKUP($A5,tab_z,3,FALSE)&amp;(J$2+((ROW()-$C11)*4))),BD!$K$18))/2+IF(J5="","",COUNTIF(INDIRECT("'Calcul1'!"&amp;VLOOKUP($A5,tab_z,2,FALSE)&amp;(J$1+((ROW()-$C11)*4))&amp;":"&amp;VLOOKUP($A5,tab_z,3,FALSE)&amp;(J$2+((ROW()-$C11)*4))),BD!$K$19))/2+IF(J5="","",COUNTIF(INDIRECT("'Calcul1'!"&amp;VLOOKUP($A5,tab_z,2,FALSE)&amp;(J$1+((ROW()-$C11)*4))&amp;":"&amp;VLOOKUP($A5,tab_z,3,FALSE)&amp;(J$2+((ROW()-$C11)*4))),BD!$K$20))/2</f>
        <v>#VALUE!</v>
      </c>
      <c r="K11" s="275" t="e">
        <f ca="1">IF(K5="","",COUNTIF(INDIRECT("'Calcul1'!"&amp;VLOOKUP($A5,tab_z,2,FALSE)&amp;(K$1+((ROW()-$C11)*4))&amp;":"&amp;VLOOKUP($A5,tab_z,3,FALSE)&amp;(K$2+((ROW()-$C11)*4))),BD!$K$2))/2+IF(K5="","",COUNTIF(INDIRECT("'Calcul1'!"&amp;VLOOKUP($A5,tab_z,2,FALSE)&amp;(K$1+((ROW()-$C11)*4))&amp;":"&amp;VLOOKUP($A5,tab_z,3,FALSE)&amp;(K$2+((ROW()-$C11)*4))),BD!$K$3))/2+IF(K5="","",COUNTIF(INDIRECT("'Calcul1'!"&amp;VLOOKUP($A5,tab_z,2,FALSE)&amp;(K$1+((ROW()-$C11)*4))&amp;":"&amp;VLOOKUP($A5,tab_z,3,FALSE)&amp;(K$2+((ROW()-$C11)*4))),BD!$K$4))/2+IF(K5="","",COUNTIF(INDIRECT("'Calcul1'!"&amp;VLOOKUP($A5,tab_z,2,FALSE)&amp;(K$1+((ROW()-$C11)*4))&amp;":"&amp;VLOOKUP($A5,tab_z,3,FALSE)&amp;(K$2+((ROW()-$C11)*4))),BD!$K$5))/2+IF(K5="","",COUNTIF(INDIRECT("'Calcul1'!"&amp;VLOOKUP($A5,tab_z,2,FALSE)&amp;(K$1+((ROW()-$C11)*4))&amp;":"&amp;VLOOKUP($A5,tab_z,3,FALSE)&amp;(K$2+((ROW()-$C11)*4))),BD!$K$6))/2+IF(K5="","",COUNTIF(INDIRECT("'Calcul1'!"&amp;VLOOKUP($A5,tab_z,2,FALSE)&amp;(K$1+((ROW()-$C11)*4))&amp;":"&amp;VLOOKUP($A5,tab_z,3,FALSE)&amp;(K$2+((ROW()-$C11)*4))),BD!$K$7))/2+IF(K5="","",COUNTIF(INDIRECT("'Calcul1'!"&amp;VLOOKUP($A5,tab_z,2,FALSE)&amp;(K$1+((ROW()-$C11)*4))&amp;":"&amp;VLOOKUP($A5,tab_z,3,FALSE)&amp;(K$2+((ROW()-$C11)*4))),BD!$K$8))/2+IF(K5="","",COUNTIF(INDIRECT("'Calcul1'!"&amp;VLOOKUP($A5,tab_z,2,FALSE)&amp;(K$1+((ROW()-$C11)*4))&amp;":"&amp;VLOOKUP($A5,tab_z,3,FALSE)&amp;(K$2+((ROW()-$C11)*4))),BD!$K$9))/2+IF(K5="","",COUNTIF(INDIRECT("'Calcul1'!"&amp;VLOOKUP($A5,tab_z,2,FALSE)&amp;(K$1+((ROW()-$C11)*4))&amp;":"&amp;VLOOKUP($A5,tab_z,3,FALSE)&amp;(K$2+((ROW()-$C11)*4))),BD!$K$10))/2+IF(K5="","",COUNTIF(INDIRECT("'Calcul1'!"&amp;VLOOKUP($A5,tab_z,2,FALSE)&amp;(K$1+((ROW()-$C11)*4))&amp;":"&amp;VLOOKUP($A5,tab_z,3,FALSE)&amp;(K$2+((ROW()-$C11)*4))),BD!$K$11))/2+IF(K5="","",COUNTIF(INDIRECT("'Calcul1'!"&amp;VLOOKUP($A5,tab_z,2,FALSE)&amp;(K$1+((ROW()-$C11)*4))&amp;":"&amp;VLOOKUP($A5,tab_z,3,FALSE)&amp;(K$2+((ROW()-$C11)*4))),BD!$K$12))/2+IF(K5="","",COUNTIF(INDIRECT("'Calcul1'!"&amp;VLOOKUP($A5,tab_z,2,FALSE)&amp;(K$1+((ROW()-$C11)*4))&amp;":"&amp;VLOOKUP($A5,tab_z,3,FALSE)&amp;(K$2+((ROW()-$C11)*4))),BD!$K$13))/2+IF(K5="","",COUNTIF(INDIRECT("'Calcul1'!"&amp;VLOOKUP($A5,tab_z,2,FALSE)&amp;(K$1+((ROW()-$C11)*4))&amp;":"&amp;VLOOKUP($A5,tab_z,3,FALSE)&amp;(K$2+((ROW()-$C11)*4))),BD!$K$14))/2+IF(K5="","",COUNTIF(INDIRECT("'Calcul1'!"&amp;VLOOKUP($A5,tab_z,2,FALSE)&amp;(K$1+((ROW()-$C11)*4))&amp;":"&amp;VLOOKUP($A5,tab_z,3,FALSE)&amp;(K$2+((ROW()-$C11)*4))),BD!$K$15))/2+IF(K5="","",COUNTIF(INDIRECT("'Calcul1'!"&amp;VLOOKUP($A5,tab_z,2,FALSE)&amp;(K$1+((ROW()-$C11)*4))&amp;":"&amp;VLOOKUP($A5,tab_z,3,FALSE)&amp;(K$2+((ROW()-$C11)*4))),BD!$K$16))/2+IF(K5="","",COUNTIF(INDIRECT("'Calcul1'!"&amp;VLOOKUP($A5,tab_z,2,FALSE)&amp;(K$1+((ROW()-$C11)*4))&amp;":"&amp;VLOOKUP($A5,tab_z,3,FALSE)&amp;(K$2+((ROW()-$C11)*4))),BD!$K$17))/2+IF(K5="","",COUNTIF(INDIRECT("'Calcul1'!"&amp;VLOOKUP($A5,tab_z,2,FALSE)&amp;(K$1+((ROW()-$C11)*4))&amp;":"&amp;VLOOKUP($A5,tab_z,3,FALSE)&amp;(K$2+((ROW()-$C11)*4))),BD!$K$18))/2+IF(K5="","",COUNTIF(INDIRECT("'Calcul1'!"&amp;VLOOKUP($A5,tab_z,2,FALSE)&amp;(K$1+((ROW()-$C11)*4))&amp;":"&amp;VLOOKUP($A5,tab_z,3,FALSE)&amp;(K$2+((ROW()-$C11)*4))),BD!$K$19))/2+IF(K5="","",COUNTIF(INDIRECT("'Calcul1'!"&amp;VLOOKUP($A5,tab_z,2,FALSE)&amp;(K$1+((ROW()-$C11)*4))&amp;":"&amp;VLOOKUP($A5,tab_z,3,FALSE)&amp;(K$2+((ROW()-$C11)*4))),BD!$K$20))/2</f>
        <v>#VALUE!</v>
      </c>
      <c r="L11" s="276" t="e">
        <f ca="1">IF(L5="","",COUNTIF(INDIRECT("'Calcul1'!"&amp;VLOOKUP($A5,tab_z,2,FALSE)&amp;(L$1+((ROW()-$C11)*4))&amp;":"&amp;VLOOKUP($A5,tab_z,3,FALSE)&amp;(L$2+((ROW()-$C11)*4))),BD!$K$2))/2+IF(L5="","",COUNTIF(INDIRECT("'Calcul1'!"&amp;VLOOKUP($A5,tab_z,2,FALSE)&amp;(L$1+((ROW()-$C11)*4))&amp;":"&amp;VLOOKUP($A5,tab_z,3,FALSE)&amp;(L$2+((ROW()-$C11)*4))),BD!$K$3))/2+IF(L5="","",COUNTIF(INDIRECT("'Calcul1'!"&amp;VLOOKUP($A5,tab_z,2,FALSE)&amp;(L$1+((ROW()-$C11)*4))&amp;":"&amp;VLOOKUP($A5,tab_z,3,FALSE)&amp;(L$2+((ROW()-$C11)*4))),BD!$K$4))/2+IF(L5="","",COUNTIF(INDIRECT("'Calcul1'!"&amp;VLOOKUP($A5,tab_z,2,FALSE)&amp;(L$1+((ROW()-$C11)*4))&amp;":"&amp;VLOOKUP($A5,tab_z,3,FALSE)&amp;(L$2+((ROW()-$C11)*4))),BD!$K$5))/2+IF(L5="","",COUNTIF(INDIRECT("'Calcul1'!"&amp;VLOOKUP($A5,tab_z,2,FALSE)&amp;(L$1+((ROW()-$C11)*4))&amp;":"&amp;VLOOKUP($A5,tab_z,3,FALSE)&amp;(L$2+((ROW()-$C11)*4))),BD!$K$6))/2+IF(L5="","",COUNTIF(INDIRECT("'Calcul1'!"&amp;VLOOKUP($A5,tab_z,2,FALSE)&amp;(L$1+((ROW()-$C11)*4))&amp;":"&amp;VLOOKUP($A5,tab_z,3,FALSE)&amp;(L$2+((ROW()-$C11)*4))),BD!$K$7))/2+IF(L5="","",COUNTIF(INDIRECT("'Calcul1'!"&amp;VLOOKUP($A5,tab_z,2,FALSE)&amp;(L$1+((ROW()-$C11)*4))&amp;":"&amp;VLOOKUP($A5,tab_z,3,FALSE)&amp;(L$2+((ROW()-$C11)*4))),BD!$K$8))/2+IF(L5="","",COUNTIF(INDIRECT("'Calcul1'!"&amp;VLOOKUP($A5,tab_z,2,FALSE)&amp;(L$1+((ROW()-$C11)*4))&amp;":"&amp;VLOOKUP($A5,tab_z,3,FALSE)&amp;(L$2+((ROW()-$C11)*4))),BD!$K$9))/2+IF(L5="","",COUNTIF(INDIRECT("'Calcul1'!"&amp;VLOOKUP($A5,tab_z,2,FALSE)&amp;(L$1+((ROW()-$C11)*4))&amp;":"&amp;VLOOKUP($A5,tab_z,3,FALSE)&amp;(L$2+((ROW()-$C11)*4))),BD!$K$10))/2+IF(L5="","",COUNTIF(INDIRECT("'Calcul1'!"&amp;VLOOKUP($A5,tab_z,2,FALSE)&amp;(L$1+((ROW()-$C11)*4))&amp;":"&amp;VLOOKUP($A5,tab_z,3,FALSE)&amp;(L$2+((ROW()-$C11)*4))),BD!$K$11))/2+IF(L5="","",COUNTIF(INDIRECT("'Calcul1'!"&amp;VLOOKUP($A5,tab_z,2,FALSE)&amp;(L$1+((ROW()-$C11)*4))&amp;":"&amp;VLOOKUP($A5,tab_z,3,FALSE)&amp;(L$2+((ROW()-$C11)*4))),BD!$K$12))/2+IF(L5="","",COUNTIF(INDIRECT("'Calcul1'!"&amp;VLOOKUP($A5,tab_z,2,FALSE)&amp;(L$1+((ROW()-$C11)*4))&amp;":"&amp;VLOOKUP($A5,tab_z,3,FALSE)&amp;(L$2+((ROW()-$C11)*4))),BD!$K$13))/2+IF(L5="","",COUNTIF(INDIRECT("'Calcul1'!"&amp;VLOOKUP($A5,tab_z,2,FALSE)&amp;(L$1+((ROW()-$C11)*4))&amp;":"&amp;VLOOKUP($A5,tab_z,3,FALSE)&amp;(L$2+((ROW()-$C11)*4))),BD!$K$14))/2+IF(L5="","",COUNTIF(INDIRECT("'Calcul1'!"&amp;VLOOKUP($A5,tab_z,2,FALSE)&amp;(L$1+((ROW()-$C11)*4))&amp;":"&amp;VLOOKUP($A5,tab_z,3,FALSE)&amp;(L$2+((ROW()-$C11)*4))),BD!$K$15))/2+IF(L5="","",COUNTIF(INDIRECT("'Calcul1'!"&amp;VLOOKUP($A5,tab_z,2,FALSE)&amp;(L$1+((ROW()-$C11)*4))&amp;":"&amp;VLOOKUP($A5,tab_z,3,FALSE)&amp;(L$2+((ROW()-$C11)*4))),BD!$K$16))/2+IF(L5="","",COUNTIF(INDIRECT("'Calcul1'!"&amp;VLOOKUP($A5,tab_z,2,FALSE)&amp;(L$1+((ROW()-$C11)*4))&amp;":"&amp;VLOOKUP($A5,tab_z,3,FALSE)&amp;(L$2+((ROW()-$C11)*4))),BD!$K$17))/2+IF(L5="","",COUNTIF(INDIRECT("'Calcul1'!"&amp;VLOOKUP($A5,tab_z,2,FALSE)&amp;(L$1+((ROW()-$C11)*4))&amp;":"&amp;VLOOKUP($A5,tab_z,3,FALSE)&amp;(L$2+((ROW()-$C11)*4))),BD!$K$18))/2+IF(L5="","",COUNTIF(INDIRECT("'Calcul1'!"&amp;VLOOKUP($A5,tab_z,2,FALSE)&amp;(L$1+((ROW()-$C11)*4))&amp;":"&amp;VLOOKUP($A5,tab_z,3,FALSE)&amp;(L$2+((ROW()-$C11)*4))),BD!$K$19))/2+IF(L5="","",COUNTIF(INDIRECT("'Calcul1'!"&amp;VLOOKUP($A5,tab_z,2,FALSE)&amp;(L$1+((ROW()-$C11)*4))&amp;":"&amp;VLOOKUP($A5,tab_z,3,FALSE)&amp;(L$2+((ROW()-$C11)*4))),BD!$K$20))/2</f>
        <v>#VALUE!</v>
      </c>
      <c r="P11" s="300" t="str">
        <f t="shared" si="2"/>
        <v>Février</v>
      </c>
      <c r="Q11" s="20" t="str">
        <f ca="1">MID(ADDRESS(ROW(debut),COLUMN(INDIRECT(R9&amp;"1"))+1+DAY(EOMONTH(DATE(AN,Mois_deb_planning+5,1),0))),2,2)</f>
        <v>GF</v>
      </c>
      <c r="R11" s="301" t="str">
        <f ca="1">MID(ADDRESS(ROW(debut),COLUMN(INDIRECT(R10&amp;"1"))+1+DAY(EOMONTH(DATE(AN,Mois_deb_planning+6,1),0))-1),2,2)</f>
        <v>HG</v>
      </c>
    </row>
    <row r="12" spans="1:18" x14ac:dyDescent="0.2">
      <c r="C12">
        <v>12</v>
      </c>
      <c r="D12" s="273" t="s">
        <v>535</v>
      </c>
      <c r="E12" s="274">
        <f ca="1">IF(E5="","",COUNTIF(INDIRECT("'Calcul1'!"&amp;VLOOKUP($A5,tab_z,2,FALSE)&amp;(E$1+((ROW()-$C12)*4))&amp;":"&amp;VLOOKUP($A5,tab_z,3,FALSE)&amp;(E$2+((ROW()-$C12)*4))),0))</f>
        <v>1</v>
      </c>
      <c r="F12" s="275">
        <f ca="1">IF(F5="","",COUNTIF(INDIRECT("'Calcul1'!"&amp;VLOOKUP($A5,tab_z,2,FALSE)&amp;(F$1+((ROW()-$C12)*4))&amp;":"&amp;VLOOKUP($A5,tab_z,3,FALSE)&amp;(F$2+((ROW()-$C12)*4))),0))</f>
        <v>7</v>
      </c>
      <c r="G12" s="275">
        <f t="shared" ref="G12:L12" ca="1" si="3">IF(G5="","",COUNTIF(INDIRECT("'Calcul1'!"&amp;VLOOKUP($A5,tab_z,2,FALSE)&amp;(G$1+((ROW()-$C12)*4))&amp;":"&amp;VLOOKUP($A5,tab_z,3,FALSE)&amp;(G$2+((ROW()-$C12)*4))),0))</f>
        <v>9</v>
      </c>
      <c r="H12" s="275" t="str">
        <f t="shared" ca="1" si="3"/>
        <v/>
      </c>
      <c r="I12" s="275" t="str">
        <f t="shared" ca="1" si="3"/>
        <v/>
      </c>
      <c r="J12" s="275" t="str">
        <f t="shared" ca="1" si="3"/>
        <v/>
      </c>
      <c r="K12" s="275" t="str">
        <f t="shared" ca="1" si="3"/>
        <v/>
      </c>
      <c r="L12" s="276" t="str">
        <f t="shared" ca="1" si="3"/>
        <v/>
      </c>
      <c r="P12" s="300" t="str">
        <f t="shared" si="2"/>
        <v>Mars</v>
      </c>
      <c r="Q12" s="20" t="str">
        <f ca="1">MID(ADDRESS(ROW(debut),COLUMN(INDIRECT(R10&amp;"1"))+1+DAY(EOMONTH(DATE(AN,Mois_deb_planning+6,1),0))),2,2)</f>
        <v>HH</v>
      </c>
      <c r="R12" s="301" t="str">
        <f ca="1">MID(ADDRESS(ROW(debut),COLUMN(INDIRECT(R11&amp;"1"))+1+DAY(EOMONTH(DATE(AN,Mois_deb_planning+7,1),0))-1),2,2)</f>
        <v>IL</v>
      </c>
    </row>
    <row r="13" spans="1:18" x14ac:dyDescent="0.2">
      <c r="C13">
        <v>13</v>
      </c>
      <c r="D13" s="273" t="s">
        <v>536</v>
      </c>
      <c r="E13" s="274">
        <f ca="1">IF(E5="","",COUNTIF(INDIRECT("'Calcul1'!"&amp;VLOOKUP($A5,tab_z,2,FALSE)&amp;(E$1+((ROW()-$C13)*4))&amp;":"&amp;VLOOKUP($A5,tab_z,3,FALSE)&amp;(E$2+((ROW()-$C13)*4))),BD!$B$2))+IF(E5="","",COUNTIF(INDIRECT("'Calcul1'!"&amp;VLOOKUP($A5,tab_z,2,FALSE)&amp;(E$1+((ROW()-$C13)*4))&amp;":"&amp;VLOOKUP($A5,tab_z,3,FALSE)&amp;(E$2+((ROW()-$C13)*4))),CP_2_M))/2+IF(E5="","",COUNTIF(INDIRECT("'Calcul1'!"&amp;VLOOKUP($A5,tab_z,2,FALSE)&amp;(E$1+((ROW()-$C13)*4))&amp;":"&amp;VLOOKUP($A5,tab_z,3,FALSE)&amp;(E$2+((ROW()-$C13)*4))),CP_2_A))/2+IF(E5="","",COUNTIF(INDIRECT("'Calcul1'!"&amp;VLOOKUP($A5,tab_z,2,FALSE)&amp;(E$1+((ROW()-$C13)*4))&amp;":"&amp;VLOOKUP($A5,tab_z,3,FALSE)&amp;(E$2+((ROW()-$C13)*4))),BD!$B$6))/2+IF(E5="","",COUNTIF(INDIRECT("'Calcul1'!"&amp;VLOOKUP($A5,tab_z,2,FALSE)&amp;(E$1+((ROW()-$C13)*4))&amp;":"&amp;VLOOKUP($A5,tab_z,3,FALSE)&amp;(E$2+((ROW()-$C13)*4))),BD!$B$7))/2</f>
        <v>3</v>
      </c>
      <c r="F13" s="275">
        <f ca="1">IF(F5="","",COUNTIF(INDIRECT("'Calcul1'!"&amp;VLOOKUP($A5,tab_z,2,FALSE)&amp;(F$1+((ROW()-$C13)*4))&amp;":"&amp;VLOOKUP($A5,tab_z,3,FALSE)&amp;(F$2+((ROW()-$C13)*4))),BD!$B$2))+IF(F5="","",COUNTIF(INDIRECT("'Calcul1'!"&amp;VLOOKUP($A5,tab_z,2,FALSE)&amp;(F$1+((ROW()-$C13)*4))&amp;":"&amp;VLOOKUP($A5,tab_z,3,FALSE)&amp;(F$2+((ROW()-$C13)*4))),CP_2_M))/2+IF(F5="","",COUNTIF(INDIRECT("'Calcul1'!"&amp;VLOOKUP($A5,tab_z,2,FALSE)&amp;(F$1+((ROW()-$C13)*4))&amp;":"&amp;VLOOKUP($A5,tab_z,3,FALSE)&amp;(F$2+((ROW()-$C13)*4))),CP_2_A))/2+IF(F5="","",COUNTIF(INDIRECT("'Calcul1'!"&amp;VLOOKUP($A5,tab_z,2,FALSE)&amp;(F$1+((ROW()-$C13)*4))&amp;":"&amp;VLOOKUP($A5,tab_z,3,FALSE)&amp;(F$2+((ROW()-$C13)*4))),BD!$B$6))/2+IF(F5="","",COUNTIF(INDIRECT("'Calcul1'!"&amp;VLOOKUP($A5,tab_z,2,FALSE)&amp;(F$1+((ROW()-$C13)*4))&amp;":"&amp;VLOOKUP($A5,tab_z,3,FALSE)&amp;(F$2+((ROW()-$C13)*4))),BD!$B$7))/2</f>
        <v>0</v>
      </c>
      <c r="G13" s="275">
        <f ca="1">IF(G5="","",COUNTIF(INDIRECT("'Calcul1'!"&amp;VLOOKUP($A5,tab_z,2,FALSE)&amp;(G$1+((ROW()-$C13)*4))&amp;":"&amp;VLOOKUP($A5,tab_z,3,FALSE)&amp;(G$2+((ROW()-$C13)*4))),BD!$B$2))+IF(G5="","",COUNTIF(INDIRECT("'Calcul1'!"&amp;VLOOKUP($A5,tab_z,2,FALSE)&amp;(G$1+((ROW()-$C13)*4))&amp;":"&amp;VLOOKUP($A5,tab_z,3,FALSE)&amp;(G$2+((ROW()-$C13)*4))),CP_2_M))/2+IF(G5="","",COUNTIF(INDIRECT("'Calcul1'!"&amp;VLOOKUP($A5,tab_z,2,FALSE)&amp;(G$1+((ROW()-$C13)*4))&amp;":"&amp;VLOOKUP($A5,tab_z,3,FALSE)&amp;(G$2+((ROW()-$C13)*4))),CP_2_A))/2+IF(G5="","",COUNTIF(INDIRECT("'Calcul1'!"&amp;VLOOKUP($A5,tab_z,2,FALSE)&amp;(G$1+((ROW()-$C13)*4))&amp;":"&amp;VLOOKUP($A5,tab_z,3,FALSE)&amp;(G$2+((ROW()-$C13)*4))),BD!$B$6))/2+IF(G5="","",COUNTIF(INDIRECT("'Calcul1'!"&amp;VLOOKUP($A5,tab_z,2,FALSE)&amp;(G$1+((ROW()-$C13)*4))&amp;":"&amp;VLOOKUP($A5,tab_z,3,FALSE)&amp;(G$2+((ROW()-$C13)*4))),BD!$B$7))/2</f>
        <v>0</v>
      </c>
      <c r="H13" s="275" t="e">
        <f ca="1">IF(H5="","",COUNTIF(INDIRECT("'Calcul1'!"&amp;VLOOKUP($A5,tab_z,2,FALSE)&amp;(H$1+((ROW()-$C13)*4))&amp;":"&amp;VLOOKUP($A5,tab_z,3,FALSE)&amp;(H$2+((ROW()-$C13)*4))),BD!$B$2))+IF(H5="","",COUNTIF(INDIRECT("'Calcul1'!"&amp;VLOOKUP($A5,tab_z,2,FALSE)&amp;(H$1+((ROW()-$C13)*4))&amp;":"&amp;VLOOKUP($A5,tab_z,3,FALSE)&amp;(H$2+((ROW()-$C13)*4))),CP_2_M))/2+IF(H5="","",COUNTIF(INDIRECT("'Calcul1'!"&amp;VLOOKUP($A5,tab_z,2,FALSE)&amp;(H$1+((ROW()-$C13)*4))&amp;":"&amp;VLOOKUP($A5,tab_z,3,FALSE)&amp;(H$2+((ROW()-$C13)*4))),CP_2_A))/2+IF(H5="","",COUNTIF(INDIRECT("'Calcul1'!"&amp;VLOOKUP($A5,tab_z,2,FALSE)&amp;(H$1+((ROW()-$C13)*4))&amp;":"&amp;VLOOKUP($A5,tab_z,3,FALSE)&amp;(H$2+((ROW()-$C13)*4))),BD!$B$6))/2+IF(H5="","",COUNTIF(INDIRECT("'Calcul1'!"&amp;VLOOKUP($A5,tab_z,2,FALSE)&amp;(H$1+((ROW()-$C13)*4))&amp;":"&amp;VLOOKUP($A5,tab_z,3,FALSE)&amp;(H$2+((ROW()-$C13)*4))),BD!$B$7))/2</f>
        <v>#VALUE!</v>
      </c>
      <c r="I13" s="275" t="e">
        <f ca="1">IF(I5="","",COUNTIF(INDIRECT("'Calcul1'!"&amp;VLOOKUP($A5,tab_z,2,FALSE)&amp;(I$1+((ROW()-$C13)*4))&amp;":"&amp;VLOOKUP($A5,tab_z,3,FALSE)&amp;(I$2+((ROW()-$C13)*4))),BD!$B$2))+IF(I5="","",COUNTIF(INDIRECT("'Calcul1'!"&amp;VLOOKUP($A5,tab_z,2,FALSE)&amp;(I$1+((ROW()-$C13)*4))&amp;":"&amp;VLOOKUP($A5,tab_z,3,FALSE)&amp;(I$2+((ROW()-$C13)*4))),CP_2_M))/2+IF(I5="","",COUNTIF(INDIRECT("'Calcul1'!"&amp;VLOOKUP($A5,tab_z,2,FALSE)&amp;(I$1+((ROW()-$C13)*4))&amp;":"&amp;VLOOKUP($A5,tab_z,3,FALSE)&amp;(I$2+((ROW()-$C13)*4))),CP_2_A))/2+IF(I5="","",COUNTIF(INDIRECT("'Calcul1'!"&amp;VLOOKUP($A5,tab_z,2,FALSE)&amp;(I$1+((ROW()-$C13)*4))&amp;":"&amp;VLOOKUP($A5,tab_z,3,FALSE)&amp;(I$2+((ROW()-$C13)*4))),BD!$B$6))/2+IF(I5="","",COUNTIF(INDIRECT("'Calcul1'!"&amp;VLOOKUP($A5,tab_z,2,FALSE)&amp;(I$1+((ROW()-$C13)*4))&amp;":"&amp;VLOOKUP($A5,tab_z,3,FALSE)&amp;(I$2+((ROW()-$C13)*4))),BD!$B$7))/2</f>
        <v>#VALUE!</v>
      </c>
      <c r="J13" s="275" t="e">
        <f ca="1">IF(J5="","",COUNTIF(INDIRECT("'Calcul1'!"&amp;VLOOKUP($A5,tab_z,2,FALSE)&amp;(J$1+((ROW()-$C13)*4))&amp;":"&amp;VLOOKUP($A5,tab_z,3,FALSE)&amp;(J$2+((ROW()-$C13)*4))),BD!$B$2))+IF(J5="","",COUNTIF(INDIRECT("'Calcul1'!"&amp;VLOOKUP($A5,tab_z,2,FALSE)&amp;(J$1+((ROW()-$C13)*4))&amp;":"&amp;VLOOKUP($A5,tab_z,3,FALSE)&amp;(J$2+((ROW()-$C13)*4))),CP_2_M))/2+IF(J5="","",COUNTIF(INDIRECT("'Calcul1'!"&amp;VLOOKUP($A5,tab_z,2,FALSE)&amp;(J$1+((ROW()-$C13)*4))&amp;":"&amp;VLOOKUP($A5,tab_z,3,FALSE)&amp;(J$2+((ROW()-$C13)*4))),CP_2_A))/2+IF(J5="","",COUNTIF(INDIRECT("'Calcul1'!"&amp;VLOOKUP($A5,tab_z,2,FALSE)&amp;(J$1+((ROW()-$C13)*4))&amp;":"&amp;VLOOKUP($A5,tab_z,3,FALSE)&amp;(J$2+((ROW()-$C13)*4))),BD!$B$6))/2+IF(J5="","",COUNTIF(INDIRECT("'Calcul1'!"&amp;VLOOKUP($A5,tab_z,2,FALSE)&amp;(J$1+((ROW()-$C13)*4))&amp;":"&amp;VLOOKUP($A5,tab_z,3,FALSE)&amp;(J$2+((ROW()-$C13)*4))),BD!$B$7))/2</f>
        <v>#VALUE!</v>
      </c>
      <c r="K13" s="275" t="e">
        <f ca="1">IF(K5="","",COUNTIF(INDIRECT("'Calcul1'!"&amp;VLOOKUP($A5,tab_z,2,FALSE)&amp;(K$1+((ROW()-$C13)*4))&amp;":"&amp;VLOOKUP($A5,tab_z,3,FALSE)&amp;(K$2+((ROW()-$C13)*4))),BD!$B$2))+IF(K5="","",COUNTIF(INDIRECT("'Calcul1'!"&amp;VLOOKUP($A5,tab_z,2,FALSE)&amp;(K$1+((ROW()-$C13)*4))&amp;":"&amp;VLOOKUP($A5,tab_z,3,FALSE)&amp;(K$2+((ROW()-$C13)*4))),CP_2_M))/2+IF(K5="","",COUNTIF(INDIRECT("'Calcul1'!"&amp;VLOOKUP($A5,tab_z,2,FALSE)&amp;(K$1+((ROW()-$C13)*4))&amp;":"&amp;VLOOKUP($A5,tab_z,3,FALSE)&amp;(K$2+((ROW()-$C13)*4))),CP_2_A))/2+IF(K5="","",COUNTIF(INDIRECT("'Calcul1'!"&amp;VLOOKUP($A5,tab_z,2,FALSE)&amp;(K$1+((ROW()-$C13)*4))&amp;":"&amp;VLOOKUP($A5,tab_z,3,FALSE)&amp;(K$2+((ROW()-$C13)*4))),BD!$B$6))/2+IF(K5="","",COUNTIF(INDIRECT("'Calcul1'!"&amp;VLOOKUP($A5,tab_z,2,FALSE)&amp;(K$1+((ROW()-$C13)*4))&amp;":"&amp;VLOOKUP($A5,tab_z,3,FALSE)&amp;(K$2+((ROW()-$C13)*4))),BD!$B$7))/2</f>
        <v>#VALUE!</v>
      </c>
      <c r="L13" s="276" t="e">
        <f ca="1">IF(L5="","",COUNTIF(INDIRECT("'Calcul1'!"&amp;VLOOKUP($A5,tab_z,2,FALSE)&amp;(L$1+((ROW()-$C13)*4))&amp;":"&amp;VLOOKUP($A5,tab_z,3,FALSE)&amp;(L$2+((ROW()-$C13)*4))),BD!$B$2))+IF(L5="","",COUNTIF(INDIRECT("'Calcul1'!"&amp;VLOOKUP($A5,tab_z,2,FALSE)&amp;(L$1+((ROW()-$C13)*4))&amp;":"&amp;VLOOKUP($A5,tab_z,3,FALSE)&amp;(L$2+((ROW()-$C13)*4))),CP_2_M))/2+IF(L5="","",COUNTIF(INDIRECT("'Calcul1'!"&amp;VLOOKUP($A5,tab_z,2,FALSE)&amp;(L$1+((ROW()-$C13)*4))&amp;":"&amp;VLOOKUP($A5,tab_z,3,FALSE)&amp;(L$2+((ROW()-$C13)*4))),CP_2_A))/2+IF(L5="","",COUNTIF(INDIRECT("'Calcul1'!"&amp;VLOOKUP($A5,tab_z,2,FALSE)&amp;(L$1+((ROW()-$C13)*4))&amp;":"&amp;VLOOKUP($A5,tab_z,3,FALSE)&amp;(L$2+((ROW()-$C13)*4))),BD!$B$6))/2+IF(L5="","",COUNTIF(INDIRECT("'Calcul1'!"&amp;VLOOKUP($A5,tab_z,2,FALSE)&amp;(L$1+((ROW()-$C13)*4))&amp;":"&amp;VLOOKUP($A5,tab_z,3,FALSE)&amp;(L$2+((ROW()-$C13)*4))),BD!$B$7))/2</f>
        <v>#VALUE!</v>
      </c>
      <c r="P13" s="300" t="str">
        <f t="shared" si="2"/>
        <v>Avril</v>
      </c>
      <c r="Q13" s="20" t="str">
        <f ca="1">MID(ADDRESS(ROW(debut),COLUMN(INDIRECT(R11&amp;"1"))+1+DAY(EOMONTH(DATE(AN,Mois_deb_planning+7,1),0))),2,2)</f>
        <v>IM</v>
      </c>
      <c r="R13" s="301" t="str">
        <f ca="1">MID(ADDRESS(ROW(debut),COLUMN(INDIRECT(R12&amp;"1"))+1+DAY(EOMONTH(DATE(AN,Mois_deb_planning+8,1),0))-1),2,2)</f>
        <v>JP</v>
      </c>
    </row>
    <row r="14" spans="1:18" x14ac:dyDescent="0.2">
      <c r="A14" s="206"/>
      <c r="B14" s="280"/>
      <c r="C14">
        <v>14</v>
      </c>
      <c r="D14" s="273" t="s">
        <v>537</v>
      </c>
      <c r="E14" s="274">
        <f ca="1">IF(E5="","",COUNTIF(INDIRECT("'Calcul1'!"&amp;VLOOKUP($A5,tab_z,2,FALSE)&amp;(E$1+((ROW()-$C14)*4))&amp;":"&amp;VLOOKUP($A5,tab_z,3,FALSE)&amp;(E$2+((ROW()-$C14)*4))),BD!$B$8))+IF(E5="","",COUNTIF(INDIRECT("'Calcul1'!"&amp;VLOOKUP($A5,tab_z,2,FALSE)&amp;(E$1+((ROW()-$C14)*4))&amp;":"&amp;VLOOKUP($A5,tab_z,3,FALSE)&amp;(E$2+((ROW()-$C14)*4))),BD!$B$9))+IF(E5="","",COUNTIF(INDIRECT("'Calcul1'!"&amp;VLOOKUP($A5,tab_z,2,FALSE)&amp;(E$1+((ROW()-$C14)*4))&amp;":"&amp;VLOOKUP($A5,tab_z,3,FALSE)&amp;(E$2+((ROW()-$C14)*4))),BD!$B$10))+IF(E5="","",COUNTIF(INDIRECT("'Calcul1'!"&amp;VLOOKUP($A5,tab_z,2,FALSE)&amp;(E$1+((ROW()-$C14)*4))&amp;":"&amp;VLOOKUP($A5,tab_z,3,FALSE)&amp;(E$2+((ROW()-$C14)*4))),BD!$B$11))+IF(E5="","",COUNTIF(INDIRECT("'Calcul1'!"&amp;VLOOKUP($A5,tab_z,2,FALSE)&amp;(E$1+((ROW()-$C14)*4))&amp;":"&amp;VLOOKUP($A5,tab_z,3,FALSE)&amp;(E$2+((ROW()-$C14)*4))),BD!$B$12))+IF(E5="","",COUNTIF(INDIRECT("'Calcul1'!"&amp;VLOOKUP($A5,tab_z,2,FALSE)&amp;(E$1+((ROW()-$C14)*4))&amp;":"&amp;VLOOKUP($A5,tab_z,3,FALSE)&amp;(E$2+((ROW()-$C14)*4))),BD!$B$13))</f>
        <v>1</v>
      </c>
      <c r="F14" s="275">
        <f ca="1">IF(F5="","",COUNTIF(INDIRECT("'Calcul1'!"&amp;VLOOKUP($A5,tab_z,2,FALSE)&amp;(F$1+((ROW()-$C14)*4))&amp;":"&amp;VLOOKUP($A5,tab_z,3,FALSE)&amp;(F$2+((ROW()-$C14)*4))),BD!$B$8))+IF(F5="","",COUNTIF(INDIRECT("'Calcul1'!"&amp;VLOOKUP($A5,tab_z,2,FALSE)&amp;(F$1+((ROW()-$C14)*4))&amp;":"&amp;VLOOKUP($A5,tab_z,3,FALSE)&amp;(F$2+((ROW()-$C14)*4))),BD!$B$9))+IF(F5="","",COUNTIF(INDIRECT("'Calcul1'!"&amp;VLOOKUP($A5,tab_z,2,FALSE)&amp;(F$1+((ROW()-$C14)*4))&amp;":"&amp;VLOOKUP($A5,tab_z,3,FALSE)&amp;(F$2+((ROW()-$C14)*4))),BD!$B$10))+IF(F5="","",COUNTIF(INDIRECT("'Calcul1'!"&amp;VLOOKUP($A5,tab_z,2,FALSE)&amp;(F$1+((ROW()-$C14)*4))&amp;":"&amp;VLOOKUP($A5,tab_z,3,FALSE)&amp;(F$2+((ROW()-$C14)*4))),BD!$B$11))+IF(F5="","",COUNTIF(INDIRECT("'Calcul1'!"&amp;VLOOKUP($A5,tab_z,2,FALSE)&amp;(F$1+((ROW()-$C14)*4))&amp;":"&amp;VLOOKUP($A5,tab_z,3,FALSE)&amp;(F$2+((ROW()-$C14)*4))),BD!$B$12))+IF(F5="","",COUNTIF(INDIRECT("'Calcul1'!"&amp;VLOOKUP($A5,tab_z,2,FALSE)&amp;(F$1+((ROW()-$C14)*4))&amp;":"&amp;VLOOKUP($A5,tab_z,3,FALSE)&amp;(F$2+((ROW()-$C14)*4))),BD!$B$13))</f>
        <v>0</v>
      </c>
      <c r="G14" s="275">
        <f ca="1">IF(G5="","",COUNTIF(INDIRECT("'Calcul1'!"&amp;VLOOKUP($A5,tab_z,2,FALSE)&amp;(G$1+((ROW()-$C14)*4))&amp;":"&amp;VLOOKUP($A5,tab_z,3,FALSE)&amp;(G$2+((ROW()-$C14)*4))),BD!$B$8))+IF(G5="","",COUNTIF(INDIRECT("'Calcul1'!"&amp;VLOOKUP($A5,tab_z,2,FALSE)&amp;(G$1+((ROW()-$C14)*4))&amp;":"&amp;VLOOKUP($A5,tab_z,3,FALSE)&amp;(G$2+((ROW()-$C14)*4))),BD!$B$9))+IF(G5="","",COUNTIF(INDIRECT("'Calcul1'!"&amp;VLOOKUP($A5,tab_z,2,FALSE)&amp;(G$1+((ROW()-$C14)*4))&amp;":"&amp;VLOOKUP($A5,tab_z,3,FALSE)&amp;(G$2+((ROW()-$C14)*4))),BD!$B$10))+IF(G5="","",COUNTIF(INDIRECT("'Calcul1'!"&amp;VLOOKUP($A5,tab_z,2,FALSE)&amp;(G$1+((ROW()-$C14)*4))&amp;":"&amp;VLOOKUP($A5,tab_z,3,FALSE)&amp;(G$2+((ROW()-$C14)*4))),BD!$B$11))+IF(G5="","",COUNTIF(INDIRECT("'Calcul1'!"&amp;VLOOKUP($A5,tab_z,2,FALSE)&amp;(G$1+((ROW()-$C14)*4))&amp;":"&amp;VLOOKUP($A5,tab_z,3,FALSE)&amp;(G$2+((ROW()-$C14)*4))),BD!$B$12))+IF(G5="","",COUNTIF(INDIRECT("'Calcul1'!"&amp;VLOOKUP($A5,tab_z,2,FALSE)&amp;(G$1+((ROW()-$C14)*4))&amp;":"&amp;VLOOKUP($A5,tab_z,3,FALSE)&amp;(G$2+((ROW()-$C14)*4))),BD!$B$13))</f>
        <v>0</v>
      </c>
      <c r="H14" s="275" t="e">
        <f ca="1">IF(H5="","",COUNTIF(INDIRECT("'Calcul1'!"&amp;VLOOKUP($A5,tab_z,2,FALSE)&amp;(H$1+((ROW()-$C14)*4))&amp;":"&amp;VLOOKUP($A5,tab_z,3,FALSE)&amp;(H$2+((ROW()-$C14)*4))),BD!$B$8))+IF(H5="","",COUNTIF(INDIRECT("'Calcul1'!"&amp;VLOOKUP($A5,tab_z,2,FALSE)&amp;(H$1+((ROW()-$C14)*4))&amp;":"&amp;VLOOKUP($A5,tab_z,3,FALSE)&amp;(H$2+((ROW()-$C14)*4))),BD!$B$9))+IF(H5="","",COUNTIF(INDIRECT("'Calcul1'!"&amp;VLOOKUP($A5,tab_z,2,FALSE)&amp;(H$1+((ROW()-$C14)*4))&amp;":"&amp;VLOOKUP($A5,tab_z,3,FALSE)&amp;(H$2+((ROW()-$C14)*4))),BD!$B$10))+IF(H5="","",COUNTIF(INDIRECT("'Calcul1'!"&amp;VLOOKUP($A5,tab_z,2,FALSE)&amp;(H$1+((ROW()-$C14)*4))&amp;":"&amp;VLOOKUP($A5,tab_z,3,FALSE)&amp;(H$2+((ROW()-$C14)*4))),BD!$B$11))+IF(H5="","",COUNTIF(INDIRECT("'Calcul1'!"&amp;VLOOKUP($A5,tab_z,2,FALSE)&amp;(H$1+((ROW()-$C14)*4))&amp;":"&amp;VLOOKUP($A5,tab_z,3,FALSE)&amp;(H$2+((ROW()-$C14)*4))),BD!$B$12))+IF(H5="","",COUNTIF(INDIRECT("'Calcul1'!"&amp;VLOOKUP($A5,tab_z,2,FALSE)&amp;(H$1+((ROW()-$C14)*4))&amp;":"&amp;VLOOKUP($A5,tab_z,3,FALSE)&amp;(H$2+((ROW()-$C14)*4))),BD!$B$13))</f>
        <v>#VALUE!</v>
      </c>
      <c r="I14" s="275" t="e">
        <f ca="1">IF(I5="","",COUNTIF(INDIRECT("'Calcul1'!"&amp;VLOOKUP($A5,tab_z,2,FALSE)&amp;(I$1+((ROW()-$C14)*4))&amp;":"&amp;VLOOKUP($A5,tab_z,3,FALSE)&amp;(I$2+((ROW()-$C14)*4))),BD!$B$8))+IF(I5="","",COUNTIF(INDIRECT("'Calcul1'!"&amp;VLOOKUP($A5,tab_z,2,FALSE)&amp;(I$1+((ROW()-$C14)*4))&amp;":"&amp;VLOOKUP($A5,tab_z,3,FALSE)&amp;(I$2+((ROW()-$C14)*4))),BD!$B$9))+IF(I5="","",COUNTIF(INDIRECT("'Calcul1'!"&amp;VLOOKUP($A5,tab_z,2,FALSE)&amp;(I$1+((ROW()-$C14)*4))&amp;":"&amp;VLOOKUP($A5,tab_z,3,FALSE)&amp;(I$2+((ROW()-$C14)*4))),BD!$B$10))+IF(I5="","",COUNTIF(INDIRECT("'Calcul1'!"&amp;VLOOKUP($A5,tab_z,2,FALSE)&amp;(I$1+((ROW()-$C14)*4))&amp;":"&amp;VLOOKUP($A5,tab_z,3,FALSE)&amp;(I$2+((ROW()-$C14)*4))),BD!$B$11))+IF(I5="","",COUNTIF(INDIRECT("'Calcul1'!"&amp;VLOOKUP($A5,tab_z,2,FALSE)&amp;(I$1+((ROW()-$C14)*4))&amp;":"&amp;VLOOKUP($A5,tab_z,3,FALSE)&amp;(I$2+((ROW()-$C14)*4))),BD!$B$12))+IF(I5="","",COUNTIF(INDIRECT("'Calcul1'!"&amp;VLOOKUP($A5,tab_z,2,FALSE)&amp;(I$1+((ROW()-$C14)*4))&amp;":"&amp;VLOOKUP($A5,tab_z,3,FALSE)&amp;(I$2+((ROW()-$C14)*4))),BD!$B$13))</f>
        <v>#VALUE!</v>
      </c>
      <c r="J14" s="275" t="e">
        <f ca="1">IF(J5="","",COUNTIF(INDIRECT("'Calcul1'!"&amp;VLOOKUP($A5,tab_z,2,FALSE)&amp;(J$1+((ROW()-$C14)*4))&amp;":"&amp;VLOOKUP($A5,tab_z,3,FALSE)&amp;(J$2+((ROW()-$C14)*4))),BD!$B$8))+IF(J5="","",COUNTIF(INDIRECT("'Calcul1'!"&amp;VLOOKUP($A5,tab_z,2,FALSE)&amp;(J$1+((ROW()-$C14)*4))&amp;":"&amp;VLOOKUP($A5,tab_z,3,FALSE)&amp;(J$2+((ROW()-$C14)*4))),BD!$B$9))+IF(J5="","",COUNTIF(INDIRECT("'Calcul1'!"&amp;VLOOKUP($A5,tab_z,2,FALSE)&amp;(J$1+((ROW()-$C14)*4))&amp;":"&amp;VLOOKUP($A5,tab_z,3,FALSE)&amp;(J$2+((ROW()-$C14)*4))),BD!$B$10))+IF(J5="","",COUNTIF(INDIRECT("'Calcul1'!"&amp;VLOOKUP($A5,tab_z,2,FALSE)&amp;(J$1+((ROW()-$C14)*4))&amp;":"&amp;VLOOKUP($A5,tab_z,3,FALSE)&amp;(J$2+((ROW()-$C14)*4))),BD!$B$11))+IF(J5="","",COUNTIF(INDIRECT("'Calcul1'!"&amp;VLOOKUP($A5,tab_z,2,FALSE)&amp;(J$1+((ROW()-$C14)*4))&amp;":"&amp;VLOOKUP($A5,tab_z,3,FALSE)&amp;(J$2+((ROW()-$C14)*4))),BD!$B$12))+IF(J5="","",COUNTIF(INDIRECT("'Calcul1'!"&amp;VLOOKUP($A5,tab_z,2,FALSE)&amp;(J$1+((ROW()-$C14)*4))&amp;":"&amp;VLOOKUP($A5,tab_z,3,FALSE)&amp;(J$2+((ROW()-$C14)*4))),BD!$B$13))</f>
        <v>#VALUE!</v>
      </c>
      <c r="K14" s="275" t="e">
        <f ca="1">IF(K5="","",COUNTIF(INDIRECT("'Calcul1'!"&amp;VLOOKUP($A5,tab_z,2,FALSE)&amp;(K$1+((ROW()-$C14)*4))&amp;":"&amp;VLOOKUP($A5,tab_z,3,FALSE)&amp;(K$2+((ROW()-$C14)*4))),BD!$B$8))+IF(K5="","",COUNTIF(INDIRECT("'Calcul1'!"&amp;VLOOKUP($A5,tab_z,2,FALSE)&amp;(K$1+((ROW()-$C14)*4))&amp;":"&amp;VLOOKUP($A5,tab_z,3,FALSE)&amp;(K$2+((ROW()-$C14)*4))),BD!$B$9))+IF(K5="","",COUNTIF(INDIRECT("'Calcul1'!"&amp;VLOOKUP($A5,tab_z,2,FALSE)&amp;(K$1+((ROW()-$C14)*4))&amp;":"&amp;VLOOKUP($A5,tab_z,3,FALSE)&amp;(K$2+((ROW()-$C14)*4))),BD!$B$10))+IF(K5="","",COUNTIF(INDIRECT("'Calcul1'!"&amp;VLOOKUP($A5,tab_z,2,FALSE)&amp;(K$1+((ROW()-$C14)*4))&amp;":"&amp;VLOOKUP($A5,tab_z,3,FALSE)&amp;(K$2+((ROW()-$C14)*4))),BD!$B$11))+IF(K5="","",COUNTIF(INDIRECT("'Calcul1'!"&amp;VLOOKUP($A5,tab_z,2,FALSE)&amp;(K$1+((ROW()-$C14)*4))&amp;":"&amp;VLOOKUP($A5,tab_z,3,FALSE)&amp;(K$2+((ROW()-$C14)*4))),BD!$B$12))+IF(K5="","",COUNTIF(INDIRECT("'Calcul1'!"&amp;VLOOKUP($A5,tab_z,2,FALSE)&amp;(K$1+((ROW()-$C14)*4))&amp;":"&amp;VLOOKUP($A5,tab_z,3,FALSE)&amp;(K$2+((ROW()-$C14)*4))),BD!$B$13))</f>
        <v>#VALUE!</v>
      </c>
      <c r="L14" s="276" t="e">
        <f ca="1">IF(L5="","",COUNTIF(INDIRECT("'Calcul1'!"&amp;VLOOKUP($A5,tab_z,2,FALSE)&amp;(L$1+((ROW()-$C14)*4))&amp;":"&amp;VLOOKUP($A5,tab_z,3,FALSE)&amp;(L$2+((ROW()-$C14)*4))),BD!$B$8))+IF(L5="","",COUNTIF(INDIRECT("'Calcul1'!"&amp;VLOOKUP($A5,tab_z,2,FALSE)&amp;(L$1+((ROW()-$C14)*4))&amp;":"&amp;VLOOKUP($A5,tab_z,3,FALSE)&amp;(L$2+((ROW()-$C14)*4))),BD!$B$9))+IF(L5="","",COUNTIF(INDIRECT("'Calcul1'!"&amp;VLOOKUP($A5,tab_z,2,FALSE)&amp;(L$1+((ROW()-$C14)*4))&amp;":"&amp;VLOOKUP($A5,tab_z,3,FALSE)&amp;(L$2+((ROW()-$C14)*4))),BD!$B$10))+IF(L5="","",COUNTIF(INDIRECT("'Calcul1'!"&amp;VLOOKUP($A5,tab_z,2,FALSE)&amp;(L$1+((ROW()-$C14)*4))&amp;":"&amp;VLOOKUP($A5,tab_z,3,FALSE)&amp;(L$2+((ROW()-$C14)*4))),BD!$B$11))+IF(L5="","",COUNTIF(INDIRECT("'Calcul1'!"&amp;VLOOKUP($A5,tab_z,2,FALSE)&amp;(L$1+((ROW()-$C14)*4))&amp;":"&amp;VLOOKUP($A5,tab_z,3,FALSE)&amp;(L$2+((ROW()-$C14)*4))),BD!$B$12))+IF(L5="","",COUNTIF(INDIRECT("'Calcul1'!"&amp;VLOOKUP($A5,tab_z,2,FALSE)&amp;(L$1+((ROW()-$C14)*4))&amp;":"&amp;VLOOKUP($A5,tab_z,3,FALSE)&amp;(L$2+((ROW()-$C14)*4))),BD!$B$13))</f>
        <v>#VALUE!</v>
      </c>
      <c r="P14" s="300" t="str">
        <f t="shared" si="2"/>
        <v>Mai</v>
      </c>
      <c r="Q14" s="20" t="str">
        <f ca="1">MID(ADDRESS(ROW(debut),COLUMN(INDIRECT(R12&amp;"1"))+1+DAY(EOMONTH(DATE(AN,Mois_deb_planning+8,1),0))),2,2)</f>
        <v>JQ</v>
      </c>
      <c r="R14" s="301" t="str">
        <f ca="1">MID(ADDRESS(ROW(debut),COLUMN(INDIRECT(R13&amp;"1"))+1+DAY(EOMONTH(DATE(AN,Mois_deb_planning+9,1),0))-1),2,2)</f>
        <v>KU</v>
      </c>
    </row>
    <row r="15" spans="1:18" ht="13.5" thickBot="1" x14ac:dyDescent="0.25">
      <c r="C15">
        <v>15</v>
      </c>
      <c r="D15" s="281"/>
      <c r="E15" s="282"/>
      <c r="F15" s="283"/>
      <c r="G15" s="283">
        <f t="shared" ref="G15:L15" ca="1" si="4">IF(G5="","",G6+G7+G12+G13)</f>
        <v>31</v>
      </c>
      <c r="H15" s="283" t="str">
        <f t="shared" ca="1" si="4"/>
        <v/>
      </c>
      <c r="I15" s="283" t="str">
        <f t="shared" ca="1" si="4"/>
        <v/>
      </c>
      <c r="J15" s="283" t="str">
        <f t="shared" ca="1" si="4"/>
        <v/>
      </c>
      <c r="K15" s="283" t="str">
        <f t="shared" ca="1" si="4"/>
        <v/>
      </c>
      <c r="L15" s="284" t="str">
        <f t="shared" ca="1" si="4"/>
        <v/>
      </c>
      <c r="P15" s="300" t="str">
        <f t="shared" si="2"/>
        <v>Juin</v>
      </c>
      <c r="Q15" s="20" t="str">
        <f ca="1">MID(ADDRESS(ROW(debut),COLUMN(INDIRECT(R13&amp;"1"))+1+DAY(EOMONTH(DATE(AN,Mois_deb_planning+9,1),0))),2,2)</f>
        <v>KV</v>
      </c>
      <c r="R15" s="301" t="str">
        <f ca="1">MID(ADDRESS(ROW(debut),COLUMN(INDIRECT(R14&amp;"1"))+1+DAY(EOMONTH(DATE(AN,Mois_deb_planning+10,1),0))-1),2,2)</f>
        <v>LY</v>
      </c>
    </row>
    <row r="16" spans="1:18" ht="13.5" thickBot="1" x14ac:dyDescent="0.25">
      <c r="P16" s="300" t="str">
        <f t="shared" si="2"/>
        <v>Juillet</v>
      </c>
      <c r="Q16" s="20" t="str">
        <f ca="1">MID(ADDRESS(ROW(debut),COLUMN(INDIRECT(R14&amp;"1"))+1+DAY(EOMONTH(DATE(AN,Mois_deb_planning+10,1),0))),2,2)</f>
        <v>LZ</v>
      </c>
      <c r="R16" s="302" t="str">
        <f>f_an</f>
        <v>ND</v>
      </c>
    </row>
    <row r="17" spans="1:18" ht="13.5" thickBot="1" x14ac:dyDescent="0.25">
      <c r="A17" s="206" t="s">
        <v>525</v>
      </c>
      <c r="B17">
        <f>IF(AND(MONTH(debut)&gt;=8,B18&gt;=8),$D$1,$D$1+1)</f>
        <v>2018</v>
      </c>
      <c r="D17" s="257" t="s">
        <v>526</v>
      </c>
      <c r="E17" s="258">
        <v>1</v>
      </c>
      <c r="F17" s="259">
        <v>2</v>
      </c>
      <c r="G17" s="259">
        <v>3</v>
      </c>
      <c r="H17" s="259">
        <v>4</v>
      </c>
      <c r="I17" s="259">
        <v>5</v>
      </c>
      <c r="J17" s="259">
        <v>6</v>
      </c>
      <c r="K17" s="259">
        <v>7</v>
      </c>
      <c r="L17" s="260">
        <v>8</v>
      </c>
      <c r="P17" s="303" t="s">
        <v>538</v>
      </c>
      <c r="Q17" s="304" t="s">
        <v>211</v>
      </c>
      <c r="R17" s="305" t="str">
        <f ca="1">MID(ADDRESS(ROW(debut),COLUMN(debut)+DATEDIF(debut,P2,"d")),2,2)</f>
        <v>IT</v>
      </c>
    </row>
    <row r="18" spans="1:18" ht="63" thickBot="1" x14ac:dyDescent="0.25">
      <c r="A18" s="145" t="s">
        <v>29</v>
      </c>
      <c r="B18" s="261">
        <v>9</v>
      </c>
      <c r="D18" s="262" t="s">
        <v>527</v>
      </c>
      <c r="E18" s="263" t="str">
        <f ca="1">E5</f>
        <v>Personnel 01</v>
      </c>
      <c r="F18" s="264" t="str">
        <f ca="1">F5</f>
        <v>Personnel 02</v>
      </c>
      <c r="G18" s="264" t="str">
        <f t="shared" ref="G18:L18" ca="1" si="5">G5</f>
        <v>Personnel 03</v>
      </c>
      <c r="H18" s="264" t="str">
        <f t="shared" ca="1" si="5"/>
        <v/>
      </c>
      <c r="I18" s="264" t="str">
        <f t="shared" ca="1" si="5"/>
        <v/>
      </c>
      <c r="J18" s="264" t="str">
        <f t="shared" ca="1" si="5"/>
        <v/>
      </c>
      <c r="K18" s="264" t="str">
        <f t="shared" ca="1" si="5"/>
        <v/>
      </c>
      <c r="L18" s="265" t="str">
        <f t="shared" ca="1" si="5"/>
        <v/>
      </c>
      <c r="P18" s="285"/>
    </row>
    <row r="19" spans="1:18" x14ac:dyDescent="0.2">
      <c r="A19" s="266" t="s">
        <v>528</v>
      </c>
      <c r="B19" s="267">
        <f ca="1">B20+B21</f>
        <v>30</v>
      </c>
      <c r="D19" s="286" t="s">
        <v>60</v>
      </c>
      <c r="E19" s="269">
        <f ca="1">IF(E18="","",E21+E22+E23+E24+E27)</f>
        <v>14</v>
      </c>
      <c r="F19" s="270">
        <f ca="1">IF(F18="","",F21+F22+F23+F24+F27)</f>
        <v>0</v>
      </c>
      <c r="G19" s="270">
        <f t="shared" ref="G19:L19" ca="1" si="6">IF(G18="","",G21+G22+G23+G24+G27)</f>
        <v>0</v>
      </c>
      <c r="H19" s="270" t="str">
        <f t="shared" ca="1" si="6"/>
        <v/>
      </c>
      <c r="I19" s="270" t="str">
        <f t="shared" ca="1" si="6"/>
        <v/>
      </c>
      <c r="J19" s="270" t="str">
        <f t="shared" ca="1" si="6"/>
        <v/>
      </c>
      <c r="K19" s="270" t="str">
        <f t="shared" ca="1" si="6"/>
        <v/>
      </c>
      <c r="L19" s="271" t="str">
        <f t="shared" ca="1" si="6"/>
        <v/>
      </c>
    </row>
    <row r="20" spans="1:18" ht="19.5" x14ac:dyDescent="0.2">
      <c r="A20" s="266" t="s">
        <v>529</v>
      </c>
      <c r="B20" s="272">
        <f ca="1">COUNTIF(INDIRECT("'Planning'!$"&amp;VLOOKUP(A18,tab_z,2,FALSE)&amp;"1:$"&amp;VLOOKUP(A18,tab_z,3,FALSE)&amp;1),1)</f>
        <v>20</v>
      </c>
      <c r="D20" s="287" t="s">
        <v>530</v>
      </c>
      <c r="E20" s="274">
        <f ca="1">IF(E18="","",B19-E19-E25-E26)</f>
        <v>6</v>
      </c>
      <c r="F20" s="275">
        <f ca="1">IF(F18="","",B19-F19-F25-F26)</f>
        <v>20</v>
      </c>
      <c r="G20" s="275">
        <f ca="1">IF(G18="","",B19-G19-G25-G26)</f>
        <v>20</v>
      </c>
      <c r="H20" s="275" t="str">
        <f ca="1">IF(H18="","",B19-H19-H25-H26)</f>
        <v/>
      </c>
      <c r="I20" s="275" t="str">
        <f ca="1">IF(I18="","",B19-I19-I25-I26)</f>
        <v/>
      </c>
      <c r="J20" s="275" t="str">
        <f ca="1">IF(J18="","",B19-J19-J25-J26)</f>
        <v/>
      </c>
      <c r="K20" s="275" t="str">
        <f ca="1">IF(K18="","",B19-K19-K25-K26)</f>
        <v/>
      </c>
      <c r="L20" s="276" t="str">
        <f ca="1">IF(L18="","",B19-L19-L25-L26)</f>
        <v/>
      </c>
      <c r="P20" s="288"/>
    </row>
    <row r="21" spans="1:18" ht="20.25" thickBot="1" x14ac:dyDescent="0.25">
      <c r="A21" s="277" t="s">
        <v>531</v>
      </c>
      <c r="B21" s="278">
        <f ca="1">COUNTIF(INDIRECT("'Planning'!$"&amp;VLOOKUP(A18,tab_z,2,FALSE)&amp;"1:$"&amp;VLOOKUP(A18,tab_z,3,FALSE)&amp;9),0)</f>
        <v>10</v>
      </c>
      <c r="C21">
        <v>21</v>
      </c>
      <c r="D21" s="287" t="s">
        <v>9</v>
      </c>
      <c r="E21" s="274">
        <f ca="1">IF(E18="","",COUNTIF(INDIRECT("'Calcul1'!"&amp;VLOOKUP($A18,tab_z,2,FALSE)&amp;(E$1+((ROW()-$C21)*4))&amp;":"&amp;VLOOKUP($A18,tab_z,3,FALSE)&amp;(E$2+((ROW()-$C21)*4))),BD!$E$2))/2+IF(E18="","",COUNTIF(INDIRECT("'Calcul1'!"&amp;VLOOKUP($A18,tab_z,2,FALSE)&amp;(E$1+((ROW()-$C21)*4))&amp;":"&amp;VLOOKUP($A18,tab_z,3,FALSE)&amp;(E$2+((ROW()-$C21)*4))),BD!$E$3))/2+IF(E18="","",COUNTIF(INDIRECT("'Calcul1'!"&amp;VLOOKUP($A18,tab_z,2,FALSE)&amp;(E$1+((ROW()-$C21)*4))&amp;":"&amp;VLOOKUP($A18,tab_z,3,FALSE)&amp;(E$2+((ROW()-$C21)*4))),BD!$E$4))/2+IF(E18="","",COUNTIF(INDIRECT("'Calcul1'!"&amp;VLOOKUP($A18,tab_z,2,FALSE)&amp;(E$1+((ROW()-$C21)*4))&amp;":"&amp;VLOOKUP($A18,tab_z,3,FALSE)&amp;(E$2+((ROW()-$C21)*4))),BD!$E$5))/2+IF(E18="","",COUNTIF(INDIRECT("'Calcul1'!"&amp;VLOOKUP($A18,tab_z,2,FALSE)&amp;(E$1+((ROW()-$C21)*4))&amp;":"&amp;VLOOKUP($A18,tab_z,3,FALSE)&amp;(E$2+((ROW()-$C21)*4))),BD!$E$6))/2+IF(E18="","",COUNTIF(INDIRECT("'Calcul1'!"&amp;VLOOKUP($A18,tab_z,2,FALSE)&amp;(E$1+((ROW()-$C21)*4))&amp;":"&amp;VLOOKUP($A18,tab_z,3,FALSE)&amp;(E$2+((ROW()-$C21)*4))),BD!$E$7))/2+IF(E18="","",COUNTIF(INDIRECT("'Calcul1'!"&amp;VLOOKUP($A18,tab_z,2,FALSE)&amp;(E$1+((ROW()-$C21)*4))&amp;":"&amp;VLOOKUP($A18,tab_z,3,FALSE)&amp;(E$2+((ROW()-$C21)*4))),BD!$E$8))/2+IF(E18="","",COUNTIF(INDIRECT("'Calcul1'!"&amp;VLOOKUP($A18,tab_z,2,FALSE)&amp;(E$1+((ROW()-$C21)*4))&amp;":"&amp;VLOOKUP($A18,tab_z,3,FALSE)&amp;(E$2+((ROW()-$C21)*4))),BD!$E$9))/2+IF(E18="","",COUNTIF(INDIRECT("'Calcul1'!"&amp;VLOOKUP($A18,tab_z,2,FALSE)&amp;(E$1+((ROW()-$C21)*4))&amp;":"&amp;VLOOKUP($A18,tab_z,3,FALSE)&amp;(E$2+((ROW()-$C21)*4))),BD!$E$10))/2+IF(E18="","",COUNTIF(INDIRECT("'Calcul1'!"&amp;VLOOKUP($A18,tab_z,2,FALSE)&amp;(E$1+((ROW()-$C21)*4))&amp;":"&amp;VLOOKUP($A18,tab_z,3,FALSE)&amp;(E$2+((ROW()-$C21)*4))),BD!$E$11))/2+IF(E18="","",COUNTIF(INDIRECT("'Calcul1'!"&amp;VLOOKUP($A18,tab_z,2,FALSE)&amp;(E$1+((ROW()-$C21)*4))&amp;":"&amp;VLOOKUP($A18,tab_z,3,FALSE)&amp;(E$2+((ROW()-$C21)*4))),BD!$E$12))/2+IF(E18="","",COUNTIF(INDIRECT("'Calcul1'!"&amp;VLOOKUP($A18,tab_z,2,FALSE)&amp;(E$1+((ROW()-$C21)*4))&amp;":"&amp;VLOOKUP($A18,tab_z,3,FALSE)&amp;(E$2+((ROW()-$C21)*4))),BD!$E$13))/2+IF(E18="","",COUNTIF(INDIRECT("'Calcul1'!"&amp;VLOOKUP($A18,tab_z,2,FALSE)&amp;(E$1+((ROW()-$C21)*4))&amp;":"&amp;VLOOKUP($A18,tab_z,3,FALSE)&amp;(E$2+((ROW()-$C21)*4))),BD!$E$14))/2+IF(E18="","",COUNTIF(INDIRECT("'Calcul1'!"&amp;VLOOKUP($A18,tab_z,2,FALSE)&amp;(E$1+((ROW()-$C21)*4))&amp;":"&amp;VLOOKUP($A18,tab_z,3,FALSE)&amp;(E$2+((ROW()-$C21)*4))),BD!$E$15))/2+IF(E18="","",COUNTIF(INDIRECT("'Calcul1'!"&amp;VLOOKUP($A18,tab_z,2,FALSE)&amp;(E$1+((ROW()-$C21)*4))&amp;":"&amp;VLOOKUP($A18,tab_z,3,FALSE)&amp;(E$2+((ROW()-$C21)*4))),BD!$E$16))/2+IF(E18="","",COUNTIF(INDIRECT("'Calcul1'!"&amp;VLOOKUP($A18,tab_z,2,FALSE)&amp;(E$1+((ROW()-$C21)*4))&amp;":"&amp;VLOOKUP($A18,tab_z,3,FALSE)&amp;(E$2+((ROW()-$C21)*4))),BD!$E$17))/2+IF(E18="","",COUNTIF(INDIRECT("'Calcul1'!"&amp;VLOOKUP($A18,tab_z,2,FALSE)&amp;(E$1+((ROW()-$C21)*4))&amp;":"&amp;VLOOKUP($A18,tab_z,3,FALSE)&amp;(E$2+((ROW()-$C21)*4))),BD!$E$18))/2+IF(E18="","",COUNTIF(INDIRECT("'Calcul1'!"&amp;VLOOKUP($A18,tab_z,2,FALSE)&amp;(E$1+((ROW()-$C21)*4))&amp;":"&amp;VLOOKUP($A18,tab_z,3,FALSE)&amp;(E$2+((ROW()-$C21)*4))),BD!$E$19))/2+IF(E18="","",COUNTIF(INDIRECT("'Calcul1'!"&amp;VLOOKUP($A18,tab_z,2,FALSE)&amp;(E$1+((ROW()-$C21)*4))&amp;":"&amp;VLOOKUP($A18,tab_z,3,FALSE)&amp;(E$2+((ROW()-$C21)*4))),BD!$E$20))/2</f>
        <v>2</v>
      </c>
      <c r="F21" s="275">
        <f ca="1">IF(F18="","",COUNTIF(INDIRECT("'Calcul1'!"&amp;VLOOKUP($A18,tab_z,2,FALSE)&amp;(F$1+((ROW()-$C21)*4))&amp;":"&amp;VLOOKUP($A18,tab_z,3,FALSE)&amp;(F$2+((ROW()-$C21)*4))),BD!$E$2))/2+IF(F18="","",COUNTIF(INDIRECT("'Calcul1'!"&amp;VLOOKUP($A18,tab_z,2,FALSE)&amp;(F$1+((ROW()-$C21)*4))&amp;":"&amp;VLOOKUP($A18,tab_z,3,FALSE)&amp;(F$2+((ROW()-$C21)*4))),BD!$E$3))/2+IF(F18="","",COUNTIF(INDIRECT("'Calcul1'!"&amp;VLOOKUP($A18,tab_z,2,FALSE)&amp;(F$1+((ROW()-$C21)*4))&amp;":"&amp;VLOOKUP($A18,tab_z,3,FALSE)&amp;(F$2+((ROW()-$C21)*4))),BD!$E$4))/2+IF(F18="","",COUNTIF(INDIRECT("'Calcul1'!"&amp;VLOOKUP($A18,tab_z,2,FALSE)&amp;(F$1+((ROW()-$C21)*4))&amp;":"&amp;VLOOKUP($A18,tab_z,3,FALSE)&amp;(F$2+((ROW()-$C21)*4))),BD!$E$5))/2+IF(F18="","",COUNTIF(INDIRECT("'Calcul1'!"&amp;VLOOKUP($A18,tab_z,2,FALSE)&amp;(F$1+((ROW()-$C21)*4))&amp;":"&amp;VLOOKUP($A18,tab_z,3,FALSE)&amp;(F$2+((ROW()-$C21)*4))),BD!$E$6))/2+IF(F18="","",COUNTIF(INDIRECT("'Calcul1'!"&amp;VLOOKUP($A18,tab_z,2,FALSE)&amp;(F$1+((ROW()-$C21)*4))&amp;":"&amp;VLOOKUP($A18,tab_z,3,FALSE)&amp;(F$2+((ROW()-$C21)*4))),BD!$E$7))/2+IF(F18="","",COUNTIF(INDIRECT("'Calcul1'!"&amp;VLOOKUP($A18,tab_z,2,FALSE)&amp;(F$1+((ROW()-$C21)*4))&amp;":"&amp;VLOOKUP($A18,tab_z,3,FALSE)&amp;(F$2+((ROW()-$C21)*4))),BD!$E$8))/2+IF(F18="","",COUNTIF(INDIRECT("'Calcul1'!"&amp;VLOOKUP($A18,tab_z,2,FALSE)&amp;(F$1+((ROW()-$C21)*4))&amp;":"&amp;VLOOKUP($A18,tab_z,3,FALSE)&amp;(F$2+((ROW()-$C21)*4))),BD!$E$9))/2+IF(F18="","",COUNTIF(INDIRECT("'Calcul1'!"&amp;VLOOKUP($A18,tab_z,2,FALSE)&amp;(F$1+((ROW()-$C21)*4))&amp;":"&amp;VLOOKUP($A18,tab_z,3,FALSE)&amp;(F$2+((ROW()-$C21)*4))),BD!$E$10))/2+IF(F18="","",COUNTIF(INDIRECT("'Calcul1'!"&amp;VLOOKUP($A18,tab_z,2,FALSE)&amp;(F$1+((ROW()-$C21)*4))&amp;":"&amp;VLOOKUP($A18,tab_z,3,FALSE)&amp;(F$2+((ROW()-$C21)*4))),BD!$E$11))/2+IF(F18="","",COUNTIF(INDIRECT("'Calcul1'!"&amp;VLOOKUP($A18,tab_z,2,FALSE)&amp;(F$1+((ROW()-$C21)*4))&amp;":"&amp;VLOOKUP($A18,tab_z,3,FALSE)&amp;(F$2+((ROW()-$C21)*4))),BD!$E$12))/2+IF(F18="","",COUNTIF(INDIRECT("'Calcul1'!"&amp;VLOOKUP($A18,tab_z,2,FALSE)&amp;(F$1+((ROW()-$C21)*4))&amp;":"&amp;VLOOKUP($A18,tab_z,3,FALSE)&amp;(F$2+((ROW()-$C21)*4))),BD!$E$13))/2+IF(F18="","",COUNTIF(INDIRECT("'Calcul1'!"&amp;VLOOKUP($A18,tab_z,2,FALSE)&amp;(F$1+((ROW()-$C21)*4))&amp;":"&amp;VLOOKUP($A18,tab_z,3,FALSE)&amp;(F$2+((ROW()-$C21)*4))),BD!$E$14))/2+IF(F18="","",COUNTIF(INDIRECT("'Calcul1'!"&amp;VLOOKUP($A18,tab_z,2,FALSE)&amp;(F$1+((ROW()-$C21)*4))&amp;":"&amp;VLOOKUP($A18,tab_z,3,FALSE)&amp;(F$2+((ROW()-$C21)*4))),BD!$E$15))/2+IF(F18="","",COUNTIF(INDIRECT("'Calcul1'!"&amp;VLOOKUP($A18,tab_z,2,FALSE)&amp;(F$1+((ROW()-$C21)*4))&amp;":"&amp;VLOOKUP($A18,tab_z,3,FALSE)&amp;(F$2+((ROW()-$C21)*4))),BD!$E$16))/2+IF(F18="","",COUNTIF(INDIRECT("'Calcul1'!"&amp;VLOOKUP($A18,tab_z,2,FALSE)&amp;(F$1+((ROW()-$C21)*4))&amp;":"&amp;VLOOKUP($A18,tab_z,3,FALSE)&amp;(F$2+((ROW()-$C21)*4))),BD!$E$17))/2+IF(F18="","",COUNTIF(INDIRECT("'Calcul1'!"&amp;VLOOKUP($A18,tab_z,2,FALSE)&amp;(F$1+((ROW()-$C21)*4))&amp;":"&amp;VLOOKUP($A18,tab_z,3,FALSE)&amp;(F$2+((ROW()-$C21)*4))),BD!$E$18))/2+IF(F18="","",COUNTIF(INDIRECT("'Calcul1'!"&amp;VLOOKUP($A18,tab_z,2,FALSE)&amp;(F$1+((ROW()-$C21)*4))&amp;":"&amp;VLOOKUP($A18,tab_z,3,FALSE)&amp;(F$2+((ROW()-$C21)*4))),BD!$E$19))/2+IF(F18="","",COUNTIF(INDIRECT("'Calcul1'!"&amp;VLOOKUP($A18,tab_z,2,FALSE)&amp;(F$1+((ROW()-$C21)*4))&amp;":"&amp;VLOOKUP($A18,tab_z,3,FALSE)&amp;(F$2+((ROW()-$C21)*4))),BD!$E$20))/2</f>
        <v>0</v>
      </c>
      <c r="G21" s="275">
        <f ca="1">IF(G18="","",COUNTIF(INDIRECT("'Calcul1'!"&amp;VLOOKUP($A18,tab_z,2,FALSE)&amp;(G$1+((ROW()-$C21)*4))&amp;":"&amp;VLOOKUP($A18,tab_z,3,FALSE)&amp;(G$2+((ROW()-$C21)*4))),BD!$E$2))/2+IF(G18="","",COUNTIF(INDIRECT("'Calcul1'!"&amp;VLOOKUP($A18,tab_z,2,FALSE)&amp;(G$1+((ROW()-$C21)*4))&amp;":"&amp;VLOOKUP($A18,tab_z,3,FALSE)&amp;(G$2+((ROW()-$C21)*4))),BD!$E$3))/2+IF(G18="","",COUNTIF(INDIRECT("'Calcul1'!"&amp;VLOOKUP($A18,tab_z,2,FALSE)&amp;(G$1+((ROW()-$C21)*4))&amp;":"&amp;VLOOKUP($A18,tab_z,3,FALSE)&amp;(G$2+((ROW()-$C21)*4))),BD!$E$4))/2+IF(G18="","",COUNTIF(INDIRECT("'Calcul1'!"&amp;VLOOKUP($A18,tab_z,2,FALSE)&amp;(G$1+((ROW()-$C21)*4))&amp;":"&amp;VLOOKUP($A18,tab_z,3,FALSE)&amp;(G$2+((ROW()-$C21)*4))),BD!$E$5))/2+IF(G18="","",COUNTIF(INDIRECT("'Calcul1'!"&amp;VLOOKUP($A18,tab_z,2,FALSE)&amp;(G$1+((ROW()-$C21)*4))&amp;":"&amp;VLOOKUP($A18,tab_z,3,FALSE)&amp;(G$2+((ROW()-$C21)*4))),BD!$E$6))/2+IF(G18="","",COUNTIF(INDIRECT("'Calcul1'!"&amp;VLOOKUP($A18,tab_z,2,FALSE)&amp;(G$1+((ROW()-$C21)*4))&amp;":"&amp;VLOOKUP($A18,tab_z,3,FALSE)&amp;(G$2+((ROW()-$C21)*4))),BD!$E$7))/2+IF(G18="","",COUNTIF(INDIRECT("'Calcul1'!"&amp;VLOOKUP($A18,tab_z,2,FALSE)&amp;(G$1+((ROW()-$C21)*4))&amp;":"&amp;VLOOKUP($A18,tab_z,3,FALSE)&amp;(G$2+((ROW()-$C21)*4))),BD!$E$8))/2+IF(G18="","",COUNTIF(INDIRECT("'Calcul1'!"&amp;VLOOKUP($A18,tab_z,2,FALSE)&amp;(G$1+((ROW()-$C21)*4))&amp;":"&amp;VLOOKUP($A18,tab_z,3,FALSE)&amp;(G$2+((ROW()-$C21)*4))),BD!$E$9))/2+IF(G18="","",COUNTIF(INDIRECT("'Calcul1'!"&amp;VLOOKUP($A18,tab_z,2,FALSE)&amp;(G$1+((ROW()-$C21)*4))&amp;":"&amp;VLOOKUP($A18,tab_z,3,FALSE)&amp;(G$2+((ROW()-$C21)*4))),BD!$E$10))/2+IF(G18="","",COUNTIF(INDIRECT("'Calcul1'!"&amp;VLOOKUP($A18,tab_z,2,FALSE)&amp;(G$1+((ROW()-$C21)*4))&amp;":"&amp;VLOOKUP($A18,tab_z,3,FALSE)&amp;(G$2+((ROW()-$C21)*4))),BD!$E$11))/2+IF(G18="","",COUNTIF(INDIRECT("'Calcul1'!"&amp;VLOOKUP($A18,tab_z,2,FALSE)&amp;(G$1+((ROW()-$C21)*4))&amp;":"&amp;VLOOKUP($A18,tab_z,3,FALSE)&amp;(G$2+((ROW()-$C21)*4))),BD!$E$12))/2+IF(G18="","",COUNTIF(INDIRECT("'Calcul1'!"&amp;VLOOKUP($A18,tab_z,2,FALSE)&amp;(G$1+((ROW()-$C21)*4))&amp;":"&amp;VLOOKUP($A18,tab_z,3,FALSE)&amp;(G$2+((ROW()-$C21)*4))),BD!$E$13))/2+IF(G18="","",COUNTIF(INDIRECT("'Calcul1'!"&amp;VLOOKUP($A18,tab_z,2,FALSE)&amp;(G$1+((ROW()-$C21)*4))&amp;":"&amp;VLOOKUP($A18,tab_z,3,FALSE)&amp;(G$2+((ROW()-$C21)*4))),BD!$E$14))/2+IF(G18="","",COUNTIF(INDIRECT("'Calcul1'!"&amp;VLOOKUP($A18,tab_z,2,FALSE)&amp;(G$1+((ROW()-$C21)*4))&amp;":"&amp;VLOOKUP($A18,tab_z,3,FALSE)&amp;(G$2+((ROW()-$C21)*4))),BD!$E$15))/2+IF(G18="","",COUNTIF(INDIRECT("'Calcul1'!"&amp;VLOOKUP($A18,tab_z,2,FALSE)&amp;(G$1+((ROW()-$C21)*4))&amp;":"&amp;VLOOKUP($A18,tab_z,3,FALSE)&amp;(G$2+((ROW()-$C21)*4))),BD!$E$16))/2+IF(G18="","",COUNTIF(INDIRECT("'Calcul1'!"&amp;VLOOKUP($A18,tab_z,2,FALSE)&amp;(G$1+((ROW()-$C21)*4))&amp;":"&amp;VLOOKUP($A18,tab_z,3,FALSE)&amp;(G$2+((ROW()-$C21)*4))),BD!$E$17))/2+IF(G18="","",COUNTIF(INDIRECT("'Calcul1'!"&amp;VLOOKUP($A18,tab_z,2,FALSE)&amp;(G$1+((ROW()-$C21)*4))&amp;":"&amp;VLOOKUP($A18,tab_z,3,FALSE)&amp;(G$2+((ROW()-$C21)*4))),BD!$E$18))/2+IF(G18="","",COUNTIF(INDIRECT("'Calcul1'!"&amp;VLOOKUP($A18,tab_z,2,FALSE)&amp;(G$1+((ROW()-$C21)*4))&amp;":"&amp;VLOOKUP($A18,tab_z,3,FALSE)&amp;(G$2+((ROW()-$C21)*4))),BD!$E$19))/2+IF(G18="","",COUNTIF(INDIRECT("'Calcul1'!"&amp;VLOOKUP($A18,tab_z,2,FALSE)&amp;(G$1+((ROW()-$C21)*4))&amp;":"&amp;VLOOKUP($A18,tab_z,3,FALSE)&amp;(G$2+((ROW()-$C21)*4))),BD!$E$20))/2</f>
        <v>0</v>
      </c>
      <c r="H21" s="275" t="e">
        <f ca="1">IF(H18="","",COUNTIF(INDIRECT("'Calcul1'!"&amp;VLOOKUP($A18,tab_z,2,FALSE)&amp;(H$1+((ROW()-$C21)*4))&amp;":"&amp;VLOOKUP($A18,tab_z,3,FALSE)&amp;(H$2+((ROW()-$C21)*4))),BD!$E$2))/2+IF(H18="","",COUNTIF(INDIRECT("'Calcul1'!"&amp;VLOOKUP($A18,tab_z,2,FALSE)&amp;(H$1+((ROW()-$C21)*4))&amp;":"&amp;VLOOKUP($A18,tab_z,3,FALSE)&amp;(H$2+((ROW()-$C21)*4))),BD!$E$3))/2+IF(H18="","",COUNTIF(INDIRECT("'Calcul1'!"&amp;VLOOKUP($A18,tab_z,2,FALSE)&amp;(H$1+((ROW()-$C21)*4))&amp;":"&amp;VLOOKUP($A18,tab_z,3,FALSE)&amp;(H$2+((ROW()-$C21)*4))),BD!$E$4))/2+IF(H18="","",COUNTIF(INDIRECT("'Calcul1'!"&amp;VLOOKUP($A18,tab_z,2,FALSE)&amp;(H$1+((ROW()-$C21)*4))&amp;":"&amp;VLOOKUP($A18,tab_z,3,FALSE)&amp;(H$2+((ROW()-$C21)*4))),BD!$E$5))/2+IF(H18="","",COUNTIF(INDIRECT("'Calcul1'!"&amp;VLOOKUP($A18,tab_z,2,FALSE)&amp;(H$1+((ROW()-$C21)*4))&amp;":"&amp;VLOOKUP($A18,tab_z,3,FALSE)&amp;(H$2+((ROW()-$C21)*4))),BD!$E$6))/2+IF(H18="","",COUNTIF(INDIRECT("'Calcul1'!"&amp;VLOOKUP($A18,tab_z,2,FALSE)&amp;(H$1+((ROW()-$C21)*4))&amp;":"&amp;VLOOKUP($A18,tab_z,3,FALSE)&amp;(H$2+((ROW()-$C21)*4))),BD!$E$7))/2+IF(H18="","",COUNTIF(INDIRECT("'Calcul1'!"&amp;VLOOKUP($A18,tab_z,2,FALSE)&amp;(H$1+((ROW()-$C21)*4))&amp;":"&amp;VLOOKUP($A18,tab_z,3,FALSE)&amp;(H$2+((ROW()-$C21)*4))),BD!$E$8))/2+IF(H18="","",COUNTIF(INDIRECT("'Calcul1'!"&amp;VLOOKUP($A18,tab_z,2,FALSE)&amp;(H$1+((ROW()-$C21)*4))&amp;":"&amp;VLOOKUP($A18,tab_z,3,FALSE)&amp;(H$2+((ROW()-$C21)*4))),BD!$E$9))/2+IF(H18="","",COUNTIF(INDIRECT("'Calcul1'!"&amp;VLOOKUP($A18,tab_z,2,FALSE)&amp;(H$1+((ROW()-$C21)*4))&amp;":"&amp;VLOOKUP($A18,tab_z,3,FALSE)&amp;(H$2+((ROW()-$C21)*4))),BD!$E$10))/2+IF(H18="","",COUNTIF(INDIRECT("'Calcul1'!"&amp;VLOOKUP($A18,tab_z,2,FALSE)&amp;(H$1+((ROW()-$C21)*4))&amp;":"&amp;VLOOKUP($A18,tab_z,3,FALSE)&amp;(H$2+((ROW()-$C21)*4))),BD!$E$11))/2+IF(H18="","",COUNTIF(INDIRECT("'Calcul1'!"&amp;VLOOKUP($A18,tab_z,2,FALSE)&amp;(H$1+((ROW()-$C21)*4))&amp;":"&amp;VLOOKUP($A18,tab_z,3,FALSE)&amp;(H$2+((ROW()-$C21)*4))),BD!$E$12))/2+IF(H18="","",COUNTIF(INDIRECT("'Calcul1'!"&amp;VLOOKUP($A18,tab_z,2,FALSE)&amp;(H$1+((ROW()-$C21)*4))&amp;":"&amp;VLOOKUP($A18,tab_z,3,FALSE)&amp;(H$2+((ROW()-$C21)*4))),BD!$E$13))/2+IF(H18="","",COUNTIF(INDIRECT("'Calcul1'!"&amp;VLOOKUP($A18,tab_z,2,FALSE)&amp;(H$1+((ROW()-$C21)*4))&amp;":"&amp;VLOOKUP($A18,tab_z,3,FALSE)&amp;(H$2+((ROW()-$C21)*4))),BD!$E$14))/2+IF(H18="","",COUNTIF(INDIRECT("'Calcul1'!"&amp;VLOOKUP($A18,tab_z,2,FALSE)&amp;(H$1+((ROW()-$C21)*4))&amp;":"&amp;VLOOKUP($A18,tab_z,3,FALSE)&amp;(H$2+((ROW()-$C21)*4))),BD!$E$15))/2+IF(H18="","",COUNTIF(INDIRECT("'Calcul1'!"&amp;VLOOKUP($A18,tab_z,2,FALSE)&amp;(H$1+((ROW()-$C21)*4))&amp;":"&amp;VLOOKUP($A18,tab_z,3,FALSE)&amp;(H$2+((ROW()-$C21)*4))),BD!$E$16))/2+IF(H18="","",COUNTIF(INDIRECT("'Calcul1'!"&amp;VLOOKUP($A18,tab_z,2,FALSE)&amp;(H$1+((ROW()-$C21)*4))&amp;":"&amp;VLOOKUP($A18,tab_z,3,FALSE)&amp;(H$2+((ROW()-$C21)*4))),BD!$E$17))/2+IF(H18="","",COUNTIF(INDIRECT("'Calcul1'!"&amp;VLOOKUP($A18,tab_z,2,FALSE)&amp;(H$1+((ROW()-$C21)*4))&amp;":"&amp;VLOOKUP($A18,tab_z,3,FALSE)&amp;(H$2+((ROW()-$C21)*4))),BD!$E$18))/2+IF(H18="","",COUNTIF(INDIRECT("'Calcul1'!"&amp;VLOOKUP($A18,tab_z,2,FALSE)&amp;(H$1+((ROW()-$C21)*4))&amp;":"&amp;VLOOKUP($A18,tab_z,3,FALSE)&amp;(H$2+((ROW()-$C21)*4))),BD!$E$19))/2+IF(H18="","",COUNTIF(INDIRECT("'Calcul1'!"&amp;VLOOKUP($A18,tab_z,2,FALSE)&amp;(H$1+((ROW()-$C21)*4))&amp;":"&amp;VLOOKUP($A18,tab_z,3,FALSE)&amp;(H$2+((ROW()-$C21)*4))),BD!$E$20))/2</f>
        <v>#VALUE!</v>
      </c>
      <c r="I21" s="275" t="e">
        <f ca="1">IF(I18="","",COUNTIF(INDIRECT("'Calcul1'!"&amp;VLOOKUP($A18,tab_z,2,FALSE)&amp;(I$1+((ROW()-$C21)*4))&amp;":"&amp;VLOOKUP($A18,tab_z,3,FALSE)&amp;(I$2+((ROW()-$C21)*4))),BD!$E$2))/2+IF(I18="","",COUNTIF(INDIRECT("'Calcul1'!"&amp;VLOOKUP($A18,tab_z,2,FALSE)&amp;(I$1+((ROW()-$C21)*4))&amp;":"&amp;VLOOKUP($A18,tab_z,3,FALSE)&amp;(I$2+((ROW()-$C21)*4))),BD!$E$3))/2+IF(I18="","",COUNTIF(INDIRECT("'Calcul1'!"&amp;VLOOKUP($A18,tab_z,2,FALSE)&amp;(I$1+((ROW()-$C21)*4))&amp;":"&amp;VLOOKUP($A18,tab_z,3,FALSE)&amp;(I$2+((ROW()-$C21)*4))),BD!$E$4))/2+IF(I18="","",COUNTIF(INDIRECT("'Calcul1'!"&amp;VLOOKUP($A18,tab_z,2,FALSE)&amp;(I$1+((ROW()-$C21)*4))&amp;":"&amp;VLOOKUP($A18,tab_z,3,FALSE)&amp;(I$2+((ROW()-$C21)*4))),BD!$E$5))/2+IF(I18="","",COUNTIF(INDIRECT("'Calcul1'!"&amp;VLOOKUP($A18,tab_z,2,FALSE)&amp;(I$1+((ROW()-$C21)*4))&amp;":"&amp;VLOOKUP($A18,tab_z,3,FALSE)&amp;(I$2+((ROW()-$C21)*4))),BD!$E$6))/2+IF(I18="","",COUNTIF(INDIRECT("'Calcul1'!"&amp;VLOOKUP($A18,tab_z,2,FALSE)&amp;(I$1+((ROW()-$C21)*4))&amp;":"&amp;VLOOKUP($A18,tab_z,3,FALSE)&amp;(I$2+((ROW()-$C21)*4))),BD!$E$7))/2+IF(I18="","",COUNTIF(INDIRECT("'Calcul1'!"&amp;VLOOKUP($A18,tab_z,2,FALSE)&amp;(I$1+((ROW()-$C21)*4))&amp;":"&amp;VLOOKUP($A18,tab_z,3,FALSE)&amp;(I$2+((ROW()-$C21)*4))),BD!$E$8))/2+IF(I18="","",COUNTIF(INDIRECT("'Calcul1'!"&amp;VLOOKUP($A18,tab_z,2,FALSE)&amp;(I$1+((ROW()-$C21)*4))&amp;":"&amp;VLOOKUP($A18,tab_z,3,FALSE)&amp;(I$2+((ROW()-$C21)*4))),BD!$E$9))/2+IF(I18="","",COUNTIF(INDIRECT("'Calcul1'!"&amp;VLOOKUP($A18,tab_z,2,FALSE)&amp;(I$1+((ROW()-$C21)*4))&amp;":"&amp;VLOOKUP($A18,tab_z,3,FALSE)&amp;(I$2+((ROW()-$C21)*4))),BD!$E$10))/2+IF(I18="","",COUNTIF(INDIRECT("'Calcul1'!"&amp;VLOOKUP($A18,tab_z,2,FALSE)&amp;(I$1+((ROW()-$C21)*4))&amp;":"&amp;VLOOKUP($A18,tab_z,3,FALSE)&amp;(I$2+((ROW()-$C21)*4))),BD!$E$11))/2+IF(I18="","",COUNTIF(INDIRECT("'Calcul1'!"&amp;VLOOKUP($A18,tab_z,2,FALSE)&amp;(I$1+((ROW()-$C21)*4))&amp;":"&amp;VLOOKUP($A18,tab_z,3,FALSE)&amp;(I$2+((ROW()-$C21)*4))),BD!$E$12))/2+IF(I18="","",COUNTIF(INDIRECT("'Calcul1'!"&amp;VLOOKUP($A18,tab_z,2,FALSE)&amp;(I$1+((ROW()-$C21)*4))&amp;":"&amp;VLOOKUP($A18,tab_z,3,FALSE)&amp;(I$2+((ROW()-$C21)*4))),BD!$E$13))/2+IF(I18="","",COUNTIF(INDIRECT("'Calcul1'!"&amp;VLOOKUP($A18,tab_z,2,FALSE)&amp;(I$1+((ROW()-$C21)*4))&amp;":"&amp;VLOOKUP($A18,tab_z,3,FALSE)&amp;(I$2+((ROW()-$C21)*4))),BD!$E$14))/2+IF(I18="","",COUNTIF(INDIRECT("'Calcul1'!"&amp;VLOOKUP($A18,tab_z,2,FALSE)&amp;(I$1+((ROW()-$C21)*4))&amp;":"&amp;VLOOKUP($A18,tab_z,3,FALSE)&amp;(I$2+((ROW()-$C21)*4))),BD!$E$15))/2+IF(I18="","",COUNTIF(INDIRECT("'Calcul1'!"&amp;VLOOKUP($A18,tab_z,2,FALSE)&amp;(I$1+((ROW()-$C21)*4))&amp;":"&amp;VLOOKUP($A18,tab_z,3,FALSE)&amp;(I$2+((ROW()-$C21)*4))),BD!$E$16))/2+IF(I18="","",COUNTIF(INDIRECT("'Calcul1'!"&amp;VLOOKUP($A18,tab_z,2,FALSE)&amp;(I$1+((ROW()-$C21)*4))&amp;":"&amp;VLOOKUP($A18,tab_z,3,FALSE)&amp;(I$2+((ROW()-$C21)*4))),BD!$E$17))/2+IF(I18="","",COUNTIF(INDIRECT("'Calcul1'!"&amp;VLOOKUP($A18,tab_z,2,FALSE)&amp;(I$1+((ROW()-$C21)*4))&amp;":"&amp;VLOOKUP($A18,tab_z,3,FALSE)&amp;(I$2+((ROW()-$C21)*4))),BD!$E$18))/2+IF(I18="","",COUNTIF(INDIRECT("'Calcul1'!"&amp;VLOOKUP($A18,tab_z,2,FALSE)&amp;(I$1+((ROW()-$C21)*4))&amp;":"&amp;VLOOKUP($A18,tab_z,3,FALSE)&amp;(I$2+((ROW()-$C21)*4))),BD!$E$19))/2+IF(I18="","",COUNTIF(INDIRECT("'Calcul1'!"&amp;VLOOKUP($A18,tab_z,2,FALSE)&amp;(I$1+((ROW()-$C21)*4))&amp;":"&amp;VLOOKUP($A18,tab_z,3,FALSE)&amp;(I$2+((ROW()-$C21)*4))),BD!$E$20))/2</f>
        <v>#VALUE!</v>
      </c>
      <c r="J21" s="275" t="e">
        <f ca="1">IF(J18="","",COUNTIF(INDIRECT("'Calcul1'!"&amp;VLOOKUP($A18,tab_z,2,FALSE)&amp;(J$1+((ROW()-$C21)*4))&amp;":"&amp;VLOOKUP($A18,tab_z,3,FALSE)&amp;(J$2+((ROW()-$C21)*4))),BD!$E$2))/2+IF(J18="","",COUNTIF(INDIRECT("'Calcul1'!"&amp;VLOOKUP($A18,tab_z,2,FALSE)&amp;(J$1+((ROW()-$C21)*4))&amp;":"&amp;VLOOKUP($A18,tab_z,3,FALSE)&amp;(J$2+((ROW()-$C21)*4))),BD!$E$3))/2+IF(J18="","",COUNTIF(INDIRECT("'Calcul1'!"&amp;VLOOKUP($A18,tab_z,2,FALSE)&amp;(J$1+((ROW()-$C21)*4))&amp;":"&amp;VLOOKUP($A18,tab_z,3,FALSE)&amp;(J$2+((ROW()-$C21)*4))),BD!$E$4))/2+IF(J18="","",COUNTIF(INDIRECT("'Calcul1'!"&amp;VLOOKUP($A18,tab_z,2,FALSE)&amp;(J$1+((ROW()-$C21)*4))&amp;":"&amp;VLOOKUP($A18,tab_z,3,FALSE)&amp;(J$2+((ROW()-$C21)*4))),BD!$E$5))/2+IF(J18="","",COUNTIF(INDIRECT("'Calcul1'!"&amp;VLOOKUP($A18,tab_z,2,FALSE)&amp;(J$1+((ROW()-$C21)*4))&amp;":"&amp;VLOOKUP($A18,tab_z,3,FALSE)&amp;(J$2+((ROW()-$C21)*4))),BD!$E$6))/2+IF(J18="","",COUNTIF(INDIRECT("'Calcul1'!"&amp;VLOOKUP($A18,tab_z,2,FALSE)&amp;(J$1+((ROW()-$C21)*4))&amp;":"&amp;VLOOKUP($A18,tab_z,3,FALSE)&amp;(J$2+((ROW()-$C21)*4))),BD!$E$7))/2+IF(J18="","",COUNTIF(INDIRECT("'Calcul1'!"&amp;VLOOKUP($A18,tab_z,2,FALSE)&amp;(J$1+((ROW()-$C21)*4))&amp;":"&amp;VLOOKUP($A18,tab_z,3,FALSE)&amp;(J$2+((ROW()-$C21)*4))),BD!$E$8))/2+IF(J18="","",COUNTIF(INDIRECT("'Calcul1'!"&amp;VLOOKUP($A18,tab_z,2,FALSE)&amp;(J$1+((ROW()-$C21)*4))&amp;":"&amp;VLOOKUP($A18,tab_z,3,FALSE)&amp;(J$2+((ROW()-$C21)*4))),BD!$E$9))/2+IF(J18="","",COUNTIF(INDIRECT("'Calcul1'!"&amp;VLOOKUP($A18,tab_z,2,FALSE)&amp;(J$1+((ROW()-$C21)*4))&amp;":"&amp;VLOOKUP($A18,tab_z,3,FALSE)&amp;(J$2+((ROW()-$C21)*4))),BD!$E$10))/2+IF(J18="","",COUNTIF(INDIRECT("'Calcul1'!"&amp;VLOOKUP($A18,tab_z,2,FALSE)&amp;(J$1+((ROW()-$C21)*4))&amp;":"&amp;VLOOKUP($A18,tab_z,3,FALSE)&amp;(J$2+((ROW()-$C21)*4))),BD!$E$11))/2+IF(J18="","",COUNTIF(INDIRECT("'Calcul1'!"&amp;VLOOKUP($A18,tab_z,2,FALSE)&amp;(J$1+((ROW()-$C21)*4))&amp;":"&amp;VLOOKUP($A18,tab_z,3,FALSE)&amp;(J$2+((ROW()-$C21)*4))),BD!$E$12))/2+IF(J18="","",COUNTIF(INDIRECT("'Calcul1'!"&amp;VLOOKUP($A18,tab_z,2,FALSE)&amp;(J$1+((ROW()-$C21)*4))&amp;":"&amp;VLOOKUP($A18,tab_z,3,FALSE)&amp;(J$2+((ROW()-$C21)*4))),BD!$E$13))/2+IF(J18="","",COUNTIF(INDIRECT("'Calcul1'!"&amp;VLOOKUP($A18,tab_z,2,FALSE)&amp;(J$1+((ROW()-$C21)*4))&amp;":"&amp;VLOOKUP($A18,tab_z,3,FALSE)&amp;(J$2+((ROW()-$C21)*4))),BD!$E$14))/2+IF(J18="","",COUNTIF(INDIRECT("'Calcul1'!"&amp;VLOOKUP($A18,tab_z,2,FALSE)&amp;(J$1+((ROW()-$C21)*4))&amp;":"&amp;VLOOKUP($A18,tab_z,3,FALSE)&amp;(J$2+((ROW()-$C21)*4))),BD!$E$15))/2+IF(J18="","",COUNTIF(INDIRECT("'Calcul1'!"&amp;VLOOKUP($A18,tab_z,2,FALSE)&amp;(J$1+((ROW()-$C21)*4))&amp;":"&amp;VLOOKUP($A18,tab_z,3,FALSE)&amp;(J$2+((ROW()-$C21)*4))),BD!$E$16))/2+IF(J18="","",COUNTIF(INDIRECT("'Calcul1'!"&amp;VLOOKUP($A18,tab_z,2,FALSE)&amp;(J$1+((ROW()-$C21)*4))&amp;":"&amp;VLOOKUP($A18,tab_z,3,FALSE)&amp;(J$2+((ROW()-$C21)*4))),BD!$E$17))/2+IF(J18="","",COUNTIF(INDIRECT("'Calcul1'!"&amp;VLOOKUP($A18,tab_z,2,FALSE)&amp;(J$1+((ROW()-$C21)*4))&amp;":"&amp;VLOOKUP($A18,tab_z,3,FALSE)&amp;(J$2+((ROW()-$C21)*4))),BD!$E$18))/2+IF(J18="","",COUNTIF(INDIRECT("'Calcul1'!"&amp;VLOOKUP($A18,tab_z,2,FALSE)&amp;(J$1+((ROW()-$C21)*4))&amp;":"&amp;VLOOKUP($A18,tab_z,3,FALSE)&amp;(J$2+((ROW()-$C21)*4))),BD!$E$19))/2+IF(J18="","",COUNTIF(INDIRECT("'Calcul1'!"&amp;VLOOKUP($A18,tab_z,2,FALSE)&amp;(J$1+((ROW()-$C21)*4))&amp;":"&amp;VLOOKUP($A18,tab_z,3,FALSE)&amp;(J$2+((ROW()-$C21)*4))),BD!$E$20))/2</f>
        <v>#VALUE!</v>
      </c>
      <c r="K21" s="275" t="e">
        <f ca="1">IF(K18="","",COUNTIF(INDIRECT("'Calcul1'!"&amp;VLOOKUP($A18,tab_z,2,FALSE)&amp;(K$1+((ROW()-$C21)*4))&amp;":"&amp;VLOOKUP($A18,tab_z,3,FALSE)&amp;(K$2+((ROW()-$C21)*4))),BD!$E$2))/2+IF(K18="","",COUNTIF(INDIRECT("'Calcul1'!"&amp;VLOOKUP($A18,tab_z,2,FALSE)&amp;(K$1+((ROW()-$C21)*4))&amp;":"&amp;VLOOKUP($A18,tab_z,3,FALSE)&amp;(K$2+((ROW()-$C21)*4))),BD!$E$3))/2+IF(K18="","",COUNTIF(INDIRECT("'Calcul1'!"&amp;VLOOKUP($A18,tab_z,2,FALSE)&amp;(K$1+((ROW()-$C21)*4))&amp;":"&amp;VLOOKUP($A18,tab_z,3,FALSE)&amp;(K$2+((ROW()-$C21)*4))),BD!$E$4))/2+IF(K18="","",COUNTIF(INDIRECT("'Calcul1'!"&amp;VLOOKUP($A18,tab_z,2,FALSE)&amp;(K$1+((ROW()-$C21)*4))&amp;":"&amp;VLOOKUP($A18,tab_z,3,FALSE)&amp;(K$2+((ROW()-$C21)*4))),BD!$E$5))/2+IF(K18="","",COUNTIF(INDIRECT("'Calcul1'!"&amp;VLOOKUP($A18,tab_z,2,FALSE)&amp;(K$1+((ROW()-$C21)*4))&amp;":"&amp;VLOOKUP($A18,tab_z,3,FALSE)&amp;(K$2+((ROW()-$C21)*4))),BD!$E$6))/2+IF(K18="","",COUNTIF(INDIRECT("'Calcul1'!"&amp;VLOOKUP($A18,tab_z,2,FALSE)&amp;(K$1+((ROW()-$C21)*4))&amp;":"&amp;VLOOKUP($A18,tab_z,3,FALSE)&amp;(K$2+((ROW()-$C21)*4))),BD!$E$7))/2+IF(K18="","",COUNTIF(INDIRECT("'Calcul1'!"&amp;VLOOKUP($A18,tab_z,2,FALSE)&amp;(K$1+((ROW()-$C21)*4))&amp;":"&amp;VLOOKUP($A18,tab_z,3,FALSE)&amp;(K$2+((ROW()-$C21)*4))),BD!$E$8))/2+IF(K18="","",COUNTIF(INDIRECT("'Calcul1'!"&amp;VLOOKUP($A18,tab_z,2,FALSE)&amp;(K$1+((ROW()-$C21)*4))&amp;":"&amp;VLOOKUP($A18,tab_z,3,FALSE)&amp;(K$2+((ROW()-$C21)*4))),BD!$E$9))/2+IF(K18="","",COUNTIF(INDIRECT("'Calcul1'!"&amp;VLOOKUP($A18,tab_z,2,FALSE)&amp;(K$1+((ROW()-$C21)*4))&amp;":"&amp;VLOOKUP($A18,tab_z,3,FALSE)&amp;(K$2+((ROW()-$C21)*4))),BD!$E$10))/2+IF(K18="","",COUNTIF(INDIRECT("'Calcul1'!"&amp;VLOOKUP($A18,tab_z,2,FALSE)&amp;(K$1+((ROW()-$C21)*4))&amp;":"&amp;VLOOKUP($A18,tab_z,3,FALSE)&amp;(K$2+((ROW()-$C21)*4))),BD!$E$11))/2+IF(K18="","",COUNTIF(INDIRECT("'Calcul1'!"&amp;VLOOKUP($A18,tab_z,2,FALSE)&amp;(K$1+((ROW()-$C21)*4))&amp;":"&amp;VLOOKUP($A18,tab_z,3,FALSE)&amp;(K$2+((ROW()-$C21)*4))),BD!$E$12))/2+IF(K18="","",COUNTIF(INDIRECT("'Calcul1'!"&amp;VLOOKUP($A18,tab_z,2,FALSE)&amp;(K$1+((ROW()-$C21)*4))&amp;":"&amp;VLOOKUP($A18,tab_z,3,FALSE)&amp;(K$2+((ROW()-$C21)*4))),BD!$E$13))/2+IF(K18="","",COUNTIF(INDIRECT("'Calcul1'!"&amp;VLOOKUP($A18,tab_z,2,FALSE)&amp;(K$1+((ROW()-$C21)*4))&amp;":"&amp;VLOOKUP($A18,tab_z,3,FALSE)&amp;(K$2+((ROW()-$C21)*4))),BD!$E$14))/2+IF(K18="","",COUNTIF(INDIRECT("'Calcul1'!"&amp;VLOOKUP($A18,tab_z,2,FALSE)&amp;(K$1+((ROW()-$C21)*4))&amp;":"&amp;VLOOKUP($A18,tab_z,3,FALSE)&amp;(K$2+((ROW()-$C21)*4))),BD!$E$15))/2+IF(K18="","",COUNTIF(INDIRECT("'Calcul1'!"&amp;VLOOKUP($A18,tab_z,2,FALSE)&amp;(K$1+((ROW()-$C21)*4))&amp;":"&amp;VLOOKUP($A18,tab_z,3,FALSE)&amp;(K$2+((ROW()-$C21)*4))),BD!$E$16))/2+IF(K18="","",COUNTIF(INDIRECT("'Calcul1'!"&amp;VLOOKUP($A18,tab_z,2,FALSE)&amp;(K$1+((ROW()-$C21)*4))&amp;":"&amp;VLOOKUP($A18,tab_z,3,FALSE)&amp;(K$2+((ROW()-$C21)*4))),BD!$E$17))/2+IF(K18="","",COUNTIF(INDIRECT("'Calcul1'!"&amp;VLOOKUP($A18,tab_z,2,FALSE)&amp;(K$1+((ROW()-$C21)*4))&amp;":"&amp;VLOOKUP($A18,tab_z,3,FALSE)&amp;(K$2+((ROW()-$C21)*4))),BD!$E$18))/2+IF(K18="","",COUNTIF(INDIRECT("'Calcul1'!"&amp;VLOOKUP($A18,tab_z,2,FALSE)&amp;(K$1+((ROW()-$C21)*4))&amp;":"&amp;VLOOKUP($A18,tab_z,3,FALSE)&amp;(K$2+((ROW()-$C21)*4))),BD!$E$19))/2+IF(K18="","",COUNTIF(INDIRECT("'Calcul1'!"&amp;VLOOKUP($A18,tab_z,2,FALSE)&amp;(K$1+((ROW()-$C21)*4))&amp;":"&amp;VLOOKUP($A18,tab_z,3,FALSE)&amp;(K$2+((ROW()-$C21)*4))),BD!$E$20))/2</f>
        <v>#VALUE!</v>
      </c>
      <c r="L21" s="276" t="e">
        <f ca="1">IF(L18="","",COUNTIF(INDIRECT("'Calcul1'!"&amp;VLOOKUP($A18,tab_z,2,FALSE)&amp;(L$1+((ROW()-$C21)*4))&amp;":"&amp;VLOOKUP($A18,tab_z,3,FALSE)&amp;(L$2+((ROW()-$C21)*4))),BD!$E$2))/2+IF(L18="","",COUNTIF(INDIRECT("'Calcul1'!"&amp;VLOOKUP($A18,tab_z,2,FALSE)&amp;(L$1+((ROW()-$C21)*4))&amp;":"&amp;VLOOKUP($A18,tab_z,3,FALSE)&amp;(L$2+((ROW()-$C21)*4))),BD!$E$3))/2+IF(L18="","",COUNTIF(INDIRECT("'Calcul1'!"&amp;VLOOKUP($A18,tab_z,2,FALSE)&amp;(L$1+((ROW()-$C21)*4))&amp;":"&amp;VLOOKUP($A18,tab_z,3,FALSE)&amp;(L$2+((ROW()-$C21)*4))),BD!$E$4))/2+IF(L18="","",COUNTIF(INDIRECT("'Calcul1'!"&amp;VLOOKUP($A18,tab_z,2,FALSE)&amp;(L$1+((ROW()-$C21)*4))&amp;":"&amp;VLOOKUP($A18,tab_z,3,FALSE)&amp;(L$2+((ROW()-$C21)*4))),BD!$E$5))/2+IF(L18="","",COUNTIF(INDIRECT("'Calcul1'!"&amp;VLOOKUP($A18,tab_z,2,FALSE)&amp;(L$1+((ROW()-$C21)*4))&amp;":"&amp;VLOOKUP($A18,tab_z,3,FALSE)&amp;(L$2+((ROW()-$C21)*4))),BD!$E$6))/2+IF(L18="","",COUNTIF(INDIRECT("'Calcul1'!"&amp;VLOOKUP($A18,tab_z,2,FALSE)&amp;(L$1+((ROW()-$C21)*4))&amp;":"&amp;VLOOKUP($A18,tab_z,3,FALSE)&amp;(L$2+((ROW()-$C21)*4))),BD!$E$7))/2+IF(L18="","",COUNTIF(INDIRECT("'Calcul1'!"&amp;VLOOKUP($A18,tab_z,2,FALSE)&amp;(L$1+((ROW()-$C21)*4))&amp;":"&amp;VLOOKUP($A18,tab_z,3,FALSE)&amp;(L$2+((ROW()-$C21)*4))),BD!$E$8))/2+IF(L18="","",COUNTIF(INDIRECT("'Calcul1'!"&amp;VLOOKUP($A18,tab_z,2,FALSE)&amp;(L$1+((ROW()-$C21)*4))&amp;":"&amp;VLOOKUP($A18,tab_z,3,FALSE)&amp;(L$2+((ROW()-$C21)*4))),BD!$E$9))/2+IF(L18="","",COUNTIF(INDIRECT("'Calcul1'!"&amp;VLOOKUP($A18,tab_z,2,FALSE)&amp;(L$1+((ROW()-$C21)*4))&amp;":"&amp;VLOOKUP($A18,tab_z,3,FALSE)&amp;(L$2+((ROW()-$C21)*4))),BD!$E$10))/2+IF(L18="","",COUNTIF(INDIRECT("'Calcul1'!"&amp;VLOOKUP($A18,tab_z,2,FALSE)&amp;(L$1+((ROW()-$C21)*4))&amp;":"&amp;VLOOKUP($A18,tab_z,3,FALSE)&amp;(L$2+((ROW()-$C21)*4))),BD!$E$11))/2+IF(L18="","",COUNTIF(INDIRECT("'Calcul1'!"&amp;VLOOKUP($A18,tab_z,2,FALSE)&amp;(L$1+((ROW()-$C21)*4))&amp;":"&amp;VLOOKUP($A18,tab_z,3,FALSE)&amp;(L$2+((ROW()-$C21)*4))),BD!$E$12))/2+IF(L18="","",COUNTIF(INDIRECT("'Calcul1'!"&amp;VLOOKUP($A18,tab_z,2,FALSE)&amp;(L$1+((ROW()-$C21)*4))&amp;":"&amp;VLOOKUP($A18,tab_z,3,FALSE)&amp;(L$2+((ROW()-$C21)*4))),BD!$E$13))/2+IF(L18="","",COUNTIF(INDIRECT("'Calcul1'!"&amp;VLOOKUP($A18,tab_z,2,FALSE)&amp;(L$1+((ROW()-$C21)*4))&amp;":"&amp;VLOOKUP($A18,tab_z,3,FALSE)&amp;(L$2+((ROW()-$C21)*4))),BD!$E$14))/2+IF(L18="","",COUNTIF(INDIRECT("'Calcul1'!"&amp;VLOOKUP($A18,tab_z,2,FALSE)&amp;(L$1+((ROW()-$C21)*4))&amp;":"&amp;VLOOKUP($A18,tab_z,3,FALSE)&amp;(L$2+((ROW()-$C21)*4))),BD!$E$15))/2+IF(L18="","",COUNTIF(INDIRECT("'Calcul1'!"&amp;VLOOKUP($A18,tab_z,2,FALSE)&amp;(L$1+((ROW()-$C21)*4))&amp;":"&amp;VLOOKUP($A18,tab_z,3,FALSE)&amp;(L$2+((ROW()-$C21)*4))),BD!$E$16))/2+IF(L18="","",COUNTIF(INDIRECT("'Calcul1'!"&amp;VLOOKUP($A18,tab_z,2,FALSE)&amp;(L$1+((ROW()-$C21)*4))&amp;":"&amp;VLOOKUP($A18,tab_z,3,FALSE)&amp;(L$2+((ROW()-$C21)*4))),BD!$E$17))/2+IF(L18="","",COUNTIF(INDIRECT("'Calcul1'!"&amp;VLOOKUP($A18,tab_z,2,FALSE)&amp;(L$1+((ROW()-$C21)*4))&amp;":"&amp;VLOOKUP($A18,tab_z,3,FALSE)&amp;(L$2+((ROW()-$C21)*4))),BD!$E$18))/2+IF(L18="","",COUNTIF(INDIRECT("'Calcul1'!"&amp;VLOOKUP($A18,tab_z,2,FALSE)&amp;(L$1+((ROW()-$C21)*4))&amp;":"&amp;VLOOKUP($A18,tab_z,3,FALSE)&amp;(L$2+((ROW()-$C21)*4))),BD!$E$19))/2+IF(L18="","",COUNTIF(INDIRECT("'Calcul1'!"&amp;VLOOKUP($A18,tab_z,2,FALSE)&amp;(L$1+((ROW()-$C21)*4))&amp;":"&amp;VLOOKUP($A18,tab_z,3,FALSE)&amp;(L$2+((ROW()-$C21)*4))),BD!$E$20))/2</f>
        <v>#VALUE!</v>
      </c>
      <c r="P21" s="289"/>
    </row>
    <row r="22" spans="1:18" x14ac:dyDescent="0.2">
      <c r="C22">
        <v>22</v>
      </c>
      <c r="D22" s="287" t="s">
        <v>532</v>
      </c>
      <c r="E22" s="274">
        <f ca="1">IF(E18="","",COUNTIF(INDIRECT("'Calcul1'!"&amp;VLOOKUP($A18,tab_z,2,FALSE)&amp;(E$1+((ROW()-$C22)*4))&amp;":"&amp;VLOOKUP($A18,tab_z,3,FALSE)&amp;(E$2+((ROW()-$C22)*4))),BD!$N$2))/2+IF(E18="","",COUNTIF(INDIRECT("'Calcul1'!"&amp;VLOOKUP($A18,tab_z,2,FALSE)&amp;(E$1+((ROW()-$C22)*4))&amp;":"&amp;VLOOKUP($A18,tab_z,3,FALSE)&amp;(E$2+((ROW()-$C22)*4))),BD!$N$3))/2+IF(E18="","",COUNTIF(INDIRECT("'Calcul1'!"&amp;VLOOKUP($A18,tab_z,2,FALSE)&amp;(E$1+((ROW()-$C22)*4))&amp;":"&amp;VLOOKUP($A18,tab_z,3,FALSE)&amp;(E$2+((ROW()-$C22)*4))),BD!$N$4))/2+IF(E18="","",COUNTIF(INDIRECT("'Calcul1'!"&amp;VLOOKUP($A18,tab_z,2,FALSE)&amp;(E$1+((ROW()-$C22)*4))&amp;":"&amp;VLOOKUP($A18,tab_z,3,FALSE)&amp;(E$2+((ROW()-$C22)*4))),BD!$N$5))/2+IF(E18="","",COUNTIF(INDIRECT("'Calcul1'!"&amp;VLOOKUP($A18,tab_z,2,FALSE)&amp;(E$1+((ROW()-$C22)*4))&amp;":"&amp;VLOOKUP($A18,tab_z,3,FALSE)&amp;(E$2+((ROW()-$C22)*4))),BD!$N$6))/2+IF(E18="","",COUNTIF(INDIRECT("'Calcul1'!"&amp;VLOOKUP($A18,tab_z,2,FALSE)&amp;(E$1+((ROW()-$C22)*4))&amp;":"&amp;VLOOKUP($A18,tab_z,3,FALSE)&amp;(E$2+((ROW()-$C22)*4))),BD!$N$7))/2+IF(E18="","",COUNTIF(INDIRECT("'Calcul1'!"&amp;VLOOKUP($A18,tab_z,2,FALSE)&amp;(E$1+((ROW()-$C22)*4))&amp;":"&amp;VLOOKUP($A18,tab_z,3,FALSE)&amp;(E$2+((ROW()-$C22)*4))),BD!$N$8))/2+IF(E18="","",COUNTIF(INDIRECT("'Calcul1'!"&amp;VLOOKUP($A18,tab_z,2,FALSE)&amp;(E$1+((ROW()-$C22)*4))&amp;":"&amp;VLOOKUP($A18,tab_z,3,FALSE)&amp;(E$2+((ROW()-$C22)*4))),BD!$N$9))/2+IF(E18="","",COUNTIF(INDIRECT("'Calcul1'!"&amp;VLOOKUP($A18,tab_z,2,FALSE)&amp;(E$1+((ROW()-$C22)*4))&amp;":"&amp;VLOOKUP($A18,tab_z,3,FALSE)&amp;(E$2+((ROW()-$C22)*4))),BD!$N$10))/2+IF(E18="","",COUNTIF(INDIRECT("'Calcul1'!"&amp;VLOOKUP($A18,tab_z,2,FALSE)&amp;(E$1+((ROW()-$C22)*4))&amp;":"&amp;VLOOKUP($A18,tab_z,3,FALSE)&amp;(E$2+((ROW()-$C22)*4))),BD!$N$11))/2+IF(E18="","",COUNTIF(INDIRECT("'Calcul1'!"&amp;VLOOKUP($A18,tab_z,2,FALSE)&amp;(E$1+((ROW()-$C22)*4))&amp;":"&amp;VLOOKUP($A18,tab_z,3,FALSE)&amp;(E$2+((ROW()-$C22)*4))),BD!$N$12))/2+IF(E18="","",COUNTIF(INDIRECT("'Calcul1'!"&amp;VLOOKUP($A18,tab_z,2,FALSE)&amp;(E$1+((ROW()-$C22)*4))&amp;":"&amp;VLOOKUP($A18,tab_z,3,FALSE)&amp;(E$2+((ROW()-$C22)*4))),BD!$N$13))/2+IF(E18="","",COUNTIF(INDIRECT("'Calcul1'!"&amp;VLOOKUP($A18,tab_z,2,FALSE)&amp;(E$1+((ROW()-$C22)*4))&amp;":"&amp;VLOOKUP($A18,tab_z,3,FALSE)&amp;(E$2+((ROW()-$C22)*4))),BD!$N$14))/2+IF(E18="","",COUNTIF(INDIRECT("'Calcul1'!"&amp;VLOOKUP($A18,tab_z,2,FALSE)&amp;(E$1+((ROW()-$C22)*4))&amp;":"&amp;VLOOKUP($A18,tab_z,3,FALSE)&amp;(E$2+((ROW()-$C22)*4))),BD!$N$15))/2+IF(E18="","",COUNTIF(INDIRECT("'Calcul1'!"&amp;VLOOKUP($A18,tab_z,2,FALSE)&amp;(E$1+((ROW()-$C22)*4))&amp;":"&amp;VLOOKUP($A18,tab_z,3,FALSE)&amp;(E$2+((ROW()-$C22)*4))),BD!$N$16))/2+IF(E18="","",COUNTIF(INDIRECT("'Calcul1'!"&amp;VLOOKUP($A18,tab_z,2,FALSE)&amp;(E$1+((ROW()-$C22)*4))&amp;":"&amp;VLOOKUP($A18,tab_z,3,FALSE)&amp;(E$2+((ROW()-$C22)*4))),BD!$N$17))/2+IF(E18="","",COUNTIF(INDIRECT("'Calcul1'!"&amp;VLOOKUP($A18,tab_z,2,FALSE)&amp;(E$1+((ROW()-$C22)*4))&amp;":"&amp;VLOOKUP($A18,tab_z,3,FALSE)&amp;(E$2+((ROW()-$C22)*4))),BD!$N$18))/2+IF(E18="","",COUNTIF(INDIRECT("'Calcul1'!"&amp;VLOOKUP($A18,tab_z,2,FALSE)&amp;(E$1+((ROW()-$C22)*4))&amp;":"&amp;VLOOKUP($A18,tab_z,3,FALSE)&amp;(E$2+((ROW()-$C22)*4))),BD!$N$19))/2++IF(E18="","",COUNTIF(INDIRECT("'Calcul1'!"&amp;VLOOKUP($A18,tab_z,2,FALSE)&amp;(E$1+((ROW()-$C22)*4))&amp;":"&amp;VLOOKUP($A18,tab_z,3,FALSE)&amp;(E$2+((ROW()-$C22)*4))),BD!$N$20))/2</f>
        <v>0</v>
      </c>
      <c r="F22" s="275">
        <f ca="1">IF(F18="","",COUNTIF(INDIRECT("'Calcul1'!"&amp;VLOOKUP($A18,tab_z,2,FALSE)&amp;(F$1+((ROW()-$C22)*4))&amp;":"&amp;VLOOKUP($A18,tab_z,3,FALSE)&amp;(F$2+((ROW()-$C22)*4))),BD!$N$2))/2+IF(F18="","",COUNTIF(INDIRECT("'Calcul1'!"&amp;VLOOKUP($A18,tab_z,2,FALSE)&amp;(F$1+((ROW()-$C22)*4))&amp;":"&amp;VLOOKUP($A18,tab_z,3,FALSE)&amp;(F$2+((ROW()-$C22)*4))),BD!$N$3))/2+IF(F18="","",COUNTIF(INDIRECT("'Calcul1'!"&amp;VLOOKUP($A18,tab_z,2,FALSE)&amp;(F$1+((ROW()-$C22)*4))&amp;":"&amp;VLOOKUP($A18,tab_z,3,FALSE)&amp;(F$2+((ROW()-$C22)*4))),BD!$N$4))/2+IF(F18="","",COUNTIF(INDIRECT("'Calcul1'!"&amp;VLOOKUP($A18,tab_z,2,FALSE)&amp;(F$1+((ROW()-$C22)*4))&amp;":"&amp;VLOOKUP($A18,tab_z,3,FALSE)&amp;(F$2+((ROW()-$C22)*4))),BD!$N$5))/2+IF(F18="","",COUNTIF(INDIRECT("'Calcul1'!"&amp;VLOOKUP($A18,tab_z,2,FALSE)&amp;(F$1+((ROW()-$C22)*4))&amp;":"&amp;VLOOKUP($A18,tab_z,3,FALSE)&amp;(F$2+((ROW()-$C22)*4))),BD!$N$6))/2+IF(F18="","",COUNTIF(INDIRECT("'Calcul1'!"&amp;VLOOKUP($A18,tab_z,2,FALSE)&amp;(F$1+((ROW()-$C22)*4))&amp;":"&amp;VLOOKUP($A18,tab_z,3,FALSE)&amp;(F$2+((ROW()-$C22)*4))),BD!$N$7))/2+IF(F18="","",COUNTIF(INDIRECT("'Calcul1'!"&amp;VLOOKUP($A18,tab_z,2,FALSE)&amp;(F$1+((ROW()-$C22)*4))&amp;":"&amp;VLOOKUP($A18,tab_z,3,FALSE)&amp;(F$2+((ROW()-$C22)*4))),BD!$N$8))/2+IF(F18="","",COUNTIF(INDIRECT("'Calcul1'!"&amp;VLOOKUP($A18,tab_z,2,FALSE)&amp;(F$1+((ROW()-$C22)*4))&amp;":"&amp;VLOOKUP($A18,tab_z,3,FALSE)&amp;(F$2+((ROW()-$C22)*4))),BD!$N$9))/2+IF(F18="","",COUNTIF(INDIRECT("'Calcul1'!"&amp;VLOOKUP($A18,tab_z,2,FALSE)&amp;(F$1+((ROW()-$C22)*4))&amp;":"&amp;VLOOKUP($A18,tab_z,3,FALSE)&amp;(F$2+((ROW()-$C22)*4))),BD!$N$10))/2+IF(F18="","",COUNTIF(INDIRECT("'Calcul1'!"&amp;VLOOKUP($A18,tab_z,2,FALSE)&amp;(F$1+((ROW()-$C22)*4))&amp;":"&amp;VLOOKUP($A18,tab_z,3,FALSE)&amp;(F$2+((ROW()-$C22)*4))),BD!$N$11))/2+IF(F18="","",COUNTIF(INDIRECT("'Calcul1'!"&amp;VLOOKUP($A18,tab_z,2,FALSE)&amp;(F$1+((ROW()-$C22)*4))&amp;":"&amp;VLOOKUP($A18,tab_z,3,FALSE)&amp;(F$2+((ROW()-$C22)*4))),BD!$N$12))/2+IF(F18="","",COUNTIF(INDIRECT("'Calcul1'!"&amp;VLOOKUP($A18,tab_z,2,FALSE)&amp;(F$1+((ROW()-$C22)*4))&amp;":"&amp;VLOOKUP($A18,tab_z,3,FALSE)&amp;(F$2+((ROW()-$C22)*4))),BD!$N$13))/2+IF(F18="","",COUNTIF(INDIRECT("'Calcul1'!"&amp;VLOOKUP($A18,tab_z,2,FALSE)&amp;(F$1+((ROW()-$C22)*4))&amp;":"&amp;VLOOKUP($A18,tab_z,3,FALSE)&amp;(F$2+((ROW()-$C22)*4))),BD!$N$14))/2+IF(F18="","",COUNTIF(INDIRECT("'Calcul1'!"&amp;VLOOKUP($A18,tab_z,2,FALSE)&amp;(F$1+((ROW()-$C22)*4))&amp;":"&amp;VLOOKUP($A18,tab_z,3,FALSE)&amp;(F$2+((ROW()-$C22)*4))),BD!$N$15))/2+IF(F18="","",COUNTIF(INDIRECT("'Calcul1'!"&amp;VLOOKUP($A18,tab_z,2,FALSE)&amp;(F$1+((ROW()-$C22)*4))&amp;":"&amp;VLOOKUP($A18,tab_z,3,FALSE)&amp;(F$2+((ROW()-$C22)*4))),BD!$N$16))/2+IF(F18="","",COUNTIF(INDIRECT("'Calcul1'!"&amp;VLOOKUP($A18,tab_z,2,FALSE)&amp;(F$1+((ROW()-$C22)*4))&amp;":"&amp;VLOOKUP($A18,tab_z,3,FALSE)&amp;(F$2+((ROW()-$C22)*4))),BD!$N$17))/2+IF(F18="","",COUNTIF(INDIRECT("'Calcul1'!"&amp;VLOOKUP($A18,tab_z,2,FALSE)&amp;(F$1+((ROW()-$C22)*4))&amp;":"&amp;VLOOKUP($A18,tab_z,3,FALSE)&amp;(F$2+((ROW()-$C22)*4))),BD!$N$18))/2+IF(F18="","",COUNTIF(INDIRECT("'Calcul1'!"&amp;VLOOKUP($A18,tab_z,2,FALSE)&amp;(F$1+((ROW()-$C22)*4))&amp;":"&amp;VLOOKUP($A18,tab_z,3,FALSE)&amp;(F$2+((ROW()-$C22)*4))),BD!$N$19))/2++IF(F18="","",COUNTIF(INDIRECT("'Calcul1'!"&amp;VLOOKUP($A18,tab_z,2,FALSE)&amp;(F$1+((ROW()-$C22)*4))&amp;":"&amp;VLOOKUP($A18,tab_z,3,FALSE)&amp;(F$2+((ROW()-$C22)*4))),BD!$N$20))/2</f>
        <v>0</v>
      </c>
      <c r="G22" s="275">
        <f ca="1">IF(G18="","",COUNTIF(INDIRECT("'Calcul1'!"&amp;VLOOKUP($A18,tab_z,2,FALSE)&amp;(G$1+((ROW()-$C22)*4))&amp;":"&amp;VLOOKUP($A18,tab_z,3,FALSE)&amp;(G$2+((ROW()-$C22)*4))),BD!$N$2))/2+IF(G18="","",COUNTIF(INDIRECT("'Calcul1'!"&amp;VLOOKUP($A18,tab_z,2,FALSE)&amp;(G$1+((ROW()-$C22)*4))&amp;":"&amp;VLOOKUP($A18,tab_z,3,FALSE)&amp;(G$2+((ROW()-$C22)*4))),BD!$N$3))/2+IF(G18="","",COUNTIF(INDIRECT("'Calcul1'!"&amp;VLOOKUP($A18,tab_z,2,FALSE)&amp;(G$1+((ROW()-$C22)*4))&amp;":"&amp;VLOOKUP($A18,tab_z,3,FALSE)&amp;(G$2+((ROW()-$C22)*4))),BD!$N$4))/2+IF(G18="","",COUNTIF(INDIRECT("'Calcul1'!"&amp;VLOOKUP($A18,tab_z,2,FALSE)&amp;(G$1+((ROW()-$C22)*4))&amp;":"&amp;VLOOKUP($A18,tab_z,3,FALSE)&amp;(G$2+((ROW()-$C22)*4))),BD!$N$5))/2+IF(G18="","",COUNTIF(INDIRECT("'Calcul1'!"&amp;VLOOKUP($A18,tab_z,2,FALSE)&amp;(G$1+((ROW()-$C22)*4))&amp;":"&amp;VLOOKUP($A18,tab_z,3,FALSE)&amp;(G$2+((ROW()-$C22)*4))),BD!$N$6))/2+IF(G18="","",COUNTIF(INDIRECT("'Calcul1'!"&amp;VLOOKUP($A18,tab_z,2,FALSE)&amp;(G$1+((ROW()-$C22)*4))&amp;":"&amp;VLOOKUP($A18,tab_z,3,FALSE)&amp;(G$2+((ROW()-$C22)*4))),BD!$N$7))/2+IF(G18="","",COUNTIF(INDIRECT("'Calcul1'!"&amp;VLOOKUP($A18,tab_z,2,FALSE)&amp;(G$1+((ROW()-$C22)*4))&amp;":"&amp;VLOOKUP($A18,tab_z,3,FALSE)&amp;(G$2+((ROW()-$C22)*4))),BD!$N$8))/2+IF(G18="","",COUNTIF(INDIRECT("'Calcul1'!"&amp;VLOOKUP($A18,tab_z,2,FALSE)&amp;(G$1+((ROW()-$C22)*4))&amp;":"&amp;VLOOKUP($A18,tab_z,3,FALSE)&amp;(G$2+((ROW()-$C22)*4))),BD!$N$9))/2+IF(G18="","",COUNTIF(INDIRECT("'Calcul1'!"&amp;VLOOKUP($A18,tab_z,2,FALSE)&amp;(G$1+((ROW()-$C22)*4))&amp;":"&amp;VLOOKUP($A18,tab_z,3,FALSE)&amp;(G$2+((ROW()-$C22)*4))),BD!$N$10))/2+IF(G18="","",COUNTIF(INDIRECT("'Calcul1'!"&amp;VLOOKUP($A18,tab_z,2,FALSE)&amp;(G$1+((ROW()-$C22)*4))&amp;":"&amp;VLOOKUP($A18,tab_z,3,FALSE)&amp;(G$2+((ROW()-$C22)*4))),BD!$N$11))/2+IF(G18="","",COUNTIF(INDIRECT("'Calcul1'!"&amp;VLOOKUP($A18,tab_z,2,FALSE)&amp;(G$1+((ROW()-$C22)*4))&amp;":"&amp;VLOOKUP($A18,tab_z,3,FALSE)&amp;(G$2+((ROW()-$C22)*4))),BD!$N$12))/2+IF(G18="","",COUNTIF(INDIRECT("'Calcul1'!"&amp;VLOOKUP($A18,tab_z,2,FALSE)&amp;(G$1+((ROW()-$C22)*4))&amp;":"&amp;VLOOKUP($A18,tab_z,3,FALSE)&amp;(G$2+((ROW()-$C22)*4))),BD!$N$13))/2+IF(G18="","",COUNTIF(INDIRECT("'Calcul1'!"&amp;VLOOKUP($A18,tab_z,2,FALSE)&amp;(G$1+((ROW()-$C22)*4))&amp;":"&amp;VLOOKUP($A18,tab_z,3,FALSE)&amp;(G$2+((ROW()-$C22)*4))),BD!$N$14))/2+IF(G18="","",COUNTIF(INDIRECT("'Calcul1'!"&amp;VLOOKUP($A18,tab_z,2,FALSE)&amp;(G$1+((ROW()-$C22)*4))&amp;":"&amp;VLOOKUP($A18,tab_z,3,FALSE)&amp;(G$2+((ROW()-$C22)*4))),BD!$N$15))/2+IF(G18="","",COUNTIF(INDIRECT("'Calcul1'!"&amp;VLOOKUP($A18,tab_z,2,FALSE)&amp;(G$1+((ROW()-$C22)*4))&amp;":"&amp;VLOOKUP($A18,tab_z,3,FALSE)&amp;(G$2+((ROW()-$C22)*4))),BD!$N$16))/2+IF(G18="","",COUNTIF(INDIRECT("'Calcul1'!"&amp;VLOOKUP($A18,tab_z,2,FALSE)&amp;(G$1+((ROW()-$C22)*4))&amp;":"&amp;VLOOKUP($A18,tab_z,3,FALSE)&amp;(G$2+((ROW()-$C22)*4))),BD!$N$17))/2+IF(G18="","",COUNTIF(INDIRECT("'Calcul1'!"&amp;VLOOKUP($A18,tab_z,2,FALSE)&amp;(G$1+((ROW()-$C22)*4))&amp;":"&amp;VLOOKUP($A18,tab_z,3,FALSE)&amp;(G$2+((ROW()-$C22)*4))),BD!$N$18))/2+IF(G18="","",COUNTIF(INDIRECT("'Calcul1'!"&amp;VLOOKUP($A18,tab_z,2,FALSE)&amp;(G$1+((ROW()-$C22)*4))&amp;":"&amp;VLOOKUP($A18,tab_z,3,FALSE)&amp;(G$2+((ROW()-$C22)*4))),BD!$N$19))/2++IF(G18="","",COUNTIF(INDIRECT("'Calcul1'!"&amp;VLOOKUP($A18,tab_z,2,FALSE)&amp;(G$1+((ROW()-$C22)*4))&amp;":"&amp;VLOOKUP($A18,tab_z,3,FALSE)&amp;(G$2+((ROW()-$C22)*4))),BD!$N$20))/2</f>
        <v>0</v>
      </c>
      <c r="H22" s="275" t="e">
        <f ca="1">IF(H18="","",COUNTIF(INDIRECT("'Calcul1'!"&amp;VLOOKUP($A18,tab_z,2,FALSE)&amp;(H$1+((ROW()-$C22)*4))&amp;":"&amp;VLOOKUP($A18,tab_z,3,FALSE)&amp;(H$2+((ROW()-$C22)*4))),BD!$N$2))/2+IF(H18="","",COUNTIF(INDIRECT("'Calcul1'!"&amp;VLOOKUP($A18,tab_z,2,FALSE)&amp;(H$1+((ROW()-$C22)*4))&amp;":"&amp;VLOOKUP($A18,tab_z,3,FALSE)&amp;(H$2+((ROW()-$C22)*4))),BD!$N$3))/2+IF(H18="","",COUNTIF(INDIRECT("'Calcul1'!"&amp;VLOOKUP($A18,tab_z,2,FALSE)&amp;(H$1+((ROW()-$C22)*4))&amp;":"&amp;VLOOKUP($A18,tab_z,3,FALSE)&amp;(H$2+((ROW()-$C22)*4))),BD!$N$4))/2+IF(H18="","",COUNTIF(INDIRECT("'Calcul1'!"&amp;VLOOKUP($A18,tab_z,2,FALSE)&amp;(H$1+((ROW()-$C22)*4))&amp;":"&amp;VLOOKUP($A18,tab_z,3,FALSE)&amp;(H$2+((ROW()-$C22)*4))),BD!$N$5))/2+IF(H18="","",COUNTIF(INDIRECT("'Calcul1'!"&amp;VLOOKUP($A18,tab_z,2,FALSE)&amp;(H$1+((ROW()-$C22)*4))&amp;":"&amp;VLOOKUP($A18,tab_z,3,FALSE)&amp;(H$2+((ROW()-$C22)*4))),BD!$N$6))/2+IF(H18="","",COUNTIF(INDIRECT("'Calcul1'!"&amp;VLOOKUP($A18,tab_z,2,FALSE)&amp;(H$1+((ROW()-$C22)*4))&amp;":"&amp;VLOOKUP($A18,tab_z,3,FALSE)&amp;(H$2+((ROW()-$C22)*4))),BD!$N$7))/2+IF(H18="","",COUNTIF(INDIRECT("'Calcul1'!"&amp;VLOOKUP($A18,tab_z,2,FALSE)&amp;(H$1+((ROW()-$C22)*4))&amp;":"&amp;VLOOKUP($A18,tab_z,3,FALSE)&amp;(H$2+((ROW()-$C22)*4))),BD!$N$8))/2+IF(H18="","",COUNTIF(INDIRECT("'Calcul1'!"&amp;VLOOKUP($A18,tab_z,2,FALSE)&amp;(H$1+((ROW()-$C22)*4))&amp;":"&amp;VLOOKUP($A18,tab_z,3,FALSE)&amp;(H$2+((ROW()-$C22)*4))),BD!$N$9))/2+IF(H18="","",COUNTIF(INDIRECT("'Calcul1'!"&amp;VLOOKUP($A18,tab_z,2,FALSE)&amp;(H$1+((ROW()-$C22)*4))&amp;":"&amp;VLOOKUP($A18,tab_z,3,FALSE)&amp;(H$2+((ROW()-$C22)*4))),BD!$N$10))/2+IF(H18="","",COUNTIF(INDIRECT("'Calcul1'!"&amp;VLOOKUP($A18,tab_z,2,FALSE)&amp;(H$1+((ROW()-$C22)*4))&amp;":"&amp;VLOOKUP($A18,tab_z,3,FALSE)&amp;(H$2+((ROW()-$C22)*4))),BD!$N$11))/2+IF(H18="","",COUNTIF(INDIRECT("'Calcul1'!"&amp;VLOOKUP($A18,tab_z,2,FALSE)&amp;(H$1+((ROW()-$C22)*4))&amp;":"&amp;VLOOKUP($A18,tab_z,3,FALSE)&amp;(H$2+((ROW()-$C22)*4))),BD!$N$12))/2+IF(H18="","",COUNTIF(INDIRECT("'Calcul1'!"&amp;VLOOKUP($A18,tab_z,2,FALSE)&amp;(H$1+((ROW()-$C22)*4))&amp;":"&amp;VLOOKUP($A18,tab_z,3,FALSE)&amp;(H$2+((ROW()-$C22)*4))),BD!$N$13))/2+IF(H18="","",COUNTIF(INDIRECT("'Calcul1'!"&amp;VLOOKUP($A18,tab_z,2,FALSE)&amp;(H$1+((ROW()-$C22)*4))&amp;":"&amp;VLOOKUP($A18,tab_z,3,FALSE)&amp;(H$2+((ROW()-$C22)*4))),BD!$N$14))/2+IF(H18="","",COUNTIF(INDIRECT("'Calcul1'!"&amp;VLOOKUP($A18,tab_z,2,FALSE)&amp;(H$1+((ROW()-$C22)*4))&amp;":"&amp;VLOOKUP($A18,tab_z,3,FALSE)&amp;(H$2+((ROW()-$C22)*4))),BD!$N$15))/2+IF(H18="","",COUNTIF(INDIRECT("'Calcul1'!"&amp;VLOOKUP($A18,tab_z,2,FALSE)&amp;(H$1+((ROW()-$C22)*4))&amp;":"&amp;VLOOKUP($A18,tab_z,3,FALSE)&amp;(H$2+((ROW()-$C22)*4))),BD!$N$16))/2+IF(H18="","",COUNTIF(INDIRECT("'Calcul1'!"&amp;VLOOKUP($A18,tab_z,2,FALSE)&amp;(H$1+((ROW()-$C22)*4))&amp;":"&amp;VLOOKUP($A18,tab_z,3,FALSE)&amp;(H$2+((ROW()-$C22)*4))),BD!$N$17))/2+IF(H18="","",COUNTIF(INDIRECT("'Calcul1'!"&amp;VLOOKUP($A18,tab_z,2,FALSE)&amp;(H$1+((ROW()-$C22)*4))&amp;":"&amp;VLOOKUP($A18,tab_z,3,FALSE)&amp;(H$2+((ROW()-$C22)*4))),BD!$N$18))/2+IF(H18="","",COUNTIF(INDIRECT("'Calcul1'!"&amp;VLOOKUP($A18,tab_z,2,FALSE)&amp;(H$1+((ROW()-$C22)*4))&amp;":"&amp;VLOOKUP($A18,tab_z,3,FALSE)&amp;(H$2+((ROW()-$C22)*4))),BD!$N$19))/2++IF(H18="","",COUNTIF(INDIRECT("'Calcul1'!"&amp;VLOOKUP($A18,tab_z,2,FALSE)&amp;(H$1+((ROW()-$C22)*4))&amp;":"&amp;VLOOKUP($A18,tab_z,3,FALSE)&amp;(H$2+((ROW()-$C22)*4))),BD!$N$20))/2</f>
        <v>#VALUE!</v>
      </c>
      <c r="I22" s="275" t="e">
        <f ca="1">IF(I18="","",COUNTIF(INDIRECT("'Calcul1'!"&amp;VLOOKUP($A18,tab_z,2,FALSE)&amp;(I$1+((ROW()-$C22)*4))&amp;":"&amp;VLOOKUP($A18,tab_z,3,FALSE)&amp;(I$2+((ROW()-$C22)*4))),BD!$N$2))/2+IF(I18="","",COUNTIF(INDIRECT("'Calcul1'!"&amp;VLOOKUP($A18,tab_z,2,FALSE)&amp;(I$1+((ROW()-$C22)*4))&amp;":"&amp;VLOOKUP($A18,tab_z,3,FALSE)&amp;(I$2+((ROW()-$C22)*4))),BD!$N$3))/2+IF(I18="","",COUNTIF(INDIRECT("'Calcul1'!"&amp;VLOOKUP($A18,tab_z,2,FALSE)&amp;(I$1+((ROW()-$C22)*4))&amp;":"&amp;VLOOKUP($A18,tab_z,3,FALSE)&amp;(I$2+((ROW()-$C22)*4))),BD!$N$4))/2+IF(I18="","",COUNTIF(INDIRECT("'Calcul1'!"&amp;VLOOKUP($A18,tab_z,2,FALSE)&amp;(I$1+((ROW()-$C22)*4))&amp;":"&amp;VLOOKUP($A18,tab_z,3,FALSE)&amp;(I$2+((ROW()-$C22)*4))),BD!$N$5))/2+IF(I18="","",COUNTIF(INDIRECT("'Calcul1'!"&amp;VLOOKUP($A18,tab_z,2,FALSE)&amp;(I$1+((ROW()-$C22)*4))&amp;":"&amp;VLOOKUP($A18,tab_z,3,FALSE)&amp;(I$2+((ROW()-$C22)*4))),BD!$N$6))/2+IF(I18="","",COUNTIF(INDIRECT("'Calcul1'!"&amp;VLOOKUP($A18,tab_z,2,FALSE)&amp;(I$1+((ROW()-$C22)*4))&amp;":"&amp;VLOOKUP($A18,tab_z,3,FALSE)&amp;(I$2+((ROW()-$C22)*4))),BD!$N$7))/2+IF(I18="","",COUNTIF(INDIRECT("'Calcul1'!"&amp;VLOOKUP($A18,tab_z,2,FALSE)&amp;(I$1+((ROW()-$C22)*4))&amp;":"&amp;VLOOKUP($A18,tab_z,3,FALSE)&amp;(I$2+((ROW()-$C22)*4))),BD!$N$8))/2+IF(I18="","",COUNTIF(INDIRECT("'Calcul1'!"&amp;VLOOKUP($A18,tab_z,2,FALSE)&amp;(I$1+((ROW()-$C22)*4))&amp;":"&amp;VLOOKUP($A18,tab_z,3,FALSE)&amp;(I$2+((ROW()-$C22)*4))),BD!$N$9))/2+IF(I18="","",COUNTIF(INDIRECT("'Calcul1'!"&amp;VLOOKUP($A18,tab_z,2,FALSE)&amp;(I$1+((ROW()-$C22)*4))&amp;":"&amp;VLOOKUP($A18,tab_z,3,FALSE)&amp;(I$2+((ROW()-$C22)*4))),BD!$N$10))/2+IF(I18="","",COUNTIF(INDIRECT("'Calcul1'!"&amp;VLOOKUP($A18,tab_z,2,FALSE)&amp;(I$1+((ROW()-$C22)*4))&amp;":"&amp;VLOOKUP($A18,tab_z,3,FALSE)&amp;(I$2+((ROW()-$C22)*4))),BD!$N$11))/2+IF(I18="","",COUNTIF(INDIRECT("'Calcul1'!"&amp;VLOOKUP($A18,tab_z,2,FALSE)&amp;(I$1+((ROW()-$C22)*4))&amp;":"&amp;VLOOKUP($A18,tab_z,3,FALSE)&amp;(I$2+((ROW()-$C22)*4))),BD!$N$12))/2+IF(I18="","",COUNTIF(INDIRECT("'Calcul1'!"&amp;VLOOKUP($A18,tab_z,2,FALSE)&amp;(I$1+((ROW()-$C22)*4))&amp;":"&amp;VLOOKUP($A18,tab_z,3,FALSE)&amp;(I$2+((ROW()-$C22)*4))),BD!$N$13))/2+IF(I18="","",COUNTIF(INDIRECT("'Calcul1'!"&amp;VLOOKUP($A18,tab_z,2,FALSE)&amp;(I$1+((ROW()-$C22)*4))&amp;":"&amp;VLOOKUP($A18,tab_z,3,FALSE)&amp;(I$2+((ROW()-$C22)*4))),BD!$N$14))/2+IF(I18="","",COUNTIF(INDIRECT("'Calcul1'!"&amp;VLOOKUP($A18,tab_z,2,FALSE)&amp;(I$1+((ROW()-$C22)*4))&amp;":"&amp;VLOOKUP($A18,tab_z,3,FALSE)&amp;(I$2+((ROW()-$C22)*4))),BD!$N$15))/2+IF(I18="","",COUNTIF(INDIRECT("'Calcul1'!"&amp;VLOOKUP($A18,tab_z,2,FALSE)&amp;(I$1+((ROW()-$C22)*4))&amp;":"&amp;VLOOKUP($A18,tab_z,3,FALSE)&amp;(I$2+((ROW()-$C22)*4))),BD!$N$16))/2+IF(I18="","",COUNTIF(INDIRECT("'Calcul1'!"&amp;VLOOKUP($A18,tab_z,2,FALSE)&amp;(I$1+((ROW()-$C22)*4))&amp;":"&amp;VLOOKUP($A18,tab_z,3,FALSE)&amp;(I$2+((ROW()-$C22)*4))),BD!$N$17))/2+IF(I18="","",COUNTIF(INDIRECT("'Calcul1'!"&amp;VLOOKUP($A18,tab_z,2,FALSE)&amp;(I$1+((ROW()-$C22)*4))&amp;":"&amp;VLOOKUP($A18,tab_z,3,FALSE)&amp;(I$2+((ROW()-$C22)*4))),BD!$N$18))/2+IF(I18="","",COUNTIF(INDIRECT("'Calcul1'!"&amp;VLOOKUP($A18,tab_z,2,FALSE)&amp;(I$1+((ROW()-$C22)*4))&amp;":"&amp;VLOOKUP($A18,tab_z,3,FALSE)&amp;(I$2+((ROW()-$C22)*4))),BD!$N$19))/2++IF(I18="","",COUNTIF(INDIRECT("'Calcul1'!"&amp;VLOOKUP($A18,tab_z,2,FALSE)&amp;(I$1+((ROW()-$C22)*4))&amp;":"&amp;VLOOKUP($A18,tab_z,3,FALSE)&amp;(I$2+((ROW()-$C22)*4))),BD!$N$20))/2</f>
        <v>#VALUE!</v>
      </c>
      <c r="J22" s="275" t="e">
        <f ca="1">IF(J18="","",COUNTIF(INDIRECT("'Calcul1'!"&amp;VLOOKUP($A18,tab_z,2,FALSE)&amp;(J$1+((ROW()-$C22)*4))&amp;":"&amp;VLOOKUP($A18,tab_z,3,FALSE)&amp;(J$2+((ROW()-$C22)*4))),BD!$N$2))/2+IF(J18="","",COUNTIF(INDIRECT("'Calcul1'!"&amp;VLOOKUP($A18,tab_z,2,FALSE)&amp;(J$1+((ROW()-$C22)*4))&amp;":"&amp;VLOOKUP($A18,tab_z,3,FALSE)&amp;(J$2+((ROW()-$C22)*4))),BD!$N$3))/2+IF(J18="","",COUNTIF(INDIRECT("'Calcul1'!"&amp;VLOOKUP($A18,tab_z,2,FALSE)&amp;(J$1+((ROW()-$C22)*4))&amp;":"&amp;VLOOKUP($A18,tab_z,3,FALSE)&amp;(J$2+((ROW()-$C22)*4))),BD!$N$4))/2+IF(J18="","",COUNTIF(INDIRECT("'Calcul1'!"&amp;VLOOKUP($A18,tab_z,2,FALSE)&amp;(J$1+((ROW()-$C22)*4))&amp;":"&amp;VLOOKUP($A18,tab_z,3,FALSE)&amp;(J$2+((ROW()-$C22)*4))),BD!$N$5))/2+IF(J18="","",COUNTIF(INDIRECT("'Calcul1'!"&amp;VLOOKUP($A18,tab_z,2,FALSE)&amp;(J$1+((ROW()-$C22)*4))&amp;":"&amp;VLOOKUP($A18,tab_z,3,FALSE)&amp;(J$2+((ROW()-$C22)*4))),BD!$N$6))/2+IF(J18="","",COUNTIF(INDIRECT("'Calcul1'!"&amp;VLOOKUP($A18,tab_z,2,FALSE)&amp;(J$1+((ROW()-$C22)*4))&amp;":"&amp;VLOOKUP($A18,tab_z,3,FALSE)&amp;(J$2+((ROW()-$C22)*4))),BD!$N$7))/2+IF(J18="","",COUNTIF(INDIRECT("'Calcul1'!"&amp;VLOOKUP($A18,tab_z,2,FALSE)&amp;(J$1+((ROW()-$C22)*4))&amp;":"&amp;VLOOKUP($A18,tab_z,3,FALSE)&amp;(J$2+((ROW()-$C22)*4))),BD!$N$8))/2+IF(J18="","",COUNTIF(INDIRECT("'Calcul1'!"&amp;VLOOKUP($A18,tab_z,2,FALSE)&amp;(J$1+((ROW()-$C22)*4))&amp;":"&amp;VLOOKUP($A18,tab_z,3,FALSE)&amp;(J$2+((ROW()-$C22)*4))),BD!$N$9))/2+IF(J18="","",COUNTIF(INDIRECT("'Calcul1'!"&amp;VLOOKUP($A18,tab_z,2,FALSE)&amp;(J$1+((ROW()-$C22)*4))&amp;":"&amp;VLOOKUP($A18,tab_z,3,FALSE)&amp;(J$2+((ROW()-$C22)*4))),BD!$N$10))/2+IF(J18="","",COUNTIF(INDIRECT("'Calcul1'!"&amp;VLOOKUP($A18,tab_z,2,FALSE)&amp;(J$1+((ROW()-$C22)*4))&amp;":"&amp;VLOOKUP($A18,tab_z,3,FALSE)&amp;(J$2+((ROW()-$C22)*4))),BD!$N$11))/2+IF(J18="","",COUNTIF(INDIRECT("'Calcul1'!"&amp;VLOOKUP($A18,tab_z,2,FALSE)&amp;(J$1+((ROW()-$C22)*4))&amp;":"&amp;VLOOKUP($A18,tab_z,3,FALSE)&amp;(J$2+((ROW()-$C22)*4))),BD!$N$12))/2+IF(J18="","",COUNTIF(INDIRECT("'Calcul1'!"&amp;VLOOKUP($A18,tab_z,2,FALSE)&amp;(J$1+((ROW()-$C22)*4))&amp;":"&amp;VLOOKUP($A18,tab_z,3,FALSE)&amp;(J$2+((ROW()-$C22)*4))),BD!$N$13))/2+IF(J18="","",COUNTIF(INDIRECT("'Calcul1'!"&amp;VLOOKUP($A18,tab_z,2,FALSE)&amp;(J$1+((ROW()-$C22)*4))&amp;":"&amp;VLOOKUP($A18,tab_z,3,FALSE)&amp;(J$2+((ROW()-$C22)*4))),BD!$N$14))/2+IF(J18="","",COUNTIF(INDIRECT("'Calcul1'!"&amp;VLOOKUP($A18,tab_z,2,FALSE)&amp;(J$1+((ROW()-$C22)*4))&amp;":"&amp;VLOOKUP($A18,tab_z,3,FALSE)&amp;(J$2+((ROW()-$C22)*4))),BD!$N$15))/2+IF(J18="","",COUNTIF(INDIRECT("'Calcul1'!"&amp;VLOOKUP($A18,tab_z,2,FALSE)&amp;(J$1+((ROW()-$C22)*4))&amp;":"&amp;VLOOKUP($A18,tab_z,3,FALSE)&amp;(J$2+((ROW()-$C22)*4))),BD!$N$16))/2+IF(J18="","",COUNTIF(INDIRECT("'Calcul1'!"&amp;VLOOKUP($A18,tab_z,2,FALSE)&amp;(J$1+((ROW()-$C22)*4))&amp;":"&amp;VLOOKUP($A18,tab_z,3,FALSE)&amp;(J$2+((ROW()-$C22)*4))),BD!$N$17))/2+IF(J18="","",COUNTIF(INDIRECT("'Calcul1'!"&amp;VLOOKUP($A18,tab_z,2,FALSE)&amp;(J$1+((ROW()-$C22)*4))&amp;":"&amp;VLOOKUP($A18,tab_z,3,FALSE)&amp;(J$2+((ROW()-$C22)*4))),BD!$N$18))/2+IF(J18="","",COUNTIF(INDIRECT("'Calcul1'!"&amp;VLOOKUP($A18,tab_z,2,FALSE)&amp;(J$1+((ROW()-$C22)*4))&amp;":"&amp;VLOOKUP($A18,tab_z,3,FALSE)&amp;(J$2+((ROW()-$C22)*4))),BD!$N$19))/2++IF(J18="","",COUNTIF(INDIRECT("'Calcul1'!"&amp;VLOOKUP($A18,tab_z,2,FALSE)&amp;(J$1+((ROW()-$C22)*4))&amp;":"&amp;VLOOKUP($A18,tab_z,3,FALSE)&amp;(J$2+((ROW()-$C22)*4))),BD!$N$20))/2</f>
        <v>#VALUE!</v>
      </c>
      <c r="K22" s="275" t="e">
        <f ca="1">IF(K18="","",COUNTIF(INDIRECT("'Calcul1'!"&amp;VLOOKUP($A18,tab_z,2,FALSE)&amp;(K$1+((ROW()-$C22)*4))&amp;":"&amp;VLOOKUP($A18,tab_z,3,FALSE)&amp;(K$2+((ROW()-$C22)*4))),BD!$N$2))/2+IF(K18="","",COUNTIF(INDIRECT("'Calcul1'!"&amp;VLOOKUP($A18,tab_z,2,FALSE)&amp;(K$1+((ROW()-$C22)*4))&amp;":"&amp;VLOOKUP($A18,tab_z,3,FALSE)&amp;(K$2+((ROW()-$C22)*4))),BD!$N$3))/2+IF(K18="","",COUNTIF(INDIRECT("'Calcul1'!"&amp;VLOOKUP($A18,tab_z,2,FALSE)&amp;(K$1+((ROW()-$C22)*4))&amp;":"&amp;VLOOKUP($A18,tab_z,3,FALSE)&amp;(K$2+((ROW()-$C22)*4))),BD!$N$4))/2+IF(K18="","",COUNTIF(INDIRECT("'Calcul1'!"&amp;VLOOKUP($A18,tab_z,2,FALSE)&amp;(K$1+((ROW()-$C22)*4))&amp;":"&amp;VLOOKUP($A18,tab_z,3,FALSE)&amp;(K$2+((ROW()-$C22)*4))),BD!$N$5))/2+IF(K18="","",COUNTIF(INDIRECT("'Calcul1'!"&amp;VLOOKUP($A18,tab_z,2,FALSE)&amp;(K$1+((ROW()-$C22)*4))&amp;":"&amp;VLOOKUP($A18,tab_z,3,FALSE)&amp;(K$2+((ROW()-$C22)*4))),BD!$N$6))/2+IF(K18="","",COUNTIF(INDIRECT("'Calcul1'!"&amp;VLOOKUP($A18,tab_z,2,FALSE)&amp;(K$1+((ROW()-$C22)*4))&amp;":"&amp;VLOOKUP($A18,tab_z,3,FALSE)&amp;(K$2+((ROW()-$C22)*4))),BD!$N$7))/2+IF(K18="","",COUNTIF(INDIRECT("'Calcul1'!"&amp;VLOOKUP($A18,tab_z,2,FALSE)&amp;(K$1+((ROW()-$C22)*4))&amp;":"&amp;VLOOKUP($A18,tab_z,3,FALSE)&amp;(K$2+((ROW()-$C22)*4))),BD!$N$8))/2+IF(K18="","",COUNTIF(INDIRECT("'Calcul1'!"&amp;VLOOKUP($A18,tab_z,2,FALSE)&amp;(K$1+((ROW()-$C22)*4))&amp;":"&amp;VLOOKUP($A18,tab_z,3,FALSE)&amp;(K$2+((ROW()-$C22)*4))),BD!$N$9))/2+IF(K18="","",COUNTIF(INDIRECT("'Calcul1'!"&amp;VLOOKUP($A18,tab_z,2,FALSE)&amp;(K$1+((ROW()-$C22)*4))&amp;":"&amp;VLOOKUP($A18,tab_z,3,FALSE)&amp;(K$2+((ROW()-$C22)*4))),BD!$N$10))/2+IF(K18="","",COUNTIF(INDIRECT("'Calcul1'!"&amp;VLOOKUP($A18,tab_z,2,FALSE)&amp;(K$1+((ROW()-$C22)*4))&amp;":"&amp;VLOOKUP($A18,tab_z,3,FALSE)&amp;(K$2+((ROW()-$C22)*4))),BD!$N$11))/2+IF(K18="","",COUNTIF(INDIRECT("'Calcul1'!"&amp;VLOOKUP($A18,tab_z,2,FALSE)&amp;(K$1+((ROW()-$C22)*4))&amp;":"&amp;VLOOKUP($A18,tab_z,3,FALSE)&amp;(K$2+((ROW()-$C22)*4))),BD!$N$12))/2+IF(K18="","",COUNTIF(INDIRECT("'Calcul1'!"&amp;VLOOKUP($A18,tab_z,2,FALSE)&amp;(K$1+((ROW()-$C22)*4))&amp;":"&amp;VLOOKUP($A18,tab_z,3,FALSE)&amp;(K$2+((ROW()-$C22)*4))),BD!$N$13))/2+IF(K18="","",COUNTIF(INDIRECT("'Calcul1'!"&amp;VLOOKUP($A18,tab_z,2,FALSE)&amp;(K$1+((ROW()-$C22)*4))&amp;":"&amp;VLOOKUP($A18,tab_z,3,FALSE)&amp;(K$2+((ROW()-$C22)*4))),BD!$N$14))/2+IF(K18="","",COUNTIF(INDIRECT("'Calcul1'!"&amp;VLOOKUP($A18,tab_z,2,FALSE)&amp;(K$1+((ROW()-$C22)*4))&amp;":"&amp;VLOOKUP($A18,tab_z,3,FALSE)&amp;(K$2+((ROW()-$C22)*4))),BD!$N$15))/2+IF(K18="","",COUNTIF(INDIRECT("'Calcul1'!"&amp;VLOOKUP($A18,tab_z,2,FALSE)&amp;(K$1+((ROW()-$C22)*4))&amp;":"&amp;VLOOKUP($A18,tab_z,3,FALSE)&amp;(K$2+((ROW()-$C22)*4))),BD!$N$16))/2+IF(K18="","",COUNTIF(INDIRECT("'Calcul1'!"&amp;VLOOKUP($A18,tab_z,2,FALSE)&amp;(K$1+((ROW()-$C22)*4))&amp;":"&amp;VLOOKUP($A18,tab_z,3,FALSE)&amp;(K$2+((ROW()-$C22)*4))),BD!$N$17))/2+IF(K18="","",COUNTIF(INDIRECT("'Calcul1'!"&amp;VLOOKUP($A18,tab_z,2,FALSE)&amp;(K$1+((ROW()-$C22)*4))&amp;":"&amp;VLOOKUP($A18,tab_z,3,FALSE)&amp;(K$2+((ROW()-$C22)*4))),BD!$N$18))/2+IF(K18="","",COUNTIF(INDIRECT("'Calcul1'!"&amp;VLOOKUP($A18,tab_z,2,FALSE)&amp;(K$1+((ROW()-$C22)*4))&amp;":"&amp;VLOOKUP($A18,tab_z,3,FALSE)&amp;(K$2+((ROW()-$C22)*4))),BD!$N$19))/2++IF(K18="","",COUNTIF(INDIRECT("'Calcul1'!"&amp;VLOOKUP($A18,tab_z,2,FALSE)&amp;(K$1+((ROW()-$C22)*4))&amp;":"&amp;VLOOKUP($A18,tab_z,3,FALSE)&amp;(K$2+((ROW()-$C22)*4))),BD!$N$20))/2</f>
        <v>#VALUE!</v>
      </c>
      <c r="L22" s="276" t="e">
        <f ca="1">IF(L18="","",COUNTIF(INDIRECT("'Calcul1'!"&amp;VLOOKUP($A18,tab_z,2,FALSE)&amp;(L$1+((ROW()-$C22)*4))&amp;":"&amp;VLOOKUP($A18,tab_z,3,FALSE)&amp;(L$2+((ROW()-$C22)*4))),BD!$N$2))/2+IF(L18="","",COUNTIF(INDIRECT("'Calcul1'!"&amp;VLOOKUP($A18,tab_z,2,FALSE)&amp;(L$1+((ROW()-$C22)*4))&amp;":"&amp;VLOOKUP($A18,tab_z,3,FALSE)&amp;(L$2+((ROW()-$C22)*4))),BD!$N$3))/2+IF(L18="","",COUNTIF(INDIRECT("'Calcul1'!"&amp;VLOOKUP($A18,tab_z,2,FALSE)&amp;(L$1+((ROW()-$C22)*4))&amp;":"&amp;VLOOKUP($A18,tab_z,3,FALSE)&amp;(L$2+((ROW()-$C22)*4))),BD!$N$4))/2+IF(L18="","",COUNTIF(INDIRECT("'Calcul1'!"&amp;VLOOKUP($A18,tab_z,2,FALSE)&amp;(L$1+((ROW()-$C22)*4))&amp;":"&amp;VLOOKUP($A18,tab_z,3,FALSE)&amp;(L$2+((ROW()-$C22)*4))),BD!$N$5))/2+IF(L18="","",COUNTIF(INDIRECT("'Calcul1'!"&amp;VLOOKUP($A18,tab_z,2,FALSE)&amp;(L$1+((ROW()-$C22)*4))&amp;":"&amp;VLOOKUP($A18,tab_z,3,FALSE)&amp;(L$2+((ROW()-$C22)*4))),BD!$N$6))/2+IF(L18="","",COUNTIF(INDIRECT("'Calcul1'!"&amp;VLOOKUP($A18,tab_z,2,FALSE)&amp;(L$1+((ROW()-$C22)*4))&amp;":"&amp;VLOOKUP($A18,tab_z,3,FALSE)&amp;(L$2+((ROW()-$C22)*4))),BD!$N$7))/2+IF(L18="","",COUNTIF(INDIRECT("'Calcul1'!"&amp;VLOOKUP($A18,tab_z,2,FALSE)&amp;(L$1+((ROW()-$C22)*4))&amp;":"&amp;VLOOKUP($A18,tab_z,3,FALSE)&amp;(L$2+((ROW()-$C22)*4))),BD!$N$8))/2+IF(L18="","",COUNTIF(INDIRECT("'Calcul1'!"&amp;VLOOKUP($A18,tab_z,2,FALSE)&amp;(L$1+((ROW()-$C22)*4))&amp;":"&amp;VLOOKUP($A18,tab_z,3,FALSE)&amp;(L$2+((ROW()-$C22)*4))),BD!$N$9))/2+IF(L18="","",COUNTIF(INDIRECT("'Calcul1'!"&amp;VLOOKUP($A18,tab_z,2,FALSE)&amp;(L$1+((ROW()-$C22)*4))&amp;":"&amp;VLOOKUP($A18,tab_z,3,FALSE)&amp;(L$2+((ROW()-$C22)*4))),BD!$N$10))/2+IF(L18="","",COUNTIF(INDIRECT("'Calcul1'!"&amp;VLOOKUP($A18,tab_z,2,FALSE)&amp;(L$1+((ROW()-$C22)*4))&amp;":"&amp;VLOOKUP($A18,tab_z,3,FALSE)&amp;(L$2+((ROW()-$C22)*4))),BD!$N$11))/2+IF(L18="","",COUNTIF(INDIRECT("'Calcul1'!"&amp;VLOOKUP($A18,tab_z,2,FALSE)&amp;(L$1+((ROW()-$C22)*4))&amp;":"&amp;VLOOKUP($A18,tab_z,3,FALSE)&amp;(L$2+((ROW()-$C22)*4))),BD!$N$12))/2+IF(L18="","",COUNTIF(INDIRECT("'Calcul1'!"&amp;VLOOKUP($A18,tab_z,2,FALSE)&amp;(L$1+((ROW()-$C22)*4))&amp;":"&amp;VLOOKUP($A18,tab_z,3,FALSE)&amp;(L$2+((ROW()-$C22)*4))),BD!$N$13))/2+IF(L18="","",COUNTIF(INDIRECT("'Calcul1'!"&amp;VLOOKUP($A18,tab_z,2,FALSE)&amp;(L$1+((ROW()-$C22)*4))&amp;":"&amp;VLOOKUP($A18,tab_z,3,FALSE)&amp;(L$2+((ROW()-$C22)*4))),BD!$N$14))/2+IF(L18="","",COUNTIF(INDIRECT("'Calcul1'!"&amp;VLOOKUP($A18,tab_z,2,FALSE)&amp;(L$1+((ROW()-$C22)*4))&amp;":"&amp;VLOOKUP($A18,tab_z,3,FALSE)&amp;(L$2+((ROW()-$C22)*4))),BD!$N$15))/2+IF(L18="","",COUNTIF(INDIRECT("'Calcul1'!"&amp;VLOOKUP($A18,tab_z,2,FALSE)&amp;(L$1+((ROW()-$C22)*4))&amp;":"&amp;VLOOKUP($A18,tab_z,3,FALSE)&amp;(L$2+((ROW()-$C22)*4))),BD!$N$16))/2+IF(L18="","",COUNTIF(INDIRECT("'Calcul1'!"&amp;VLOOKUP($A18,tab_z,2,FALSE)&amp;(L$1+((ROW()-$C22)*4))&amp;":"&amp;VLOOKUP($A18,tab_z,3,FALSE)&amp;(L$2+((ROW()-$C22)*4))),BD!$N$17))/2+IF(L18="","",COUNTIF(INDIRECT("'Calcul1'!"&amp;VLOOKUP($A18,tab_z,2,FALSE)&amp;(L$1+((ROW()-$C22)*4))&amp;":"&amp;VLOOKUP($A18,tab_z,3,FALSE)&amp;(L$2+((ROW()-$C22)*4))),BD!$N$18))/2+IF(L18="","",COUNTIF(INDIRECT("'Calcul1'!"&amp;VLOOKUP($A18,tab_z,2,FALSE)&amp;(L$1+((ROW()-$C22)*4))&amp;":"&amp;VLOOKUP($A18,tab_z,3,FALSE)&amp;(L$2+((ROW()-$C22)*4))),BD!$N$19))/2++IF(L18="","",COUNTIF(INDIRECT("'Calcul1'!"&amp;VLOOKUP($A18,tab_z,2,FALSE)&amp;(L$1+((ROW()-$C22)*4))&amp;":"&amp;VLOOKUP($A18,tab_z,3,FALSE)&amp;(L$2+((ROW()-$C22)*4))),BD!$N$20))/2</f>
        <v>#VALUE!</v>
      </c>
    </row>
    <row r="23" spans="1:18" x14ac:dyDescent="0.2">
      <c r="C23">
        <v>23</v>
      </c>
      <c r="D23" s="287" t="s">
        <v>533</v>
      </c>
      <c r="E23" s="274">
        <f ca="1">IF(E18="","",COUNTIF(INDIRECT("'Calcul1'!"&amp;VLOOKUP($A18,tab_z,2,FALSE)&amp;(E$1+((ROW()-$C23)*4))&amp;":"&amp;VLOOKUP($A18,tab_z,3,FALSE)&amp;(E$2+((ROW()-$C23)*4))),BD!$H$2))/2+IF(E18="","",COUNTIF(INDIRECT("'Calcul1'!"&amp;VLOOKUP($A18,tab_z,2,FALSE)&amp;(E$1+((ROW()-$C23)*4))&amp;":"&amp;VLOOKUP($A18,tab_z,3,FALSE)&amp;(E$2+((ROW()-$C23)*4))),BD!$H$3))/2+IF(E18="","",COUNTIF(INDIRECT("'Calcul1'!"&amp;VLOOKUP($A18,tab_z,2,FALSE)&amp;(E$1+((ROW()-$C23)*4))&amp;":"&amp;VLOOKUP($A18,tab_z,3,FALSE)&amp;(E$2+((ROW()-$C23)*4))),BD!$H$4))/2+IF(E18="","",COUNTIF(INDIRECT("'Calcul1'!"&amp;VLOOKUP($A18,tab_z,2,FALSE)&amp;(E$1+((ROW()-$C23)*4))&amp;":"&amp;VLOOKUP($A18,tab_z,3,FALSE)&amp;(E$2+((ROW()-$C23)*4))),BD!$H$5))/2+IF(E18="","",COUNTIF(INDIRECT("'Calcul1'!"&amp;VLOOKUP($A18,tab_z,2,FALSE)&amp;(E$1+((ROW()-$C23)*4))&amp;":"&amp;VLOOKUP($A18,tab_z,3,FALSE)&amp;(E$2+((ROW()-$C23)*4))),BD!$H$6))/2+IF(E18="","",COUNTIF(INDIRECT("'Calcul1'!"&amp;VLOOKUP($A18,tab_z,2,FALSE)&amp;(E$1+((ROW()-$C23)*4))&amp;":"&amp;VLOOKUP($A18,tab_z,3,FALSE)&amp;(E$2+((ROW()-$C23)*4))),BD!$H$7))/2+IF(E18="","",COUNTIF(INDIRECT("'Calcul1'!"&amp;VLOOKUP($A18,tab_z,2,FALSE)&amp;(E$1+((ROW()-$C23)*4))&amp;":"&amp;VLOOKUP($A18,tab_z,3,FALSE)&amp;(E$2+((ROW()-$C23)*4))),BD!$H$8))/2+IF(E18="","",COUNTIF(INDIRECT("'Calcul1'!"&amp;VLOOKUP($A18,tab_z,2,FALSE)&amp;(E$1+((ROW()-$C23)*4))&amp;":"&amp;VLOOKUP($A18,tab_z,3,FALSE)&amp;(E$2+((ROW()-$C23)*4))),BD!$H$9))/2+IF(E18="","",COUNTIF(INDIRECT("'Calcul1'!"&amp;VLOOKUP($A18,tab_z,2,FALSE)&amp;(E$1+((ROW()-$C23)*4))&amp;":"&amp;VLOOKUP($A18,tab_z,3,FALSE)&amp;(E$2+((ROW()-$C23)*4))),BD!$H$10))/2+IF(E18="","",COUNTIF(INDIRECT("'Calcul1'!"&amp;VLOOKUP($A18,tab_z,2,FALSE)&amp;(E$1+((ROW()-$C23)*4))&amp;":"&amp;VLOOKUP($A18,tab_z,3,FALSE)&amp;(E$2+((ROW()-$C23)*4))),BD!$H$11))/2+IF(E18="","",COUNTIF(INDIRECT("'Calcul1'!"&amp;VLOOKUP($A18,tab_z,2,FALSE)&amp;(E$1+((ROW()-$C23)*4))&amp;":"&amp;VLOOKUP($A18,tab_z,3,FALSE)&amp;(E$2+((ROW()-$C23)*4))),BD!$H$12))/2+IF(E18="","",COUNTIF(INDIRECT("'Calcul1'!"&amp;VLOOKUP($A18,tab_z,2,FALSE)&amp;(E$1+((ROW()-$C23)*4))&amp;":"&amp;VLOOKUP($A18,tab_z,3,FALSE)&amp;(E$2+((ROW()-$C23)*4))),BD!$H$13))/2+IF(E18="","",COUNTIF(INDIRECT("'Calcul1'!"&amp;VLOOKUP($A18,tab_z,2,FALSE)&amp;(E$1+((ROW()-$C23)*4))&amp;":"&amp;VLOOKUP($A18,tab_z,3,FALSE)&amp;(E$2+((ROW()-$C23)*4))),BD!$H$14))/2+IF(E18="","",COUNTIF(INDIRECT("'Calcul1'!"&amp;VLOOKUP($A18,tab_z,2,FALSE)&amp;(E$1+((ROW()-$C23)*4))&amp;":"&amp;VLOOKUP($A18,tab_z,3,FALSE)&amp;(E$2+((ROW()-$C23)*4))),BD!$H$15))/2+IF(E18="","",COUNTIF(INDIRECT("'Calcul1'!"&amp;VLOOKUP($A18,tab_z,2,FALSE)&amp;(E$1+((ROW()-$C23)*4))&amp;":"&amp;VLOOKUP($A18,tab_z,3,FALSE)&amp;(E$2+((ROW()-$C23)*4))),BD!$H$16))/2+IF(E18="","",COUNTIF(INDIRECT("'Calcul1'!"&amp;VLOOKUP($A18,tab_z,2,FALSE)&amp;(E$1+((ROW()-$C23)*4))&amp;":"&amp;VLOOKUP($A18,tab_z,3,FALSE)&amp;(E$2+((ROW()-$C23)*4))),BD!$H$17))/2+IF(E18="","",COUNTIF(INDIRECT("'Calcul1'!"&amp;VLOOKUP($A18,tab_z,2,FALSE)&amp;(E$1+((ROW()-$C23)*4))&amp;":"&amp;VLOOKUP($A18,tab_z,3,FALSE)&amp;(E$2+((ROW()-$C23)*4))),BD!$H$18))/2+IF(E18="","",COUNTIF(INDIRECT("'Calcul1'!"&amp;VLOOKUP($A18,tab_z,2,FALSE)&amp;(E$1+((ROW()-$C23)*4))&amp;":"&amp;VLOOKUP($A18,tab_z,3,FALSE)&amp;(E$2+((ROW()-$C23)*4))),BD!$H$19))/2+IF(E18="","",COUNTIF(INDIRECT("'Calcul1'!"&amp;VLOOKUP($A18,tab_z,2,FALSE)&amp;(E$1+((ROW()-$C23)*4))&amp;":"&amp;VLOOKUP($A18,tab_z,3,FALSE)&amp;(E$2+((ROW()-$C23)*4))),BD!$H$20))/2</f>
        <v>10</v>
      </c>
      <c r="F23" s="275">
        <f ca="1">IF(F18="","",COUNTIF(INDIRECT("'Calcul1'!"&amp;VLOOKUP($A18,tab_z,2,FALSE)&amp;(F$1+((ROW()-$C23)*4))&amp;":"&amp;VLOOKUP($A18,tab_z,3,FALSE)&amp;(F$2+((ROW()-$C23)*4))),BD!$H$2))/2+IF(F18="","",COUNTIF(INDIRECT("'Calcul1'!"&amp;VLOOKUP($A18,tab_z,2,FALSE)&amp;(F$1+((ROW()-$C23)*4))&amp;":"&amp;VLOOKUP($A18,tab_z,3,FALSE)&amp;(F$2+((ROW()-$C23)*4))),BD!$H$3))/2+IF(F18="","",COUNTIF(INDIRECT("'Calcul1'!"&amp;VLOOKUP($A18,tab_z,2,FALSE)&amp;(F$1+((ROW()-$C23)*4))&amp;":"&amp;VLOOKUP($A18,tab_z,3,FALSE)&amp;(F$2+((ROW()-$C23)*4))),BD!$H$4))/2+IF(F18="","",COUNTIF(INDIRECT("'Calcul1'!"&amp;VLOOKUP($A18,tab_z,2,FALSE)&amp;(F$1+((ROW()-$C23)*4))&amp;":"&amp;VLOOKUP($A18,tab_z,3,FALSE)&amp;(F$2+((ROW()-$C23)*4))),BD!$H$5))/2+IF(F18="","",COUNTIF(INDIRECT("'Calcul1'!"&amp;VLOOKUP($A18,tab_z,2,FALSE)&amp;(F$1+((ROW()-$C23)*4))&amp;":"&amp;VLOOKUP($A18,tab_z,3,FALSE)&amp;(F$2+((ROW()-$C23)*4))),BD!$H$6))/2+IF(F18="","",COUNTIF(INDIRECT("'Calcul1'!"&amp;VLOOKUP($A18,tab_z,2,FALSE)&amp;(F$1+((ROW()-$C23)*4))&amp;":"&amp;VLOOKUP($A18,tab_z,3,FALSE)&amp;(F$2+((ROW()-$C23)*4))),BD!$H$7))/2+IF(F18="","",COUNTIF(INDIRECT("'Calcul1'!"&amp;VLOOKUP($A18,tab_z,2,FALSE)&amp;(F$1+((ROW()-$C23)*4))&amp;":"&amp;VLOOKUP($A18,tab_z,3,FALSE)&amp;(F$2+((ROW()-$C23)*4))),BD!$H$8))/2+IF(F18="","",COUNTIF(INDIRECT("'Calcul1'!"&amp;VLOOKUP($A18,tab_z,2,FALSE)&amp;(F$1+((ROW()-$C23)*4))&amp;":"&amp;VLOOKUP($A18,tab_z,3,FALSE)&amp;(F$2+((ROW()-$C23)*4))),BD!$H$9))/2+IF(F18="","",COUNTIF(INDIRECT("'Calcul1'!"&amp;VLOOKUP($A18,tab_z,2,FALSE)&amp;(F$1+((ROW()-$C23)*4))&amp;":"&amp;VLOOKUP($A18,tab_z,3,FALSE)&amp;(F$2+((ROW()-$C23)*4))),BD!$H$10))/2+IF(F18="","",COUNTIF(INDIRECT("'Calcul1'!"&amp;VLOOKUP($A18,tab_z,2,FALSE)&amp;(F$1+((ROW()-$C23)*4))&amp;":"&amp;VLOOKUP($A18,tab_z,3,FALSE)&amp;(F$2+((ROW()-$C23)*4))),BD!$H$11))/2+IF(F18="","",COUNTIF(INDIRECT("'Calcul1'!"&amp;VLOOKUP($A18,tab_z,2,FALSE)&amp;(F$1+((ROW()-$C23)*4))&amp;":"&amp;VLOOKUP($A18,tab_z,3,FALSE)&amp;(F$2+((ROW()-$C23)*4))),BD!$H$12))/2+IF(F18="","",COUNTIF(INDIRECT("'Calcul1'!"&amp;VLOOKUP($A18,tab_z,2,FALSE)&amp;(F$1+((ROW()-$C23)*4))&amp;":"&amp;VLOOKUP($A18,tab_z,3,FALSE)&amp;(F$2+((ROW()-$C23)*4))),BD!$H$13))/2+IF(F18="","",COUNTIF(INDIRECT("'Calcul1'!"&amp;VLOOKUP($A18,tab_z,2,FALSE)&amp;(F$1+((ROW()-$C23)*4))&amp;":"&amp;VLOOKUP($A18,tab_z,3,FALSE)&amp;(F$2+((ROW()-$C23)*4))),BD!$H$14))/2+IF(F18="","",COUNTIF(INDIRECT("'Calcul1'!"&amp;VLOOKUP($A18,tab_z,2,FALSE)&amp;(F$1+((ROW()-$C23)*4))&amp;":"&amp;VLOOKUP($A18,tab_z,3,FALSE)&amp;(F$2+((ROW()-$C23)*4))),BD!$H$15))/2+IF(F18="","",COUNTIF(INDIRECT("'Calcul1'!"&amp;VLOOKUP($A18,tab_z,2,FALSE)&amp;(F$1+((ROW()-$C23)*4))&amp;":"&amp;VLOOKUP($A18,tab_z,3,FALSE)&amp;(F$2+((ROW()-$C23)*4))),BD!$H$16))/2+IF(F18="","",COUNTIF(INDIRECT("'Calcul1'!"&amp;VLOOKUP($A18,tab_z,2,FALSE)&amp;(F$1+((ROW()-$C23)*4))&amp;":"&amp;VLOOKUP($A18,tab_z,3,FALSE)&amp;(F$2+((ROW()-$C23)*4))),BD!$H$17))/2+IF(F18="","",COUNTIF(INDIRECT("'Calcul1'!"&amp;VLOOKUP($A18,tab_z,2,FALSE)&amp;(F$1+((ROW()-$C23)*4))&amp;":"&amp;VLOOKUP($A18,tab_z,3,FALSE)&amp;(F$2+((ROW()-$C23)*4))),BD!$H$18))/2+IF(F18="","",COUNTIF(INDIRECT("'Calcul1'!"&amp;VLOOKUP($A18,tab_z,2,FALSE)&amp;(F$1+((ROW()-$C23)*4))&amp;":"&amp;VLOOKUP($A18,tab_z,3,FALSE)&amp;(F$2+((ROW()-$C23)*4))),BD!$H$19))/2+IF(F18="","",COUNTIF(INDIRECT("'Calcul1'!"&amp;VLOOKUP($A18,tab_z,2,FALSE)&amp;(F$1+((ROW()-$C23)*4))&amp;":"&amp;VLOOKUP($A18,tab_z,3,FALSE)&amp;(F$2+((ROW()-$C23)*4))),BD!$H$20))/2</f>
        <v>0</v>
      </c>
      <c r="G23" s="275">
        <f ca="1">IF(G18="","",COUNTIF(INDIRECT("'Calcul1'!"&amp;VLOOKUP($A18,tab_z,2,FALSE)&amp;(G$1+((ROW()-$C23)*4))&amp;":"&amp;VLOOKUP($A18,tab_z,3,FALSE)&amp;(G$2+((ROW()-$C23)*4))),BD!$H$2))/2+IF(G18="","",COUNTIF(INDIRECT("'Calcul1'!"&amp;VLOOKUP($A18,tab_z,2,FALSE)&amp;(G$1+((ROW()-$C23)*4))&amp;":"&amp;VLOOKUP($A18,tab_z,3,FALSE)&amp;(G$2+((ROW()-$C23)*4))),BD!$H$3))/2+IF(G18="","",COUNTIF(INDIRECT("'Calcul1'!"&amp;VLOOKUP($A18,tab_z,2,FALSE)&amp;(G$1+((ROW()-$C23)*4))&amp;":"&amp;VLOOKUP($A18,tab_z,3,FALSE)&amp;(G$2+((ROW()-$C23)*4))),BD!$H$4))/2+IF(G18="","",COUNTIF(INDIRECT("'Calcul1'!"&amp;VLOOKUP($A18,tab_z,2,FALSE)&amp;(G$1+((ROW()-$C23)*4))&amp;":"&amp;VLOOKUP($A18,tab_z,3,FALSE)&amp;(G$2+((ROW()-$C23)*4))),BD!$H$5))/2+IF(G18="","",COUNTIF(INDIRECT("'Calcul1'!"&amp;VLOOKUP($A18,tab_z,2,FALSE)&amp;(G$1+((ROW()-$C23)*4))&amp;":"&amp;VLOOKUP($A18,tab_z,3,FALSE)&amp;(G$2+((ROW()-$C23)*4))),BD!$H$6))/2+IF(G18="","",COUNTIF(INDIRECT("'Calcul1'!"&amp;VLOOKUP($A18,tab_z,2,FALSE)&amp;(G$1+((ROW()-$C23)*4))&amp;":"&amp;VLOOKUP($A18,tab_z,3,FALSE)&amp;(G$2+((ROW()-$C23)*4))),BD!$H$7))/2+IF(G18="","",COUNTIF(INDIRECT("'Calcul1'!"&amp;VLOOKUP($A18,tab_z,2,FALSE)&amp;(G$1+((ROW()-$C23)*4))&amp;":"&amp;VLOOKUP($A18,tab_z,3,FALSE)&amp;(G$2+((ROW()-$C23)*4))),BD!$H$8))/2+IF(G18="","",COUNTIF(INDIRECT("'Calcul1'!"&amp;VLOOKUP($A18,tab_z,2,FALSE)&amp;(G$1+((ROW()-$C23)*4))&amp;":"&amp;VLOOKUP($A18,tab_z,3,FALSE)&amp;(G$2+((ROW()-$C23)*4))),BD!$H$9))/2+IF(G18="","",COUNTIF(INDIRECT("'Calcul1'!"&amp;VLOOKUP($A18,tab_z,2,FALSE)&amp;(G$1+((ROW()-$C23)*4))&amp;":"&amp;VLOOKUP($A18,tab_z,3,FALSE)&amp;(G$2+((ROW()-$C23)*4))),BD!$H$10))/2+IF(G18="","",COUNTIF(INDIRECT("'Calcul1'!"&amp;VLOOKUP($A18,tab_z,2,FALSE)&amp;(G$1+((ROW()-$C23)*4))&amp;":"&amp;VLOOKUP($A18,tab_z,3,FALSE)&amp;(G$2+((ROW()-$C23)*4))),BD!$H$11))/2+IF(G18="","",COUNTIF(INDIRECT("'Calcul1'!"&amp;VLOOKUP($A18,tab_z,2,FALSE)&amp;(G$1+((ROW()-$C23)*4))&amp;":"&amp;VLOOKUP($A18,tab_z,3,FALSE)&amp;(G$2+((ROW()-$C23)*4))),BD!$H$12))/2+IF(G18="","",COUNTIF(INDIRECT("'Calcul1'!"&amp;VLOOKUP($A18,tab_z,2,FALSE)&amp;(G$1+((ROW()-$C23)*4))&amp;":"&amp;VLOOKUP($A18,tab_z,3,FALSE)&amp;(G$2+((ROW()-$C23)*4))),BD!$H$13))/2+IF(G18="","",COUNTIF(INDIRECT("'Calcul1'!"&amp;VLOOKUP($A18,tab_z,2,FALSE)&amp;(G$1+((ROW()-$C23)*4))&amp;":"&amp;VLOOKUP($A18,tab_z,3,FALSE)&amp;(G$2+((ROW()-$C23)*4))),BD!$H$14))/2+IF(G18="","",COUNTIF(INDIRECT("'Calcul1'!"&amp;VLOOKUP($A18,tab_z,2,FALSE)&amp;(G$1+((ROW()-$C23)*4))&amp;":"&amp;VLOOKUP($A18,tab_z,3,FALSE)&amp;(G$2+((ROW()-$C23)*4))),BD!$H$15))/2+IF(G18="","",COUNTIF(INDIRECT("'Calcul1'!"&amp;VLOOKUP($A18,tab_z,2,FALSE)&amp;(G$1+((ROW()-$C23)*4))&amp;":"&amp;VLOOKUP($A18,tab_z,3,FALSE)&amp;(G$2+((ROW()-$C23)*4))),BD!$H$16))/2+IF(G18="","",COUNTIF(INDIRECT("'Calcul1'!"&amp;VLOOKUP($A18,tab_z,2,FALSE)&amp;(G$1+((ROW()-$C23)*4))&amp;":"&amp;VLOOKUP($A18,tab_z,3,FALSE)&amp;(G$2+((ROW()-$C23)*4))),BD!$H$17))/2+IF(G18="","",COUNTIF(INDIRECT("'Calcul1'!"&amp;VLOOKUP($A18,tab_z,2,FALSE)&amp;(G$1+((ROW()-$C23)*4))&amp;":"&amp;VLOOKUP($A18,tab_z,3,FALSE)&amp;(G$2+((ROW()-$C23)*4))),BD!$H$18))/2+IF(G18="","",COUNTIF(INDIRECT("'Calcul1'!"&amp;VLOOKUP($A18,tab_z,2,FALSE)&amp;(G$1+((ROW()-$C23)*4))&amp;":"&amp;VLOOKUP($A18,tab_z,3,FALSE)&amp;(G$2+((ROW()-$C23)*4))),BD!$H$19))/2+IF(G18="","",COUNTIF(INDIRECT("'Calcul1'!"&amp;VLOOKUP($A18,tab_z,2,FALSE)&amp;(G$1+((ROW()-$C23)*4))&amp;":"&amp;VLOOKUP($A18,tab_z,3,FALSE)&amp;(G$2+((ROW()-$C23)*4))),BD!$H$20))/2</f>
        <v>0</v>
      </c>
      <c r="H23" s="275" t="e">
        <f ca="1">IF(H18="","",COUNTIF(INDIRECT("'Calcul1'!"&amp;VLOOKUP($A18,tab_z,2,FALSE)&amp;(H$1+((ROW()-$C23)*4))&amp;":"&amp;VLOOKUP($A18,tab_z,3,FALSE)&amp;(H$2+((ROW()-$C23)*4))),BD!$H$2))/2+IF(H18="","",COUNTIF(INDIRECT("'Calcul1'!"&amp;VLOOKUP($A18,tab_z,2,FALSE)&amp;(H$1+((ROW()-$C23)*4))&amp;":"&amp;VLOOKUP($A18,tab_z,3,FALSE)&amp;(H$2+((ROW()-$C23)*4))),BD!$H$3))/2+IF(H18="","",COUNTIF(INDIRECT("'Calcul1'!"&amp;VLOOKUP($A18,tab_z,2,FALSE)&amp;(H$1+((ROW()-$C23)*4))&amp;":"&amp;VLOOKUP($A18,tab_z,3,FALSE)&amp;(H$2+((ROW()-$C23)*4))),BD!$H$4))/2+IF(H18="","",COUNTIF(INDIRECT("'Calcul1'!"&amp;VLOOKUP($A18,tab_z,2,FALSE)&amp;(H$1+((ROW()-$C23)*4))&amp;":"&amp;VLOOKUP($A18,tab_z,3,FALSE)&amp;(H$2+((ROW()-$C23)*4))),BD!$H$5))/2+IF(H18="","",COUNTIF(INDIRECT("'Calcul1'!"&amp;VLOOKUP($A18,tab_z,2,FALSE)&amp;(H$1+((ROW()-$C23)*4))&amp;":"&amp;VLOOKUP($A18,tab_z,3,FALSE)&amp;(H$2+((ROW()-$C23)*4))),BD!$H$6))/2+IF(H18="","",COUNTIF(INDIRECT("'Calcul1'!"&amp;VLOOKUP($A18,tab_z,2,FALSE)&amp;(H$1+((ROW()-$C23)*4))&amp;":"&amp;VLOOKUP($A18,tab_z,3,FALSE)&amp;(H$2+((ROW()-$C23)*4))),BD!$H$7))/2+IF(H18="","",COUNTIF(INDIRECT("'Calcul1'!"&amp;VLOOKUP($A18,tab_z,2,FALSE)&amp;(H$1+((ROW()-$C23)*4))&amp;":"&amp;VLOOKUP($A18,tab_z,3,FALSE)&amp;(H$2+((ROW()-$C23)*4))),BD!$H$8))/2+IF(H18="","",COUNTIF(INDIRECT("'Calcul1'!"&amp;VLOOKUP($A18,tab_z,2,FALSE)&amp;(H$1+((ROW()-$C23)*4))&amp;":"&amp;VLOOKUP($A18,tab_z,3,FALSE)&amp;(H$2+((ROW()-$C23)*4))),BD!$H$9))/2+IF(H18="","",COUNTIF(INDIRECT("'Calcul1'!"&amp;VLOOKUP($A18,tab_z,2,FALSE)&amp;(H$1+((ROW()-$C23)*4))&amp;":"&amp;VLOOKUP($A18,tab_z,3,FALSE)&amp;(H$2+((ROW()-$C23)*4))),BD!$H$10))/2+IF(H18="","",COUNTIF(INDIRECT("'Calcul1'!"&amp;VLOOKUP($A18,tab_z,2,FALSE)&amp;(H$1+((ROW()-$C23)*4))&amp;":"&amp;VLOOKUP($A18,tab_z,3,FALSE)&amp;(H$2+((ROW()-$C23)*4))),BD!$H$11))/2+IF(H18="","",COUNTIF(INDIRECT("'Calcul1'!"&amp;VLOOKUP($A18,tab_z,2,FALSE)&amp;(H$1+((ROW()-$C23)*4))&amp;":"&amp;VLOOKUP($A18,tab_z,3,FALSE)&amp;(H$2+((ROW()-$C23)*4))),BD!$H$12))/2+IF(H18="","",COUNTIF(INDIRECT("'Calcul1'!"&amp;VLOOKUP($A18,tab_z,2,FALSE)&amp;(H$1+((ROW()-$C23)*4))&amp;":"&amp;VLOOKUP($A18,tab_z,3,FALSE)&amp;(H$2+((ROW()-$C23)*4))),BD!$H$13))/2+IF(H18="","",COUNTIF(INDIRECT("'Calcul1'!"&amp;VLOOKUP($A18,tab_z,2,FALSE)&amp;(H$1+((ROW()-$C23)*4))&amp;":"&amp;VLOOKUP($A18,tab_z,3,FALSE)&amp;(H$2+((ROW()-$C23)*4))),BD!$H$14))/2+IF(H18="","",COUNTIF(INDIRECT("'Calcul1'!"&amp;VLOOKUP($A18,tab_z,2,FALSE)&amp;(H$1+((ROW()-$C23)*4))&amp;":"&amp;VLOOKUP($A18,tab_z,3,FALSE)&amp;(H$2+((ROW()-$C23)*4))),BD!$H$15))/2+IF(H18="","",COUNTIF(INDIRECT("'Calcul1'!"&amp;VLOOKUP($A18,tab_z,2,FALSE)&amp;(H$1+((ROW()-$C23)*4))&amp;":"&amp;VLOOKUP($A18,tab_z,3,FALSE)&amp;(H$2+((ROW()-$C23)*4))),BD!$H$16))/2+IF(H18="","",COUNTIF(INDIRECT("'Calcul1'!"&amp;VLOOKUP($A18,tab_z,2,FALSE)&amp;(H$1+((ROW()-$C23)*4))&amp;":"&amp;VLOOKUP($A18,tab_z,3,FALSE)&amp;(H$2+((ROW()-$C23)*4))),BD!$H$17))/2+IF(H18="","",COUNTIF(INDIRECT("'Calcul1'!"&amp;VLOOKUP($A18,tab_z,2,FALSE)&amp;(H$1+((ROW()-$C23)*4))&amp;":"&amp;VLOOKUP($A18,tab_z,3,FALSE)&amp;(H$2+((ROW()-$C23)*4))),BD!$H$18))/2+IF(H18="","",COUNTIF(INDIRECT("'Calcul1'!"&amp;VLOOKUP($A18,tab_z,2,FALSE)&amp;(H$1+((ROW()-$C23)*4))&amp;":"&amp;VLOOKUP($A18,tab_z,3,FALSE)&amp;(H$2+((ROW()-$C23)*4))),BD!$H$19))/2+IF(H18="","",COUNTIF(INDIRECT("'Calcul1'!"&amp;VLOOKUP($A18,tab_z,2,FALSE)&amp;(H$1+((ROW()-$C23)*4))&amp;":"&amp;VLOOKUP($A18,tab_z,3,FALSE)&amp;(H$2+((ROW()-$C23)*4))),BD!$H$20))/2</f>
        <v>#VALUE!</v>
      </c>
      <c r="I23" s="275" t="e">
        <f ca="1">IF(I18="","",COUNTIF(INDIRECT("'Calcul1'!"&amp;VLOOKUP($A18,tab_z,2,FALSE)&amp;(I$1+((ROW()-$C23)*4))&amp;":"&amp;VLOOKUP($A18,tab_z,3,FALSE)&amp;(I$2+((ROW()-$C23)*4))),BD!$H$2))/2+IF(I18="","",COUNTIF(INDIRECT("'Calcul1'!"&amp;VLOOKUP($A18,tab_z,2,FALSE)&amp;(I$1+((ROW()-$C23)*4))&amp;":"&amp;VLOOKUP($A18,tab_z,3,FALSE)&amp;(I$2+((ROW()-$C23)*4))),BD!$H$3))/2+IF(I18="","",COUNTIF(INDIRECT("'Calcul1'!"&amp;VLOOKUP($A18,tab_z,2,FALSE)&amp;(I$1+((ROW()-$C23)*4))&amp;":"&amp;VLOOKUP($A18,tab_z,3,FALSE)&amp;(I$2+((ROW()-$C23)*4))),BD!$H$4))/2+IF(I18="","",COUNTIF(INDIRECT("'Calcul1'!"&amp;VLOOKUP($A18,tab_z,2,FALSE)&amp;(I$1+((ROW()-$C23)*4))&amp;":"&amp;VLOOKUP($A18,tab_z,3,FALSE)&amp;(I$2+((ROW()-$C23)*4))),BD!$H$5))/2+IF(I18="","",COUNTIF(INDIRECT("'Calcul1'!"&amp;VLOOKUP($A18,tab_z,2,FALSE)&amp;(I$1+((ROW()-$C23)*4))&amp;":"&amp;VLOOKUP($A18,tab_z,3,FALSE)&amp;(I$2+((ROW()-$C23)*4))),BD!$H$6))/2+IF(I18="","",COUNTIF(INDIRECT("'Calcul1'!"&amp;VLOOKUP($A18,tab_z,2,FALSE)&amp;(I$1+((ROW()-$C23)*4))&amp;":"&amp;VLOOKUP($A18,tab_z,3,FALSE)&amp;(I$2+((ROW()-$C23)*4))),BD!$H$7))/2+IF(I18="","",COUNTIF(INDIRECT("'Calcul1'!"&amp;VLOOKUP($A18,tab_z,2,FALSE)&amp;(I$1+((ROW()-$C23)*4))&amp;":"&amp;VLOOKUP($A18,tab_z,3,FALSE)&amp;(I$2+((ROW()-$C23)*4))),BD!$H$8))/2+IF(I18="","",COUNTIF(INDIRECT("'Calcul1'!"&amp;VLOOKUP($A18,tab_z,2,FALSE)&amp;(I$1+((ROW()-$C23)*4))&amp;":"&amp;VLOOKUP($A18,tab_z,3,FALSE)&amp;(I$2+((ROW()-$C23)*4))),BD!$H$9))/2+IF(I18="","",COUNTIF(INDIRECT("'Calcul1'!"&amp;VLOOKUP($A18,tab_z,2,FALSE)&amp;(I$1+((ROW()-$C23)*4))&amp;":"&amp;VLOOKUP($A18,tab_z,3,FALSE)&amp;(I$2+((ROW()-$C23)*4))),BD!$H$10))/2+IF(I18="","",COUNTIF(INDIRECT("'Calcul1'!"&amp;VLOOKUP($A18,tab_z,2,FALSE)&amp;(I$1+((ROW()-$C23)*4))&amp;":"&amp;VLOOKUP($A18,tab_z,3,FALSE)&amp;(I$2+((ROW()-$C23)*4))),BD!$H$11))/2+IF(I18="","",COUNTIF(INDIRECT("'Calcul1'!"&amp;VLOOKUP($A18,tab_z,2,FALSE)&amp;(I$1+((ROW()-$C23)*4))&amp;":"&amp;VLOOKUP($A18,tab_z,3,FALSE)&amp;(I$2+((ROW()-$C23)*4))),BD!$H$12))/2+IF(I18="","",COUNTIF(INDIRECT("'Calcul1'!"&amp;VLOOKUP($A18,tab_z,2,FALSE)&amp;(I$1+((ROW()-$C23)*4))&amp;":"&amp;VLOOKUP($A18,tab_z,3,FALSE)&amp;(I$2+((ROW()-$C23)*4))),BD!$H$13))/2+IF(I18="","",COUNTIF(INDIRECT("'Calcul1'!"&amp;VLOOKUP($A18,tab_z,2,FALSE)&amp;(I$1+((ROW()-$C23)*4))&amp;":"&amp;VLOOKUP($A18,tab_z,3,FALSE)&amp;(I$2+((ROW()-$C23)*4))),BD!$H$14))/2+IF(I18="","",COUNTIF(INDIRECT("'Calcul1'!"&amp;VLOOKUP($A18,tab_z,2,FALSE)&amp;(I$1+((ROW()-$C23)*4))&amp;":"&amp;VLOOKUP($A18,tab_z,3,FALSE)&amp;(I$2+((ROW()-$C23)*4))),BD!$H$15))/2+IF(I18="","",COUNTIF(INDIRECT("'Calcul1'!"&amp;VLOOKUP($A18,tab_z,2,FALSE)&amp;(I$1+((ROW()-$C23)*4))&amp;":"&amp;VLOOKUP($A18,tab_z,3,FALSE)&amp;(I$2+((ROW()-$C23)*4))),BD!$H$16))/2+IF(I18="","",COUNTIF(INDIRECT("'Calcul1'!"&amp;VLOOKUP($A18,tab_z,2,FALSE)&amp;(I$1+((ROW()-$C23)*4))&amp;":"&amp;VLOOKUP($A18,tab_z,3,FALSE)&amp;(I$2+((ROW()-$C23)*4))),BD!$H$17))/2+IF(I18="","",COUNTIF(INDIRECT("'Calcul1'!"&amp;VLOOKUP($A18,tab_z,2,FALSE)&amp;(I$1+((ROW()-$C23)*4))&amp;":"&amp;VLOOKUP($A18,tab_z,3,FALSE)&amp;(I$2+((ROW()-$C23)*4))),BD!$H$18))/2+IF(I18="","",COUNTIF(INDIRECT("'Calcul1'!"&amp;VLOOKUP($A18,tab_z,2,FALSE)&amp;(I$1+((ROW()-$C23)*4))&amp;":"&amp;VLOOKUP($A18,tab_z,3,FALSE)&amp;(I$2+((ROW()-$C23)*4))),BD!$H$19))/2+IF(I18="","",COUNTIF(INDIRECT("'Calcul1'!"&amp;VLOOKUP($A18,tab_z,2,FALSE)&amp;(I$1+((ROW()-$C23)*4))&amp;":"&amp;VLOOKUP($A18,tab_z,3,FALSE)&amp;(I$2+((ROW()-$C23)*4))),BD!$H$20))/2</f>
        <v>#VALUE!</v>
      </c>
      <c r="J23" s="275" t="e">
        <f ca="1">IF(J18="","",COUNTIF(INDIRECT("'Calcul1'!"&amp;VLOOKUP($A18,tab_z,2,FALSE)&amp;(J$1+((ROW()-$C23)*4))&amp;":"&amp;VLOOKUP($A18,tab_z,3,FALSE)&amp;(J$2+((ROW()-$C23)*4))),BD!$H$2))/2+IF(J18="","",COUNTIF(INDIRECT("'Calcul1'!"&amp;VLOOKUP($A18,tab_z,2,FALSE)&amp;(J$1+((ROW()-$C23)*4))&amp;":"&amp;VLOOKUP($A18,tab_z,3,FALSE)&amp;(J$2+((ROW()-$C23)*4))),BD!$H$3))/2+IF(J18="","",COUNTIF(INDIRECT("'Calcul1'!"&amp;VLOOKUP($A18,tab_z,2,FALSE)&amp;(J$1+((ROW()-$C23)*4))&amp;":"&amp;VLOOKUP($A18,tab_z,3,FALSE)&amp;(J$2+((ROW()-$C23)*4))),BD!$H$4))/2+IF(J18="","",COUNTIF(INDIRECT("'Calcul1'!"&amp;VLOOKUP($A18,tab_z,2,FALSE)&amp;(J$1+((ROW()-$C23)*4))&amp;":"&amp;VLOOKUP($A18,tab_z,3,FALSE)&amp;(J$2+((ROW()-$C23)*4))),BD!$H$5))/2+IF(J18="","",COUNTIF(INDIRECT("'Calcul1'!"&amp;VLOOKUP($A18,tab_z,2,FALSE)&amp;(J$1+((ROW()-$C23)*4))&amp;":"&amp;VLOOKUP($A18,tab_z,3,FALSE)&amp;(J$2+((ROW()-$C23)*4))),BD!$H$6))/2+IF(J18="","",COUNTIF(INDIRECT("'Calcul1'!"&amp;VLOOKUP($A18,tab_z,2,FALSE)&amp;(J$1+((ROW()-$C23)*4))&amp;":"&amp;VLOOKUP($A18,tab_z,3,FALSE)&amp;(J$2+((ROW()-$C23)*4))),BD!$H$7))/2+IF(J18="","",COUNTIF(INDIRECT("'Calcul1'!"&amp;VLOOKUP($A18,tab_z,2,FALSE)&amp;(J$1+((ROW()-$C23)*4))&amp;":"&amp;VLOOKUP($A18,tab_z,3,FALSE)&amp;(J$2+((ROW()-$C23)*4))),BD!$H$8))/2+IF(J18="","",COUNTIF(INDIRECT("'Calcul1'!"&amp;VLOOKUP($A18,tab_z,2,FALSE)&amp;(J$1+((ROW()-$C23)*4))&amp;":"&amp;VLOOKUP($A18,tab_z,3,FALSE)&amp;(J$2+((ROW()-$C23)*4))),BD!$H$9))/2+IF(J18="","",COUNTIF(INDIRECT("'Calcul1'!"&amp;VLOOKUP($A18,tab_z,2,FALSE)&amp;(J$1+((ROW()-$C23)*4))&amp;":"&amp;VLOOKUP($A18,tab_z,3,FALSE)&amp;(J$2+((ROW()-$C23)*4))),BD!$H$10))/2+IF(J18="","",COUNTIF(INDIRECT("'Calcul1'!"&amp;VLOOKUP($A18,tab_z,2,FALSE)&amp;(J$1+((ROW()-$C23)*4))&amp;":"&amp;VLOOKUP($A18,tab_z,3,FALSE)&amp;(J$2+((ROW()-$C23)*4))),BD!$H$11))/2+IF(J18="","",COUNTIF(INDIRECT("'Calcul1'!"&amp;VLOOKUP($A18,tab_z,2,FALSE)&amp;(J$1+((ROW()-$C23)*4))&amp;":"&amp;VLOOKUP($A18,tab_z,3,FALSE)&amp;(J$2+((ROW()-$C23)*4))),BD!$H$12))/2+IF(J18="","",COUNTIF(INDIRECT("'Calcul1'!"&amp;VLOOKUP($A18,tab_z,2,FALSE)&amp;(J$1+((ROW()-$C23)*4))&amp;":"&amp;VLOOKUP($A18,tab_z,3,FALSE)&amp;(J$2+((ROW()-$C23)*4))),BD!$H$13))/2+IF(J18="","",COUNTIF(INDIRECT("'Calcul1'!"&amp;VLOOKUP($A18,tab_z,2,FALSE)&amp;(J$1+((ROW()-$C23)*4))&amp;":"&amp;VLOOKUP($A18,tab_z,3,FALSE)&amp;(J$2+((ROW()-$C23)*4))),BD!$H$14))/2+IF(J18="","",COUNTIF(INDIRECT("'Calcul1'!"&amp;VLOOKUP($A18,tab_z,2,FALSE)&amp;(J$1+((ROW()-$C23)*4))&amp;":"&amp;VLOOKUP($A18,tab_z,3,FALSE)&amp;(J$2+((ROW()-$C23)*4))),BD!$H$15))/2+IF(J18="","",COUNTIF(INDIRECT("'Calcul1'!"&amp;VLOOKUP($A18,tab_z,2,FALSE)&amp;(J$1+((ROW()-$C23)*4))&amp;":"&amp;VLOOKUP($A18,tab_z,3,FALSE)&amp;(J$2+((ROW()-$C23)*4))),BD!$H$16))/2+IF(J18="","",COUNTIF(INDIRECT("'Calcul1'!"&amp;VLOOKUP($A18,tab_z,2,FALSE)&amp;(J$1+((ROW()-$C23)*4))&amp;":"&amp;VLOOKUP($A18,tab_z,3,FALSE)&amp;(J$2+((ROW()-$C23)*4))),BD!$H$17))/2+IF(J18="","",COUNTIF(INDIRECT("'Calcul1'!"&amp;VLOOKUP($A18,tab_z,2,FALSE)&amp;(J$1+((ROW()-$C23)*4))&amp;":"&amp;VLOOKUP($A18,tab_z,3,FALSE)&amp;(J$2+((ROW()-$C23)*4))),BD!$H$18))/2+IF(J18="","",COUNTIF(INDIRECT("'Calcul1'!"&amp;VLOOKUP($A18,tab_z,2,FALSE)&amp;(J$1+((ROW()-$C23)*4))&amp;":"&amp;VLOOKUP($A18,tab_z,3,FALSE)&amp;(J$2+((ROW()-$C23)*4))),BD!$H$19))/2+IF(J18="","",COUNTIF(INDIRECT("'Calcul1'!"&amp;VLOOKUP($A18,tab_z,2,FALSE)&amp;(J$1+((ROW()-$C23)*4))&amp;":"&amp;VLOOKUP($A18,tab_z,3,FALSE)&amp;(J$2+((ROW()-$C23)*4))),BD!$H$20))/2</f>
        <v>#VALUE!</v>
      </c>
      <c r="K23" s="275" t="e">
        <f ca="1">IF(K18="","",COUNTIF(INDIRECT("'Calcul1'!"&amp;VLOOKUP($A18,tab_z,2,FALSE)&amp;(K$1+((ROW()-$C23)*4))&amp;":"&amp;VLOOKUP($A18,tab_z,3,FALSE)&amp;(K$2+((ROW()-$C23)*4))),BD!$H$2))/2+IF(K18="","",COUNTIF(INDIRECT("'Calcul1'!"&amp;VLOOKUP($A18,tab_z,2,FALSE)&amp;(K$1+((ROW()-$C23)*4))&amp;":"&amp;VLOOKUP($A18,tab_z,3,FALSE)&amp;(K$2+((ROW()-$C23)*4))),BD!$H$3))/2+IF(K18="","",COUNTIF(INDIRECT("'Calcul1'!"&amp;VLOOKUP($A18,tab_z,2,FALSE)&amp;(K$1+((ROW()-$C23)*4))&amp;":"&amp;VLOOKUP($A18,tab_z,3,FALSE)&amp;(K$2+((ROW()-$C23)*4))),BD!$H$4))/2+IF(K18="","",COUNTIF(INDIRECT("'Calcul1'!"&amp;VLOOKUP($A18,tab_z,2,FALSE)&amp;(K$1+((ROW()-$C23)*4))&amp;":"&amp;VLOOKUP($A18,tab_z,3,FALSE)&amp;(K$2+((ROW()-$C23)*4))),BD!$H$5))/2+IF(K18="","",COUNTIF(INDIRECT("'Calcul1'!"&amp;VLOOKUP($A18,tab_z,2,FALSE)&amp;(K$1+((ROW()-$C23)*4))&amp;":"&amp;VLOOKUP($A18,tab_z,3,FALSE)&amp;(K$2+((ROW()-$C23)*4))),BD!$H$6))/2+IF(K18="","",COUNTIF(INDIRECT("'Calcul1'!"&amp;VLOOKUP($A18,tab_z,2,FALSE)&amp;(K$1+((ROW()-$C23)*4))&amp;":"&amp;VLOOKUP($A18,tab_z,3,FALSE)&amp;(K$2+((ROW()-$C23)*4))),BD!$H$7))/2+IF(K18="","",COUNTIF(INDIRECT("'Calcul1'!"&amp;VLOOKUP($A18,tab_z,2,FALSE)&amp;(K$1+((ROW()-$C23)*4))&amp;":"&amp;VLOOKUP($A18,tab_z,3,FALSE)&amp;(K$2+((ROW()-$C23)*4))),BD!$H$8))/2+IF(K18="","",COUNTIF(INDIRECT("'Calcul1'!"&amp;VLOOKUP($A18,tab_z,2,FALSE)&amp;(K$1+((ROW()-$C23)*4))&amp;":"&amp;VLOOKUP($A18,tab_z,3,FALSE)&amp;(K$2+((ROW()-$C23)*4))),BD!$H$9))/2+IF(K18="","",COUNTIF(INDIRECT("'Calcul1'!"&amp;VLOOKUP($A18,tab_z,2,FALSE)&amp;(K$1+((ROW()-$C23)*4))&amp;":"&amp;VLOOKUP($A18,tab_z,3,FALSE)&amp;(K$2+((ROW()-$C23)*4))),BD!$H$10))/2+IF(K18="","",COUNTIF(INDIRECT("'Calcul1'!"&amp;VLOOKUP($A18,tab_z,2,FALSE)&amp;(K$1+((ROW()-$C23)*4))&amp;":"&amp;VLOOKUP($A18,tab_z,3,FALSE)&amp;(K$2+((ROW()-$C23)*4))),BD!$H$11))/2+IF(K18="","",COUNTIF(INDIRECT("'Calcul1'!"&amp;VLOOKUP($A18,tab_z,2,FALSE)&amp;(K$1+((ROW()-$C23)*4))&amp;":"&amp;VLOOKUP($A18,tab_z,3,FALSE)&amp;(K$2+((ROW()-$C23)*4))),BD!$H$12))/2+IF(K18="","",COUNTIF(INDIRECT("'Calcul1'!"&amp;VLOOKUP($A18,tab_z,2,FALSE)&amp;(K$1+((ROW()-$C23)*4))&amp;":"&amp;VLOOKUP($A18,tab_z,3,FALSE)&amp;(K$2+((ROW()-$C23)*4))),BD!$H$13))/2+IF(K18="","",COUNTIF(INDIRECT("'Calcul1'!"&amp;VLOOKUP($A18,tab_z,2,FALSE)&amp;(K$1+((ROW()-$C23)*4))&amp;":"&amp;VLOOKUP($A18,tab_z,3,FALSE)&amp;(K$2+((ROW()-$C23)*4))),BD!$H$14))/2+IF(K18="","",COUNTIF(INDIRECT("'Calcul1'!"&amp;VLOOKUP($A18,tab_z,2,FALSE)&amp;(K$1+((ROW()-$C23)*4))&amp;":"&amp;VLOOKUP($A18,tab_z,3,FALSE)&amp;(K$2+((ROW()-$C23)*4))),BD!$H$15))/2+IF(K18="","",COUNTIF(INDIRECT("'Calcul1'!"&amp;VLOOKUP($A18,tab_z,2,FALSE)&amp;(K$1+((ROW()-$C23)*4))&amp;":"&amp;VLOOKUP($A18,tab_z,3,FALSE)&amp;(K$2+((ROW()-$C23)*4))),BD!$H$16))/2+IF(K18="","",COUNTIF(INDIRECT("'Calcul1'!"&amp;VLOOKUP($A18,tab_z,2,FALSE)&amp;(K$1+((ROW()-$C23)*4))&amp;":"&amp;VLOOKUP($A18,tab_z,3,FALSE)&amp;(K$2+((ROW()-$C23)*4))),BD!$H$17))/2+IF(K18="","",COUNTIF(INDIRECT("'Calcul1'!"&amp;VLOOKUP($A18,tab_z,2,FALSE)&amp;(K$1+((ROW()-$C23)*4))&amp;":"&amp;VLOOKUP($A18,tab_z,3,FALSE)&amp;(K$2+((ROW()-$C23)*4))),BD!$H$18))/2+IF(K18="","",COUNTIF(INDIRECT("'Calcul1'!"&amp;VLOOKUP($A18,tab_z,2,FALSE)&amp;(K$1+((ROW()-$C23)*4))&amp;":"&amp;VLOOKUP($A18,tab_z,3,FALSE)&amp;(K$2+((ROW()-$C23)*4))),BD!$H$19))/2+IF(K18="","",COUNTIF(INDIRECT("'Calcul1'!"&amp;VLOOKUP($A18,tab_z,2,FALSE)&amp;(K$1+((ROW()-$C23)*4))&amp;":"&amp;VLOOKUP($A18,tab_z,3,FALSE)&amp;(K$2+((ROW()-$C23)*4))),BD!$H$20))/2</f>
        <v>#VALUE!</v>
      </c>
      <c r="L23" s="276" t="e">
        <f ca="1">IF(L18="","",COUNTIF(INDIRECT("'Calcul1'!"&amp;VLOOKUP($A18,tab_z,2,FALSE)&amp;(L$1+((ROW()-$C23)*4))&amp;":"&amp;VLOOKUP($A18,tab_z,3,FALSE)&amp;(L$2+((ROW()-$C23)*4))),BD!$H$2))/2+IF(L18="","",COUNTIF(INDIRECT("'Calcul1'!"&amp;VLOOKUP($A18,tab_z,2,FALSE)&amp;(L$1+((ROW()-$C23)*4))&amp;":"&amp;VLOOKUP($A18,tab_z,3,FALSE)&amp;(L$2+((ROW()-$C23)*4))),BD!$H$3))/2+IF(L18="","",COUNTIF(INDIRECT("'Calcul1'!"&amp;VLOOKUP($A18,tab_z,2,FALSE)&amp;(L$1+((ROW()-$C23)*4))&amp;":"&amp;VLOOKUP($A18,tab_z,3,FALSE)&amp;(L$2+((ROW()-$C23)*4))),BD!$H$4))/2+IF(L18="","",COUNTIF(INDIRECT("'Calcul1'!"&amp;VLOOKUP($A18,tab_z,2,FALSE)&amp;(L$1+((ROW()-$C23)*4))&amp;":"&amp;VLOOKUP($A18,tab_z,3,FALSE)&amp;(L$2+((ROW()-$C23)*4))),BD!$H$5))/2+IF(L18="","",COUNTIF(INDIRECT("'Calcul1'!"&amp;VLOOKUP($A18,tab_z,2,FALSE)&amp;(L$1+((ROW()-$C23)*4))&amp;":"&amp;VLOOKUP($A18,tab_z,3,FALSE)&amp;(L$2+((ROW()-$C23)*4))),BD!$H$6))/2+IF(L18="","",COUNTIF(INDIRECT("'Calcul1'!"&amp;VLOOKUP($A18,tab_z,2,FALSE)&amp;(L$1+((ROW()-$C23)*4))&amp;":"&amp;VLOOKUP($A18,tab_z,3,FALSE)&amp;(L$2+((ROW()-$C23)*4))),BD!$H$7))/2+IF(L18="","",COUNTIF(INDIRECT("'Calcul1'!"&amp;VLOOKUP($A18,tab_z,2,FALSE)&amp;(L$1+((ROW()-$C23)*4))&amp;":"&amp;VLOOKUP($A18,tab_z,3,FALSE)&amp;(L$2+((ROW()-$C23)*4))),BD!$H$8))/2+IF(L18="","",COUNTIF(INDIRECT("'Calcul1'!"&amp;VLOOKUP($A18,tab_z,2,FALSE)&amp;(L$1+((ROW()-$C23)*4))&amp;":"&amp;VLOOKUP($A18,tab_z,3,FALSE)&amp;(L$2+((ROW()-$C23)*4))),BD!$H$9))/2+IF(L18="","",COUNTIF(INDIRECT("'Calcul1'!"&amp;VLOOKUP($A18,tab_z,2,FALSE)&amp;(L$1+((ROW()-$C23)*4))&amp;":"&amp;VLOOKUP($A18,tab_z,3,FALSE)&amp;(L$2+((ROW()-$C23)*4))),BD!$H$10))/2+IF(L18="","",COUNTIF(INDIRECT("'Calcul1'!"&amp;VLOOKUP($A18,tab_z,2,FALSE)&amp;(L$1+((ROW()-$C23)*4))&amp;":"&amp;VLOOKUP($A18,tab_z,3,FALSE)&amp;(L$2+((ROW()-$C23)*4))),BD!$H$11))/2+IF(L18="","",COUNTIF(INDIRECT("'Calcul1'!"&amp;VLOOKUP($A18,tab_z,2,FALSE)&amp;(L$1+((ROW()-$C23)*4))&amp;":"&amp;VLOOKUP($A18,tab_z,3,FALSE)&amp;(L$2+((ROW()-$C23)*4))),BD!$H$12))/2+IF(L18="","",COUNTIF(INDIRECT("'Calcul1'!"&amp;VLOOKUP($A18,tab_z,2,FALSE)&amp;(L$1+((ROW()-$C23)*4))&amp;":"&amp;VLOOKUP($A18,tab_z,3,FALSE)&amp;(L$2+((ROW()-$C23)*4))),BD!$H$13))/2+IF(L18="","",COUNTIF(INDIRECT("'Calcul1'!"&amp;VLOOKUP($A18,tab_z,2,FALSE)&amp;(L$1+((ROW()-$C23)*4))&amp;":"&amp;VLOOKUP($A18,tab_z,3,FALSE)&amp;(L$2+((ROW()-$C23)*4))),BD!$H$14))/2+IF(L18="","",COUNTIF(INDIRECT("'Calcul1'!"&amp;VLOOKUP($A18,tab_z,2,FALSE)&amp;(L$1+((ROW()-$C23)*4))&amp;":"&amp;VLOOKUP($A18,tab_z,3,FALSE)&amp;(L$2+((ROW()-$C23)*4))),BD!$H$15))/2+IF(L18="","",COUNTIF(INDIRECT("'Calcul1'!"&amp;VLOOKUP($A18,tab_z,2,FALSE)&amp;(L$1+((ROW()-$C23)*4))&amp;":"&amp;VLOOKUP($A18,tab_z,3,FALSE)&amp;(L$2+((ROW()-$C23)*4))),BD!$H$16))/2+IF(L18="","",COUNTIF(INDIRECT("'Calcul1'!"&amp;VLOOKUP($A18,tab_z,2,FALSE)&amp;(L$1+((ROW()-$C23)*4))&amp;":"&amp;VLOOKUP($A18,tab_z,3,FALSE)&amp;(L$2+((ROW()-$C23)*4))),BD!$H$17))/2+IF(L18="","",COUNTIF(INDIRECT("'Calcul1'!"&amp;VLOOKUP($A18,tab_z,2,FALSE)&amp;(L$1+((ROW()-$C23)*4))&amp;":"&amp;VLOOKUP($A18,tab_z,3,FALSE)&amp;(L$2+((ROW()-$C23)*4))),BD!$H$18))/2+IF(L18="","",COUNTIF(INDIRECT("'Calcul1'!"&amp;VLOOKUP($A18,tab_z,2,FALSE)&amp;(L$1+((ROW()-$C23)*4))&amp;":"&amp;VLOOKUP($A18,tab_z,3,FALSE)&amp;(L$2+((ROW()-$C23)*4))),BD!$H$19))/2+IF(L18="","",COUNTIF(INDIRECT("'Calcul1'!"&amp;VLOOKUP($A18,tab_z,2,FALSE)&amp;(L$1+((ROW()-$C23)*4))&amp;":"&amp;VLOOKUP($A18,tab_z,3,FALSE)&amp;(L$2+((ROW()-$C23)*4))),BD!$H$20))/2</f>
        <v>#VALUE!</v>
      </c>
    </row>
    <row r="24" spans="1:18" x14ac:dyDescent="0.2">
      <c r="C24">
        <v>24</v>
      </c>
      <c r="D24" s="287" t="s">
        <v>534</v>
      </c>
      <c r="E24" s="274">
        <f ca="1">IF(E18="","",COUNTIF(INDIRECT("'Calcul1'!"&amp;VLOOKUP($A18,tab_z,2,FALSE)&amp;(E$1+((ROW()-$C24)*4))&amp;":"&amp;VLOOKUP($A18,tab_z,3,FALSE)&amp;(E$2+((ROW()-$C24)*4))),BD!$K$2))/2+IF(E18="","",COUNTIF(INDIRECT("'Calcul1'!"&amp;VLOOKUP($A18,tab_z,2,FALSE)&amp;(E$1+((ROW()-$C24)*4))&amp;":"&amp;VLOOKUP($A18,tab_z,3,FALSE)&amp;(E$2+((ROW()-$C24)*4))),BD!$K$3))/2+IF(E18="","",COUNTIF(INDIRECT("'Calcul1'!"&amp;VLOOKUP($A18,tab_z,2,FALSE)&amp;(E$1+((ROW()-$C24)*4))&amp;":"&amp;VLOOKUP($A18,tab_z,3,FALSE)&amp;(E$2+((ROW()-$C24)*4))),BD!$K$4))/2+IF(E18="","",COUNTIF(INDIRECT("'Calcul1'!"&amp;VLOOKUP($A18,tab_z,2,FALSE)&amp;(E$1+((ROW()-$C24)*4))&amp;":"&amp;VLOOKUP($A18,tab_z,3,FALSE)&amp;(E$2+((ROW()-$C24)*4))),BD!$K$5))/2+IF(E18="","",COUNTIF(INDIRECT("'Calcul1'!"&amp;VLOOKUP($A18,tab_z,2,FALSE)&amp;(E$1+((ROW()-$C24)*4))&amp;":"&amp;VLOOKUP($A18,tab_z,3,FALSE)&amp;(E$2+((ROW()-$C24)*4))),BD!$K$6))/2+IF(E18="","",COUNTIF(INDIRECT("'Calcul1'!"&amp;VLOOKUP($A18,tab_z,2,FALSE)&amp;(E$1+((ROW()-$C24)*4))&amp;":"&amp;VLOOKUP($A18,tab_z,3,FALSE)&amp;(E$2+((ROW()-$C24)*4))),BD!$K$7))/2+IF(E18="","",COUNTIF(INDIRECT("'Calcul1'!"&amp;VLOOKUP($A18,tab_z,2,FALSE)&amp;(E$1+((ROW()-$C24)*4))&amp;":"&amp;VLOOKUP($A18,tab_z,3,FALSE)&amp;(E$2+((ROW()-$C24)*4))),BD!$K$8))/2+IF(E18="","",COUNTIF(INDIRECT("'Calcul1'!"&amp;VLOOKUP($A18,tab_z,2,FALSE)&amp;(E$1+((ROW()-$C24)*4))&amp;":"&amp;VLOOKUP($A18,tab_z,3,FALSE)&amp;(E$2+((ROW()-$C24)*4))),BD!$K$9))/2+IF(E18="","",COUNTIF(INDIRECT("'Calcul1'!"&amp;VLOOKUP($A18,tab_z,2,FALSE)&amp;(E$1+((ROW()-$C24)*4))&amp;":"&amp;VLOOKUP($A18,tab_z,3,FALSE)&amp;(E$2+((ROW()-$C24)*4))),BD!$K$10))/2+IF(E18="","",COUNTIF(INDIRECT("'Calcul1'!"&amp;VLOOKUP($A18,tab_z,2,FALSE)&amp;(E$1+((ROW()-$C24)*4))&amp;":"&amp;VLOOKUP($A18,tab_z,3,FALSE)&amp;(E$2+((ROW()-$C24)*4))),BD!$K$11))/2+IF(E18="","",COUNTIF(INDIRECT("'Calcul1'!"&amp;VLOOKUP($A18,tab_z,2,FALSE)&amp;(E$1+((ROW()-$C24)*4))&amp;":"&amp;VLOOKUP($A18,tab_z,3,FALSE)&amp;(E$2+((ROW()-$C24)*4))),BD!$K$12))/2+IF(E18="","",COUNTIF(INDIRECT("'Calcul1'!"&amp;VLOOKUP($A18,tab_z,2,FALSE)&amp;(E$1+((ROW()-$C24)*4))&amp;":"&amp;VLOOKUP($A18,tab_z,3,FALSE)&amp;(E$2+((ROW()-$C24)*4))),BD!$K$13))/2+IF(E18="","",COUNTIF(INDIRECT("'Calcul1'!"&amp;VLOOKUP($A18,tab_z,2,FALSE)&amp;(E$1+((ROW()-$C24)*4))&amp;":"&amp;VLOOKUP($A18,tab_z,3,FALSE)&amp;(E$2+((ROW()-$C24)*4))),BD!$K$14))/2+IF(E18="","",COUNTIF(INDIRECT("'Calcul1'!"&amp;VLOOKUP($A18,tab_z,2,FALSE)&amp;(E$1+((ROW()-$C24)*4))&amp;":"&amp;VLOOKUP($A18,tab_z,3,FALSE)&amp;(E$2+((ROW()-$C24)*4))),BD!$K$15))/2+IF(E18="","",COUNTIF(INDIRECT("'Calcul1'!"&amp;VLOOKUP($A18,tab_z,2,FALSE)&amp;(E$1+((ROW()-$C24)*4))&amp;":"&amp;VLOOKUP($A18,tab_z,3,FALSE)&amp;(E$2+((ROW()-$C24)*4))),BD!$K$16))/2+IF(E18="","",COUNTIF(INDIRECT("'Calcul1'!"&amp;VLOOKUP($A18,tab_z,2,FALSE)&amp;(E$1+((ROW()-$C24)*4))&amp;":"&amp;VLOOKUP($A18,tab_z,3,FALSE)&amp;(E$2+((ROW()-$C24)*4))),BD!$K$17))/2+IF(E18="","",COUNTIF(INDIRECT("'Calcul1'!"&amp;VLOOKUP($A18,tab_z,2,FALSE)&amp;(E$1+((ROW()-$C24)*4))&amp;":"&amp;VLOOKUP($A18,tab_z,3,FALSE)&amp;(E$2+((ROW()-$C24)*4))),BD!$K$18))/2+IF(E18="","",COUNTIF(INDIRECT("'Calcul1'!"&amp;VLOOKUP($A18,tab_z,2,FALSE)&amp;(E$1+((ROW()-$C24)*4))&amp;":"&amp;VLOOKUP($A18,tab_z,3,FALSE)&amp;(E$2+((ROW()-$C24)*4))),BD!$K$19))/2+IF(E18="","",COUNTIF(INDIRECT("'Calcul1'!"&amp;VLOOKUP($A18,tab_z,2,FALSE)&amp;(E$1+((ROW()-$C24)*4))&amp;":"&amp;VLOOKUP($A18,tab_z,3,FALSE)&amp;(E$2+((ROW()-$C24)*4))),BD!$K$20))/2</f>
        <v>0</v>
      </c>
      <c r="F24" s="275">
        <f ca="1">IF(F18="","",COUNTIF(INDIRECT("'Calcul1'!"&amp;VLOOKUP($A18,tab_z,2,FALSE)&amp;(F$1+((ROW()-$C24)*4))&amp;":"&amp;VLOOKUP($A18,tab_z,3,FALSE)&amp;(F$2+((ROW()-$C24)*4))),BD!$K$2))/2+IF(F18="","",COUNTIF(INDIRECT("'Calcul1'!"&amp;VLOOKUP($A18,tab_z,2,FALSE)&amp;(F$1+((ROW()-$C24)*4))&amp;":"&amp;VLOOKUP($A18,tab_z,3,FALSE)&amp;(F$2+((ROW()-$C24)*4))),BD!$K$3))/2+IF(F18="","",COUNTIF(INDIRECT("'Calcul1'!"&amp;VLOOKUP($A18,tab_z,2,FALSE)&amp;(F$1+((ROW()-$C24)*4))&amp;":"&amp;VLOOKUP($A18,tab_z,3,FALSE)&amp;(F$2+((ROW()-$C24)*4))),BD!$K$4))/2+IF(F18="","",COUNTIF(INDIRECT("'Calcul1'!"&amp;VLOOKUP($A18,tab_z,2,FALSE)&amp;(F$1+((ROW()-$C24)*4))&amp;":"&amp;VLOOKUP($A18,tab_z,3,FALSE)&amp;(F$2+((ROW()-$C24)*4))),BD!$K$5))/2+IF(F18="","",COUNTIF(INDIRECT("'Calcul1'!"&amp;VLOOKUP($A18,tab_z,2,FALSE)&amp;(F$1+((ROW()-$C24)*4))&amp;":"&amp;VLOOKUP($A18,tab_z,3,FALSE)&amp;(F$2+((ROW()-$C24)*4))),BD!$K$6))/2+IF(F18="","",COUNTIF(INDIRECT("'Calcul1'!"&amp;VLOOKUP($A18,tab_z,2,FALSE)&amp;(F$1+((ROW()-$C24)*4))&amp;":"&amp;VLOOKUP($A18,tab_z,3,FALSE)&amp;(F$2+((ROW()-$C24)*4))),BD!$K$7))/2+IF(F18="","",COUNTIF(INDIRECT("'Calcul1'!"&amp;VLOOKUP($A18,tab_z,2,FALSE)&amp;(F$1+((ROW()-$C24)*4))&amp;":"&amp;VLOOKUP($A18,tab_z,3,FALSE)&amp;(F$2+((ROW()-$C24)*4))),BD!$K$8))/2+IF(F18="","",COUNTIF(INDIRECT("'Calcul1'!"&amp;VLOOKUP($A18,tab_z,2,FALSE)&amp;(F$1+((ROW()-$C24)*4))&amp;":"&amp;VLOOKUP($A18,tab_z,3,FALSE)&amp;(F$2+((ROW()-$C24)*4))),BD!$K$9))/2+IF(F18="","",COUNTIF(INDIRECT("'Calcul1'!"&amp;VLOOKUP($A18,tab_z,2,FALSE)&amp;(F$1+((ROW()-$C24)*4))&amp;":"&amp;VLOOKUP($A18,tab_z,3,FALSE)&amp;(F$2+((ROW()-$C24)*4))),BD!$K$10))/2+IF(F18="","",COUNTIF(INDIRECT("'Calcul1'!"&amp;VLOOKUP($A18,tab_z,2,FALSE)&amp;(F$1+((ROW()-$C24)*4))&amp;":"&amp;VLOOKUP($A18,tab_z,3,FALSE)&amp;(F$2+((ROW()-$C24)*4))),BD!$K$11))/2+IF(F18="","",COUNTIF(INDIRECT("'Calcul1'!"&amp;VLOOKUP($A18,tab_z,2,FALSE)&amp;(F$1+((ROW()-$C24)*4))&amp;":"&amp;VLOOKUP($A18,tab_z,3,FALSE)&amp;(F$2+((ROW()-$C24)*4))),BD!$K$12))/2+IF(F18="","",COUNTIF(INDIRECT("'Calcul1'!"&amp;VLOOKUP($A18,tab_z,2,FALSE)&amp;(F$1+((ROW()-$C24)*4))&amp;":"&amp;VLOOKUP($A18,tab_z,3,FALSE)&amp;(F$2+((ROW()-$C24)*4))),BD!$K$13))/2+IF(F18="","",COUNTIF(INDIRECT("'Calcul1'!"&amp;VLOOKUP($A18,tab_z,2,FALSE)&amp;(F$1+((ROW()-$C24)*4))&amp;":"&amp;VLOOKUP($A18,tab_z,3,FALSE)&amp;(F$2+((ROW()-$C24)*4))),BD!$K$14))/2+IF(F18="","",COUNTIF(INDIRECT("'Calcul1'!"&amp;VLOOKUP($A18,tab_z,2,FALSE)&amp;(F$1+((ROW()-$C24)*4))&amp;":"&amp;VLOOKUP($A18,tab_z,3,FALSE)&amp;(F$2+((ROW()-$C24)*4))),BD!$K$15))/2+IF(F18="","",COUNTIF(INDIRECT("'Calcul1'!"&amp;VLOOKUP($A18,tab_z,2,FALSE)&amp;(F$1+((ROW()-$C24)*4))&amp;":"&amp;VLOOKUP($A18,tab_z,3,FALSE)&amp;(F$2+((ROW()-$C24)*4))),BD!$K$16))/2+IF(F18="","",COUNTIF(INDIRECT("'Calcul1'!"&amp;VLOOKUP($A18,tab_z,2,FALSE)&amp;(F$1+((ROW()-$C24)*4))&amp;":"&amp;VLOOKUP($A18,tab_z,3,FALSE)&amp;(F$2+((ROW()-$C24)*4))),BD!$K$17))/2+IF(F18="","",COUNTIF(INDIRECT("'Calcul1'!"&amp;VLOOKUP($A18,tab_z,2,FALSE)&amp;(F$1+((ROW()-$C24)*4))&amp;":"&amp;VLOOKUP($A18,tab_z,3,FALSE)&amp;(F$2+((ROW()-$C24)*4))),BD!$K$18))/2+IF(F18="","",COUNTIF(INDIRECT("'Calcul1'!"&amp;VLOOKUP($A18,tab_z,2,FALSE)&amp;(F$1+((ROW()-$C24)*4))&amp;":"&amp;VLOOKUP($A18,tab_z,3,FALSE)&amp;(F$2+((ROW()-$C24)*4))),BD!$K$19))/2+IF(F18="","",COUNTIF(INDIRECT("'Calcul1'!"&amp;VLOOKUP($A18,tab_z,2,FALSE)&amp;(F$1+((ROW()-$C24)*4))&amp;":"&amp;VLOOKUP($A18,tab_z,3,FALSE)&amp;(F$2+((ROW()-$C24)*4))),BD!$K$20))/2</f>
        <v>0</v>
      </c>
      <c r="G24" s="275">
        <f ca="1">IF(G18="","",COUNTIF(INDIRECT("'Calcul1'!"&amp;VLOOKUP($A18,tab_z,2,FALSE)&amp;(G$1+((ROW()-$C24)*4))&amp;":"&amp;VLOOKUP($A18,tab_z,3,FALSE)&amp;(G$2+((ROW()-$C24)*4))),BD!$K$2))/2+IF(G18="","",COUNTIF(INDIRECT("'Calcul1'!"&amp;VLOOKUP($A18,tab_z,2,FALSE)&amp;(G$1+((ROW()-$C24)*4))&amp;":"&amp;VLOOKUP($A18,tab_z,3,FALSE)&amp;(G$2+((ROW()-$C24)*4))),BD!$K$3))/2+IF(G18="","",COUNTIF(INDIRECT("'Calcul1'!"&amp;VLOOKUP($A18,tab_z,2,FALSE)&amp;(G$1+((ROW()-$C24)*4))&amp;":"&amp;VLOOKUP($A18,tab_z,3,FALSE)&amp;(G$2+((ROW()-$C24)*4))),BD!$K$4))/2+IF(G18="","",COUNTIF(INDIRECT("'Calcul1'!"&amp;VLOOKUP($A18,tab_z,2,FALSE)&amp;(G$1+((ROW()-$C24)*4))&amp;":"&amp;VLOOKUP($A18,tab_z,3,FALSE)&amp;(G$2+((ROW()-$C24)*4))),BD!$K$5))/2+IF(G18="","",COUNTIF(INDIRECT("'Calcul1'!"&amp;VLOOKUP($A18,tab_z,2,FALSE)&amp;(G$1+((ROW()-$C24)*4))&amp;":"&amp;VLOOKUP($A18,tab_z,3,FALSE)&amp;(G$2+((ROW()-$C24)*4))),BD!$K$6))/2+IF(G18="","",COUNTIF(INDIRECT("'Calcul1'!"&amp;VLOOKUP($A18,tab_z,2,FALSE)&amp;(G$1+((ROW()-$C24)*4))&amp;":"&amp;VLOOKUP($A18,tab_z,3,FALSE)&amp;(G$2+((ROW()-$C24)*4))),BD!$K$7))/2+IF(G18="","",COUNTIF(INDIRECT("'Calcul1'!"&amp;VLOOKUP($A18,tab_z,2,FALSE)&amp;(G$1+((ROW()-$C24)*4))&amp;":"&amp;VLOOKUP($A18,tab_z,3,FALSE)&amp;(G$2+((ROW()-$C24)*4))),BD!$K$8))/2+IF(G18="","",COUNTIF(INDIRECT("'Calcul1'!"&amp;VLOOKUP($A18,tab_z,2,FALSE)&amp;(G$1+((ROW()-$C24)*4))&amp;":"&amp;VLOOKUP($A18,tab_z,3,FALSE)&amp;(G$2+((ROW()-$C24)*4))),BD!$K$9))/2+IF(G18="","",COUNTIF(INDIRECT("'Calcul1'!"&amp;VLOOKUP($A18,tab_z,2,FALSE)&amp;(G$1+((ROW()-$C24)*4))&amp;":"&amp;VLOOKUP($A18,tab_z,3,FALSE)&amp;(G$2+((ROW()-$C24)*4))),BD!$K$10))/2+IF(G18="","",COUNTIF(INDIRECT("'Calcul1'!"&amp;VLOOKUP($A18,tab_z,2,FALSE)&amp;(G$1+((ROW()-$C24)*4))&amp;":"&amp;VLOOKUP($A18,tab_z,3,FALSE)&amp;(G$2+((ROW()-$C24)*4))),BD!$K$11))/2+IF(G18="","",COUNTIF(INDIRECT("'Calcul1'!"&amp;VLOOKUP($A18,tab_z,2,FALSE)&amp;(G$1+((ROW()-$C24)*4))&amp;":"&amp;VLOOKUP($A18,tab_z,3,FALSE)&amp;(G$2+((ROW()-$C24)*4))),BD!$K$12))/2+IF(G18="","",COUNTIF(INDIRECT("'Calcul1'!"&amp;VLOOKUP($A18,tab_z,2,FALSE)&amp;(G$1+((ROW()-$C24)*4))&amp;":"&amp;VLOOKUP($A18,tab_z,3,FALSE)&amp;(G$2+((ROW()-$C24)*4))),BD!$K$13))/2+IF(G18="","",COUNTIF(INDIRECT("'Calcul1'!"&amp;VLOOKUP($A18,tab_z,2,FALSE)&amp;(G$1+((ROW()-$C24)*4))&amp;":"&amp;VLOOKUP($A18,tab_z,3,FALSE)&amp;(G$2+((ROW()-$C24)*4))),BD!$K$14))/2+IF(G18="","",COUNTIF(INDIRECT("'Calcul1'!"&amp;VLOOKUP($A18,tab_z,2,FALSE)&amp;(G$1+((ROW()-$C24)*4))&amp;":"&amp;VLOOKUP($A18,tab_z,3,FALSE)&amp;(G$2+((ROW()-$C24)*4))),BD!$K$15))/2+IF(G18="","",COUNTIF(INDIRECT("'Calcul1'!"&amp;VLOOKUP($A18,tab_z,2,FALSE)&amp;(G$1+((ROW()-$C24)*4))&amp;":"&amp;VLOOKUP($A18,tab_z,3,FALSE)&amp;(G$2+((ROW()-$C24)*4))),BD!$K$16))/2+IF(G18="","",COUNTIF(INDIRECT("'Calcul1'!"&amp;VLOOKUP($A18,tab_z,2,FALSE)&amp;(G$1+((ROW()-$C24)*4))&amp;":"&amp;VLOOKUP($A18,tab_z,3,FALSE)&amp;(G$2+((ROW()-$C24)*4))),BD!$K$17))/2+IF(G18="","",COUNTIF(INDIRECT("'Calcul1'!"&amp;VLOOKUP($A18,tab_z,2,FALSE)&amp;(G$1+((ROW()-$C24)*4))&amp;":"&amp;VLOOKUP($A18,tab_z,3,FALSE)&amp;(G$2+((ROW()-$C24)*4))),BD!$K$18))/2+IF(G18="","",COUNTIF(INDIRECT("'Calcul1'!"&amp;VLOOKUP($A18,tab_z,2,FALSE)&amp;(G$1+((ROW()-$C24)*4))&amp;":"&amp;VLOOKUP($A18,tab_z,3,FALSE)&amp;(G$2+((ROW()-$C24)*4))),BD!$K$19))/2+IF(G18="","",COUNTIF(INDIRECT("'Calcul1'!"&amp;VLOOKUP($A18,tab_z,2,FALSE)&amp;(G$1+((ROW()-$C24)*4))&amp;":"&amp;VLOOKUP($A18,tab_z,3,FALSE)&amp;(G$2+((ROW()-$C24)*4))),BD!$K$20))/2</f>
        <v>0</v>
      </c>
      <c r="H24" s="275" t="e">
        <f ca="1">IF(H18="","",COUNTIF(INDIRECT("'Calcul1'!"&amp;VLOOKUP($A18,tab_z,2,FALSE)&amp;(H$1+((ROW()-$C24)*4))&amp;":"&amp;VLOOKUP($A18,tab_z,3,FALSE)&amp;(H$2+((ROW()-$C24)*4))),BD!$K$2))/2+IF(H18="","",COUNTIF(INDIRECT("'Calcul1'!"&amp;VLOOKUP($A18,tab_z,2,FALSE)&amp;(H$1+((ROW()-$C24)*4))&amp;":"&amp;VLOOKUP($A18,tab_z,3,FALSE)&amp;(H$2+((ROW()-$C24)*4))),BD!$K$3))/2+IF(H18="","",COUNTIF(INDIRECT("'Calcul1'!"&amp;VLOOKUP($A18,tab_z,2,FALSE)&amp;(H$1+((ROW()-$C24)*4))&amp;":"&amp;VLOOKUP($A18,tab_z,3,FALSE)&amp;(H$2+((ROW()-$C24)*4))),BD!$K$4))/2+IF(H18="","",COUNTIF(INDIRECT("'Calcul1'!"&amp;VLOOKUP($A18,tab_z,2,FALSE)&amp;(H$1+((ROW()-$C24)*4))&amp;":"&amp;VLOOKUP($A18,tab_z,3,FALSE)&amp;(H$2+((ROW()-$C24)*4))),BD!$K$5))/2+IF(H18="","",COUNTIF(INDIRECT("'Calcul1'!"&amp;VLOOKUP($A18,tab_z,2,FALSE)&amp;(H$1+((ROW()-$C24)*4))&amp;":"&amp;VLOOKUP($A18,tab_z,3,FALSE)&amp;(H$2+((ROW()-$C24)*4))),BD!$K$6))/2+IF(H18="","",COUNTIF(INDIRECT("'Calcul1'!"&amp;VLOOKUP($A18,tab_z,2,FALSE)&amp;(H$1+((ROW()-$C24)*4))&amp;":"&amp;VLOOKUP($A18,tab_z,3,FALSE)&amp;(H$2+((ROW()-$C24)*4))),BD!$K$7))/2+IF(H18="","",COUNTIF(INDIRECT("'Calcul1'!"&amp;VLOOKUP($A18,tab_z,2,FALSE)&amp;(H$1+((ROW()-$C24)*4))&amp;":"&amp;VLOOKUP($A18,tab_z,3,FALSE)&amp;(H$2+((ROW()-$C24)*4))),BD!$K$8))/2+IF(H18="","",COUNTIF(INDIRECT("'Calcul1'!"&amp;VLOOKUP($A18,tab_z,2,FALSE)&amp;(H$1+((ROW()-$C24)*4))&amp;":"&amp;VLOOKUP($A18,tab_z,3,FALSE)&amp;(H$2+((ROW()-$C24)*4))),BD!$K$9))/2+IF(H18="","",COUNTIF(INDIRECT("'Calcul1'!"&amp;VLOOKUP($A18,tab_z,2,FALSE)&amp;(H$1+((ROW()-$C24)*4))&amp;":"&amp;VLOOKUP($A18,tab_z,3,FALSE)&amp;(H$2+((ROW()-$C24)*4))),BD!$K$10))/2+IF(H18="","",COUNTIF(INDIRECT("'Calcul1'!"&amp;VLOOKUP($A18,tab_z,2,FALSE)&amp;(H$1+((ROW()-$C24)*4))&amp;":"&amp;VLOOKUP($A18,tab_z,3,FALSE)&amp;(H$2+((ROW()-$C24)*4))),BD!$K$11))/2+IF(H18="","",COUNTIF(INDIRECT("'Calcul1'!"&amp;VLOOKUP($A18,tab_z,2,FALSE)&amp;(H$1+((ROW()-$C24)*4))&amp;":"&amp;VLOOKUP($A18,tab_z,3,FALSE)&amp;(H$2+((ROW()-$C24)*4))),BD!$K$12))/2+IF(H18="","",COUNTIF(INDIRECT("'Calcul1'!"&amp;VLOOKUP($A18,tab_z,2,FALSE)&amp;(H$1+((ROW()-$C24)*4))&amp;":"&amp;VLOOKUP($A18,tab_z,3,FALSE)&amp;(H$2+((ROW()-$C24)*4))),BD!$K$13))/2+IF(H18="","",COUNTIF(INDIRECT("'Calcul1'!"&amp;VLOOKUP($A18,tab_z,2,FALSE)&amp;(H$1+((ROW()-$C24)*4))&amp;":"&amp;VLOOKUP($A18,tab_z,3,FALSE)&amp;(H$2+((ROW()-$C24)*4))),BD!$K$14))/2+IF(H18="","",COUNTIF(INDIRECT("'Calcul1'!"&amp;VLOOKUP($A18,tab_z,2,FALSE)&amp;(H$1+((ROW()-$C24)*4))&amp;":"&amp;VLOOKUP($A18,tab_z,3,FALSE)&amp;(H$2+((ROW()-$C24)*4))),BD!$K$15))/2+IF(H18="","",COUNTIF(INDIRECT("'Calcul1'!"&amp;VLOOKUP($A18,tab_z,2,FALSE)&amp;(H$1+((ROW()-$C24)*4))&amp;":"&amp;VLOOKUP($A18,tab_z,3,FALSE)&amp;(H$2+((ROW()-$C24)*4))),BD!$K$16))/2+IF(H18="","",COUNTIF(INDIRECT("'Calcul1'!"&amp;VLOOKUP($A18,tab_z,2,FALSE)&amp;(H$1+((ROW()-$C24)*4))&amp;":"&amp;VLOOKUP($A18,tab_z,3,FALSE)&amp;(H$2+((ROW()-$C24)*4))),BD!$K$17))/2+IF(H18="","",COUNTIF(INDIRECT("'Calcul1'!"&amp;VLOOKUP($A18,tab_z,2,FALSE)&amp;(H$1+((ROW()-$C24)*4))&amp;":"&amp;VLOOKUP($A18,tab_z,3,FALSE)&amp;(H$2+((ROW()-$C24)*4))),BD!$K$18))/2+IF(H18="","",COUNTIF(INDIRECT("'Calcul1'!"&amp;VLOOKUP($A18,tab_z,2,FALSE)&amp;(H$1+((ROW()-$C24)*4))&amp;":"&amp;VLOOKUP($A18,tab_z,3,FALSE)&amp;(H$2+((ROW()-$C24)*4))),BD!$K$19))/2+IF(H18="","",COUNTIF(INDIRECT("'Calcul1'!"&amp;VLOOKUP($A18,tab_z,2,FALSE)&amp;(H$1+((ROW()-$C24)*4))&amp;":"&amp;VLOOKUP($A18,tab_z,3,FALSE)&amp;(H$2+((ROW()-$C24)*4))),BD!$K$20))/2</f>
        <v>#VALUE!</v>
      </c>
      <c r="I24" s="275" t="e">
        <f ca="1">IF(I18="","",COUNTIF(INDIRECT("'Calcul1'!"&amp;VLOOKUP($A18,tab_z,2,FALSE)&amp;(I$1+((ROW()-$C24)*4))&amp;":"&amp;VLOOKUP($A18,tab_z,3,FALSE)&amp;(I$2+((ROW()-$C24)*4))),BD!$K$2))/2+IF(I18="","",COUNTIF(INDIRECT("'Calcul1'!"&amp;VLOOKUP($A18,tab_z,2,FALSE)&amp;(I$1+((ROW()-$C24)*4))&amp;":"&amp;VLOOKUP($A18,tab_z,3,FALSE)&amp;(I$2+((ROW()-$C24)*4))),BD!$K$3))/2+IF(I18="","",COUNTIF(INDIRECT("'Calcul1'!"&amp;VLOOKUP($A18,tab_z,2,FALSE)&amp;(I$1+((ROW()-$C24)*4))&amp;":"&amp;VLOOKUP($A18,tab_z,3,FALSE)&amp;(I$2+((ROW()-$C24)*4))),BD!$K$4))/2+IF(I18="","",COUNTIF(INDIRECT("'Calcul1'!"&amp;VLOOKUP($A18,tab_z,2,FALSE)&amp;(I$1+((ROW()-$C24)*4))&amp;":"&amp;VLOOKUP($A18,tab_z,3,FALSE)&amp;(I$2+((ROW()-$C24)*4))),BD!$K$5))/2+IF(I18="","",COUNTIF(INDIRECT("'Calcul1'!"&amp;VLOOKUP($A18,tab_z,2,FALSE)&amp;(I$1+((ROW()-$C24)*4))&amp;":"&amp;VLOOKUP($A18,tab_z,3,FALSE)&amp;(I$2+((ROW()-$C24)*4))),BD!$K$6))/2+IF(I18="","",COUNTIF(INDIRECT("'Calcul1'!"&amp;VLOOKUP($A18,tab_z,2,FALSE)&amp;(I$1+((ROW()-$C24)*4))&amp;":"&amp;VLOOKUP($A18,tab_z,3,FALSE)&amp;(I$2+((ROW()-$C24)*4))),BD!$K$7))/2+IF(I18="","",COUNTIF(INDIRECT("'Calcul1'!"&amp;VLOOKUP($A18,tab_z,2,FALSE)&amp;(I$1+((ROW()-$C24)*4))&amp;":"&amp;VLOOKUP($A18,tab_z,3,FALSE)&amp;(I$2+((ROW()-$C24)*4))),BD!$K$8))/2+IF(I18="","",COUNTIF(INDIRECT("'Calcul1'!"&amp;VLOOKUP($A18,tab_z,2,FALSE)&amp;(I$1+((ROW()-$C24)*4))&amp;":"&amp;VLOOKUP($A18,tab_z,3,FALSE)&amp;(I$2+((ROW()-$C24)*4))),BD!$K$9))/2+IF(I18="","",COUNTIF(INDIRECT("'Calcul1'!"&amp;VLOOKUP($A18,tab_z,2,FALSE)&amp;(I$1+((ROW()-$C24)*4))&amp;":"&amp;VLOOKUP($A18,tab_z,3,FALSE)&amp;(I$2+((ROW()-$C24)*4))),BD!$K$10))/2+IF(I18="","",COUNTIF(INDIRECT("'Calcul1'!"&amp;VLOOKUP($A18,tab_z,2,FALSE)&amp;(I$1+((ROW()-$C24)*4))&amp;":"&amp;VLOOKUP($A18,tab_z,3,FALSE)&amp;(I$2+((ROW()-$C24)*4))),BD!$K$11))/2+IF(I18="","",COUNTIF(INDIRECT("'Calcul1'!"&amp;VLOOKUP($A18,tab_z,2,FALSE)&amp;(I$1+((ROW()-$C24)*4))&amp;":"&amp;VLOOKUP($A18,tab_z,3,FALSE)&amp;(I$2+((ROW()-$C24)*4))),BD!$K$12))/2+IF(I18="","",COUNTIF(INDIRECT("'Calcul1'!"&amp;VLOOKUP($A18,tab_z,2,FALSE)&amp;(I$1+((ROW()-$C24)*4))&amp;":"&amp;VLOOKUP($A18,tab_z,3,FALSE)&amp;(I$2+((ROW()-$C24)*4))),BD!$K$13))/2+IF(I18="","",COUNTIF(INDIRECT("'Calcul1'!"&amp;VLOOKUP($A18,tab_z,2,FALSE)&amp;(I$1+((ROW()-$C24)*4))&amp;":"&amp;VLOOKUP($A18,tab_z,3,FALSE)&amp;(I$2+((ROW()-$C24)*4))),BD!$K$14))/2+IF(I18="","",COUNTIF(INDIRECT("'Calcul1'!"&amp;VLOOKUP($A18,tab_z,2,FALSE)&amp;(I$1+((ROW()-$C24)*4))&amp;":"&amp;VLOOKUP($A18,tab_z,3,FALSE)&amp;(I$2+((ROW()-$C24)*4))),BD!$K$15))/2+IF(I18="","",COUNTIF(INDIRECT("'Calcul1'!"&amp;VLOOKUP($A18,tab_z,2,FALSE)&amp;(I$1+((ROW()-$C24)*4))&amp;":"&amp;VLOOKUP($A18,tab_z,3,FALSE)&amp;(I$2+((ROW()-$C24)*4))),BD!$K$16))/2+IF(I18="","",COUNTIF(INDIRECT("'Calcul1'!"&amp;VLOOKUP($A18,tab_z,2,FALSE)&amp;(I$1+((ROW()-$C24)*4))&amp;":"&amp;VLOOKUP($A18,tab_z,3,FALSE)&amp;(I$2+((ROW()-$C24)*4))),BD!$K$17))/2+IF(I18="","",COUNTIF(INDIRECT("'Calcul1'!"&amp;VLOOKUP($A18,tab_z,2,FALSE)&amp;(I$1+((ROW()-$C24)*4))&amp;":"&amp;VLOOKUP($A18,tab_z,3,FALSE)&amp;(I$2+((ROW()-$C24)*4))),BD!$K$18))/2+IF(I18="","",COUNTIF(INDIRECT("'Calcul1'!"&amp;VLOOKUP($A18,tab_z,2,FALSE)&amp;(I$1+((ROW()-$C24)*4))&amp;":"&amp;VLOOKUP($A18,tab_z,3,FALSE)&amp;(I$2+((ROW()-$C24)*4))),BD!$K$19))/2+IF(I18="","",COUNTIF(INDIRECT("'Calcul1'!"&amp;VLOOKUP($A18,tab_z,2,FALSE)&amp;(I$1+((ROW()-$C24)*4))&amp;":"&amp;VLOOKUP($A18,tab_z,3,FALSE)&amp;(I$2+((ROW()-$C24)*4))),BD!$K$20))/2</f>
        <v>#VALUE!</v>
      </c>
      <c r="J24" s="275" t="e">
        <f ca="1">IF(J18="","",COUNTIF(INDIRECT("'Calcul1'!"&amp;VLOOKUP($A18,tab_z,2,FALSE)&amp;(J$1+((ROW()-$C24)*4))&amp;":"&amp;VLOOKUP($A18,tab_z,3,FALSE)&amp;(J$2+((ROW()-$C24)*4))),BD!$K$2))/2+IF(J18="","",COUNTIF(INDIRECT("'Calcul1'!"&amp;VLOOKUP($A18,tab_z,2,FALSE)&amp;(J$1+((ROW()-$C24)*4))&amp;":"&amp;VLOOKUP($A18,tab_z,3,FALSE)&amp;(J$2+((ROW()-$C24)*4))),BD!$K$3))/2+IF(J18="","",COUNTIF(INDIRECT("'Calcul1'!"&amp;VLOOKUP($A18,tab_z,2,FALSE)&amp;(J$1+((ROW()-$C24)*4))&amp;":"&amp;VLOOKUP($A18,tab_z,3,FALSE)&amp;(J$2+((ROW()-$C24)*4))),BD!$K$4))/2+IF(J18="","",COUNTIF(INDIRECT("'Calcul1'!"&amp;VLOOKUP($A18,tab_z,2,FALSE)&amp;(J$1+((ROW()-$C24)*4))&amp;":"&amp;VLOOKUP($A18,tab_z,3,FALSE)&amp;(J$2+((ROW()-$C24)*4))),BD!$K$5))/2+IF(J18="","",COUNTIF(INDIRECT("'Calcul1'!"&amp;VLOOKUP($A18,tab_z,2,FALSE)&amp;(J$1+((ROW()-$C24)*4))&amp;":"&amp;VLOOKUP($A18,tab_z,3,FALSE)&amp;(J$2+((ROW()-$C24)*4))),BD!$K$6))/2+IF(J18="","",COUNTIF(INDIRECT("'Calcul1'!"&amp;VLOOKUP($A18,tab_z,2,FALSE)&amp;(J$1+((ROW()-$C24)*4))&amp;":"&amp;VLOOKUP($A18,tab_z,3,FALSE)&amp;(J$2+((ROW()-$C24)*4))),BD!$K$7))/2+IF(J18="","",COUNTIF(INDIRECT("'Calcul1'!"&amp;VLOOKUP($A18,tab_z,2,FALSE)&amp;(J$1+((ROW()-$C24)*4))&amp;":"&amp;VLOOKUP($A18,tab_z,3,FALSE)&amp;(J$2+((ROW()-$C24)*4))),BD!$K$8))/2+IF(J18="","",COUNTIF(INDIRECT("'Calcul1'!"&amp;VLOOKUP($A18,tab_z,2,FALSE)&amp;(J$1+((ROW()-$C24)*4))&amp;":"&amp;VLOOKUP($A18,tab_z,3,FALSE)&amp;(J$2+((ROW()-$C24)*4))),BD!$K$9))/2+IF(J18="","",COUNTIF(INDIRECT("'Calcul1'!"&amp;VLOOKUP($A18,tab_z,2,FALSE)&amp;(J$1+((ROW()-$C24)*4))&amp;":"&amp;VLOOKUP($A18,tab_z,3,FALSE)&amp;(J$2+((ROW()-$C24)*4))),BD!$K$10))/2+IF(J18="","",COUNTIF(INDIRECT("'Calcul1'!"&amp;VLOOKUP($A18,tab_z,2,FALSE)&amp;(J$1+((ROW()-$C24)*4))&amp;":"&amp;VLOOKUP($A18,tab_z,3,FALSE)&amp;(J$2+((ROW()-$C24)*4))),BD!$K$11))/2+IF(J18="","",COUNTIF(INDIRECT("'Calcul1'!"&amp;VLOOKUP($A18,tab_z,2,FALSE)&amp;(J$1+((ROW()-$C24)*4))&amp;":"&amp;VLOOKUP($A18,tab_z,3,FALSE)&amp;(J$2+((ROW()-$C24)*4))),BD!$K$12))/2+IF(J18="","",COUNTIF(INDIRECT("'Calcul1'!"&amp;VLOOKUP($A18,tab_z,2,FALSE)&amp;(J$1+((ROW()-$C24)*4))&amp;":"&amp;VLOOKUP($A18,tab_z,3,FALSE)&amp;(J$2+((ROW()-$C24)*4))),BD!$K$13))/2+IF(J18="","",COUNTIF(INDIRECT("'Calcul1'!"&amp;VLOOKUP($A18,tab_z,2,FALSE)&amp;(J$1+((ROW()-$C24)*4))&amp;":"&amp;VLOOKUP($A18,tab_z,3,FALSE)&amp;(J$2+((ROW()-$C24)*4))),BD!$K$14))/2+IF(J18="","",COUNTIF(INDIRECT("'Calcul1'!"&amp;VLOOKUP($A18,tab_z,2,FALSE)&amp;(J$1+((ROW()-$C24)*4))&amp;":"&amp;VLOOKUP($A18,tab_z,3,FALSE)&amp;(J$2+((ROW()-$C24)*4))),BD!$K$15))/2+IF(J18="","",COUNTIF(INDIRECT("'Calcul1'!"&amp;VLOOKUP($A18,tab_z,2,FALSE)&amp;(J$1+((ROW()-$C24)*4))&amp;":"&amp;VLOOKUP($A18,tab_z,3,FALSE)&amp;(J$2+((ROW()-$C24)*4))),BD!$K$16))/2+IF(J18="","",COUNTIF(INDIRECT("'Calcul1'!"&amp;VLOOKUP($A18,tab_z,2,FALSE)&amp;(J$1+((ROW()-$C24)*4))&amp;":"&amp;VLOOKUP($A18,tab_z,3,FALSE)&amp;(J$2+((ROW()-$C24)*4))),BD!$K$17))/2+IF(J18="","",COUNTIF(INDIRECT("'Calcul1'!"&amp;VLOOKUP($A18,tab_z,2,FALSE)&amp;(J$1+((ROW()-$C24)*4))&amp;":"&amp;VLOOKUP($A18,tab_z,3,FALSE)&amp;(J$2+((ROW()-$C24)*4))),BD!$K$18))/2+IF(J18="","",COUNTIF(INDIRECT("'Calcul1'!"&amp;VLOOKUP($A18,tab_z,2,FALSE)&amp;(J$1+((ROW()-$C24)*4))&amp;":"&amp;VLOOKUP($A18,tab_z,3,FALSE)&amp;(J$2+((ROW()-$C24)*4))),BD!$K$19))/2+IF(J18="","",COUNTIF(INDIRECT("'Calcul1'!"&amp;VLOOKUP($A18,tab_z,2,FALSE)&amp;(J$1+((ROW()-$C24)*4))&amp;":"&amp;VLOOKUP($A18,tab_z,3,FALSE)&amp;(J$2+((ROW()-$C24)*4))),BD!$K$20))/2</f>
        <v>#VALUE!</v>
      </c>
      <c r="K24" s="275" t="e">
        <f ca="1">IF(K18="","",COUNTIF(INDIRECT("'Calcul1'!"&amp;VLOOKUP($A18,tab_z,2,FALSE)&amp;(K$1+((ROW()-$C24)*4))&amp;":"&amp;VLOOKUP($A18,tab_z,3,FALSE)&amp;(K$2+((ROW()-$C24)*4))),BD!$K$2))/2+IF(K18="","",COUNTIF(INDIRECT("'Calcul1'!"&amp;VLOOKUP($A18,tab_z,2,FALSE)&amp;(K$1+((ROW()-$C24)*4))&amp;":"&amp;VLOOKUP($A18,tab_z,3,FALSE)&amp;(K$2+((ROW()-$C24)*4))),BD!$K$3))/2+IF(K18="","",COUNTIF(INDIRECT("'Calcul1'!"&amp;VLOOKUP($A18,tab_z,2,FALSE)&amp;(K$1+((ROW()-$C24)*4))&amp;":"&amp;VLOOKUP($A18,tab_z,3,FALSE)&amp;(K$2+((ROW()-$C24)*4))),BD!$K$4))/2+IF(K18="","",COUNTIF(INDIRECT("'Calcul1'!"&amp;VLOOKUP($A18,tab_z,2,FALSE)&amp;(K$1+((ROW()-$C24)*4))&amp;":"&amp;VLOOKUP($A18,tab_z,3,FALSE)&amp;(K$2+((ROW()-$C24)*4))),BD!$K$5))/2+IF(K18="","",COUNTIF(INDIRECT("'Calcul1'!"&amp;VLOOKUP($A18,tab_z,2,FALSE)&amp;(K$1+((ROW()-$C24)*4))&amp;":"&amp;VLOOKUP($A18,tab_z,3,FALSE)&amp;(K$2+((ROW()-$C24)*4))),BD!$K$6))/2+IF(K18="","",COUNTIF(INDIRECT("'Calcul1'!"&amp;VLOOKUP($A18,tab_z,2,FALSE)&amp;(K$1+((ROW()-$C24)*4))&amp;":"&amp;VLOOKUP($A18,tab_z,3,FALSE)&amp;(K$2+((ROW()-$C24)*4))),BD!$K$7))/2+IF(K18="","",COUNTIF(INDIRECT("'Calcul1'!"&amp;VLOOKUP($A18,tab_z,2,FALSE)&amp;(K$1+((ROW()-$C24)*4))&amp;":"&amp;VLOOKUP($A18,tab_z,3,FALSE)&amp;(K$2+((ROW()-$C24)*4))),BD!$K$8))/2+IF(K18="","",COUNTIF(INDIRECT("'Calcul1'!"&amp;VLOOKUP($A18,tab_z,2,FALSE)&amp;(K$1+((ROW()-$C24)*4))&amp;":"&amp;VLOOKUP($A18,tab_z,3,FALSE)&amp;(K$2+((ROW()-$C24)*4))),BD!$K$9))/2+IF(K18="","",COUNTIF(INDIRECT("'Calcul1'!"&amp;VLOOKUP($A18,tab_z,2,FALSE)&amp;(K$1+((ROW()-$C24)*4))&amp;":"&amp;VLOOKUP($A18,tab_z,3,FALSE)&amp;(K$2+((ROW()-$C24)*4))),BD!$K$10))/2+IF(K18="","",COUNTIF(INDIRECT("'Calcul1'!"&amp;VLOOKUP($A18,tab_z,2,FALSE)&amp;(K$1+((ROW()-$C24)*4))&amp;":"&amp;VLOOKUP($A18,tab_z,3,FALSE)&amp;(K$2+((ROW()-$C24)*4))),BD!$K$11))/2+IF(K18="","",COUNTIF(INDIRECT("'Calcul1'!"&amp;VLOOKUP($A18,tab_z,2,FALSE)&amp;(K$1+((ROW()-$C24)*4))&amp;":"&amp;VLOOKUP($A18,tab_z,3,FALSE)&amp;(K$2+((ROW()-$C24)*4))),BD!$K$12))/2+IF(K18="","",COUNTIF(INDIRECT("'Calcul1'!"&amp;VLOOKUP($A18,tab_z,2,FALSE)&amp;(K$1+((ROW()-$C24)*4))&amp;":"&amp;VLOOKUP($A18,tab_z,3,FALSE)&amp;(K$2+((ROW()-$C24)*4))),BD!$K$13))/2+IF(K18="","",COUNTIF(INDIRECT("'Calcul1'!"&amp;VLOOKUP($A18,tab_z,2,FALSE)&amp;(K$1+((ROW()-$C24)*4))&amp;":"&amp;VLOOKUP($A18,tab_z,3,FALSE)&amp;(K$2+((ROW()-$C24)*4))),BD!$K$14))/2+IF(K18="","",COUNTIF(INDIRECT("'Calcul1'!"&amp;VLOOKUP($A18,tab_z,2,FALSE)&amp;(K$1+((ROW()-$C24)*4))&amp;":"&amp;VLOOKUP($A18,tab_z,3,FALSE)&amp;(K$2+((ROW()-$C24)*4))),BD!$K$15))/2+IF(K18="","",COUNTIF(INDIRECT("'Calcul1'!"&amp;VLOOKUP($A18,tab_z,2,FALSE)&amp;(K$1+((ROW()-$C24)*4))&amp;":"&amp;VLOOKUP($A18,tab_z,3,FALSE)&amp;(K$2+((ROW()-$C24)*4))),BD!$K$16))/2+IF(K18="","",COUNTIF(INDIRECT("'Calcul1'!"&amp;VLOOKUP($A18,tab_z,2,FALSE)&amp;(K$1+((ROW()-$C24)*4))&amp;":"&amp;VLOOKUP($A18,tab_z,3,FALSE)&amp;(K$2+((ROW()-$C24)*4))),BD!$K$17))/2+IF(K18="","",COUNTIF(INDIRECT("'Calcul1'!"&amp;VLOOKUP($A18,tab_z,2,FALSE)&amp;(K$1+((ROW()-$C24)*4))&amp;":"&amp;VLOOKUP($A18,tab_z,3,FALSE)&amp;(K$2+((ROW()-$C24)*4))),BD!$K$18))/2+IF(K18="","",COUNTIF(INDIRECT("'Calcul1'!"&amp;VLOOKUP($A18,tab_z,2,FALSE)&amp;(K$1+((ROW()-$C24)*4))&amp;":"&amp;VLOOKUP($A18,tab_z,3,FALSE)&amp;(K$2+((ROW()-$C24)*4))),BD!$K$19))/2+IF(K18="","",COUNTIF(INDIRECT("'Calcul1'!"&amp;VLOOKUP($A18,tab_z,2,FALSE)&amp;(K$1+((ROW()-$C24)*4))&amp;":"&amp;VLOOKUP($A18,tab_z,3,FALSE)&amp;(K$2+((ROW()-$C24)*4))),BD!$K$20))/2</f>
        <v>#VALUE!</v>
      </c>
      <c r="L24" s="276" t="e">
        <f ca="1">IF(L18="","",COUNTIF(INDIRECT("'Calcul1'!"&amp;VLOOKUP($A18,tab_z,2,FALSE)&amp;(L$1+((ROW()-$C24)*4))&amp;":"&amp;VLOOKUP($A18,tab_z,3,FALSE)&amp;(L$2+((ROW()-$C24)*4))),BD!$K$2))/2+IF(L18="","",COUNTIF(INDIRECT("'Calcul1'!"&amp;VLOOKUP($A18,tab_z,2,FALSE)&amp;(L$1+((ROW()-$C24)*4))&amp;":"&amp;VLOOKUP($A18,tab_z,3,FALSE)&amp;(L$2+((ROW()-$C24)*4))),BD!$K$3))/2+IF(L18="","",COUNTIF(INDIRECT("'Calcul1'!"&amp;VLOOKUP($A18,tab_z,2,FALSE)&amp;(L$1+((ROW()-$C24)*4))&amp;":"&amp;VLOOKUP($A18,tab_z,3,FALSE)&amp;(L$2+((ROW()-$C24)*4))),BD!$K$4))/2+IF(L18="","",COUNTIF(INDIRECT("'Calcul1'!"&amp;VLOOKUP($A18,tab_z,2,FALSE)&amp;(L$1+((ROW()-$C24)*4))&amp;":"&amp;VLOOKUP($A18,tab_z,3,FALSE)&amp;(L$2+((ROW()-$C24)*4))),BD!$K$5))/2+IF(L18="","",COUNTIF(INDIRECT("'Calcul1'!"&amp;VLOOKUP($A18,tab_z,2,FALSE)&amp;(L$1+((ROW()-$C24)*4))&amp;":"&amp;VLOOKUP($A18,tab_z,3,FALSE)&amp;(L$2+((ROW()-$C24)*4))),BD!$K$6))/2+IF(L18="","",COUNTIF(INDIRECT("'Calcul1'!"&amp;VLOOKUP($A18,tab_z,2,FALSE)&amp;(L$1+((ROW()-$C24)*4))&amp;":"&amp;VLOOKUP($A18,tab_z,3,FALSE)&amp;(L$2+((ROW()-$C24)*4))),BD!$K$7))/2+IF(L18="","",COUNTIF(INDIRECT("'Calcul1'!"&amp;VLOOKUP($A18,tab_z,2,FALSE)&amp;(L$1+((ROW()-$C24)*4))&amp;":"&amp;VLOOKUP($A18,tab_z,3,FALSE)&amp;(L$2+((ROW()-$C24)*4))),BD!$K$8))/2+IF(L18="","",COUNTIF(INDIRECT("'Calcul1'!"&amp;VLOOKUP($A18,tab_z,2,FALSE)&amp;(L$1+((ROW()-$C24)*4))&amp;":"&amp;VLOOKUP($A18,tab_z,3,FALSE)&amp;(L$2+((ROW()-$C24)*4))),BD!$K$9))/2+IF(L18="","",COUNTIF(INDIRECT("'Calcul1'!"&amp;VLOOKUP($A18,tab_z,2,FALSE)&amp;(L$1+((ROW()-$C24)*4))&amp;":"&amp;VLOOKUP($A18,tab_z,3,FALSE)&amp;(L$2+((ROW()-$C24)*4))),BD!$K$10))/2+IF(L18="","",COUNTIF(INDIRECT("'Calcul1'!"&amp;VLOOKUP($A18,tab_z,2,FALSE)&amp;(L$1+((ROW()-$C24)*4))&amp;":"&amp;VLOOKUP($A18,tab_z,3,FALSE)&amp;(L$2+((ROW()-$C24)*4))),BD!$K$11))/2+IF(L18="","",COUNTIF(INDIRECT("'Calcul1'!"&amp;VLOOKUP($A18,tab_z,2,FALSE)&amp;(L$1+((ROW()-$C24)*4))&amp;":"&amp;VLOOKUP($A18,tab_z,3,FALSE)&amp;(L$2+((ROW()-$C24)*4))),BD!$K$12))/2+IF(L18="","",COUNTIF(INDIRECT("'Calcul1'!"&amp;VLOOKUP($A18,tab_z,2,FALSE)&amp;(L$1+((ROW()-$C24)*4))&amp;":"&amp;VLOOKUP($A18,tab_z,3,FALSE)&amp;(L$2+((ROW()-$C24)*4))),BD!$K$13))/2+IF(L18="","",COUNTIF(INDIRECT("'Calcul1'!"&amp;VLOOKUP($A18,tab_z,2,FALSE)&amp;(L$1+((ROW()-$C24)*4))&amp;":"&amp;VLOOKUP($A18,tab_z,3,FALSE)&amp;(L$2+((ROW()-$C24)*4))),BD!$K$14))/2+IF(L18="","",COUNTIF(INDIRECT("'Calcul1'!"&amp;VLOOKUP($A18,tab_z,2,FALSE)&amp;(L$1+((ROW()-$C24)*4))&amp;":"&amp;VLOOKUP($A18,tab_z,3,FALSE)&amp;(L$2+((ROW()-$C24)*4))),BD!$K$15))/2+IF(L18="","",COUNTIF(INDIRECT("'Calcul1'!"&amp;VLOOKUP($A18,tab_z,2,FALSE)&amp;(L$1+((ROW()-$C24)*4))&amp;":"&amp;VLOOKUP($A18,tab_z,3,FALSE)&amp;(L$2+((ROW()-$C24)*4))),BD!$K$16))/2+IF(L18="","",COUNTIF(INDIRECT("'Calcul1'!"&amp;VLOOKUP($A18,tab_z,2,FALSE)&amp;(L$1+((ROW()-$C24)*4))&amp;":"&amp;VLOOKUP($A18,tab_z,3,FALSE)&amp;(L$2+((ROW()-$C24)*4))),BD!$K$17))/2+IF(L18="","",COUNTIF(INDIRECT("'Calcul1'!"&amp;VLOOKUP($A18,tab_z,2,FALSE)&amp;(L$1+((ROW()-$C24)*4))&amp;":"&amp;VLOOKUP($A18,tab_z,3,FALSE)&amp;(L$2+((ROW()-$C24)*4))),BD!$K$18))/2+IF(L18="","",COUNTIF(INDIRECT("'Calcul1'!"&amp;VLOOKUP($A18,tab_z,2,FALSE)&amp;(L$1+((ROW()-$C24)*4))&amp;":"&amp;VLOOKUP($A18,tab_z,3,FALSE)&amp;(L$2+((ROW()-$C24)*4))),BD!$K$19))/2+IF(L18="","",COUNTIF(INDIRECT("'Calcul1'!"&amp;VLOOKUP($A18,tab_z,2,FALSE)&amp;(L$1+((ROW()-$C24)*4))&amp;":"&amp;VLOOKUP($A18,tab_z,3,FALSE)&amp;(L$2+((ROW()-$C24)*4))),BD!$K$20))/2</f>
        <v>#VALUE!</v>
      </c>
    </row>
    <row r="25" spans="1:18" x14ac:dyDescent="0.2">
      <c r="C25">
        <v>25</v>
      </c>
      <c r="D25" s="287" t="s">
        <v>535</v>
      </c>
      <c r="E25" s="274">
        <f t="shared" ref="E25:L25" ca="1" si="7">IF(E18="","",COUNTIF(INDIRECT("'Calcul1'!"&amp;VLOOKUP($A18,tab_z,2,FALSE)&amp;(E$1+((ROW()-$C25)*4))&amp;":"&amp;VLOOKUP($A18,tab_z,3,FALSE)&amp;(E$2+((ROW()-$C25)*4))),0))</f>
        <v>10</v>
      </c>
      <c r="F25" s="275">
        <f t="shared" ca="1" si="7"/>
        <v>10</v>
      </c>
      <c r="G25" s="275">
        <f t="shared" ca="1" si="7"/>
        <v>10</v>
      </c>
      <c r="H25" s="275" t="str">
        <f t="shared" ca="1" si="7"/>
        <v/>
      </c>
      <c r="I25" s="275" t="str">
        <f t="shared" ca="1" si="7"/>
        <v/>
      </c>
      <c r="J25" s="275" t="str">
        <f t="shared" ca="1" si="7"/>
        <v/>
      </c>
      <c r="K25" s="275" t="str">
        <f t="shared" ca="1" si="7"/>
        <v/>
      </c>
      <c r="L25" s="276" t="str">
        <f t="shared" ca="1" si="7"/>
        <v/>
      </c>
    </row>
    <row r="26" spans="1:18" x14ac:dyDescent="0.2">
      <c r="C26">
        <v>26</v>
      </c>
      <c r="D26" s="287" t="s">
        <v>536</v>
      </c>
      <c r="E26" s="274">
        <f ca="1">IF(E18="","",COUNTIF(INDIRECT("'Calcul1'!"&amp;VLOOKUP($A18,tab_z,2,FALSE)&amp;(E$1+((ROW()-$C26)*4))&amp;":"&amp;VLOOKUP($A18,tab_z,3,FALSE)&amp;(E$2+((ROW()-$C26)*4))),BD!$B$2))+IF(E18="","",COUNTIF(INDIRECT("'Calcul1'!"&amp;VLOOKUP($A18,tab_z,2,FALSE)&amp;(E$1+((ROW()-$C26)*4))&amp;":"&amp;VLOOKUP($A18,tab_z,3,FALSE)&amp;(E$2+((ROW()-$C26)*4))),CP_2_M))/2+IF(E18="","",COUNTIF(INDIRECT("'Calcul1'!"&amp;VLOOKUP($A18,tab_z,2,FALSE)&amp;(E$1+((ROW()-$C26)*4))&amp;":"&amp;VLOOKUP($A18,tab_z,3,FALSE)&amp;(E$2+((ROW()-$C26)*4))),CP_2_A))/2+IF(E18="","",COUNTIF(INDIRECT("'Calcul1'!"&amp;VLOOKUP($A18,tab_z,2,FALSE)&amp;(E$1+((ROW()-$C26)*4))&amp;":"&amp;VLOOKUP($A18,tab_z,3,FALSE)&amp;(E$2+((ROW()-$C26)*4))),BD!$B$6))/2+IF(E18="","",COUNTIF(INDIRECT("'Calcul1'!"&amp;VLOOKUP($A18,tab_z,2,FALSE)&amp;(E$1+((ROW()-$C26)*4))&amp;":"&amp;VLOOKUP($A18,tab_z,3,FALSE)&amp;(E$2+((ROW()-$C26)*4))),BD!$B$7))/2</f>
        <v>0</v>
      </c>
      <c r="F26" s="275">
        <f ca="1">IF(F18="","",COUNTIF(INDIRECT("'Calcul1'!"&amp;VLOOKUP($A18,tab_z,2,FALSE)&amp;(F$1+((ROW()-$C26)*4))&amp;":"&amp;VLOOKUP($A18,tab_z,3,FALSE)&amp;(F$2+((ROW()-$C26)*4))),BD!$B$2))+IF(F18="","",COUNTIF(INDIRECT("'Calcul1'!"&amp;VLOOKUP($A18,tab_z,2,FALSE)&amp;(F$1+((ROW()-$C26)*4))&amp;":"&amp;VLOOKUP($A18,tab_z,3,FALSE)&amp;(F$2+((ROW()-$C26)*4))),CP_2_M))/2+IF(F18="","",COUNTIF(INDIRECT("'Calcul1'!"&amp;VLOOKUP($A18,tab_z,2,FALSE)&amp;(F$1+((ROW()-$C26)*4))&amp;":"&amp;VLOOKUP($A18,tab_z,3,FALSE)&amp;(F$2+((ROW()-$C26)*4))),CP_2_A))/2+IF(F18="","",COUNTIF(INDIRECT("'Calcul1'!"&amp;VLOOKUP($A18,tab_z,2,FALSE)&amp;(F$1+((ROW()-$C26)*4))&amp;":"&amp;VLOOKUP($A18,tab_z,3,FALSE)&amp;(F$2+((ROW()-$C26)*4))),BD!$B$6))/2+IF(F18="","",COUNTIF(INDIRECT("'Calcul1'!"&amp;VLOOKUP($A18,tab_z,2,FALSE)&amp;(F$1+((ROW()-$C26)*4))&amp;":"&amp;VLOOKUP($A18,tab_z,3,FALSE)&amp;(F$2+((ROW()-$C26)*4))),BD!$B$7))/2</f>
        <v>0</v>
      </c>
      <c r="G26" s="275">
        <f ca="1">IF(G18="","",COUNTIF(INDIRECT("'Calcul1'!"&amp;VLOOKUP($A18,tab_z,2,FALSE)&amp;(G$1+((ROW()-$C26)*4))&amp;":"&amp;VLOOKUP($A18,tab_z,3,FALSE)&amp;(G$2+((ROW()-$C26)*4))),BD!$B$2))+IF(G18="","",COUNTIF(INDIRECT("'Calcul1'!"&amp;VLOOKUP($A18,tab_z,2,FALSE)&amp;(G$1+((ROW()-$C26)*4))&amp;":"&amp;VLOOKUP($A18,tab_z,3,FALSE)&amp;(G$2+((ROW()-$C26)*4))),CP_2_M))/2+IF(G18="","",COUNTIF(INDIRECT("'Calcul1'!"&amp;VLOOKUP($A18,tab_z,2,FALSE)&amp;(G$1+((ROW()-$C26)*4))&amp;":"&amp;VLOOKUP($A18,tab_z,3,FALSE)&amp;(G$2+((ROW()-$C26)*4))),CP_2_A))/2+IF(G18="","",COUNTIF(INDIRECT("'Calcul1'!"&amp;VLOOKUP($A18,tab_z,2,FALSE)&amp;(G$1+((ROW()-$C26)*4))&amp;":"&amp;VLOOKUP($A18,tab_z,3,FALSE)&amp;(G$2+((ROW()-$C26)*4))),BD!$B$6))/2+IF(G18="","",COUNTIF(INDIRECT("'Calcul1'!"&amp;VLOOKUP($A18,tab_z,2,FALSE)&amp;(G$1+((ROW()-$C26)*4))&amp;":"&amp;VLOOKUP($A18,tab_z,3,FALSE)&amp;(G$2+((ROW()-$C26)*4))),BD!$B$7))/2</f>
        <v>0</v>
      </c>
      <c r="H26" s="275" t="e">
        <f ca="1">IF(H18="","",COUNTIF(INDIRECT("'Calcul1'!"&amp;VLOOKUP($A18,tab_z,2,FALSE)&amp;(H$1+((ROW()-$C26)*4))&amp;":"&amp;VLOOKUP($A18,tab_z,3,FALSE)&amp;(H$2+((ROW()-$C26)*4))),BD!$B$2))+IF(H18="","",COUNTIF(INDIRECT("'Calcul1'!"&amp;VLOOKUP($A18,tab_z,2,FALSE)&amp;(H$1+((ROW()-$C26)*4))&amp;":"&amp;VLOOKUP($A18,tab_z,3,FALSE)&amp;(H$2+((ROW()-$C26)*4))),CP_2_M))/2+IF(H18="","",COUNTIF(INDIRECT("'Calcul1'!"&amp;VLOOKUP($A18,tab_z,2,FALSE)&amp;(H$1+((ROW()-$C26)*4))&amp;":"&amp;VLOOKUP($A18,tab_z,3,FALSE)&amp;(H$2+((ROW()-$C26)*4))),CP_2_A))/2+IF(H18="","",COUNTIF(INDIRECT("'Calcul1'!"&amp;VLOOKUP($A18,tab_z,2,FALSE)&amp;(H$1+((ROW()-$C26)*4))&amp;":"&amp;VLOOKUP($A18,tab_z,3,FALSE)&amp;(H$2+((ROW()-$C26)*4))),BD!$B$6))/2+IF(H18="","",COUNTIF(INDIRECT("'Calcul1'!"&amp;VLOOKUP($A18,tab_z,2,FALSE)&amp;(H$1+((ROW()-$C26)*4))&amp;":"&amp;VLOOKUP($A18,tab_z,3,FALSE)&amp;(H$2+((ROW()-$C26)*4))),BD!$B$7))/2</f>
        <v>#VALUE!</v>
      </c>
      <c r="I26" s="275" t="e">
        <f ca="1">IF(I18="","",COUNTIF(INDIRECT("'Calcul1'!"&amp;VLOOKUP($A18,tab_z,2,FALSE)&amp;(I$1+((ROW()-$C26)*4))&amp;":"&amp;VLOOKUP($A18,tab_z,3,FALSE)&amp;(I$2+((ROW()-$C26)*4))),BD!$B$2))+IF(I18="","",COUNTIF(INDIRECT("'Calcul1'!"&amp;VLOOKUP($A18,tab_z,2,FALSE)&amp;(I$1+((ROW()-$C26)*4))&amp;":"&amp;VLOOKUP($A18,tab_z,3,FALSE)&amp;(I$2+((ROW()-$C26)*4))),CP_2_M))/2+IF(I18="","",COUNTIF(INDIRECT("'Calcul1'!"&amp;VLOOKUP($A18,tab_z,2,FALSE)&amp;(I$1+((ROW()-$C26)*4))&amp;":"&amp;VLOOKUP($A18,tab_z,3,FALSE)&amp;(I$2+((ROW()-$C26)*4))),CP_2_A))/2+IF(I18="","",COUNTIF(INDIRECT("'Calcul1'!"&amp;VLOOKUP($A18,tab_z,2,FALSE)&amp;(I$1+((ROW()-$C26)*4))&amp;":"&amp;VLOOKUP($A18,tab_z,3,FALSE)&amp;(I$2+((ROW()-$C26)*4))),BD!$B$6))/2+IF(I18="","",COUNTIF(INDIRECT("'Calcul1'!"&amp;VLOOKUP($A18,tab_z,2,FALSE)&amp;(I$1+((ROW()-$C26)*4))&amp;":"&amp;VLOOKUP($A18,tab_z,3,FALSE)&amp;(I$2+((ROW()-$C26)*4))),BD!$B$7))/2</f>
        <v>#VALUE!</v>
      </c>
      <c r="J26" s="275" t="e">
        <f ca="1">IF(J18="","",COUNTIF(INDIRECT("'Calcul1'!"&amp;VLOOKUP($A18,tab_z,2,FALSE)&amp;(J$1+((ROW()-$C26)*4))&amp;":"&amp;VLOOKUP($A18,tab_z,3,FALSE)&amp;(J$2+((ROW()-$C26)*4))),BD!$B$2))+IF(J18="","",COUNTIF(INDIRECT("'Calcul1'!"&amp;VLOOKUP($A18,tab_z,2,FALSE)&amp;(J$1+((ROW()-$C26)*4))&amp;":"&amp;VLOOKUP($A18,tab_z,3,FALSE)&amp;(J$2+((ROW()-$C26)*4))),CP_2_M))/2+IF(J18="","",COUNTIF(INDIRECT("'Calcul1'!"&amp;VLOOKUP($A18,tab_z,2,FALSE)&amp;(J$1+((ROW()-$C26)*4))&amp;":"&amp;VLOOKUP($A18,tab_z,3,FALSE)&amp;(J$2+((ROW()-$C26)*4))),CP_2_A))/2+IF(J18="","",COUNTIF(INDIRECT("'Calcul1'!"&amp;VLOOKUP($A18,tab_z,2,FALSE)&amp;(J$1+((ROW()-$C26)*4))&amp;":"&amp;VLOOKUP($A18,tab_z,3,FALSE)&amp;(J$2+((ROW()-$C26)*4))),BD!$B$6))/2+IF(J18="","",COUNTIF(INDIRECT("'Calcul1'!"&amp;VLOOKUP($A18,tab_z,2,FALSE)&amp;(J$1+((ROW()-$C26)*4))&amp;":"&amp;VLOOKUP($A18,tab_z,3,FALSE)&amp;(J$2+((ROW()-$C26)*4))),BD!$B$7))/2</f>
        <v>#VALUE!</v>
      </c>
      <c r="K26" s="275" t="e">
        <f ca="1">IF(K18="","",COUNTIF(INDIRECT("'Calcul1'!"&amp;VLOOKUP($A18,tab_z,2,FALSE)&amp;(K$1+((ROW()-$C26)*4))&amp;":"&amp;VLOOKUP($A18,tab_z,3,FALSE)&amp;(K$2+((ROW()-$C26)*4))),BD!$B$2))+IF(K18="","",COUNTIF(INDIRECT("'Calcul1'!"&amp;VLOOKUP($A18,tab_z,2,FALSE)&amp;(K$1+((ROW()-$C26)*4))&amp;":"&amp;VLOOKUP($A18,tab_z,3,FALSE)&amp;(K$2+((ROW()-$C26)*4))),CP_2_M))/2+IF(K18="","",COUNTIF(INDIRECT("'Calcul1'!"&amp;VLOOKUP($A18,tab_z,2,FALSE)&amp;(K$1+((ROW()-$C26)*4))&amp;":"&amp;VLOOKUP($A18,tab_z,3,FALSE)&amp;(K$2+((ROW()-$C26)*4))),CP_2_A))/2+IF(K18="","",COUNTIF(INDIRECT("'Calcul1'!"&amp;VLOOKUP($A18,tab_z,2,FALSE)&amp;(K$1+((ROW()-$C26)*4))&amp;":"&amp;VLOOKUP($A18,tab_z,3,FALSE)&amp;(K$2+((ROW()-$C26)*4))),BD!$B$6))/2+IF(K18="","",COUNTIF(INDIRECT("'Calcul1'!"&amp;VLOOKUP($A18,tab_z,2,FALSE)&amp;(K$1+((ROW()-$C26)*4))&amp;":"&amp;VLOOKUP($A18,tab_z,3,FALSE)&amp;(K$2+((ROW()-$C26)*4))),BD!$B$7))/2</f>
        <v>#VALUE!</v>
      </c>
      <c r="L26" s="276" t="e">
        <f ca="1">IF(L18="","",COUNTIF(INDIRECT("'Calcul1'!"&amp;VLOOKUP($A18,tab_z,2,FALSE)&amp;(L$1+((ROW()-$C26)*4))&amp;":"&amp;VLOOKUP($A18,tab_z,3,FALSE)&amp;(L$2+((ROW()-$C26)*4))),BD!$B$2))+IF(L18="","",COUNTIF(INDIRECT("'Calcul1'!"&amp;VLOOKUP($A18,tab_z,2,FALSE)&amp;(L$1+((ROW()-$C26)*4))&amp;":"&amp;VLOOKUP($A18,tab_z,3,FALSE)&amp;(L$2+((ROW()-$C26)*4))),CP_2_M))/2+IF(L18="","",COUNTIF(INDIRECT("'Calcul1'!"&amp;VLOOKUP($A18,tab_z,2,FALSE)&amp;(L$1+((ROW()-$C26)*4))&amp;":"&amp;VLOOKUP($A18,tab_z,3,FALSE)&amp;(L$2+((ROW()-$C26)*4))),CP_2_A))/2+IF(L18="","",COUNTIF(INDIRECT("'Calcul1'!"&amp;VLOOKUP($A18,tab_z,2,FALSE)&amp;(L$1+((ROW()-$C26)*4))&amp;":"&amp;VLOOKUP($A18,tab_z,3,FALSE)&amp;(L$2+((ROW()-$C26)*4))),BD!$B$6))/2+IF(L18="","",COUNTIF(INDIRECT("'Calcul1'!"&amp;VLOOKUP($A18,tab_z,2,FALSE)&amp;(L$1+((ROW()-$C26)*4))&amp;":"&amp;VLOOKUP($A18,tab_z,3,FALSE)&amp;(L$2+((ROW()-$C26)*4))),BD!$B$7))/2</f>
        <v>#VALUE!</v>
      </c>
    </row>
    <row r="27" spans="1:18" x14ac:dyDescent="0.2">
      <c r="C27">
        <v>27</v>
      </c>
      <c r="D27" s="287" t="s">
        <v>537</v>
      </c>
      <c r="E27" s="274">
        <f ca="1">IF(E18="","",COUNTIF(INDIRECT("'Calcul1'!"&amp;VLOOKUP($A18,tab_z,2,FALSE)&amp;(E$1+((ROW()-$C27)*4))&amp;":"&amp;VLOOKUP($A18,tab_z,3,FALSE)&amp;(E$2+((ROW()-$C27)*4))),BD!$B$8))+IF(E18="","",COUNTIF(INDIRECT("'Calcul1'!"&amp;VLOOKUP($A18,tab_z,2,FALSE)&amp;(E$1+((ROW()-$C27)*4))&amp;":"&amp;VLOOKUP($A18,tab_z,3,FALSE)&amp;(E$2+((ROW()-$C27)*4))),BD!$B$9))+IF(E18="","",COUNTIF(INDIRECT("'Calcul1'!"&amp;VLOOKUP($A18,tab_z,2,FALSE)&amp;(E$1+((ROW()-$C27)*4))&amp;":"&amp;VLOOKUP($A18,tab_z,3,FALSE)&amp;(E$2+((ROW()-$C27)*4))),BD!$B$10))+IF(E18="","",COUNTIF(INDIRECT("'Calcul1'!"&amp;VLOOKUP($A18,tab_z,2,FALSE)&amp;(E$1+((ROW()-$C27)*4))&amp;":"&amp;VLOOKUP($A18,tab_z,3,FALSE)&amp;(E$2+((ROW()-$C27)*4))),BD!$B$11))+IF(E18="","",COUNTIF(INDIRECT("'Calcul1'!"&amp;VLOOKUP($A18,tab_z,2,FALSE)&amp;(E$1+((ROW()-$C27)*4))&amp;":"&amp;VLOOKUP($A18,tab_z,3,FALSE)&amp;(E$2+((ROW()-$C27)*4))),BD!$B$12))+IF(E18="","",COUNTIF(INDIRECT("'Calcul1'!"&amp;VLOOKUP($A18,tab_z,2,FALSE)&amp;(E$1+((ROW()-$C27)*4))&amp;":"&amp;VLOOKUP($A18,tab_z,3,FALSE)&amp;(E$2+((ROW()-$C27)*4))),BD!$B$13))</f>
        <v>2</v>
      </c>
      <c r="F27" s="275">
        <f ca="1">IF(F18="","",COUNTIF(INDIRECT("'Calcul1'!"&amp;VLOOKUP($A18,tab_z,2,FALSE)&amp;(F$1+((ROW()-$C27)*4))&amp;":"&amp;VLOOKUP($A18,tab_z,3,FALSE)&amp;(F$2+((ROW()-$C27)*4))),BD!$B$8))+IF(F18="","",COUNTIF(INDIRECT("'Calcul1'!"&amp;VLOOKUP($A18,tab_z,2,FALSE)&amp;(F$1+((ROW()-$C27)*4))&amp;":"&amp;VLOOKUP($A18,tab_z,3,FALSE)&amp;(F$2+((ROW()-$C27)*4))),BD!$B$9))+IF(F18="","",COUNTIF(INDIRECT("'Calcul1'!"&amp;VLOOKUP($A18,tab_z,2,FALSE)&amp;(F$1+((ROW()-$C27)*4))&amp;":"&amp;VLOOKUP($A18,tab_z,3,FALSE)&amp;(F$2+((ROW()-$C27)*4))),BD!$B$10))+IF(F18="","",COUNTIF(INDIRECT("'Calcul1'!"&amp;VLOOKUP($A18,tab_z,2,FALSE)&amp;(F$1+((ROW()-$C27)*4))&amp;":"&amp;VLOOKUP($A18,tab_z,3,FALSE)&amp;(F$2+((ROW()-$C27)*4))),BD!$B$11))+IF(F18="","",COUNTIF(INDIRECT("'Calcul1'!"&amp;VLOOKUP($A18,tab_z,2,FALSE)&amp;(F$1+((ROW()-$C27)*4))&amp;":"&amp;VLOOKUP($A18,tab_z,3,FALSE)&amp;(F$2+((ROW()-$C27)*4))),BD!$B$12))+IF(F18="","",COUNTIF(INDIRECT("'Calcul1'!"&amp;VLOOKUP($A18,tab_z,2,FALSE)&amp;(F$1+((ROW()-$C27)*4))&amp;":"&amp;VLOOKUP($A18,tab_z,3,FALSE)&amp;(F$2+((ROW()-$C27)*4))),BD!$B$13))</f>
        <v>0</v>
      </c>
      <c r="G27" s="275">
        <f ca="1">IF(G18="","",COUNTIF(INDIRECT("'Calcul1'!"&amp;VLOOKUP($A18,tab_z,2,FALSE)&amp;(G$1+((ROW()-$C27)*4))&amp;":"&amp;VLOOKUP($A18,tab_z,3,FALSE)&amp;(G$2+((ROW()-$C27)*4))),BD!$B$8))+IF(G18="","",COUNTIF(INDIRECT("'Calcul1'!"&amp;VLOOKUP($A18,tab_z,2,FALSE)&amp;(G$1+((ROW()-$C27)*4))&amp;":"&amp;VLOOKUP($A18,tab_z,3,FALSE)&amp;(G$2+((ROW()-$C27)*4))),BD!$B$9))+IF(G18="","",COUNTIF(INDIRECT("'Calcul1'!"&amp;VLOOKUP($A18,tab_z,2,FALSE)&amp;(G$1+((ROW()-$C27)*4))&amp;":"&amp;VLOOKUP($A18,tab_z,3,FALSE)&amp;(G$2+((ROW()-$C27)*4))),BD!$B$10))+IF(G18="","",COUNTIF(INDIRECT("'Calcul1'!"&amp;VLOOKUP($A18,tab_z,2,FALSE)&amp;(G$1+((ROW()-$C27)*4))&amp;":"&amp;VLOOKUP($A18,tab_z,3,FALSE)&amp;(G$2+((ROW()-$C27)*4))),BD!$B$11))+IF(G18="","",COUNTIF(INDIRECT("'Calcul1'!"&amp;VLOOKUP($A18,tab_z,2,FALSE)&amp;(G$1+((ROW()-$C27)*4))&amp;":"&amp;VLOOKUP($A18,tab_z,3,FALSE)&amp;(G$2+((ROW()-$C27)*4))),BD!$B$12))+IF(G18="","",COUNTIF(INDIRECT("'Calcul1'!"&amp;VLOOKUP($A18,tab_z,2,FALSE)&amp;(G$1+((ROW()-$C27)*4))&amp;":"&amp;VLOOKUP($A18,tab_z,3,FALSE)&amp;(G$2+((ROW()-$C27)*4))),BD!$B$13))</f>
        <v>0</v>
      </c>
      <c r="H27" s="275" t="e">
        <f ca="1">IF(H18="","",COUNTIF(INDIRECT("'Calcul1'!"&amp;VLOOKUP($A18,tab_z,2,FALSE)&amp;(H$1+((ROW()-$C27)*4))&amp;":"&amp;VLOOKUP($A18,tab_z,3,FALSE)&amp;(H$2+((ROW()-$C27)*4))),BD!$B$8))+IF(H18="","",COUNTIF(INDIRECT("'Calcul1'!"&amp;VLOOKUP($A18,tab_z,2,FALSE)&amp;(H$1+((ROW()-$C27)*4))&amp;":"&amp;VLOOKUP($A18,tab_z,3,FALSE)&amp;(H$2+((ROW()-$C27)*4))),BD!$B$9))+IF(H18="","",COUNTIF(INDIRECT("'Calcul1'!"&amp;VLOOKUP($A18,tab_z,2,FALSE)&amp;(H$1+((ROW()-$C27)*4))&amp;":"&amp;VLOOKUP($A18,tab_z,3,FALSE)&amp;(H$2+((ROW()-$C27)*4))),BD!$B$10))+IF(H18="","",COUNTIF(INDIRECT("'Calcul1'!"&amp;VLOOKUP($A18,tab_z,2,FALSE)&amp;(H$1+((ROW()-$C27)*4))&amp;":"&amp;VLOOKUP($A18,tab_z,3,FALSE)&amp;(H$2+((ROW()-$C27)*4))),BD!$B$11))+IF(H18="","",COUNTIF(INDIRECT("'Calcul1'!"&amp;VLOOKUP($A18,tab_z,2,FALSE)&amp;(H$1+((ROW()-$C27)*4))&amp;":"&amp;VLOOKUP($A18,tab_z,3,FALSE)&amp;(H$2+((ROW()-$C27)*4))),BD!$B$12))+IF(H18="","",COUNTIF(INDIRECT("'Calcul1'!"&amp;VLOOKUP($A18,tab_z,2,FALSE)&amp;(H$1+((ROW()-$C27)*4))&amp;":"&amp;VLOOKUP($A18,tab_z,3,FALSE)&amp;(H$2+((ROW()-$C27)*4))),BD!$B$13))</f>
        <v>#VALUE!</v>
      </c>
      <c r="I27" s="275" t="e">
        <f ca="1">IF(I18="","",COUNTIF(INDIRECT("'Calcul1'!"&amp;VLOOKUP($A18,tab_z,2,FALSE)&amp;(I$1+((ROW()-$C27)*4))&amp;":"&amp;VLOOKUP($A18,tab_z,3,FALSE)&amp;(I$2+((ROW()-$C27)*4))),BD!$B$8))+IF(I18="","",COUNTIF(INDIRECT("'Calcul1'!"&amp;VLOOKUP($A18,tab_z,2,FALSE)&amp;(I$1+((ROW()-$C27)*4))&amp;":"&amp;VLOOKUP($A18,tab_z,3,FALSE)&amp;(I$2+((ROW()-$C27)*4))),BD!$B$9))+IF(I18="","",COUNTIF(INDIRECT("'Calcul1'!"&amp;VLOOKUP($A18,tab_z,2,FALSE)&amp;(I$1+((ROW()-$C27)*4))&amp;":"&amp;VLOOKUP($A18,tab_z,3,FALSE)&amp;(I$2+((ROW()-$C27)*4))),BD!$B$10))+IF(I18="","",COUNTIF(INDIRECT("'Calcul1'!"&amp;VLOOKUP($A18,tab_z,2,FALSE)&amp;(I$1+((ROW()-$C27)*4))&amp;":"&amp;VLOOKUP($A18,tab_z,3,FALSE)&amp;(I$2+((ROW()-$C27)*4))),BD!$B$11))+IF(I18="","",COUNTIF(INDIRECT("'Calcul1'!"&amp;VLOOKUP($A18,tab_z,2,FALSE)&amp;(I$1+((ROW()-$C27)*4))&amp;":"&amp;VLOOKUP($A18,tab_z,3,FALSE)&amp;(I$2+((ROW()-$C27)*4))),BD!$B$12))+IF(I18="","",COUNTIF(INDIRECT("'Calcul1'!"&amp;VLOOKUP($A18,tab_z,2,FALSE)&amp;(I$1+((ROW()-$C27)*4))&amp;":"&amp;VLOOKUP($A18,tab_z,3,FALSE)&amp;(I$2+((ROW()-$C27)*4))),BD!$B$13))</f>
        <v>#VALUE!</v>
      </c>
      <c r="J27" s="275" t="e">
        <f ca="1">IF(J18="","",COUNTIF(INDIRECT("'Calcul1'!"&amp;VLOOKUP($A18,tab_z,2,FALSE)&amp;(J$1+((ROW()-$C27)*4))&amp;":"&amp;VLOOKUP($A18,tab_z,3,FALSE)&amp;(J$2+((ROW()-$C27)*4))),BD!$B$8))+IF(J18="","",COUNTIF(INDIRECT("'Calcul1'!"&amp;VLOOKUP($A18,tab_z,2,FALSE)&amp;(J$1+((ROW()-$C27)*4))&amp;":"&amp;VLOOKUP($A18,tab_z,3,FALSE)&amp;(J$2+((ROW()-$C27)*4))),BD!$B$9))+IF(J18="","",COUNTIF(INDIRECT("'Calcul1'!"&amp;VLOOKUP($A18,tab_z,2,FALSE)&amp;(J$1+((ROW()-$C27)*4))&amp;":"&amp;VLOOKUP($A18,tab_z,3,FALSE)&amp;(J$2+((ROW()-$C27)*4))),BD!$B$10))+IF(J18="","",COUNTIF(INDIRECT("'Calcul1'!"&amp;VLOOKUP($A18,tab_z,2,FALSE)&amp;(J$1+((ROW()-$C27)*4))&amp;":"&amp;VLOOKUP($A18,tab_z,3,FALSE)&amp;(J$2+((ROW()-$C27)*4))),BD!$B$11))+IF(J18="","",COUNTIF(INDIRECT("'Calcul1'!"&amp;VLOOKUP($A18,tab_z,2,FALSE)&amp;(J$1+((ROW()-$C27)*4))&amp;":"&amp;VLOOKUP($A18,tab_z,3,FALSE)&amp;(J$2+((ROW()-$C27)*4))),BD!$B$12))+IF(J18="","",COUNTIF(INDIRECT("'Calcul1'!"&amp;VLOOKUP($A18,tab_z,2,FALSE)&amp;(J$1+((ROW()-$C27)*4))&amp;":"&amp;VLOOKUP($A18,tab_z,3,FALSE)&amp;(J$2+((ROW()-$C27)*4))),BD!$B$13))</f>
        <v>#VALUE!</v>
      </c>
      <c r="K27" s="275" t="e">
        <f ca="1">IF(K18="","",COUNTIF(INDIRECT("'Calcul1'!"&amp;VLOOKUP($A18,tab_z,2,FALSE)&amp;(K$1+((ROW()-$C27)*4))&amp;":"&amp;VLOOKUP($A18,tab_z,3,FALSE)&amp;(K$2+((ROW()-$C27)*4))),BD!$B$8))+IF(K18="","",COUNTIF(INDIRECT("'Calcul1'!"&amp;VLOOKUP($A18,tab_z,2,FALSE)&amp;(K$1+((ROW()-$C27)*4))&amp;":"&amp;VLOOKUP($A18,tab_z,3,FALSE)&amp;(K$2+((ROW()-$C27)*4))),BD!$B$9))+IF(K18="","",COUNTIF(INDIRECT("'Calcul1'!"&amp;VLOOKUP($A18,tab_z,2,FALSE)&amp;(K$1+((ROW()-$C27)*4))&amp;":"&amp;VLOOKUP($A18,tab_z,3,FALSE)&amp;(K$2+((ROW()-$C27)*4))),BD!$B$10))+IF(K18="","",COUNTIF(INDIRECT("'Calcul1'!"&amp;VLOOKUP($A18,tab_z,2,FALSE)&amp;(K$1+((ROW()-$C27)*4))&amp;":"&amp;VLOOKUP($A18,tab_z,3,FALSE)&amp;(K$2+((ROW()-$C27)*4))),BD!$B$11))+IF(K18="","",COUNTIF(INDIRECT("'Calcul1'!"&amp;VLOOKUP($A18,tab_z,2,FALSE)&amp;(K$1+((ROW()-$C27)*4))&amp;":"&amp;VLOOKUP($A18,tab_z,3,FALSE)&amp;(K$2+((ROW()-$C27)*4))),BD!$B$12))+IF(K18="","",COUNTIF(INDIRECT("'Calcul1'!"&amp;VLOOKUP($A18,tab_z,2,FALSE)&amp;(K$1+((ROW()-$C27)*4))&amp;":"&amp;VLOOKUP($A18,tab_z,3,FALSE)&amp;(K$2+((ROW()-$C27)*4))),BD!$B$13))</f>
        <v>#VALUE!</v>
      </c>
      <c r="L27" s="276" t="e">
        <f ca="1">IF(L18="","",COUNTIF(INDIRECT("'Calcul1'!"&amp;VLOOKUP($A18,tab_z,2,FALSE)&amp;(L$1+((ROW()-$C27)*4))&amp;":"&amp;VLOOKUP($A18,tab_z,3,FALSE)&amp;(L$2+((ROW()-$C27)*4))),BD!$B$8))+IF(L18="","",COUNTIF(INDIRECT("'Calcul1'!"&amp;VLOOKUP($A18,tab_z,2,FALSE)&amp;(L$1+((ROW()-$C27)*4))&amp;":"&amp;VLOOKUP($A18,tab_z,3,FALSE)&amp;(L$2+((ROW()-$C27)*4))),BD!$B$9))+IF(L18="","",COUNTIF(INDIRECT("'Calcul1'!"&amp;VLOOKUP($A18,tab_z,2,FALSE)&amp;(L$1+((ROW()-$C27)*4))&amp;":"&amp;VLOOKUP($A18,tab_z,3,FALSE)&amp;(L$2+((ROW()-$C27)*4))),BD!$B$10))+IF(L18="","",COUNTIF(INDIRECT("'Calcul1'!"&amp;VLOOKUP($A18,tab_z,2,FALSE)&amp;(L$1+((ROW()-$C27)*4))&amp;":"&amp;VLOOKUP($A18,tab_z,3,FALSE)&amp;(L$2+((ROW()-$C27)*4))),BD!$B$11))+IF(L18="","",COUNTIF(INDIRECT("'Calcul1'!"&amp;VLOOKUP($A18,tab_z,2,FALSE)&amp;(L$1+((ROW()-$C27)*4))&amp;":"&amp;VLOOKUP($A18,tab_z,3,FALSE)&amp;(L$2+((ROW()-$C27)*4))),BD!$B$12))+IF(L18="","",COUNTIF(INDIRECT("'Calcul1'!"&amp;VLOOKUP($A18,tab_z,2,FALSE)&amp;(L$1+((ROW()-$C27)*4))&amp;":"&amp;VLOOKUP($A18,tab_z,3,FALSE)&amp;(L$2+((ROW()-$C27)*4))),BD!$B$13))</f>
        <v>#VALUE!</v>
      </c>
    </row>
    <row r="28" spans="1:18" ht="13.5" thickBot="1" x14ac:dyDescent="0.25">
      <c r="D28" s="290" t="s">
        <v>539</v>
      </c>
      <c r="E28" s="282">
        <f t="shared" ref="E28:L28" ca="1" si="8">IF(E18="","",E19+E20+E25+E26)</f>
        <v>30</v>
      </c>
      <c r="F28" s="283">
        <f t="shared" ca="1" si="8"/>
        <v>30</v>
      </c>
      <c r="G28" s="283">
        <f t="shared" ca="1" si="8"/>
        <v>30</v>
      </c>
      <c r="H28" s="283" t="str">
        <f t="shared" ca="1" si="8"/>
        <v/>
      </c>
      <c r="I28" s="283" t="str">
        <f t="shared" ca="1" si="8"/>
        <v/>
      </c>
      <c r="J28" s="283" t="str">
        <f t="shared" ca="1" si="8"/>
        <v/>
      </c>
      <c r="K28" s="283" t="str">
        <f t="shared" ca="1" si="8"/>
        <v/>
      </c>
      <c r="L28" s="284" t="str">
        <f t="shared" ca="1" si="8"/>
        <v/>
      </c>
    </row>
    <row r="29" spans="1:18" ht="13.5" thickBot="1" x14ac:dyDescent="0.25"/>
    <row r="30" spans="1:18" ht="13.5" thickBot="1" x14ac:dyDescent="0.25">
      <c r="A30" s="206" t="s">
        <v>525</v>
      </c>
      <c r="B30">
        <f>IF(AND(MONTH(debut)&gt;=8,B31&gt;=8),$D$1,$D$1+1)</f>
        <v>2018</v>
      </c>
      <c r="D30" s="257" t="s">
        <v>526</v>
      </c>
      <c r="E30" s="258">
        <v>1</v>
      </c>
      <c r="F30" s="259">
        <v>2</v>
      </c>
      <c r="G30" s="259">
        <v>3</v>
      </c>
      <c r="H30" s="259">
        <v>4</v>
      </c>
      <c r="I30" s="259">
        <v>5</v>
      </c>
      <c r="J30" s="259">
        <v>6</v>
      </c>
      <c r="K30" s="259">
        <v>7</v>
      </c>
      <c r="L30" s="260">
        <v>8</v>
      </c>
    </row>
    <row r="31" spans="1:18" ht="63" thickBot="1" x14ac:dyDescent="0.25">
      <c r="A31" s="145" t="s">
        <v>30</v>
      </c>
      <c r="B31" s="261">
        <v>10</v>
      </c>
      <c r="D31" s="262" t="s">
        <v>527</v>
      </c>
      <c r="E31" s="263" t="str">
        <f ca="1">E18</f>
        <v>Personnel 01</v>
      </c>
      <c r="F31" s="264" t="str">
        <f ca="1">F18</f>
        <v>Personnel 02</v>
      </c>
      <c r="G31" s="264" t="str">
        <f t="shared" ref="G31:L31" ca="1" si="9">G18</f>
        <v>Personnel 03</v>
      </c>
      <c r="H31" s="264" t="str">
        <f t="shared" ca="1" si="9"/>
        <v/>
      </c>
      <c r="I31" s="264" t="str">
        <f t="shared" ca="1" si="9"/>
        <v/>
      </c>
      <c r="J31" s="264" t="str">
        <f t="shared" ca="1" si="9"/>
        <v/>
      </c>
      <c r="K31" s="264" t="str">
        <f t="shared" ca="1" si="9"/>
        <v/>
      </c>
      <c r="L31" s="265" t="str">
        <f t="shared" ca="1" si="9"/>
        <v/>
      </c>
    </row>
    <row r="32" spans="1:18" x14ac:dyDescent="0.2">
      <c r="A32" s="266" t="s">
        <v>528</v>
      </c>
      <c r="B32" s="267">
        <f ca="1">B33+B34</f>
        <v>31</v>
      </c>
      <c r="D32" s="286" t="s">
        <v>60</v>
      </c>
      <c r="E32" s="269">
        <f ca="1">IF(E31="","",E34+E35+E36+E37+E40)</f>
        <v>0</v>
      </c>
      <c r="F32" s="270">
        <f ca="1">IF(F31="","",F34+F35+F36+F37+F40)</f>
        <v>0</v>
      </c>
      <c r="G32" s="270">
        <f t="shared" ref="G32:L32" ca="1" si="10">IF(G31="","",G34+G35+G36+G37+G40)</f>
        <v>0</v>
      </c>
      <c r="H32" s="270" t="str">
        <f t="shared" ca="1" si="10"/>
        <v/>
      </c>
      <c r="I32" s="270" t="str">
        <f t="shared" ca="1" si="10"/>
        <v/>
      </c>
      <c r="J32" s="270" t="str">
        <f t="shared" ca="1" si="10"/>
        <v/>
      </c>
      <c r="K32" s="270" t="str">
        <f t="shared" ca="1" si="10"/>
        <v/>
      </c>
      <c r="L32" s="271" t="str">
        <f t="shared" ca="1" si="10"/>
        <v/>
      </c>
    </row>
    <row r="33" spans="1:12" x14ac:dyDescent="0.2">
      <c r="A33" s="266" t="s">
        <v>529</v>
      </c>
      <c r="B33" s="272">
        <f ca="1">COUNTIF(INDIRECT("'Planning'!$"&amp;VLOOKUP(A31,tab_z,2,FALSE)&amp;"1:$"&amp;VLOOKUP(A31,tab_z,3,FALSE)&amp;1),1)</f>
        <v>23</v>
      </c>
      <c r="D33" s="287" t="s">
        <v>530</v>
      </c>
      <c r="E33" s="274">
        <f ca="1">IF(E31="","",B32-E32-E38-E39)</f>
        <v>23</v>
      </c>
      <c r="F33" s="275">
        <f ca="1">IF(F31="","",B32-F32-F38-F39)</f>
        <v>23</v>
      </c>
      <c r="G33" s="275">
        <f ca="1">IF(G31="","",B32-G32-G38-G39)</f>
        <v>23</v>
      </c>
      <c r="H33" s="275" t="str">
        <f ca="1">IF(H31="","",B32-H32-H38-H39)</f>
        <v/>
      </c>
      <c r="I33" s="275" t="str">
        <f ca="1">IF(I31="","",B32-I32-I38-I39)</f>
        <v/>
      </c>
      <c r="J33" s="275" t="str">
        <f ca="1">IF(J31="","",B32-J32-J38-J39)</f>
        <v/>
      </c>
      <c r="K33" s="275" t="str">
        <f ca="1">IF(K31="","",B32-K32-K38-K39)</f>
        <v/>
      </c>
      <c r="L33" s="276" t="str">
        <f ca="1">IF(L31="","",B32-L32-L38-L39)</f>
        <v/>
      </c>
    </row>
    <row r="34" spans="1:12" ht="13.5" thickBot="1" x14ac:dyDescent="0.25">
      <c r="A34" s="277" t="s">
        <v>531</v>
      </c>
      <c r="B34" s="278">
        <f ca="1">COUNTIF(INDIRECT("'Planning'!$"&amp;VLOOKUP(A31,tab_z,2,FALSE)&amp;"1:$"&amp;VLOOKUP(A31,tab_z,3,FALSE)&amp;9),0)</f>
        <v>8</v>
      </c>
      <c r="C34">
        <v>34</v>
      </c>
      <c r="D34" s="287" t="s">
        <v>9</v>
      </c>
      <c r="E34" s="274">
        <f ca="1">IF(E31="","",COUNTIF(INDIRECT("'Calcul1'!"&amp;VLOOKUP($A31,tab_z,2,FALSE)&amp;(E$1+((ROW()-$C34)*4))&amp;":"&amp;VLOOKUP($A31,tab_z,3,FALSE)&amp;(E$2+((ROW()-$C34)*4))),BD!$E$2))/2+IF(E31="","",COUNTIF(INDIRECT("'Calcul1'!"&amp;VLOOKUP($A31,tab_z,2,FALSE)&amp;(E$1+((ROW()-$C34)*4))&amp;":"&amp;VLOOKUP($A31,tab_z,3,FALSE)&amp;(E$2+((ROW()-$C34)*4))),BD!$E$3))/2+IF(E31="","",COUNTIF(INDIRECT("'Calcul1'!"&amp;VLOOKUP($A31,tab_z,2,FALSE)&amp;(E$1+((ROW()-$C34)*4))&amp;":"&amp;VLOOKUP($A31,tab_z,3,FALSE)&amp;(E$2+((ROW()-$C34)*4))),BD!$E$4))/2+IF(E31="","",COUNTIF(INDIRECT("'Calcul1'!"&amp;VLOOKUP($A31,tab_z,2,FALSE)&amp;(E$1+((ROW()-$C34)*4))&amp;":"&amp;VLOOKUP($A31,tab_z,3,FALSE)&amp;(E$2+((ROW()-$C34)*4))),BD!$E$5))/2+IF(E31="","",COUNTIF(INDIRECT("'Calcul1'!"&amp;VLOOKUP($A31,tab_z,2,FALSE)&amp;(E$1+((ROW()-$C34)*4))&amp;":"&amp;VLOOKUP($A31,tab_z,3,FALSE)&amp;(E$2+((ROW()-$C34)*4))),BD!$E$6))/2+IF(E31="","",COUNTIF(INDIRECT("'Calcul1'!"&amp;VLOOKUP($A31,tab_z,2,FALSE)&amp;(E$1+((ROW()-$C34)*4))&amp;":"&amp;VLOOKUP($A31,tab_z,3,FALSE)&amp;(E$2+((ROW()-$C34)*4))),BD!$E$7))/2+IF(E31="","",COUNTIF(INDIRECT("'Calcul1'!"&amp;VLOOKUP($A31,tab_z,2,FALSE)&amp;(E$1+((ROW()-$C34)*4))&amp;":"&amp;VLOOKUP($A31,tab_z,3,FALSE)&amp;(E$2+((ROW()-$C34)*4))),BD!$E$8))/2+IF(E31="","",COUNTIF(INDIRECT("'Calcul1'!"&amp;VLOOKUP($A31,tab_z,2,FALSE)&amp;(E$1+((ROW()-$C34)*4))&amp;":"&amp;VLOOKUP($A31,tab_z,3,FALSE)&amp;(E$2+((ROW()-$C34)*4))),BD!$E$9))/2+IF(E31="","",COUNTIF(INDIRECT("'Calcul1'!"&amp;VLOOKUP($A31,tab_z,2,FALSE)&amp;(E$1+((ROW()-$C34)*4))&amp;":"&amp;VLOOKUP($A31,tab_z,3,FALSE)&amp;(E$2+((ROW()-$C34)*4))),BD!$E$10))/2+IF(E31="","",COUNTIF(INDIRECT("'Calcul1'!"&amp;VLOOKUP($A31,tab_z,2,FALSE)&amp;(E$1+((ROW()-$C34)*4))&amp;":"&amp;VLOOKUP($A31,tab_z,3,FALSE)&amp;(E$2+((ROW()-$C34)*4))),BD!$E$11))/2+IF(E31="","",COUNTIF(INDIRECT("'Calcul1'!"&amp;VLOOKUP($A31,tab_z,2,FALSE)&amp;(E$1+((ROW()-$C34)*4))&amp;":"&amp;VLOOKUP($A31,tab_z,3,FALSE)&amp;(E$2+((ROW()-$C34)*4))),BD!$E$12))/2+IF(E31="","",COUNTIF(INDIRECT("'Calcul1'!"&amp;VLOOKUP($A31,tab_z,2,FALSE)&amp;(E$1+((ROW()-$C34)*4))&amp;":"&amp;VLOOKUP($A31,tab_z,3,FALSE)&amp;(E$2+((ROW()-$C34)*4))),BD!$E$13))/2+IF(E31="","",COUNTIF(INDIRECT("'Calcul1'!"&amp;VLOOKUP($A31,tab_z,2,FALSE)&amp;(E$1+((ROW()-$C34)*4))&amp;":"&amp;VLOOKUP($A31,tab_z,3,FALSE)&amp;(E$2+((ROW()-$C34)*4))),BD!$E$14))/2+IF(E31="","",COUNTIF(INDIRECT("'Calcul1'!"&amp;VLOOKUP($A31,tab_z,2,FALSE)&amp;(E$1+((ROW()-$C34)*4))&amp;":"&amp;VLOOKUP($A31,tab_z,3,FALSE)&amp;(E$2+((ROW()-$C34)*4))),BD!$E$15))/2+IF(E31="","",COUNTIF(INDIRECT("'Calcul1'!"&amp;VLOOKUP($A31,tab_z,2,FALSE)&amp;(E$1+((ROW()-$C34)*4))&amp;":"&amp;VLOOKUP($A31,tab_z,3,FALSE)&amp;(E$2+((ROW()-$C34)*4))),BD!$E$16))/2+IF(E31="","",COUNTIF(INDIRECT("'Calcul1'!"&amp;VLOOKUP($A31,tab_z,2,FALSE)&amp;(E$1+((ROW()-$C34)*4))&amp;":"&amp;VLOOKUP($A31,tab_z,3,FALSE)&amp;(E$2+((ROW()-$C34)*4))),BD!$E$17))/2+IF(E31="","",COUNTIF(INDIRECT("'Calcul1'!"&amp;VLOOKUP($A31,tab_z,2,FALSE)&amp;(E$1+((ROW()-$C34)*4))&amp;":"&amp;VLOOKUP($A31,tab_z,3,FALSE)&amp;(E$2+((ROW()-$C34)*4))),BD!$E$18))/2+IF(E31="","",COUNTIF(INDIRECT("'Calcul1'!"&amp;VLOOKUP($A31,tab_z,2,FALSE)&amp;(E$1+((ROW()-$C34)*4))&amp;":"&amp;VLOOKUP($A31,tab_z,3,FALSE)&amp;(E$2+((ROW()-$C34)*4))),BD!$E$19))/2+IF(E31="","",COUNTIF(INDIRECT("'Calcul1'!"&amp;VLOOKUP($A31,tab_z,2,FALSE)&amp;(E$1+((ROW()-$C34)*4))&amp;":"&amp;VLOOKUP($A31,tab_z,3,FALSE)&amp;(E$2+((ROW()-$C34)*4))),BD!$E$20))/2</f>
        <v>0</v>
      </c>
      <c r="F34" s="275">
        <f ca="1">IF(F31="","",COUNTIF(INDIRECT("'Calcul1'!"&amp;VLOOKUP($A31,tab_z,2,FALSE)&amp;(F$1+((ROW()-$C34)*4))&amp;":"&amp;VLOOKUP($A31,tab_z,3,FALSE)&amp;(F$2+((ROW()-$C34)*4))),BD!$E$2))/2+IF(F31="","",COUNTIF(INDIRECT("'Calcul1'!"&amp;VLOOKUP($A31,tab_z,2,FALSE)&amp;(F$1+((ROW()-$C34)*4))&amp;":"&amp;VLOOKUP($A31,tab_z,3,FALSE)&amp;(F$2+((ROW()-$C34)*4))),BD!$E$3))/2+IF(F31="","",COUNTIF(INDIRECT("'Calcul1'!"&amp;VLOOKUP($A31,tab_z,2,FALSE)&amp;(F$1+((ROW()-$C34)*4))&amp;":"&amp;VLOOKUP($A31,tab_z,3,FALSE)&amp;(F$2+((ROW()-$C34)*4))),BD!$E$4))/2+IF(F31="","",COUNTIF(INDIRECT("'Calcul1'!"&amp;VLOOKUP($A31,tab_z,2,FALSE)&amp;(F$1+((ROW()-$C34)*4))&amp;":"&amp;VLOOKUP($A31,tab_z,3,FALSE)&amp;(F$2+((ROW()-$C34)*4))),BD!$E$5))/2+IF(F31="","",COUNTIF(INDIRECT("'Calcul1'!"&amp;VLOOKUP($A31,tab_z,2,FALSE)&amp;(F$1+((ROW()-$C34)*4))&amp;":"&amp;VLOOKUP($A31,tab_z,3,FALSE)&amp;(F$2+((ROW()-$C34)*4))),BD!$E$6))/2+IF(F31="","",COUNTIF(INDIRECT("'Calcul1'!"&amp;VLOOKUP($A31,tab_z,2,FALSE)&amp;(F$1+((ROW()-$C34)*4))&amp;":"&amp;VLOOKUP($A31,tab_z,3,FALSE)&amp;(F$2+((ROW()-$C34)*4))),BD!$E$7))/2+IF(F31="","",COUNTIF(INDIRECT("'Calcul1'!"&amp;VLOOKUP($A31,tab_z,2,FALSE)&amp;(F$1+((ROW()-$C34)*4))&amp;":"&amp;VLOOKUP($A31,tab_z,3,FALSE)&amp;(F$2+((ROW()-$C34)*4))),BD!$E$8))/2+IF(F31="","",COUNTIF(INDIRECT("'Calcul1'!"&amp;VLOOKUP($A31,tab_z,2,FALSE)&amp;(F$1+((ROW()-$C34)*4))&amp;":"&amp;VLOOKUP($A31,tab_z,3,FALSE)&amp;(F$2+((ROW()-$C34)*4))),BD!$E$9))/2+IF(F31="","",COUNTIF(INDIRECT("'Calcul1'!"&amp;VLOOKUP($A31,tab_z,2,FALSE)&amp;(F$1+((ROW()-$C34)*4))&amp;":"&amp;VLOOKUP($A31,tab_z,3,FALSE)&amp;(F$2+((ROW()-$C34)*4))),BD!$E$10))/2+IF(F31="","",COUNTIF(INDIRECT("'Calcul1'!"&amp;VLOOKUP($A31,tab_z,2,FALSE)&amp;(F$1+((ROW()-$C34)*4))&amp;":"&amp;VLOOKUP($A31,tab_z,3,FALSE)&amp;(F$2+((ROW()-$C34)*4))),BD!$E$11))/2+IF(F31="","",COUNTIF(INDIRECT("'Calcul1'!"&amp;VLOOKUP($A31,tab_z,2,FALSE)&amp;(F$1+((ROW()-$C34)*4))&amp;":"&amp;VLOOKUP($A31,tab_z,3,FALSE)&amp;(F$2+((ROW()-$C34)*4))),BD!$E$12))/2+IF(F31="","",COUNTIF(INDIRECT("'Calcul1'!"&amp;VLOOKUP($A31,tab_z,2,FALSE)&amp;(F$1+((ROW()-$C34)*4))&amp;":"&amp;VLOOKUP($A31,tab_z,3,FALSE)&amp;(F$2+((ROW()-$C34)*4))),BD!$E$13))/2+IF(F31="","",COUNTIF(INDIRECT("'Calcul1'!"&amp;VLOOKUP($A31,tab_z,2,FALSE)&amp;(F$1+((ROW()-$C34)*4))&amp;":"&amp;VLOOKUP($A31,tab_z,3,FALSE)&amp;(F$2+((ROW()-$C34)*4))),BD!$E$14))/2+IF(F31="","",COUNTIF(INDIRECT("'Calcul1'!"&amp;VLOOKUP($A31,tab_z,2,FALSE)&amp;(F$1+((ROW()-$C34)*4))&amp;":"&amp;VLOOKUP($A31,tab_z,3,FALSE)&amp;(F$2+((ROW()-$C34)*4))),BD!$E$15))/2+IF(F31="","",COUNTIF(INDIRECT("'Calcul1'!"&amp;VLOOKUP($A31,tab_z,2,FALSE)&amp;(F$1+((ROW()-$C34)*4))&amp;":"&amp;VLOOKUP($A31,tab_z,3,FALSE)&amp;(F$2+((ROW()-$C34)*4))),BD!$E$16))/2+IF(F31="","",COUNTIF(INDIRECT("'Calcul1'!"&amp;VLOOKUP($A31,tab_z,2,FALSE)&amp;(F$1+((ROW()-$C34)*4))&amp;":"&amp;VLOOKUP($A31,tab_z,3,FALSE)&amp;(F$2+((ROW()-$C34)*4))),BD!$E$17))/2+IF(F31="","",COUNTIF(INDIRECT("'Calcul1'!"&amp;VLOOKUP($A31,tab_z,2,FALSE)&amp;(F$1+((ROW()-$C34)*4))&amp;":"&amp;VLOOKUP($A31,tab_z,3,FALSE)&amp;(F$2+((ROW()-$C34)*4))),BD!$E$18))/2+IF(F31="","",COUNTIF(INDIRECT("'Calcul1'!"&amp;VLOOKUP($A31,tab_z,2,FALSE)&amp;(F$1+((ROW()-$C34)*4))&amp;":"&amp;VLOOKUP($A31,tab_z,3,FALSE)&amp;(F$2+((ROW()-$C34)*4))),BD!$E$19))/2+IF(F31="","",COUNTIF(INDIRECT("'Calcul1'!"&amp;VLOOKUP($A31,tab_z,2,FALSE)&amp;(F$1+((ROW()-$C34)*4))&amp;":"&amp;VLOOKUP($A31,tab_z,3,FALSE)&amp;(F$2+((ROW()-$C34)*4))),BD!$E$20))/2</f>
        <v>0</v>
      </c>
      <c r="G34" s="275">
        <f ca="1">IF(G31="","",COUNTIF(INDIRECT("'Calcul1'!"&amp;VLOOKUP($A31,tab_z,2,FALSE)&amp;(G$1+((ROW()-$C34)*4))&amp;":"&amp;VLOOKUP($A31,tab_z,3,FALSE)&amp;(G$2+((ROW()-$C34)*4))),BD!$E$2))/2+IF(G31="","",COUNTIF(INDIRECT("'Calcul1'!"&amp;VLOOKUP($A31,tab_z,2,FALSE)&amp;(G$1+((ROW()-$C34)*4))&amp;":"&amp;VLOOKUP($A31,tab_z,3,FALSE)&amp;(G$2+((ROW()-$C34)*4))),BD!$E$3))/2+IF(G31="","",COUNTIF(INDIRECT("'Calcul1'!"&amp;VLOOKUP($A31,tab_z,2,FALSE)&amp;(G$1+((ROW()-$C34)*4))&amp;":"&amp;VLOOKUP($A31,tab_z,3,FALSE)&amp;(G$2+((ROW()-$C34)*4))),BD!$E$4))/2+IF(G31="","",COUNTIF(INDIRECT("'Calcul1'!"&amp;VLOOKUP($A31,tab_z,2,FALSE)&amp;(G$1+((ROW()-$C34)*4))&amp;":"&amp;VLOOKUP($A31,tab_z,3,FALSE)&amp;(G$2+((ROW()-$C34)*4))),BD!$E$5))/2+IF(G31="","",COUNTIF(INDIRECT("'Calcul1'!"&amp;VLOOKUP($A31,tab_z,2,FALSE)&amp;(G$1+((ROW()-$C34)*4))&amp;":"&amp;VLOOKUP($A31,tab_z,3,FALSE)&amp;(G$2+((ROW()-$C34)*4))),BD!$E$6))/2+IF(G31="","",COUNTIF(INDIRECT("'Calcul1'!"&amp;VLOOKUP($A31,tab_z,2,FALSE)&amp;(G$1+((ROW()-$C34)*4))&amp;":"&amp;VLOOKUP($A31,tab_z,3,FALSE)&amp;(G$2+((ROW()-$C34)*4))),BD!$E$7))/2+IF(G31="","",COUNTIF(INDIRECT("'Calcul1'!"&amp;VLOOKUP($A31,tab_z,2,FALSE)&amp;(G$1+((ROW()-$C34)*4))&amp;":"&amp;VLOOKUP($A31,tab_z,3,FALSE)&amp;(G$2+((ROW()-$C34)*4))),BD!$E$8))/2+IF(G31="","",COUNTIF(INDIRECT("'Calcul1'!"&amp;VLOOKUP($A31,tab_z,2,FALSE)&amp;(G$1+((ROW()-$C34)*4))&amp;":"&amp;VLOOKUP($A31,tab_z,3,FALSE)&amp;(G$2+((ROW()-$C34)*4))),BD!$E$9))/2+IF(G31="","",COUNTIF(INDIRECT("'Calcul1'!"&amp;VLOOKUP($A31,tab_z,2,FALSE)&amp;(G$1+((ROW()-$C34)*4))&amp;":"&amp;VLOOKUP($A31,tab_z,3,FALSE)&amp;(G$2+((ROW()-$C34)*4))),BD!$E$10))/2+IF(G31="","",COUNTIF(INDIRECT("'Calcul1'!"&amp;VLOOKUP($A31,tab_z,2,FALSE)&amp;(G$1+((ROW()-$C34)*4))&amp;":"&amp;VLOOKUP($A31,tab_z,3,FALSE)&amp;(G$2+((ROW()-$C34)*4))),BD!$E$11))/2+IF(G31="","",COUNTIF(INDIRECT("'Calcul1'!"&amp;VLOOKUP($A31,tab_z,2,FALSE)&amp;(G$1+((ROW()-$C34)*4))&amp;":"&amp;VLOOKUP($A31,tab_z,3,FALSE)&amp;(G$2+((ROW()-$C34)*4))),BD!$E$12))/2+IF(G31="","",COUNTIF(INDIRECT("'Calcul1'!"&amp;VLOOKUP($A31,tab_z,2,FALSE)&amp;(G$1+((ROW()-$C34)*4))&amp;":"&amp;VLOOKUP($A31,tab_z,3,FALSE)&amp;(G$2+((ROW()-$C34)*4))),BD!$E$13))/2+IF(G31="","",COUNTIF(INDIRECT("'Calcul1'!"&amp;VLOOKUP($A31,tab_z,2,FALSE)&amp;(G$1+((ROW()-$C34)*4))&amp;":"&amp;VLOOKUP($A31,tab_z,3,FALSE)&amp;(G$2+((ROW()-$C34)*4))),BD!$E$14))/2+IF(G31="","",COUNTIF(INDIRECT("'Calcul1'!"&amp;VLOOKUP($A31,tab_z,2,FALSE)&amp;(G$1+((ROW()-$C34)*4))&amp;":"&amp;VLOOKUP($A31,tab_z,3,FALSE)&amp;(G$2+((ROW()-$C34)*4))),BD!$E$15))/2+IF(G31="","",COUNTIF(INDIRECT("'Calcul1'!"&amp;VLOOKUP($A31,tab_z,2,FALSE)&amp;(G$1+((ROW()-$C34)*4))&amp;":"&amp;VLOOKUP($A31,tab_z,3,FALSE)&amp;(G$2+((ROW()-$C34)*4))),BD!$E$16))/2+IF(G31="","",COUNTIF(INDIRECT("'Calcul1'!"&amp;VLOOKUP($A31,tab_z,2,FALSE)&amp;(G$1+((ROW()-$C34)*4))&amp;":"&amp;VLOOKUP($A31,tab_z,3,FALSE)&amp;(G$2+((ROW()-$C34)*4))),BD!$E$17))/2+IF(G31="","",COUNTIF(INDIRECT("'Calcul1'!"&amp;VLOOKUP($A31,tab_z,2,FALSE)&amp;(G$1+((ROW()-$C34)*4))&amp;":"&amp;VLOOKUP($A31,tab_z,3,FALSE)&amp;(G$2+((ROW()-$C34)*4))),BD!$E$18))/2+IF(G31="","",COUNTIF(INDIRECT("'Calcul1'!"&amp;VLOOKUP($A31,tab_z,2,FALSE)&amp;(G$1+((ROW()-$C34)*4))&amp;":"&amp;VLOOKUP($A31,tab_z,3,FALSE)&amp;(G$2+((ROW()-$C34)*4))),BD!$E$19))/2+IF(G31="","",COUNTIF(INDIRECT("'Calcul1'!"&amp;VLOOKUP($A31,tab_z,2,FALSE)&amp;(G$1+((ROW()-$C34)*4))&amp;":"&amp;VLOOKUP($A31,tab_z,3,FALSE)&amp;(G$2+((ROW()-$C34)*4))),BD!$E$20))/2</f>
        <v>0</v>
      </c>
      <c r="H34" s="275" t="e">
        <f ca="1">IF(H31="","",COUNTIF(INDIRECT("'Calcul1'!"&amp;VLOOKUP($A31,tab_z,2,FALSE)&amp;(H$1+((ROW()-$C34)*4))&amp;":"&amp;VLOOKUP($A31,tab_z,3,FALSE)&amp;(H$2+((ROW()-$C34)*4))),BD!$E$2))/2+IF(H31="","",COUNTIF(INDIRECT("'Calcul1'!"&amp;VLOOKUP($A31,tab_z,2,FALSE)&amp;(H$1+((ROW()-$C34)*4))&amp;":"&amp;VLOOKUP($A31,tab_z,3,FALSE)&amp;(H$2+((ROW()-$C34)*4))),BD!$E$3))/2+IF(H31="","",COUNTIF(INDIRECT("'Calcul1'!"&amp;VLOOKUP($A31,tab_z,2,FALSE)&amp;(H$1+((ROW()-$C34)*4))&amp;":"&amp;VLOOKUP($A31,tab_z,3,FALSE)&amp;(H$2+((ROW()-$C34)*4))),BD!$E$4))/2+IF(H31="","",COUNTIF(INDIRECT("'Calcul1'!"&amp;VLOOKUP($A31,tab_z,2,FALSE)&amp;(H$1+((ROW()-$C34)*4))&amp;":"&amp;VLOOKUP($A31,tab_z,3,FALSE)&amp;(H$2+((ROW()-$C34)*4))),BD!$E$5))/2+IF(H31="","",COUNTIF(INDIRECT("'Calcul1'!"&amp;VLOOKUP($A31,tab_z,2,FALSE)&amp;(H$1+((ROW()-$C34)*4))&amp;":"&amp;VLOOKUP($A31,tab_z,3,FALSE)&amp;(H$2+((ROW()-$C34)*4))),BD!$E$6))/2+IF(H31="","",COUNTIF(INDIRECT("'Calcul1'!"&amp;VLOOKUP($A31,tab_z,2,FALSE)&amp;(H$1+((ROW()-$C34)*4))&amp;":"&amp;VLOOKUP($A31,tab_z,3,FALSE)&amp;(H$2+((ROW()-$C34)*4))),BD!$E$7))/2+IF(H31="","",COUNTIF(INDIRECT("'Calcul1'!"&amp;VLOOKUP($A31,tab_z,2,FALSE)&amp;(H$1+((ROW()-$C34)*4))&amp;":"&amp;VLOOKUP($A31,tab_z,3,FALSE)&amp;(H$2+((ROW()-$C34)*4))),BD!$E$8))/2+IF(H31="","",COUNTIF(INDIRECT("'Calcul1'!"&amp;VLOOKUP($A31,tab_z,2,FALSE)&amp;(H$1+((ROW()-$C34)*4))&amp;":"&amp;VLOOKUP($A31,tab_z,3,FALSE)&amp;(H$2+((ROW()-$C34)*4))),BD!$E$9))/2+IF(H31="","",COUNTIF(INDIRECT("'Calcul1'!"&amp;VLOOKUP($A31,tab_z,2,FALSE)&amp;(H$1+((ROW()-$C34)*4))&amp;":"&amp;VLOOKUP($A31,tab_z,3,FALSE)&amp;(H$2+((ROW()-$C34)*4))),BD!$E$10))/2+IF(H31="","",COUNTIF(INDIRECT("'Calcul1'!"&amp;VLOOKUP($A31,tab_z,2,FALSE)&amp;(H$1+((ROW()-$C34)*4))&amp;":"&amp;VLOOKUP($A31,tab_z,3,FALSE)&amp;(H$2+((ROW()-$C34)*4))),BD!$E$11))/2+IF(H31="","",COUNTIF(INDIRECT("'Calcul1'!"&amp;VLOOKUP($A31,tab_z,2,FALSE)&amp;(H$1+((ROW()-$C34)*4))&amp;":"&amp;VLOOKUP($A31,tab_z,3,FALSE)&amp;(H$2+((ROW()-$C34)*4))),BD!$E$12))/2+IF(H31="","",COUNTIF(INDIRECT("'Calcul1'!"&amp;VLOOKUP($A31,tab_z,2,FALSE)&amp;(H$1+((ROW()-$C34)*4))&amp;":"&amp;VLOOKUP($A31,tab_z,3,FALSE)&amp;(H$2+((ROW()-$C34)*4))),BD!$E$13))/2+IF(H31="","",COUNTIF(INDIRECT("'Calcul1'!"&amp;VLOOKUP($A31,tab_z,2,FALSE)&amp;(H$1+((ROW()-$C34)*4))&amp;":"&amp;VLOOKUP($A31,tab_z,3,FALSE)&amp;(H$2+((ROW()-$C34)*4))),BD!$E$14))/2+IF(H31="","",COUNTIF(INDIRECT("'Calcul1'!"&amp;VLOOKUP($A31,tab_z,2,FALSE)&amp;(H$1+((ROW()-$C34)*4))&amp;":"&amp;VLOOKUP($A31,tab_z,3,FALSE)&amp;(H$2+((ROW()-$C34)*4))),BD!$E$15))/2+IF(H31="","",COUNTIF(INDIRECT("'Calcul1'!"&amp;VLOOKUP($A31,tab_z,2,FALSE)&amp;(H$1+((ROW()-$C34)*4))&amp;":"&amp;VLOOKUP($A31,tab_z,3,FALSE)&amp;(H$2+((ROW()-$C34)*4))),BD!$E$16))/2+IF(H31="","",COUNTIF(INDIRECT("'Calcul1'!"&amp;VLOOKUP($A31,tab_z,2,FALSE)&amp;(H$1+((ROW()-$C34)*4))&amp;":"&amp;VLOOKUP($A31,tab_z,3,FALSE)&amp;(H$2+((ROW()-$C34)*4))),BD!$E$17))/2+IF(H31="","",COUNTIF(INDIRECT("'Calcul1'!"&amp;VLOOKUP($A31,tab_z,2,FALSE)&amp;(H$1+((ROW()-$C34)*4))&amp;":"&amp;VLOOKUP($A31,tab_z,3,FALSE)&amp;(H$2+((ROW()-$C34)*4))),BD!$E$18))/2+IF(H31="","",COUNTIF(INDIRECT("'Calcul1'!"&amp;VLOOKUP($A31,tab_z,2,FALSE)&amp;(H$1+((ROW()-$C34)*4))&amp;":"&amp;VLOOKUP($A31,tab_z,3,FALSE)&amp;(H$2+((ROW()-$C34)*4))),BD!$E$19))/2+IF(H31="","",COUNTIF(INDIRECT("'Calcul1'!"&amp;VLOOKUP($A31,tab_z,2,FALSE)&amp;(H$1+((ROW()-$C34)*4))&amp;":"&amp;VLOOKUP($A31,tab_z,3,FALSE)&amp;(H$2+((ROW()-$C34)*4))),BD!$E$20))/2</f>
        <v>#VALUE!</v>
      </c>
      <c r="I34" s="275" t="e">
        <f ca="1">IF(I31="","",COUNTIF(INDIRECT("'Calcul1'!"&amp;VLOOKUP($A31,tab_z,2,FALSE)&amp;(I$1+((ROW()-$C34)*4))&amp;":"&amp;VLOOKUP($A31,tab_z,3,FALSE)&amp;(I$2+((ROW()-$C34)*4))),BD!$E$2))/2+IF(I31="","",COUNTIF(INDIRECT("'Calcul1'!"&amp;VLOOKUP($A31,tab_z,2,FALSE)&amp;(I$1+((ROW()-$C34)*4))&amp;":"&amp;VLOOKUP($A31,tab_z,3,FALSE)&amp;(I$2+((ROW()-$C34)*4))),BD!$E$3))/2+IF(I31="","",COUNTIF(INDIRECT("'Calcul1'!"&amp;VLOOKUP($A31,tab_z,2,FALSE)&amp;(I$1+((ROW()-$C34)*4))&amp;":"&amp;VLOOKUP($A31,tab_z,3,FALSE)&amp;(I$2+((ROW()-$C34)*4))),BD!$E$4))/2+IF(I31="","",COUNTIF(INDIRECT("'Calcul1'!"&amp;VLOOKUP($A31,tab_z,2,FALSE)&amp;(I$1+((ROW()-$C34)*4))&amp;":"&amp;VLOOKUP($A31,tab_z,3,FALSE)&amp;(I$2+((ROW()-$C34)*4))),BD!$E$5))/2+IF(I31="","",COUNTIF(INDIRECT("'Calcul1'!"&amp;VLOOKUP($A31,tab_z,2,FALSE)&amp;(I$1+((ROW()-$C34)*4))&amp;":"&amp;VLOOKUP($A31,tab_z,3,FALSE)&amp;(I$2+((ROW()-$C34)*4))),BD!$E$6))/2+IF(I31="","",COUNTIF(INDIRECT("'Calcul1'!"&amp;VLOOKUP($A31,tab_z,2,FALSE)&amp;(I$1+((ROW()-$C34)*4))&amp;":"&amp;VLOOKUP($A31,tab_z,3,FALSE)&amp;(I$2+((ROW()-$C34)*4))),BD!$E$7))/2+IF(I31="","",COUNTIF(INDIRECT("'Calcul1'!"&amp;VLOOKUP($A31,tab_z,2,FALSE)&amp;(I$1+((ROW()-$C34)*4))&amp;":"&amp;VLOOKUP($A31,tab_z,3,FALSE)&amp;(I$2+((ROW()-$C34)*4))),BD!$E$8))/2+IF(I31="","",COUNTIF(INDIRECT("'Calcul1'!"&amp;VLOOKUP($A31,tab_z,2,FALSE)&amp;(I$1+((ROW()-$C34)*4))&amp;":"&amp;VLOOKUP($A31,tab_z,3,FALSE)&amp;(I$2+((ROW()-$C34)*4))),BD!$E$9))/2+IF(I31="","",COUNTIF(INDIRECT("'Calcul1'!"&amp;VLOOKUP($A31,tab_z,2,FALSE)&amp;(I$1+((ROW()-$C34)*4))&amp;":"&amp;VLOOKUP($A31,tab_z,3,FALSE)&amp;(I$2+((ROW()-$C34)*4))),BD!$E$10))/2+IF(I31="","",COUNTIF(INDIRECT("'Calcul1'!"&amp;VLOOKUP($A31,tab_z,2,FALSE)&amp;(I$1+((ROW()-$C34)*4))&amp;":"&amp;VLOOKUP($A31,tab_z,3,FALSE)&amp;(I$2+((ROW()-$C34)*4))),BD!$E$11))/2+IF(I31="","",COUNTIF(INDIRECT("'Calcul1'!"&amp;VLOOKUP($A31,tab_z,2,FALSE)&amp;(I$1+((ROW()-$C34)*4))&amp;":"&amp;VLOOKUP($A31,tab_z,3,FALSE)&amp;(I$2+((ROW()-$C34)*4))),BD!$E$12))/2+IF(I31="","",COUNTIF(INDIRECT("'Calcul1'!"&amp;VLOOKUP($A31,tab_z,2,FALSE)&amp;(I$1+((ROW()-$C34)*4))&amp;":"&amp;VLOOKUP($A31,tab_z,3,FALSE)&amp;(I$2+((ROW()-$C34)*4))),BD!$E$13))/2+IF(I31="","",COUNTIF(INDIRECT("'Calcul1'!"&amp;VLOOKUP($A31,tab_z,2,FALSE)&amp;(I$1+((ROW()-$C34)*4))&amp;":"&amp;VLOOKUP($A31,tab_z,3,FALSE)&amp;(I$2+((ROW()-$C34)*4))),BD!$E$14))/2+IF(I31="","",COUNTIF(INDIRECT("'Calcul1'!"&amp;VLOOKUP($A31,tab_z,2,FALSE)&amp;(I$1+((ROW()-$C34)*4))&amp;":"&amp;VLOOKUP($A31,tab_z,3,FALSE)&amp;(I$2+((ROW()-$C34)*4))),BD!$E$15))/2+IF(I31="","",COUNTIF(INDIRECT("'Calcul1'!"&amp;VLOOKUP($A31,tab_z,2,FALSE)&amp;(I$1+((ROW()-$C34)*4))&amp;":"&amp;VLOOKUP($A31,tab_z,3,FALSE)&amp;(I$2+((ROW()-$C34)*4))),BD!$E$16))/2+IF(I31="","",COUNTIF(INDIRECT("'Calcul1'!"&amp;VLOOKUP($A31,tab_z,2,FALSE)&amp;(I$1+((ROW()-$C34)*4))&amp;":"&amp;VLOOKUP($A31,tab_z,3,FALSE)&amp;(I$2+((ROW()-$C34)*4))),BD!$E$17))/2+IF(I31="","",COUNTIF(INDIRECT("'Calcul1'!"&amp;VLOOKUP($A31,tab_z,2,FALSE)&amp;(I$1+((ROW()-$C34)*4))&amp;":"&amp;VLOOKUP($A31,tab_z,3,FALSE)&amp;(I$2+((ROW()-$C34)*4))),BD!$E$18))/2+IF(I31="","",COUNTIF(INDIRECT("'Calcul1'!"&amp;VLOOKUP($A31,tab_z,2,FALSE)&amp;(I$1+((ROW()-$C34)*4))&amp;":"&amp;VLOOKUP($A31,tab_z,3,FALSE)&amp;(I$2+((ROW()-$C34)*4))),BD!$E$19))/2+IF(I31="","",COUNTIF(INDIRECT("'Calcul1'!"&amp;VLOOKUP($A31,tab_z,2,FALSE)&amp;(I$1+((ROW()-$C34)*4))&amp;":"&amp;VLOOKUP($A31,tab_z,3,FALSE)&amp;(I$2+((ROW()-$C34)*4))),BD!$E$20))/2</f>
        <v>#VALUE!</v>
      </c>
      <c r="J34" s="275" t="e">
        <f ca="1">IF(J31="","",COUNTIF(INDIRECT("'Calcul1'!"&amp;VLOOKUP($A31,tab_z,2,FALSE)&amp;(J$1+((ROW()-$C34)*4))&amp;":"&amp;VLOOKUP($A31,tab_z,3,FALSE)&amp;(J$2+((ROW()-$C34)*4))),BD!$E$2))/2+IF(J31="","",COUNTIF(INDIRECT("'Calcul1'!"&amp;VLOOKUP($A31,tab_z,2,FALSE)&amp;(J$1+((ROW()-$C34)*4))&amp;":"&amp;VLOOKUP($A31,tab_z,3,FALSE)&amp;(J$2+((ROW()-$C34)*4))),BD!$E$3))/2+IF(J31="","",COUNTIF(INDIRECT("'Calcul1'!"&amp;VLOOKUP($A31,tab_z,2,FALSE)&amp;(J$1+((ROW()-$C34)*4))&amp;":"&amp;VLOOKUP($A31,tab_z,3,FALSE)&amp;(J$2+((ROW()-$C34)*4))),BD!$E$4))/2+IF(J31="","",COUNTIF(INDIRECT("'Calcul1'!"&amp;VLOOKUP($A31,tab_z,2,FALSE)&amp;(J$1+((ROW()-$C34)*4))&amp;":"&amp;VLOOKUP($A31,tab_z,3,FALSE)&amp;(J$2+((ROW()-$C34)*4))),BD!$E$5))/2+IF(J31="","",COUNTIF(INDIRECT("'Calcul1'!"&amp;VLOOKUP($A31,tab_z,2,FALSE)&amp;(J$1+((ROW()-$C34)*4))&amp;":"&amp;VLOOKUP($A31,tab_z,3,FALSE)&amp;(J$2+((ROW()-$C34)*4))),BD!$E$6))/2+IF(J31="","",COUNTIF(INDIRECT("'Calcul1'!"&amp;VLOOKUP($A31,tab_z,2,FALSE)&amp;(J$1+((ROW()-$C34)*4))&amp;":"&amp;VLOOKUP($A31,tab_z,3,FALSE)&amp;(J$2+((ROW()-$C34)*4))),BD!$E$7))/2+IF(J31="","",COUNTIF(INDIRECT("'Calcul1'!"&amp;VLOOKUP($A31,tab_z,2,FALSE)&amp;(J$1+((ROW()-$C34)*4))&amp;":"&amp;VLOOKUP($A31,tab_z,3,FALSE)&amp;(J$2+((ROW()-$C34)*4))),BD!$E$8))/2+IF(J31="","",COUNTIF(INDIRECT("'Calcul1'!"&amp;VLOOKUP($A31,tab_z,2,FALSE)&amp;(J$1+((ROW()-$C34)*4))&amp;":"&amp;VLOOKUP($A31,tab_z,3,FALSE)&amp;(J$2+((ROW()-$C34)*4))),BD!$E$9))/2+IF(J31="","",COUNTIF(INDIRECT("'Calcul1'!"&amp;VLOOKUP($A31,tab_z,2,FALSE)&amp;(J$1+((ROW()-$C34)*4))&amp;":"&amp;VLOOKUP($A31,tab_z,3,FALSE)&amp;(J$2+((ROW()-$C34)*4))),BD!$E$10))/2+IF(J31="","",COUNTIF(INDIRECT("'Calcul1'!"&amp;VLOOKUP($A31,tab_z,2,FALSE)&amp;(J$1+((ROW()-$C34)*4))&amp;":"&amp;VLOOKUP($A31,tab_z,3,FALSE)&amp;(J$2+((ROW()-$C34)*4))),BD!$E$11))/2+IF(J31="","",COUNTIF(INDIRECT("'Calcul1'!"&amp;VLOOKUP($A31,tab_z,2,FALSE)&amp;(J$1+((ROW()-$C34)*4))&amp;":"&amp;VLOOKUP($A31,tab_z,3,FALSE)&amp;(J$2+((ROW()-$C34)*4))),BD!$E$12))/2+IF(J31="","",COUNTIF(INDIRECT("'Calcul1'!"&amp;VLOOKUP($A31,tab_z,2,FALSE)&amp;(J$1+((ROW()-$C34)*4))&amp;":"&amp;VLOOKUP($A31,tab_z,3,FALSE)&amp;(J$2+((ROW()-$C34)*4))),BD!$E$13))/2+IF(J31="","",COUNTIF(INDIRECT("'Calcul1'!"&amp;VLOOKUP($A31,tab_z,2,FALSE)&amp;(J$1+((ROW()-$C34)*4))&amp;":"&amp;VLOOKUP($A31,tab_z,3,FALSE)&amp;(J$2+((ROW()-$C34)*4))),BD!$E$14))/2+IF(J31="","",COUNTIF(INDIRECT("'Calcul1'!"&amp;VLOOKUP($A31,tab_z,2,FALSE)&amp;(J$1+((ROW()-$C34)*4))&amp;":"&amp;VLOOKUP($A31,tab_z,3,FALSE)&amp;(J$2+((ROW()-$C34)*4))),BD!$E$15))/2+IF(J31="","",COUNTIF(INDIRECT("'Calcul1'!"&amp;VLOOKUP($A31,tab_z,2,FALSE)&amp;(J$1+((ROW()-$C34)*4))&amp;":"&amp;VLOOKUP($A31,tab_z,3,FALSE)&amp;(J$2+((ROW()-$C34)*4))),BD!$E$16))/2+IF(J31="","",COUNTIF(INDIRECT("'Calcul1'!"&amp;VLOOKUP($A31,tab_z,2,FALSE)&amp;(J$1+((ROW()-$C34)*4))&amp;":"&amp;VLOOKUP($A31,tab_z,3,FALSE)&amp;(J$2+((ROW()-$C34)*4))),BD!$E$17))/2+IF(J31="","",COUNTIF(INDIRECT("'Calcul1'!"&amp;VLOOKUP($A31,tab_z,2,FALSE)&amp;(J$1+((ROW()-$C34)*4))&amp;":"&amp;VLOOKUP($A31,tab_z,3,FALSE)&amp;(J$2+((ROW()-$C34)*4))),BD!$E$18))/2+IF(J31="","",COUNTIF(INDIRECT("'Calcul1'!"&amp;VLOOKUP($A31,tab_z,2,FALSE)&amp;(J$1+((ROW()-$C34)*4))&amp;":"&amp;VLOOKUP($A31,tab_z,3,FALSE)&amp;(J$2+((ROW()-$C34)*4))),BD!$E$19))/2+IF(J31="","",COUNTIF(INDIRECT("'Calcul1'!"&amp;VLOOKUP($A31,tab_z,2,FALSE)&amp;(J$1+((ROW()-$C34)*4))&amp;":"&amp;VLOOKUP($A31,tab_z,3,FALSE)&amp;(J$2+((ROW()-$C34)*4))),BD!$E$20))/2</f>
        <v>#VALUE!</v>
      </c>
      <c r="K34" s="275" t="e">
        <f ca="1">IF(K31="","",COUNTIF(INDIRECT("'Calcul1'!"&amp;VLOOKUP($A31,tab_z,2,FALSE)&amp;(K$1+((ROW()-$C34)*4))&amp;":"&amp;VLOOKUP($A31,tab_z,3,FALSE)&amp;(K$2+((ROW()-$C34)*4))),BD!$E$2))/2+IF(K31="","",COUNTIF(INDIRECT("'Calcul1'!"&amp;VLOOKUP($A31,tab_z,2,FALSE)&amp;(K$1+((ROW()-$C34)*4))&amp;":"&amp;VLOOKUP($A31,tab_z,3,FALSE)&amp;(K$2+((ROW()-$C34)*4))),BD!$E$3))/2+IF(K31="","",COUNTIF(INDIRECT("'Calcul1'!"&amp;VLOOKUP($A31,tab_z,2,FALSE)&amp;(K$1+((ROW()-$C34)*4))&amp;":"&amp;VLOOKUP($A31,tab_z,3,FALSE)&amp;(K$2+((ROW()-$C34)*4))),BD!$E$4))/2+IF(K31="","",COUNTIF(INDIRECT("'Calcul1'!"&amp;VLOOKUP($A31,tab_z,2,FALSE)&amp;(K$1+((ROW()-$C34)*4))&amp;":"&amp;VLOOKUP($A31,tab_z,3,FALSE)&amp;(K$2+((ROW()-$C34)*4))),BD!$E$5))/2+IF(K31="","",COUNTIF(INDIRECT("'Calcul1'!"&amp;VLOOKUP($A31,tab_z,2,FALSE)&amp;(K$1+((ROW()-$C34)*4))&amp;":"&amp;VLOOKUP($A31,tab_z,3,FALSE)&amp;(K$2+((ROW()-$C34)*4))),BD!$E$6))/2+IF(K31="","",COUNTIF(INDIRECT("'Calcul1'!"&amp;VLOOKUP($A31,tab_z,2,FALSE)&amp;(K$1+((ROW()-$C34)*4))&amp;":"&amp;VLOOKUP($A31,tab_z,3,FALSE)&amp;(K$2+((ROW()-$C34)*4))),BD!$E$7))/2+IF(K31="","",COUNTIF(INDIRECT("'Calcul1'!"&amp;VLOOKUP($A31,tab_z,2,FALSE)&amp;(K$1+((ROW()-$C34)*4))&amp;":"&amp;VLOOKUP($A31,tab_z,3,FALSE)&amp;(K$2+((ROW()-$C34)*4))),BD!$E$8))/2+IF(K31="","",COUNTIF(INDIRECT("'Calcul1'!"&amp;VLOOKUP($A31,tab_z,2,FALSE)&amp;(K$1+((ROW()-$C34)*4))&amp;":"&amp;VLOOKUP($A31,tab_z,3,FALSE)&amp;(K$2+((ROW()-$C34)*4))),BD!$E$9))/2+IF(K31="","",COUNTIF(INDIRECT("'Calcul1'!"&amp;VLOOKUP($A31,tab_z,2,FALSE)&amp;(K$1+((ROW()-$C34)*4))&amp;":"&amp;VLOOKUP($A31,tab_z,3,FALSE)&amp;(K$2+((ROW()-$C34)*4))),BD!$E$10))/2+IF(K31="","",COUNTIF(INDIRECT("'Calcul1'!"&amp;VLOOKUP($A31,tab_z,2,FALSE)&amp;(K$1+((ROW()-$C34)*4))&amp;":"&amp;VLOOKUP($A31,tab_z,3,FALSE)&amp;(K$2+((ROW()-$C34)*4))),BD!$E$11))/2+IF(K31="","",COUNTIF(INDIRECT("'Calcul1'!"&amp;VLOOKUP($A31,tab_z,2,FALSE)&amp;(K$1+((ROW()-$C34)*4))&amp;":"&amp;VLOOKUP($A31,tab_z,3,FALSE)&amp;(K$2+((ROW()-$C34)*4))),BD!$E$12))/2+IF(K31="","",COUNTIF(INDIRECT("'Calcul1'!"&amp;VLOOKUP($A31,tab_z,2,FALSE)&amp;(K$1+((ROW()-$C34)*4))&amp;":"&amp;VLOOKUP($A31,tab_z,3,FALSE)&amp;(K$2+((ROW()-$C34)*4))),BD!$E$13))/2+IF(K31="","",COUNTIF(INDIRECT("'Calcul1'!"&amp;VLOOKUP($A31,tab_z,2,FALSE)&amp;(K$1+((ROW()-$C34)*4))&amp;":"&amp;VLOOKUP($A31,tab_z,3,FALSE)&amp;(K$2+((ROW()-$C34)*4))),BD!$E$14))/2+IF(K31="","",COUNTIF(INDIRECT("'Calcul1'!"&amp;VLOOKUP($A31,tab_z,2,FALSE)&amp;(K$1+((ROW()-$C34)*4))&amp;":"&amp;VLOOKUP($A31,tab_z,3,FALSE)&amp;(K$2+((ROW()-$C34)*4))),BD!$E$15))/2+IF(K31="","",COUNTIF(INDIRECT("'Calcul1'!"&amp;VLOOKUP($A31,tab_z,2,FALSE)&amp;(K$1+((ROW()-$C34)*4))&amp;":"&amp;VLOOKUP($A31,tab_z,3,FALSE)&amp;(K$2+((ROW()-$C34)*4))),BD!$E$16))/2+IF(K31="","",COUNTIF(INDIRECT("'Calcul1'!"&amp;VLOOKUP($A31,tab_z,2,FALSE)&amp;(K$1+((ROW()-$C34)*4))&amp;":"&amp;VLOOKUP($A31,tab_z,3,FALSE)&amp;(K$2+((ROW()-$C34)*4))),BD!$E$17))/2+IF(K31="","",COUNTIF(INDIRECT("'Calcul1'!"&amp;VLOOKUP($A31,tab_z,2,FALSE)&amp;(K$1+((ROW()-$C34)*4))&amp;":"&amp;VLOOKUP($A31,tab_z,3,FALSE)&amp;(K$2+((ROW()-$C34)*4))),BD!$E$18))/2+IF(K31="","",COUNTIF(INDIRECT("'Calcul1'!"&amp;VLOOKUP($A31,tab_z,2,FALSE)&amp;(K$1+((ROW()-$C34)*4))&amp;":"&amp;VLOOKUP($A31,tab_z,3,FALSE)&amp;(K$2+((ROW()-$C34)*4))),BD!$E$19))/2+IF(K31="","",COUNTIF(INDIRECT("'Calcul1'!"&amp;VLOOKUP($A31,tab_z,2,FALSE)&amp;(K$1+((ROW()-$C34)*4))&amp;":"&amp;VLOOKUP($A31,tab_z,3,FALSE)&amp;(K$2+((ROW()-$C34)*4))),BD!$E$20))/2</f>
        <v>#VALUE!</v>
      </c>
      <c r="L34" s="276" t="e">
        <f ca="1">IF(L31="","",COUNTIF(INDIRECT("'Calcul1'!"&amp;VLOOKUP($A31,tab_z,2,FALSE)&amp;(L$1+((ROW()-$C34)*4))&amp;":"&amp;VLOOKUP($A31,tab_z,3,FALSE)&amp;(L$2+((ROW()-$C34)*4))),BD!$E$2))/2+IF(L31="","",COUNTIF(INDIRECT("'Calcul1'!"&amp;VLOOKUP($A31,tab_z,2,FALSE)&amp;(L$1+((ROW()-$C34)*4))&amp;":"&amp;VLOOKUP($A31,tab_z,3,FALSE)&amp;(L$2+((ROW()-$C34)*4))),BD!$E$3))/2+IF(L31="","",COUNTIF(INDIRECT("'Calcul1'!"&amp;VLOOKUP($A31,tab_z,2,FALSE)&amp;(L$1+((ROW()-$C34)*4))&amp;":"&amp;VLOOKUP($A31,tab_z,3,FALSE)&amp;(L$2+((ROW()-$C34)*4))),BD!$E$4))/2+IF(L31="","",COUNTIF(INDIRECT("'Calcul1'!"&amp;VLOOKUP($A31,tab_z,2,FALSE)&amp;(L$1+((ROW()-$C34)*4))&amp;":"&amp;VLOOKUP($A31,tab_z,3,FALSE)&amp;(L$2+((ROW()-$C34)*4))),BD!$E$5))/2+IF(L31="","",COUNTIF(INDIRECT("'Calcul1'!"&amp;VLOOKUP($A31,tab_z,2,FALSE)&amp;(L$1+((ROW()-$C34)*4))&amp;":"&amp;VLOOKUP($A31,tab_z,3,FALSE)&amp;(L$2+((ROW()-$C34)*4))),BD!$E$6))/2+IF(L31="","",COUNTIF(INDIRECT("'Calcul1'!"&amp;VLOOKUP($A31,tab_z,2,FALSE)&amp;(L$1+((ROW()-$C34)*4))&amp;":"&amp;VLOOKUP($A31,tab_z,3,FALSE)&amp;(L$2+((ROW()-$C34)*4))),BD!$E$7))/2+IF(L31="","",COUNTIF(INDIRECT("'Calcul1'!"&amp;VLOOKUP($A31,tab_z,2,FALSE)&amp;(L$1+((ROW()-$C34)*4))&amp;":"&amp;VLOOKUP($A31,tab_z,3,FALSE)&amp;(L$2+((ROW()-$C34)*4))),BD!$E$8))/2+IF(L31="","",COUNTIF(INDIRECT("'Calcul1'!"&amp;VLOOKUP($A31,tab_z,2,FALSE)&amp;(L$1+((ROW()-$C34)*4))&amp;":"&amp;VLOOKUP($A31,tab_z,3,FALSE)&amp;(L$2+((ROW()-$C34)*4))),BD!$E$9))/2+IF(L31="","",COUNTIF(INDIRECT("'Calcul1'!"&amp;VLOOKUP($A31,tab_z,2,FALSE)&amp;(L$1+((ROW()-$C34)*4))&amp;":"&amp;VLOOKUP($A31,tab_z,3,FALSE)&amp;(L$2+((ROW()-$C34)*4))),BD!$E$10))/2+IF(L31="","",COUNTIF(INDIRECT("'Calcul1'!"&amp;VLOOKUP($A31,tab_z,2,FALSE)&amp;(L$1+((ROW()-$C34)*4))&amp;":"&amp;VLOOKUP($A31,tab_z,3,FALSE)&amp;(L$2+((ROW()-$C34)*4))),BD!$E$11))/2+IF(L31="","",COUNTIF(INDIRECT("'Calcul1'!"&amp;VLOOKUP($A31,tab_z,2,FALSE)&amp;(L$1+((ROW()-$C34)*4))&amp;":"&amp;VLOOKUP($A31,tab_z,3,FALSE)&amp;(L$2+((ROW()-$C34)*4))),BD!$E$12))/2+IF(L31="","",COUNTIF(INDIRECT("'Calcul1'!"&amp;VLOOKUP($A31,tab_z,2,FALSE)&amp;(L$1+((ROW()-$C34)*4))&amp;":"&amp;VLOOKUP($A31,tab_z,3,FALSE)&amp;(L$2+((ROW()-$C34)*4))),BD!$E$13))/2+IF(L31="","",COUNTIF(INDIRECT("'Calcul1'!"&amp;VLOOKUP($A31,tab_z,2,FALSE)&amp;(L$1+((ROW()-$C34)*4))&amp;":"&amp;VLOOKUP($A31,tab_z,3,FALSE)&amp;(L$2+((ROW()-$C34)*4))),BD!$E$14))/2+IF(L31="","",COUNTIF(INDIRECT("'Calcul1'!"&amp;VLOOKUP($A31,tab_z,2,FALSE)&amp;(L$1+((ROW()-$C34)*4))&amp;":"&amp;VLOOKUP($A31,tab_z,3,FALSE)&amp;(L$2+((ROW()-$C34)*4))),BD!$E$15))/2+IF(L31="","",COUNTIF(INDIRECT("'Calcul1'!"&amp;VLOOKUP($A31,tab_z,2,FALSE)&amp;(L$1+((ROW()-$C34)*4))&amp;":"&amp;VLOOKUP($A31,tab_z,3,FALSE)&amp;(L$2+((ROW()-$C34)*4))),BD!$E$16))/2+IF(L31="","",COUNTIF(INDIRECT("'Calcul1'!"&amp;VLOOKUP($A31,tab_z,2,FALSE)&amp;(L$1+((ROW()-$C34)*4))&amp;":"&amp;VLOOKUP($A31,tab_z,3,FALSE)&amp;(L$2+((ROW()-$C34)*4))),BD!$E$17))/2+IF(L31="","",COUNTIF(INDIRECT("'Calcul1'!"&amp;VLOOKUP($A31,tab_z,2,FALSE)&amp;(L$1+((ROW()-$C34)*4))&amp;":"&amp;VLOOKUP($A31,tab_z,3,FALSE)&amp;(L$2+((ROW()-$C34)*4))),BD!$E$18))/2+IF(L31="","",COUNTIF(INDIRECT("'Calcul1'!"&amp;VLOOKUP($A31,tab_z,2,FALSE)&amp;(L$1+((ROW()-$C34)*4))&amp;":"&amp;VLOOKUP($A31,tab_z,3,FALSE)&amp;(L$2+((ROW()-$C34)*4))),BD!$E$19))/2+IF(L31="","",COUNTIF(INDIRECT("'Calcul1'!"&amp;VLOOKUP($A31,tab_z,2,FALSE)&amp;(L$1+((ROW()-$C34)*4))&amp;":"&amp;VLOOKUP($A31,tab_z,3,FALSE)&amp;(L$2+((ROW()-$C34)*4))),BD!$E$20))/2</f>
        <v>#VALUE!</v>
      </c>
    </row>
    <row r="35" spans="1:12" x14ac:dyDescent="0.2">
      <c r="C35">
        <v>35</v>
      </c>
      <c r="D35" s="287" t="s">
        <v>532</v>
      </c>
      <c r="E35" s="274">
        <f ca="1">IF(E31="","",COUNTIF(INDIRECT("'Calcul1'!"&amp;VLOOKUP($A31,tab_z,2,FALSE)&amp;(E$1+((ROW()-$C35)*4))&amp;":"&amp;VLOOKUP($A31,tab_z,3,FALSE)&amp;(E$2+((ROW()-$C35)*4))),BD!$N$2))/2+IF(E31="","",COUNTIF(INDIRECT("'Calcul1'!"&amp;VLOOKUP($A31,tab_z,2,FALSE)&amp;(E$1+((ROW()-$C35)*4))&amp;":"&amp;VLOOKUP($A31,tab_z,3,FALSE)&amp;(E$2+((ROW()-$C35)*4))),BD!$N$3))/2+IF(E31="","",COUNTIF(INDIRECT("'Calcul1'!"&amp;VLOOKUP($A31,tab_z,2,FALSE)&amp;(E$1+((ROW()-$C35)*4))&amp;":"&amp;VLOOKUP($A31,tab_z,3,FALSE)&amp;(E$2+((ROW()-$C35)*4))),BD!$N$4))/2+IF(E31="","",COUNTIF(INDIRECT("'Calcul1'!"&amp;VLOOKUP($A31,tab_z,2,FALSE)&amp;(E$1+((ROW()-$C35)*4))&amp;":"&amp;VLOOKUP($A31,tab_z,3,FALSE)&amp;(E$2+((ROW()-$C35)*4))),BD!$N$5))/2+IF(E31="","",COUNTIF(INDIRECT("'Calcul1'!"&amp;VLOOKUP($A31,tab_z,2,FALSE)&amp;(E$1+((ROW()-$C35)*4))&amp;":"&amp;VLOOKUP($A31,tab_z,3,FALSE)&amp;(E$2+((ROW()-$C35)*4))),BD!$N$6))/2+IF(E31="","",COUNTIF(INDIRECT("'Calcul1'!"&amp;VLOOKUP($A31,tab_z,2,FALSE)&amp;(E$1+((ROW()-$C35)*4))&amp;":"&amp;VLOOKUP($A31,tab_z,3,FALSE)&amp;(E$2+((ROW()-$C35)*4))),BD!$N$7))/2+IF(E31="","",COUNTIF(INDIRECT("'Calcul1'!"&amp;VLOOKUP($A31,tab_z,2,FALSE)&amp;(E$1+((ROW()-$C35)*4))&amp;":"&amp;VLOOKUP($A31,tab_z,3,FALSE)&amp;(E$2+((ROW()-$C35)*4))),BD!$N$8))/2+IF(E31="","",COUNTIF(INDIRECT("'Calcul1'!"&amp;VLOOKUP($A31,tab_z,2,FALSE)&amp;(E$1+((ROW()-$C35)*4))&amp;":"&amp;VLOOKUP($A31,tab_z,3,FALSE)&amp;(E$2+((ROW()-$C35)*4))),BD!$N$9))/2+IF(E31="","",COUNTIF(INDIRECT("'Calcul1'!"&amp;VLOOKUP($A31,tab_z,2,FALSE)&amp;(E$1+((ROW()-$C35)*4))&amp;":"&amp;VLOOKUP($A31,tab_z,3,FALSE)&amp;(E$2+((ROW()-$C35)*4))),BD!$N$10))/2+IF(E31="","",COUNTIF(INDIRECT("'Calcul1'!"&amp;VLOOKUP($A31,tab_z,2,FALSE)&amp;(E$1+((ROW()-$C35)*4))&amp;":"&amp;VLOOKUP($A31,tab_z,3,FALSE)&amp;(E$2+((ROW()-$C35)*4))),BD!$N$11))/2+IF(E31="","",COUNTIF(INDIRECT("'Calcul1'!"&amp;VLOOKUP($A31,tab_z,2,FALSE)&amp;(E$1+((ROW()-$C35)*4))&amp;":"&amp;VLOOKUP($A31,tab_z,3,FALSE)&amp;(E$2+((ROW()-$C35)*4))),BD!$N$12))/2+IF(E31="","",COUNTIF(INDIRECT("'Calcul1'!"&amp;VLOOKUP($A31,tab_z,2,FALSE)&amp;(E$1+((ROW()-$C35)*4))&amp;":"&amp;VLOOKUP($A31,tab_z,3,FALSE)&amp;(E$2+((ROW()-$C35)*4))),BD!$N$13))/2+IF(E31="","",COUNTIF(INDIRECT("'Calcul1'!"&amp;VLOOKUP($A31,tab_z,2,FALSE)&amp;(E$1+((ROW()-$C35)*4))&amp;":"&amp;VLOOKUP($A31,tab_z,3,FALSE)&amp;(E$2+((ROW()-$C35)*4))),BD!$N$14))/2+IF(E31="","",COUNTIF(INDIRECT("'Calcul1'!"&amp;VLOOKUP($A31,tab_z,2,FALSE)&amp;(E$1+((ROW()-$C35)*4))&amp;":"&amp;VLOOKUP($A31,tab_z,3,FALSE)&amp;(E$2+((ROW()-$C35)*4))),BD!$N$15))/2+IF(E31="","",COUNTIF(INDIRECT("'Calcul1'!"&amp;VLOOKUP($A31,tab_z,2,FALSE)&amp;(E$1+((ROW()-$C35)*4))&amp;":"&amp;VLOOKUP($A31,tab_z,3,FALSE)&amp;(E$2+((ROW()-$C35)*4))),BD!$N$16))/2+IF(E31="","",COUNTIF(INDIRECT("'Calcul1'!"&amp;VLOOKUP($A31,tab_z,2,FALSE)&amp;(E$1+((ROW()-$C35)*4))&amp;":"&amp;VLOOKUP($A31,tab_z,3,FALSE)&amp;(E$2+((ROW()-$C35)*4))),BD!$N$17))/2+IF(E31="","",COUNTIF(INDIRECT("'Calcul1'!"&amp;VLOOKUP($A31,tab_z,2,FALSE)&amp;(E$1+((ROW()-$C35)*4))&amp;":"&amp;VLOOKUP($A31,tab_z,3,FALSE)&amp;(E$2+((ROW()-$C35)*4))),BD!$N$18))/2+IF(E31="","",COUNTIF(INDIRECT("'Calcul1'!"&amp;VLOOKUP($A31,tab_z,2,FALSE)&amp;(E$1+((ROW()-$C35)*4))&amp;":"&amp;VLOOKUP($A31,tab_z,3,FALSE)&amp;(E$2+((ROW()-$C35)*4))),BD!$N$19))/2++IF(E31="","",COUNTIF(INDIRECT("'Calcul1'!"&amp;VLOOKUP($A31,tab_z,2,FALSE)&amp;(E$1+((ROW()-$C35)*4))&amp;":"&amp;VLOOKUP($A31,tab_z,3,FALSE)&amp;(E$2+((ROW()-$C35)*4))),BD!$N$20))/2</f>
        <v>0</v>
      </c>
      <c r="F35" s="275">
        <f ca="1">IF(F31="","",COUNTIF(INDIRECT("'Calcul1'!"&amp;VLOOKUP($A31,tab_z,2,FALSE)&amp;(F$1+((ROW()-$C35)*4))&amp;":"&amp;VLOOKUP($A31,tab_z,3,FALSE)&amp;(F$2+((ROW()-$C35)*4))),BD!$N$2))/2+IF(F31="","",COUNTIF(INDIRECT("'Calcul1'!"&amp;VLOOKUP($A31,tab_z,2,FALSE)&amp;(F$1+((ROW()-$C35)*4))&amp;":"&amp;VLOOKUP($A31,tab_z,3,FALSE)&amp;(F$2+((ROW()-$C35)*4))),BD!$N$3))/2+IF(F31="","",COUNTIF(INDIRECT("'Calcul1'!"&amp;VLOOKUP($A31,tab_z,2,FALSE)&amp;(F$1+((ROW()-$C35)*4))&amp;":"&amp;VLOOKUP($A31,tab_z,3,FALSE)&amp;(F$2+((ROW()-$C35)*4))),BD!$N$4))/2+IF(F31="","",COUNTIF(INDIRECT("'Calcul1'!"&amp;VLOOKUP($A31,tab_z,2,FALSE)&amp;(F$1+((ROW()-$C35)*4))&amp;":"&amp;VLOOKUP($A31,tab_z,3,FALSE)&amp;(F$2+((ROW()-$C35)*4))),BD!$N$5))/2+IF(F31="","",COUNTIF(INDIRECT("'Calcul1'!"&amp;VLOOKUP($A31,tab_z,2,FALSE)&amp;(F$1+((ROW()-$C35)*4))&amp;":"&amp;VLOOKUP($A31,tab_z,3,FALSE)&amp;(F$2+((ROW()-$C35)*4))),BD!$N$6))/2+IF(F31="","",COUNTIF(INDIRECT("'Calcul1'!"&amp;VLOOKUP($A31,tab_z,2,FALSE)&amp;(F$1+((ROW()-$C35)*4))&amp;":"&amp;VLOOKUP($A31,tab_z,3,FALSE)&amp;(F$2+((ROW()-$C35)*4))),BD!$N$7))/2+IF(F31="","",COUNTIF(INDIRECT("'Calcul1'!"&amp;VLOOKUP($A31,tab_z,2,FALSE)&amp;(F$1+((ROW()-$C35)*4))&amp;":"&amp;VLOOKUP($A31,tab_z,3,FALSE)&amp;(F$2+((ROW()-$C35)*4))),BD!$N$8))/2+IF(F31="","",COUNTIF(INDIRECT("'Calcul1'!"&amp;VLOOKUP($A31,tab_z,2,FALSE)&amp;(F$1+((ROW()-$C35)*4))&amp;":"&amp;VLOOKUP($A31,tab_z,3,FALSE)&amp;(F$2+((ROW()-$C35)*4))),BD!$N$9))/2+IF(F31="","",COUNTIF(INDIRECT("'Calcul1'!"&amp;VLOOKUP($A31,tab_z,2,FALSE)&amp;(F$1+((ROW()-$C35)*4))&amp;":"&amp;VLOOKUP($A31,tab_z,3,FALSE)&amp;(F$2+((ROW()-$C35)*4))),BD!$N$10))/2+IF(F31="","",COUNTIF(INDIRECT("'Calcul1'!"&amp;VLOOKUP($A31,tab_z,2,FALSE)&amp;(F$1+((ROW()-$C35)*4))&amp;":"&amp;VLOOKUP($A31,tab_z,3,FALSE)&amp;(F$2+((ROW()-$C35)*4))),BD!$N$11))/2+IF(F31="","",COUNTIF(INDIRECT("'Calcul1'!"&amp;VLOOKUP($A31,tab_z,2,FALSE)&amp;(F$1+((ROW()-$C35)*4))&amp;":"&amp;VLOOKUP($A31,tab_z,3,FALSE)&amp;(F$2+((ROW()-$C35)*4))),BD!$N$12))/2+IF(F31="","",COUNTIF(INDIRECT("'Calcul1'!"&amp;VLOOKUP($A31,tab_z,2,FALSE)&amp;(F$1+((ROW()-$C35)*4))&amp;":"&amp;VLOOKUP($A31,tab_z,3,FALSE)&amp;(F$2+((ROW()-$C35)*4))),BD!$N$13))/2+IF(F31="","",COUNTIF(INDIRECT("'Calcul1'!"&amp;VLOOKUP($A31,tab_z,2,FALSE)&amp;(F$1+((ROW()-$C35)*4))&amp;":"&amp;VLOOKUP($A31,tab_z,3,FALSE)&amp;(F$2+((ROW()-$C35)*4))),BD!$N$14))/2+IF(F31="","",COUNTIF(INDIRECT("'Calcul1'!"&amp;VLOOKUP($A31,tab_z,2,FALSE)&amp;(F$1+((ROW()-$C35)*4))&amp;":"&amp;VLOOKUP($A31,tab_z,3,FALSE)&amp;(F$2+((ROW()-$C35)*4))),BD!$N$15))/2+IF(F31="","",COUNTIF(INDIRECT("'Calcul1'!"&amp;VLOOKUP($A31,tab_z,2,FALSE)&amp;(F$1+((ROW()-$C35)*4))&amp;":"&amp;VLOOKUP($A31,tab_z,3,FALSE)&amp;(F$2+((ROW()-$C35)*4))),BD!$N$16))/2+IF(F31="","",COUNTIF(INDIRECT("'Calcul1'!"&amp;VLOOKUP($A31,tab_z,2,FALSE)&amp;(F$1+((ROW()-$C35)*4))&amp;":"&amp;VLOOKUP($A31,tab_z,3,FALSE)&amp;(F$2+((ROW()-$C35)*4))),BD!$N$17))/2+IF(F31="","",COUNTIF(INDIRECT("'Calcul1'!"&amp;VLOOKUP($A31,tab_z,2,FALSE)&amp;(F$1+((ROW()-$C35)*4))&amp;":"&amp;VLOOKUP($A31,tab_z,3,FALSE)&amp;(F$2+((ROW()-$C35)*4))),BD!$N$18))/2+IF(F31="","",COUNTIF(INDIRECT("'Calcul1'!"&amp;VLOOKUP($A31,tab_z,2,FALSE)&amp;(F$1+((ROW()-$C35)*4))&amp;":"&amp;VLOOKUP($A31,tab_z,3,FALSE)&amp;(F$2+((ROW()-$C35)*4))),BD!$N$19))/2++IF(F31="","",COUNTIF(INDIRECT("'Calcul1'!"&amp;VLOOKUP($A31,tab_z,2,FALSE)&amp;(F$1+((ROW()-$C35)*4))&amp;":"&amp;VLOOKUP($A31,tab_z,3,FALSE)&amp;(F$2+((ROW()-$C35)*4))),BD!$N$20))/2</f>
        <v>0</v>
      </c>
      <c r="G35" s="275">
        <f ca="1">IF(G31="","",COUNTIF(INDIRECT("'Calcul1'!"&amp;VLOOKUP($A31,tab_z,2,FALSE)&amp;(G$1+((ROW()-$C35)*4))&amp;":"&amp;VLOOKUP($A31,tab_z,3,FALSE)&amp;(G$2+((ROW()-$C35)*4))),BD!$N$2))/2+IF(G31="","",COUNTIF(INDIRECT("'Calcul1'!"&amp;VLOOKUP($A31,tab_z,2,FALSE)&amp;(G$1+((ROW()-$C35)*4))&amp;":"&amp;VLOOKUP($A31,tab_z,3,FALSE)&amp;(G$2+((ROW()-$C35)*4))),BD!$N$3))/2+IF(G31="","",COUNTIF(INDIRECT("'Calcul1'!"&amp;VLOOKUP($A31,tab_z,2,FALSE)&amp;(G$1+((ROW()-$C35)*4))&amp;":"&amp;VLOOKUP($A31,tab_z,3,FALSE)&amp;(G$2+((ROW()-$C35)*4))),BD!$N$4))/2+IF(G31="","",COUNTIF(INDIRECT("'Calcul1'!"&amp;VLOOKUP($A31,tab_z,2,FALSE)&amp;(G$1+((ROW()-$C35)*4))&amp;":"&amp;VLOOKUP($A31,tab_z,3,FALSE)&amp;(G$2+((ROW()-$C35)*4))),BD!$N$5))/2+IF(G31="","",COUNTIF(INDIRECT("'Calcul1'!"&amp;VLOOKUP($A31,tab_z,2,FALSE)&amp;(G$1+((ROW()-$C35)*4))&amp;":"&amp;VLOOKUP($A31,tab_z,3,FALSE)&amp;(G$2+((ROW()-$C35)*4))),BD!$N$6))/2+IF(G31="","",COUNTIF(INDIRECT("'Calcul1'!"&amp;VLOOKUP($A31,tab_z,2,FALSE)&amp;(G$1+((ROW()-$C35)*4))&amp;":"&amp;VLOOKUP($A31,tab_z,3,FALSE)&amp;(G$2+((ROW()-$C35)*4))),BD!$N$7))/2+IF(G31="","",COUNTIF(INDIRECT("'Calcul1'!"&amp;VLOOKUP($A31,tab_z,2,FALSE)&amp;(G$1+((ROW()-$C35)*4))&amp;":"&amp;VLOOKUP($A31,tab_z,3,FALSE)&amp;(G$2+((ROW()-$C35)*4))),BD!$N$8))/2+IF(G31="","",COUNTIF(INDIRECT("'Calcul1'!"&amp;VLOOKUP($A31,tab_z,2,FALSE)&amp;(G$1+((ROW()-$C35)*4))&amp;":"&amp;VLOOKUP($A31,tab_z,3,FALSE)&amp;(G$2+((ROW()-$C35)*4))),BD!$N$9))/2+IF(G31="","",COUNTIF(INDIRECT("'Calcul1'!"&amp;VLOOKUP($A31,tab_z,2,FALSE)&amp;(G$1+((ROW()-$C35)*4))&amp;":"&amp;VLOOKUP($A31,tab_z,3,FALSE)&amp;(G$2+((ROW()-$C35)*4))),BD!$N$10))/2+IF(G31="","",COUNTIF(INDIRECT("'Calcul1'!"&amp;VLOOKUP($A31,tab_z,2,FALSE)&amp;(G$1+((ROW()-$C35)*4))&amp;":"&amp;VLOOKUP($A31,tab_z,3,FALSE)&amp;(G$2+((ROW()-$C35)*4))),BD!$N$11))/2+IF(G31="","",COUNTIF(INDIRECT("'Calcul1'!"&amp;VLOOKUP($A31,tab_z,2,FALSE)&amp;(G$1+((ROW()-$C35)*4))&amp;":"&amp;VLOOKUP($A31,tab_z,3,FALSE)&amp;(G$2+((ROW()-$C35)*4))),BD!$N$12))/2+IF(G31="","",COUNTIF(INDIRECT("'Calcul1'!"&amp;VLOOKUP($A31,tab_z,2,FALSE)&amp;(G$1+((ROW()-$C35)*4))&amp;":"&amp;VLOOKUP($A31,tab_z,3,FALSE)&amp;(G$2+((ROW()-$C35)*4))),BD!$N$13))/2+IF(G31="","",COUNTIF(INDIRECT("'Calcul1'!"&amp;VLOOKUP($A31,tab_z,2,FALSE)&amp;(G$1+((ROW()-$C35)*4))&amp;":"&amp;VLOOKUP($A31,tab_z,3,FALSE)&amp;(G$2+((ROW()-$C35)*4))),BD!$N$14))/2+IF(G31="","",COUNTIF(INDIRECT("'Calcul1'!"&amp;VLOOKUP($A31,tab_z,2,FALSE)&amp;(G$1+((ROW()-$C35)*4))&amp;":"&amp;VLOOKUP($A31,tab_z,3,FALSE)&amp;(G$2+((ROW()-$C35)*4))),BD!$N$15))/2+IF(G31="","",COUNTIF(INDIRECT("'Calcul1'!"&amp;VLOOKUP($A31,tab_z,2,FALSE)&amp;(G$1+((ROW()-$C35)*4))&amp;":"&amp;VLOOKUP($A31,tab_z,3,FALSE)&amp;(G$2+((ROW()-$C35)*4))),BD!$N$16))/2+IF(G31="","",COUNTIF(INDIRECT("'Calcul1'!"&amp;VLOOKUP($A31,tab_z,2,FALSE)&amp;(G$1+((ROW()-$C35)*4))&amp;":"&amp;VLOOKUP($A31,tab_z,3,FALSE)&amp;(G$2+((ROW()-$C35)*4))),BD!$N$17))/2+IF(G31="","",COUNTIF(INDIRECT("'Calcul1'!"&amp;VLOOKUP($A31,tab_z,2,FALSE)&amp;(G$1+((ROW()-$C35)*4))&amp;":"&amp;VLOOKUP($A31,tab_z,3,FALSE)&amp;(G$2+((ROW()-$C35)*4))),BD!$N$18))/2+IF(G31="","",COUNTIF(INDIRECT("'Calcul1'!"&amp;VLOOKUP($A31,tab_z,2,FALSE)&amp;(G$1+((ROW()-$C35)*4))&amp;":"&amp;VLOOKUP($A31,tab_z,3,FALSE)&amp;(G$2+((ROW()-$C35)*4))),BD!$N$19))/2++IF(G31="","",COUNTIF(INDIRECT("'Calcul1'!"&amp;VLOOKUP($A31,tab_z,2,FALSE)&amp;(G$1+((ROW()-$C35)*4))&amp;":"&amp;VLOOKUP($A31,tab_z,3,FALSE)&amp;(G$2+((ROW()-$C35)*4))),BD!$N$20))/2</f>
        <v>0</v>
      </c>
      <c r="H35" s="275" t="e">
        <f ca="1">IF(H31="","",COUNTIF(INDIRECT("'Calcul1'!"&amp;VLOOKUP($A31,tab_z,2,FALSE)&amp;(H$1+((ROW()-$C35)*4))&amp;":"&amp;VLOOKUP($A31,tab_z,3,FALSE)&amp;(H$2+((ROW()-$C35)*4))),BD!$N$2))/2+IF(H31="","",COUNTIF(INDIRECT("'Calcul1'!"&amp;VLOOKUP($A31,tab_z,2,FALSE)&amp;(H$1+((ROW()-$C35)*4))&amp;":"&amp;VLOOKUP($A31,tab_z,3,FALSE)&amp;(H$2+((ROW()-$C35)*4))),BD!$N$3))/2+IF(H31="","",COUNTIF(INDIRECT("'Calcul1'!"&amp;VLOOKUP($A31,tab_z,2,FALSE)&amp;(H$1+((ROW()-$C35)*4))&amp;":"&amp;VLOOKUP($A31,tab_z,3,FALSE)&amp;(H$2+((ROW()-$C35)*4))),BD!$N$4))/2+IF(H31="","",COUNTIF(INDIRECT("'Calcul1'!"&amp;VLOOKUP($A31,tab_z,2,FALSE)&amp;(H$1+((ROW()-$C35)*4))&amp;":"&amp;VLOOKUP($A31,tab_z,3,FALSE)&amp;(H$2+((ROW()-$C35)*4))),BD!$N$5))/2+IF(H31="","",COUNTIF(INDIRECT("'Calcul1'!"&amp;VLOOKUP($A31,tab_z,2,FALSE)&amp;(H$1+((ROW()-$C35)*4))&amp;":"&amp;VLOOKUP($A31,tab_z,3,FALSE)&amp;(H$2+((ROW()-$C35)*4))),BD!$N$6))/2+IF(H31="","",COUNTIF(INDIRECT("'Calcul1'!"&amp;VLOOKUP($A31,tab_z,2,FALSE)&amp;(H$1+((ROW()-$C35)*4))&amp;":"&amp;VLOOKUP($A31,tab_z,3,FALSE)&amp;(H$2+((ROW()-$C35)*4))),BD!$N$7))/2+IF(H31="","",COUNTIF(INDIRECT("'Calcul1'!"&amp;VLOOKUP($A31,tab_z,2,FALSE)&amp;(H$1+((ROW()-$C35)*4))&amp;":"&amp;VLOOKUP($A31,tab_z,3,FALSE)&amp;(H$2+((ROW()-$C35)*4))),BD!$N$8))/2+IF(H31="","",COUNTIF(INDIRECT("'Calcul1'!"&amp;VLOOKUP($A31,tab_z,2,FALSE)&amp;(H$1+((ROW()-$C35)*4))&amp;":"&amp;VLOOKUP($A31,tab_z,3,FALSE)&amp;(H$2+((ROW()-$C35)*4))),BD!$N$9))/2+IF(H31="","",COUNTIF(INDIRECT("'Calcul1'!"&amp;VLOOKUP($A31,tab_z,2,FALSE)&amp;(H$1+((ROW()-$C35)*4))&amp;":"&amp;VLOOKUP($A31,tab_z,3,FALSE)&amp;(H$2+((ROW()-$C35)*4))),BD!$N$10))/2+IF(H31="","",COUNTIF(INDIRECT("'Calcul1'!"&amp;VLOOKUP($A31,tab_z,2,FALSE)&amp;(H$1+((ROW()-$C35)*4))&amp;":"&amp;VLOOKUP($A31,tab_z,3,FALSE)&amp;(H$2+((ROW()-$C35)*4))),BD!$N$11))/2+IF(H31="","",COUNTIF(INDIRECT("'Calcul1'!"&amp;VLOOKUP($A31,tab_z,2,FALSE)&amp;(H$1+((ROW()-$C35)*4))&amp;":"&amp;VLOOKUP($A31,tab_z,3,FALSE)&amp;(H$2+((ROW()-$C35)*4))),BD!$N$12))/2+IF(H31="","",COUNTIF(INDIRECT("'Calcul1'!"&amp;VLOOKUP($A31,tab_z,2,FALSE)&amp;(H$1+((ROW()-$C35)*4))&amp;":"&amp;VLOOKUP($A31,tab_z,3,FALSE)&amp;(H$2+((ROW()-$C35)*4))),BD!$N$13))/2+IF(H31="","",COUNTIF(INDIRECT("'Calcul1'!"&amp;VLOOKUP($A31,tab_z,2,FALSE)&amp;(H$1+((ROW()-$C35)*4))&amp;":"&amp;VLOOKUP($A31,tab_z,3,FALSE)&amp;(H$2+((ROW()-$C35)*4))),BD!$N$14))/2+IF(H31="","",COUNTIF(INDIRECT("'Calcul1'!"&amp;VLOOKUP($A31,tab_z,2,FALSE)&amp;(H$1+((ROW()-$C35)*4))&amp;":"&amp;VLOOKUP($A31,tab_z,3,FALSE)&amp;(H$2+((ROW()-$C35)*4))),BD!$N$15))/2+IF(H31="","",COUNTIF(INDIRECT("'Calcul1'!"&amp;VLOOKUP($A31,tab_z,2,FALSE)&amp;(H$1+((ROW()-$C35)*4))&amp;":"&amp;VLOOKUP($A31,tab_z,3,FALSE)&amp;(H$2+((ROW()-$C35)*4))),BD!$N$16))/2+IF(H31="","",COUNTIF(INDIRECT("'Calcul1'!"&amp;VLOOKUP($A31,tab_z,2,FALSE)&amp;(H$1+((ROW()-$C35)*4))&amp;":"&amp;VLOOKUP($A31,tab_z,3,FALSE)&amp;(H$2+((ROW()-$C35)*4))),BD!$N$17))/2+IF(H31="","",COUNTIF(INDIRECT("'Calcul1'!"&amp;VLOOKUP($A31,tab_z,2,FALSE)&amp;(H$1+((ROW()-$C35)*4))&amp;":"&amp;VLOOKUP($A31,tab_z,3,FALSE)&amp;(H$2+((ROW()-$C35)*4))),BD!$N$18))/2+IF(H31="","",COUNTIF(INDIRECT("'Calcul1'!"&amp;VLOOKUP($A31,tab_z,2,FALSE)&amp;(H$1+((ROW()-$C35)*4))&amp;":"&amp;VLOOKUP($A31,tab_z,3,FALSE)&amp;(H$2+((ROW()-$C35)*4))),BD!$N$19))/2++IF(H31="","",COUNTIF(INDIRECT("'Calcul1'!"&amp;VLOOKUP($A31,tab_z,2,FALSE)&amp;(H$1+((ROW()-$C35)*4))&amp;":"&amp;VLOOKUP($A31,tab_z,3,FALSE)&amp;(H$2+((ROW()-$C35)*4))),BD!$N$20))/2</f>
        <v>#VALUE!</v>
      </c>
      <c r="I35" s="275" t="e">
        <f ca="1">IF(I31="","",COUNTIF(INDIRECT("'Calcul1'!"&amp;VLOOKUP($A31,tab_z,2,FALSE)&amp;(I$1+((ROW()-$C35)*4))&amp;":"&amp;VLOOKUP($A31,tab_z,3,FALSE)&amp;(I$2+((ROW()-$C35)*4))),BD!$N$2))/2+IF(I31="","",COUNTIF(INDIRECT("'Calcul1'!"&amp;VLOOKUP($A31,tab_z,2,FALSE)&amp;(I$1+((ROW()-$C35)*4))&amp;":"&amp;VLOOKUP($A31,tab_z,3,FALSE)&amp;(I$2+((ROW()-$C35)*4))),BD!$N$3))/2+IF(I31="","",COUNTIF(INDIRECT("'Calcul1'!"&amp;VLOOKUP($A31,tab_z,2,FALSE)&amp;(I$1+((ROW()-$C35)*4))&amp;":"&amp;VLOOKUP($A31,tab_z,3,FALSE)&amp;(I$2+((ROW()-$C35)*4))),BD!$N$4))/2+IF(I31="","",COUNTIF(INDIRECT("'Calcul1'!"&amp;VLOOKUP($A31,tab_z,2,FALSE)&amp;(I$1+((ROW()-$C35)*4))&amp;":"&amp;VLOOKUP($A31,tab_z,3,FALSE)&amp;(I$2+((ROW()-$C35)*4))),BD!$N$5))/2+IF(I31="","",COUNTIF(INDIRECT("'Calcul1'!"&amp;VLOOKUP($A31,tab_z,2,FALSE)&amp;(I$1+((ROW()-$C35)*4))&amp;":"&amp;VLOOKUP($A31,tab_z,3,FALSE)&amp;(I$2+((ROW()-$C35)*4))),BD!$N$6))/2+IF(I31="","",COUNTIF(INDIRECT("'Calcul1'!"&amp;VLOOKUP($A31,tab_z,2,FALSE)&amp;(I$1+((ROW()-$C35)*4))&amp;":"&amp;VLOOKUP($A31,tab_z,3,FALSE)&amp;(I$2+((ROW()-$C35)*4))),BD!$N$7))/2+IF(I31="","",COUNTIF(INDIRECT("'Calcul1'!"&amp;VLOOKUP($A31,tab_z,2,FALSE)&amp;(I$1+((ROW()-$C35)*4))&amp;":"&amp;VLOOKUP($A31,tab_z,3,FALSE)&amp;(I$2+((ROW()-$C35)*4))),BD!$N$8))/2+IF(I31="","",COUNTIF(INDIRECT("'Calcul1'!"&amp;VLOOKUP($A31,tab_z,2,FALSE)&amp;(I$1+((ROW()-$C35)*4))&amp;":"&amp;VLOOKUP($A31,tab_z,3,FALSE)&amp;(I$2+((ROW()-$C35)*4))),BD!$N$9))/2+IF(I31="","",COUNTIF(INDIRECT("'Calcul1'!"&amp;VLOOKUP($A31,tab_z,2,FALSE)&amp;(I$1+((ROW()-$C35)*4))&amp;":"&amp;VLOOKUP($A31,tab_z,3,FALSE)&amp;(I$2+((ROW()-$C35)*4))),BD!$N$10))/2+IF(I31="","",COUNTIF(INDIRECT("'Calcul1'!"&amp;VLOOKUP($A31,tab_z,2,FALSE)&amp;(I$1+((ROW()-$C35)*4))&amp;":"&amp;VLOOKUP($A31,tab_z,3,FALSE)&amp;(I$2+((ROW()-$C35)*4))),BD!$N$11))/2+IF(I31="","",COUNTIF(INDIRECT("'Calcul1'!"&amp;VLOOKUP($A31,tab_z,2,FALSE)&amp;(I$1+((ROW()-$C35)*4))&amp;":"&amp;VLOOKUP($A31,tab_z,3,FALSE)&amp;(I$2+((ROW()-$C35)*4))),BD!$N$12))/2+IF(I31="","",COUNTIF(INDIRECT("'Calcul1'!"&amp;VLOOKUP($A31,tab_z,2,FALSE)&amp;(I$1+((ROW()-$C35)*4))&amp;":"&amp;VLOOKUP($A31,tab_z,3,FALSE)&amp;(I$2+((ROW()-$C35)*4))),BD!$N$13))/2+IF(I31="","",COUNTIF(INDIRECT("'Calcul1'!"&amp;VLOOKUP($A31,tab_z,2,FALSE)&amp;(I$1+((ROW()-$C35)*4))&amp;":"&amp;VLOOKUP($A31,tab_z,3,FALSE)&amp;(I$2+((ROW()-$C35)*4))),BD!$N$14))/2+IF(I31="","",COUNTIF(INDIRECT("'Calcul1'!"&amp;VLOOKUP($A31,tab_z,2,FALSE)&amp;(I$1+((ROW()-$C35)*4))&amp;":"&amp;VLOOKUP($A31,tab_z,3,FALSE)&amp;(I$2+((ROW()-$C35)*4))),BD!$N$15))/2+IF(I31="","",COUNTIF(INDIRECT("'Calcul1'!"&amp;VLOOKUP($A31,tab_z,2,FALSE)&amp;(I$1+((ROW()-$C35)*4))&amp;":"&amp;VLOOKUP($A31,tab_z,3,FALSE)&amp;(I$2+((ROW()-$C35)*4))),BD!$N$16))/2+IF(I31="","",COUNTIF(INDIRECT("'Calcul1'!"&amp;VLOOKUP($A31,tab_z,2,FALSE)&amp;(I$1+((ROW()-$C35)*4))&amp;":"&amp;VLOOKUP($A31,tab_z,3,FALSE)&amp;(I$2+((ROW()-$C35)*4))),BD!$N$17))/2+IF(I31="","",COUNTIF(INDIRECT("'Calcul1'!"&amp;VLOOKUP($A31,tab_z,2,FALSE)&amp;(I$1+((ROW()-$C35)*4))&amp;":"&amp;VLOOKUP($A31,tab_z,3,FALSE)&amp;(I$2+((ROW()-$C35)*4))),BD!$N$18))/2+IF(I31="","",COUNTIF(INDIRECT("'Calcul1'!"&amp;VLOOKUP($A31,tab_z,2,FALSE)&amp;(I$1+((ROW()-$C35)*4))&amp;":"&amp;VLOOKUP($A31,tab_z,3,FALSE)&amp;(I$2+((ROW()-$C35)*4))),BD!$N$19))/2++IF(I31="","",COUNTIF(INDIRECT("'Calcul1'!"&amp;VLOOKUP($A31,tab_z,2,FALSE)&amp;(I$1+((ROW()-$C35)*4))&amp;":"&amp;VLOOKUP($A31,tab_z,3,FALSE)&amp;(I$2+((ROW()-$C35)*4))),BD!$N$20))/2</f>
        <v>#VALUE!</v>
      </c>
      <c r="J35" s="275" t="e">
        <f ca="1">IF(J31="","",COUNTIF(INDIRECT("'Calcul1'!"&amp;VLOOKUP($A31,tab_z,2,FALSE)&amp;(J$1+((ROW()-$C35)*4))&amp;":"&amp;VLOOKUP($A31,tab_z,3,FALSE)&amp;(J$2+((ROW()-$C35)*4))),BD!$N$2))/2+IF(J31="","",COUNTIF(INDIRECT("'Calcul1'!"&amp;VLOOKUP($A31,tab_z,2,FALSE)&amp;(J$1+((ROW()-$C35)*4))&amp;":"&amp;VLOOKUP($A31,tab_z,3,FALSE)&amp;(J$2+((ROW()-$C35)*4))),BD!$N$3))/2+IF(J31="","",COUNTIF(INDIRECT("'Calcul1'!"&amp;VLOOKUP($A31,tab_z,2,FALSE)&amp;(J$1+((ROW()-$C35)*4))&amp;":"&amp;VLOOKUP($A31,tab_z,3,FALSE)&amp;(J$2+((ROW()-$C35)*4))),BD!$N$4))/2+IF(J31="","",COUNTIF(INDIRECT("'Calcul1'!"&amp;VLOOKUP($A31,tab_z,2,FALSE)&amp;(J$1+((ROW()-$C35)*4))&amp;":"&amp;VLOOKUP($A31,tab_z,3,FALSE)&amp;(J$2+((ROW()-$C35)*4))),BD!$N$5))/2+IF(J31="","",COUNTIF(INDIRECT("'Calcul1'!"&amp;VLOOKUP($A31,tab_z,2,FALSE)&amp;(J$1+((ROW()-$C35)*4))&amp;":"&amp;VLOOKUP($A31,tab_z,3,FALSE)&amp;(J$2+((ROW()-$C35)*4))),BD!$N$6))/2+IF(J31="","",COUNTIF(INDIRECT("'Calcul1'!"&amp;VLOOKUP($A31,tab_z,2,FALSE)&amp;(J$1+((ROW()-$C35)*4))&amp;":"&amp;VLOOKUP($A31,tab_z,3,FALSE)&amp;(J$2+((ROW()-$C35)*4))),BD!$N$7))/2+IF(J31="","",COUNTIF(INDIRECT("'Calcul1'!"&amp;VLOOKUP($A31,tab_z,2,FALSE)&amp;(J$1+((ROW()-$C35)*4))&amp;":"&amp;VLOOKUP($A31,tab_z,3,FALSE)&amp;(J$2+((ROW()-$C35)*4))),BD!$N$8))/2+IF(J31="","",COUNTIF(INDIRECT("'Calcul1'!"&amp;VLOOKUP($A31,tab_z,2,FALSE)&amp;(J$1+((ROW()-$C35)*4))&amp;":"&amp;VLOOKUP($A31,tab_z,3,FALSE)&amp;(J$2+((ROW()-$C35)*4))),BD!$N$9))/2+IF(J31="","",COUNTIF(INDIRECT("'Calcul1'!"&amp;VLOOKUP($A31,tab_z,2,FALSE)&amp;(J$1+((ROW()-$C35)*4))&amp;":"&amp;VLOOKUP($A31,tab_z,3,FALSE)&amp;(J$2+((ROW()-$C35)*4))),BD!$N$10))/2+IF(J31="","",COUNTIF(INDIRECT("'Calcul1'!"&amp;VLOOKUP($A31,tab_z,2,FALSE)&amp;(J$1+((ROW()-$C35)*4))&amp;":"&amp;VLOOKUP($A31,tab_z,3,FALSE)&amp;(J$2+((ROW()-$C35)*4))),BD!$N$11))/2+IF(J31="","",COUNTIF(INDIRECT("'Calcul1'!"&amp;VLOOKUP($A31,tab_z,2,FALSE)&amp;(J$1+((ROW()-$C35)*4))&amp;":"&amp;VLOOKUP($A31,tab_z,3,FALSE)&amp;(J$2+((ROW()-$C35)*4))),BD!$N$12))/2+IF(J31="","",COUNTIF(INDIRECT("'Calcul1'!"&amp;VLOOKUP($A31,tab_z,2,FALSE)&amp;(J$1+((ROW()-$C35)*4))&amp;":"&amp;VLOOKUP($A31,tab_z,3,FALSE)&amp;(J$2+((ROW()-$C35)*4))),BD!$N$13))/2+IF(J31="","",COUNTIF(INDIRECT("'Calcul1'!"&amp;VLOOKUP($A31,tab_z,2,FALSE)&amp;(J$1+((ROW()-$C35)*4))&amp;":"&amp;VLOOKUP($A31,tab_z,3,FALSE)&amp;(J$2+((ROW()-$C35)*4))),BD!$N$14))/2+IF(J31="","",COUNTIF(INDIRECT("'Calcul1'!"&amp;VLOOKUP($A31,tab_z,2,FALSE)&amp;(J$1+((ROW()-$C35)*4))&amp;":"&amp;VLOOKUP($A31,tab_z,3,FALSE)&amp;(J$2+((ROW()-$C35)*4))),BD!$N$15))/2+IF(J31="","",COUNTIF(INDIRECT("'Calcul1'!"&amp;VLOOKUP($A31,tab_z,2,FALSE)&amp;(J$1+((ROW()-$C35)*4))&amp;":"&amp;VLOOKUP($A31,tab_z,3,FALSE)&amp;(J$2+((ROW()-$C35)*4))),BD!$N$16))/2+IF(J31="","",COUNTIF(INDIRECT("'Calcul1'!"&amp;VLOOKUP($A31,tab_z,2,FALSE)&amp;(J$1+((ROW()-$C35)*4))&amp;":"&amp;VLOOKUP($A31,tab_z,3,FALSE)&amp;(J$2+((ROW()-$C35)*4))),BD!$N$17))/2+IF(J31="","",COUNTIF(INDIRECT("'Calcul1'!"&amp;VLOOKUP($A31,tab_z,2,FALSE)&amp;(J$1+((ROW()-$C35)*4))&amp;":"&amp;VLOOKUP($A31,tab_z,3,FALSE)&amp;(J$2+((ROW()-$C35)*4))),BD!$N$18))/2+IF(J31="","",COUNTIF(INDIRECT("'Calcul1'!"&amp;VLOOKUP($A31,tab_z,2,FALSE)&amp;(J$1+((ROW()-$C35)*4))&amp;":"&amp;VLOOKUP($A31,tab_z,3,FALSE)&amp;(J$2+((ROW()-$C35)*4))),BD!$N$19))/2++IF(J31="","",COUNTIF(INDIRECT("'Calcul1'!"&amp;VLOOKUP($A31,tab_z,2,FALSE)&amp;(J$1+((ROW()-$C35)*4))&amp;":"&amp;VLOOKUP($A31,tab_z,3,FALSE)&amp;(J$2+((ROW()-$C35)*4))),BD!$N$20))/2</f>
        <v>#VALUE!</v>
      </c>
      <c r="K35" s="275" t="e">
        <f ca="1">IF(K31="","",COUNTIF(INDIRECT("'Calcul1'!"&amp;VLOOKUP($A31,tab_z,2,FALSE)&amp;(K$1+((ROW()-$C35)*4))&amp;":"&amp;VLOOKUP($A31,tab_z,3,FALSE)&amp;(K$2+((ROW()-$C35)*4))),BD!$N$2))/2+IF(K31="","",COUNTIF(INDIRECT("'Calcul1'!"&amp;VLOOKUP($A31,tab_z,2,FALSE)&amp;(K$1+((ROW()-$C35)*4))&amp;":"&amp;VLOOKUP($A31,tab_z,3,FALSE)&amp;(K$2+((ROW()-$C35)*4))),BD!$N$3))/2+IF(K31="","",COUNTIF(INDIRECT("'Calcul1'!"&amp;VLOOKUP($A31,tab_z,2,FALSE)&amp;(K$1+((ROW()-$C35)*4))&amp;":"&amp;VLOOKUP($A31,tab_z,3,FALSE)&amp;(K$2+((ROW()-$C35)*4))),BD!$N$4))/2+IF(K31="","",COUNTIF(INDIRECT("'Calcul1'!"&amp;VLOOKUP($A31,tab_z,2,FALSE)&amp;(K$1+((ROW()-$C35)*4))&amp;":"&amp;VLOOKUP($A31,tab_z,3,FALSE)&amp;(K$2+((ROW()-$C35)*4))),BD!$N$5))/2+IF(K31="","",COUNTIF(INDIRECT("'Calcul1'!"&amp;VLOOKUP($A31,tab_z,2,FALSE)&amp;(K$1+((ROW()-$C35)*4))&amp;":"&amp;VLOOKUP($A31,tab_z,3,FALSE)&amp;(K$2+((ROW()-$C35)*4))),BD!$N$6))/2+IF(K31="","",COUNTIF(INDIRECT("'Calcul1'!"&amp;VLOOKUP($A31,tab_z,2,FALSE)&amp;(K$1+((ROW()-$C35)*4))&amp;":"&amp;VLOOKUP($A31,tab_z,3,FALSE)&amp;(K$2+((ROW()-$C35)*4))),BD!$N$7))/2+IF(K31="","",COUNTIF(INDIRECT("'Calcul1'!"&amp;VLOOKUP($A31,tab_z,2,FALSE)&amp;(K$1+((ROW()-$C35)*4))&amp;":"&amp;VLOOKUP($A31,tab_z,3,FALSE)&amp;(K$2+((ROW()-$C35)*4))),BD!$N$8))/2+IF(K31="","",COUNTIF(INDIRECT("'Calcul1'!"&amp;VLOOKUP($A31,tab_z,2,FALSE)&amp;(K$1+((ROW()-$C35)*4))&amp;":"&amp;VLOOKUP($A31,tab_z,3,FALSE)&amp;(K$2+((ROW()-$C35)*4))),BD!$N$9))/2+IF(K31="","",COUNTIF(INDIRECT("'Calcul1'!"&amp;VLOOKUP($A31,tab_z,2,FALSE)&amp;(K$1+((ROW()-$C35)*4))&amp;":"&amp;VLOOKUP($A31,tab_z,3,FALSE)&amp;(K$2+((ROW()-$C35)*4))),BD!$N$10))/2+IF(K31="","",COUNTIF(INDIRECT("'Calcul1'!"&amp;VLOOKUP($A31,tab_z,2,FALSE)&amp;(K$1+((ROW()-$C35)*4))&amp;":"&amp;VLOOKUP($A31,tab_z,3,FALSE)&amp;(K$2+((ROW()-$C35)*4))),BD!$N$11))/2+IF(K31="","",COUNTIF(INDIRECT("'Calcul1'!"&amp;VLOOKUP($A31,tab_z,2,FALSE)&amp;(K$1+((ROW()-$C35)*4))&amp;":"&amp;VLOOKUP($A31,tab_z,3,FALSE)&amp;(K$2+((ROW()-$C35)*4))),BD!$N$12))/2+IF(K31="","",COUNTIF(INDIRECT("'Calcul1'!"&amp;VLOOKUP($A31,tab_z,2,FALSE)&amp;(K$1+((ROW()-$C35)*4))&amp;":"&amp;VLOOKUP($A31,tab_z,3,FALSE)&amp;(K$2+((ROW()-$C35)*4))),BD!$N$13))/2+IF(K31="","",COUNTIF(INDIRECT("'Calcul1'!"&amp;VLOOKUP($A31,tab_z,2,FALSE)&amp;(K$1+((ROW()-$C35)*4))&amp;":"&amp;VLOOKUP($A31,tab_z,3,FALSE)&amp;(K$2+((ROW()-$C35)*4))),BD!$N$14))/2+IF(K31="","",COUNTIF(INDIRECT("'Calcul1'!"&amp;VLOOKUP($A31,tab_z,2,FALSE)&amp;(K$1+((ROW()-$C35)*4))&amp;":"&amp;VLOOKUP($A31,tab_z,3,FALSE)&amp;(K$2+((ROW()-$C35)*4))),BD!$N$15))/2+IF(K31="","",COUNTIF(INDIRECT("'Calcul1'!"&amp;VLOOKUP($A31,tab_z,2,FALSE)&amp;(K$1+((ROW()-$C35)*4))&amp;":"&amp;VLOOKUP($A31,tab_z,3,FALSE)&amp;(K$2+((ROW()-$C35)*4))),BD!$N$16))/2+IF(K31="","",COUNTIF(INDIRECT("'Calcul1'!"&amp;VLOOKUP($A31,tab_z,2,FALSE)&amp;(K$1+((ROW()-$C35)*4))&amp;":"&amp;VLOOKUP($A31,tab_z,3,FALSE)&amp;(K$2+((ROW()-$C35)*4))),BD!$N$17))/2+IF(K31="","",COUNTIF(INDIRECT("'Calcul1'!"&amp;VLOOKUP($A31,tab_z,2,FALSE)&amp;(K$1+((ROW()-$C35)*4))&amp;":"&amp;VLOOKUP($A31,tab_z,3,FALSE)&amp;(K$2+((ROW()-$C35)*4))),BD!$N$18))/2+IF(K31="","",COUNTIF(INDIRECT("'Calcul1'!"&amp;VLOOKUP($A31,tab_z,2,FALSE)&amp;(K$1+((ROW()-$C35)*4))&amp;":"&amp;VLOOKUP($A31,tab_z,3,FALSE)&amp;(K$2+((ROW()-$C35)*4))),BD!$N$19))/2++IF(K31="","",COUNTIF(INDIRECT("'Calcul1'!"&amp;VLOOKUP($A31,tab_z,2,FALSE)&amp;(K$1+((ROW()-$C35)*4))&amp;":"&amp;VLOOKUP($A31,tab_z,3,FALSE)&amp;(K$2+((ROW()-$C35)*4))),BD!$N$20))/2</f>
        <v>#VALUE!</v>
      </c>
      <c r="L35" s="276" t="e">
        <f ca="1">IF(L31="","",COUNTIF(INDIRECT("'Calcul1'!"&amp;VLOOKUP($A31,tab_z,2,FALSE)&amp;(L$1+((ROW()-$C35)*4))&amp;":"&amp;VLOOKUP($A31,tab_z,3,FALSE)&amp;(L$2+((ROW()-$C35)*4))),BD!$N$2))/2+IF(L31="","",COUNTIF(INDIRECT("'Calcul1'!"&amp;VLOOKUP($A31,tab_z,2,FALSE)&amp;(L$1+((ROW()-$C35)*4))&amp;":"&amp;VLOOKUP($A31,tab_z,3,FALSE)&amp;(L$2+((ROW()-$C35)*4))),BD!$N$3))/2+IF(L31="","",COUNTIF(INDIRECT("'Calcul1'!"&amp;VLOOKUP($A31,tab_z,2,FALSE)&amp;(L$1+((ROW()-$C35)*4))&amp;":"&amp;VLOOKUP($A31,tab_z,3,FALSE)&amp;(L$2+((ROW()-$C35)*4))),BD!$N$4))/2+IF(L31="","",COUNTIF(INDIRECT("'Calcul1'!"&amp;VLOOKUP($A31,tab_z,2,FALSE)&amp;(L$1+((ROW()-$C35)*4))&amp;":"&amp;VLOOKUP($A31,tab_z,3,FALSE)&amp;(L$2+((ROW()-$C35)*4))),BD!$N$5))/2+IF(L31="","",COUNTIF(INDIRECT("'Calcul1'!"&amp;VLOOKUP($A31,tab_z,2,FALSE)&amp;(L$1+((ROW()-$C35)*4))&amp;":"&amp;VLOOKUP($A31,tab_z,3,FALSE)&amp;(L$2+((ROW()-$C35)*4))),BD!$N$6))/2+IF(L31="","",COUNTIF(INDIRECT("'Calcul1'!"&amp;VLOOKUP($A31,tab_z,2,FALSE)&amp;(L$1+((ROW()-$C35)*4))&amp;":"&amp;VLOOKUP($A31,tab_z,3,FALSE)&amp;(L$2+((ROW()-$C35)*4))),BD!$N$7))/2+IF(L31="","",COUNTIF(INDIRECT("'Calcul1'!"&amp;VLOOKUP($A31,tab_z,2,FALSE)&amp;(L$1+((ROW()-$C35)*4))&amp;":"&amp;VLOOKUP($A31,tab_z,3,FALSE)&amp;(L$2+((ROW()-$C35)*4))),BD!$N$8))/2+IF(L31="","",COUNTIF(INDIRECT("'Calcul1'!"&amp;VLOOKUP($A31,tab_z,2,FALSE)&amp;(L$1+((ROW()-$C35)*4))&amp;":"&amp;VLOOKUP($A31,tab_z,3,FALSE)&amp;(L$2+((ROW()-$C35)*4))),BD!$N$9))/2+IF(L31="","",COUNTIF(INDIRECT("'Calcul1'!"&amp;VLOOKUP($A31,tab_z,2,FALSE)&amp;(L$1+((ROW()-$C35)*4))&amp;":"&amp;VLOOKUP($A31,tab_z,3,FALSE)&amp;(L$2+((ROW()-$C35)*4))),BD!$N$10))/2+IF(L31="","",COUNTIF(INDIRECT("'Calcul1'!"&amp;VLOOKUP($A31,tab_z,2,FALSE)&amp;(L$1+((ROW()-$C35)*4))&amp;":"&amp;VLOOKUP($A31,tab_z,3,FALSE)&amp;(L$2+((ROW()-$C35)*4))),BD!$N$11))/2+IF(L31="","",COUNTIF(INDIRECT("'Calcul1'!"&amp;VLOOKUP($A31,tab_z,2,FALSE)&amp;(L$1+((ROW()-$C35)*4))&amp;":"&amp;VLOOKUP($A31,tab_z,3,FALSE)&amp;(L$2+((ROW()-$C35)*4))),BD!$N$12))/2+IF(L31="","",COUNTIF(INDIRECT("'Calcul1'!"&amp;VLOOKUP($A31,tab_z,2,FALSE)&amp;(L$1+((ROW()-$C35)*4))&amp;":"&amp;VLOOKUP($A31,tab_z,3,FALSE)&amp;(L$2+((ROW()-$C35)*4))),BD!$N$13))/2+IF(L31="","",COUNTIF(INDIRECT("'Calcul1'!"&amp;VLOOKUP($A31,tab_z,2,FALSE)&amp;(L$1+((ROW()-$C35)*4))&amp;":"&amp;VLOOKUP($A31,tab_z,3,FALSE)&amp;(L$2+((ROW()-$C35)*4))),BD!$N$14))/2+IF(L31="","",COUNTIF(INDIRECT("'Calcul1'!"&amp;VLOOKUP($A31,tab_z,2,FALSE)&amp;(L$1+((ROW()-$C35)*4))&amp;":"&amp;VLOOKUP($A31,tab_z,3,FALSE)&amp;(L$2+((ROW()-$C35)*4))),BD!$N$15))/2+IF(L31="","",COUNTIF(INDIRECT("'Calcul1'!"&amp;VLOOKUP($A31,tab_z,2,FALSE)&amp;(L$1+((ROW()-$C35)*4))&amp;":"&amp;VLOOKUP($A31,tab_z,3,FALSE)&amp;(L$2+((ROW()-$C35)*4))),BD!$N$16))/2+IF(L31="","",COUNTIF(INDIRECT("'Calcul1'!"&amp;VLOOKUP($A31,tab_z,2,FALSE)&amp;(L$1+((ROW()-$C35)*4))&amp;":"&amp;VLOOKUP($A31,tab_z,3,FALSE)&amp;(L$2+((ROW()-$C35)*4))),BD!$N$17))/2+IF(L31="","",COUNTIF(INDIRECT("'Calcul1'!"&amp;VLOOKUP($A31,tab_z,2,FALSE)&amp;(L$1+((ROW()-$C35)*4))&amp;":"&amp;VLOOKUP($A31,tab_z,3,FALSE)&amp;(L$2+((ROW()-$C35)*4))),BD!$N$18))/2+IF(L31="","",COUNTIF(INDIRECT("'Calcul1'!"&amp;VLOOKUP($A31,tab_z,2,FALSE)&amp;(L$1+((ROW()-$C35)*4))&amp;":"&amp;VLOOKUP($A31,tab_z,3,FALSE)&amp;(L$2+((ROW()-$C35)*4))),BD!$N$19))/2++IF(L31="","",COUNTIF(INDIRECT("'Calcul1'!"&amp;VLOOKUP($A31,tab_z,2,FALSE)&amp;(L$1+((ROW()-$C35)*4))&amp;":"&amp;VLOOKUP($A31,tab_z,3,FALSE)&amp;(L$2+((ROW()-$C35)*4))),BD!$N$20))/2</f>
        <v>#VALUE!</v>
      </c>
    </row>
    <row r="36" spans="1:12" x14ac:dyDescent="0.2">
      <c r="C36">
        <v>36</v>
      </c>
      <c r="D36" s="287" t="s">
        <v>533</v>
      </c>
      <c r="E36" s="274">
        <f ca="1">IF(E31="","",COUNTIF(INDIRECT("'Calcul1'!"&amp;VLOOKUP($A31,tab_z,2,FALSE)&amp;(E$1+((ROW()-$C36)*4))&amp;":"&amp;VLOOKUP($A31,tab_z,3,FALSE)&amp;(E$2+((ROW()-$C36)*4))),BD!$H$2))/2+IF(E31="","",COUNTIF(INDIRECT("'Calcul1'!"&amp;VLOOKUP($A31,tab_z,2,FALSE)&amp;(E$1+((ROW()-$C36)*4))&amp;":"&amp;VLOOKUP($A31,tab_z,3,FALSE)&amp;(E$2+((ROW()-$C36)*4))),BD!$H$3))/2+IF(E31="","",COUNTIF(INDIRECT("'Calcul1'!"&amp;VLOOKUP($A31,tab_z,2,FALSE)&amp;(E$1+((ROW()-$C36)*4))&amp;":"&amp;VLOOKUP($A31,tab_z,3,FALSE)&amp;(E$2+((ROW()-$C36)*4))),BD!$H$4))/2+IF(E31="","",COUNTIF(INDIRECT("'Calcul1'!"&amp;VLOOKUP($A31,tab_z,2,FALSE)&amp;(E$1+((ROW()-$C36)*4))&amp;":"&amp;VLOOKUP($A31,tab_z,3,FALSE)&amp;(E$2+((ROW()-$C36)*4))),BD!$H$5))/2+IF(E31="","",COUNTIF(INDIRECT("'Calcul1'!"&amp;VLOOKUP($A31,tab_z,2,FALSE)&amp;(E$1+((ROW()-$C36)*4))&amp;":"&amp;VLOOKUP($A31,tab_z,3,FALSE)&amp;(E$2+((ROW()-$C36)*4))),BD!$H$6))/2+IF(E31="","",COUNTIF(INDIRECT("'Calcul1'!"&amp;VLOOKUP($A31,tab_z,2,FALSE)&amp;(E$1+((ROW()-$C36)*4))&amp;":"&amp;VLOOKUP($A31,tab_z,3,FALSE)&amp;(E$2+((ROW()-$C36)*4))),BD!$H$7))/2+IF(E31="","",COUNTIF(INDIRECT("'Calcul1'!"&amp;VLOOKUP($A31,tab_z,2,FALSE)&amp;(E$1+((ROW()-$C36)*4))&amp;":"&amp;VLOOKUP($A31,tab_z,3,FALSE)&amp;(E$2+((ROW()-$C36)*4))),BD!$H$8))/2+IF(E31="","",COUNTIF(INDIRECT("'Calcul1'!"&amp;VLOOKUP($A31,tab_z,2,FALSE)&amp;(E$1+((ROW()-$C36)*4))&amp;":"&amp;VLOOKUP($A31,tab_z,3,FALSE)&amp;(E$2+((ROW()-$C36)*4))),BD!$H$9))/2+IF(E31="","",COUNTIF(INDIRECT("'Calcul1'!"&amp;VLOOKUP($A31,tab_z,2,FALSE)&amp;(E$1+((ROW()-$C36)*4))&amp;":"&amp;VLOOKUP($A31,tab_z,3,FALSE)&amp;(E$2+((ROW()-$C36)*4))),BD!$H$10))/2+IF(E31="","",COUNTIF(INDIRECT("'Calcul1'!"&amp;VLOOKUP($A31,tab_z,2,FALSE)&amp;(E$1+((ROW()-$C36)*4))&amp;":"&amp;VLOOKUP($A31,tab_z,3,FALSE)&amp;(E$2+((ROW()-$C36)*4))),BD!$H$11))/2+IF(E31="","",COUNTIF(INDIRECT("'Calcul1'!"&amp;VLOOKUP($A31,tab_z,2,FALSE)&amp;(E$1+((ROW()-$C36)*4))&amp;":"&amp;VLOOKUP($A31,tab_z,3,FALSE)&amp;(E$2+((ROW()-$C36)*4))),BD!$H$12))/2+IF(E31="","",COUNTIF(INDIRECT("'Calcul1'!"&amp;VLOOKUP($A31,tab_z,2,FALSE)&amp;(E$1+((ROW()-$C36)*4))&amp;":"&amp;VLOOKUP($A31,tab_z,3,FALSE)&amp;(E$2+((ROW()-$C36)*4))),BD!$H$13))/2+IF(E31="","",COUNTIF(INDIRECT("'Calcul1'!"&amp;VLOOKUP($A31,tab_z,2,FALSE)&amp;(E$1+((ROW()-$C36)*4))&amp;":"&amp;VLOOKUP($A31,tab_z,3,FALSE)&amp;(E$2+((ROW()-$C36)*4))),BD!$H$14))/2+IF(E31="","",COUNTIF(INDIRECT("'Calcul1'!"&amp;VLOOKUP($A31,tab_z,2,FALSE)&amp;(E$1+((ROW()-$C36)*4))&amp;":"&amp;VLOOKUP($A31,tab_z,3,FALSE)&amp;(E$2+((ROW()-$C36)*4))),BD!$H$15))/2+IF(E31="","",COUNTIF(INDIRECT("'Calcul1'!"&amp;VLOOKUP($A31,tab_z,2,FALSE)&amp;(E$1+((ROW()-$C36)*4))&amp;":"&amp;VLOOKUP($A31,tab_z,3,FALSE)&amp;(E$2+((ROW()-$C36)*4))),BD!$H$16))/2+IF(E31="","",COUNTIF(INDIRECT("'Calcul1'!"&amp;VLOOKUP($A31,tab_z,2,FALSE)&amp;(E$1+((ROW()-$C36)*4))&amp;":"&amp;VLOOKUP($A31,tab_z,3,FALSE)&amp;(E$2+((ROW()-$C36)*4))),BD!$H$17))/2+IF(E31="","",COUNTIF(INDIRECT("'Calcul1'!"&amp;VLOOKUP($A31,tab_z,2,FALSE)&amp;(E$1+((ROW()-$C36)*4))&amp;":"&amp;VLOOKUP($A31,tab_z,3,FALSE)&amp;(E$2+((ROW()-$C36)*4))),BD!$H$18))/2+IF(E31="","",COUNTIF(INDIRECT("'Calcul1'!"&amp;VLOOKUP($A31,tab_z,2,FALSE)&amp;(E$1+((ROW()-$C36)*4))&amp;":"&amp;VLOOKUP($A31,tab_z,3,FALSE)&amp;(E$2+((ROW()-$C36)*4))),BD!$H$19))/2+IF(E31="","",COUNTIF(INDIRECT("'Calcul1'!"&amp;VLOOKUP($A31,tab_z,2,FALSE)&amp;(E$1+((ROW()-$C36)*4))&amp;":"&amp;VLOOKUP($A31,tab_z,3,FALSE)&amp;(E$2+((ROW()-$C36)*4))),BD!$H$20))/2</f>
        <v>0</v>
      </c>
      <c r="F36" s="275">
        <f ca="1">IF(F31="","",COUNTIF(INDIRECT("'Calcul1'!"&amp;VLOOKUP($A31,tab_z,2,FALSE)&amp;(F$1+((ROW()-$C36)*4))&amp;":"&amp;VLOOKUP($A31,tab_z,3,FALSE)&amp;(F$2+((ROW()-$C36)*4))),BD!$H$2))/2+IF(F31="","",COUNTIF(INDIRECT("'Calcul1'!"&amp;VLOOKUP($A31,tab_z,2,FALSE)&amp;(F$1+((ROW()-$C36)*4))&amp;":"&amp;VLOOKUP($A31,tab_z,3,FALSE)&amp;(F$2+((ROW()-$C36)*4))),BD!$H$3))/2+IF(F31="","",COUNTIF(INDIRECT("'Calcul1'!"&amp;VLOOKUP($A31,tab_z,2,FALSE)&amp;(F$1+((ROW()-$C36)*4))&amp;":"&amp;VLOOKUP($A31,tab_z,3,FALSE)&amp;(F$2+((ROW()-$C36)*4))),BD!$H$4))/2+IF(F31="","",COUNTIF(INDIRECT("'Calcul1'!"&amp;VLOOKUP($A31,tab_z,2,FALSE)&amp;(F$1+((ROW()-$C36)*4))&amp;":"&amp;VLOOKUP($A31,tab_z,3,FALSE)&amp;(F$2+((ROW()-$C36)*4))),BD!$H$5))/2+IF(F31="","",COUNTIF(INDIRECT("'Calcul1'!"&amp;VLOOKUP($A31,tab_z,2,FALSE)&amp;(F$1+((ROW()-$C36)*4))&amp;":"&amp;VLOOKUP($A31,tab_z,3,FALSE)&amp;(F$2+((ROW()-$C36)*4))),BD!$H$6))/2+IF(F31="","",COUNTIF(INDIRECT("'Calcul1'!"&amp;VLOOKUP($A31,tab_z,2,FALSE)&amp;(F$1+((ROW()-$C36)*4))&amp;":"&amp;VLOOKUP($A31,tab_z,3,FALSE)&amp;(F$2+((ROW()-$C36)*4))),BD!$H$7))/2+IF(F31="","",COUNTIF(INDIRECT("'Calcul1'!"&amp;VLOOKUP($A31,tab_z,2,FALSE)&amp;(F$1+((ROW()-$C36)*4))&amp;":"&amp;VLOOKUP($A31,tab_z,3,FALSE)&amp;(F$2+((ROW()-$C36)*4))),BD!$H$8))/2+IF(F31="","",COUNTIF(INDIRECT("'Calcul1'!"&amp;VLOOKUP($A31,tab_z,2,FALSE)&amp;(F$1+((ROW()-$C36)*4))&amp;":"&amp;VLOOKUP($A31,tab_z,3,FALSE)&amp;(F$2+((ROW()-$C36)*4))),BD!$H$9))/2+IF(F31="","",COUNTIF(INDIRECT("'Calcul1'!"&amp;VLOOKUP($A31,tab_z,2,FALSE)&amp;(F$1+((ROW()-$C36)*4))&amp;":"&amp;VLOOKUP($A31,tab_z,3,FALSE)&amp;(F$2+((ROW()-$C36)*4))),BD!$H$10))/2+IF(F31="","",COUNTIF(INDIRECT("'Calcul1'!"&amp;VLOOKUP($A31,tab_z,2,FALSE)&amp;(F$1+((ROW()-$C36)*4))&amp;":"&amp;VLOOKUP($A31,tab_z,3,FALSE)&amp;(F$2+((ROW()-$C36)*4))),BD!$H$11))/2+IF(F31="","",COUNTIF(INDIRECT("'Calcul1'!"&amp;VLOOKUP($A31,tab_z,2,FALSE)&amp;(F$1+((ROW()-$C36)*4))&amp;":"&amp;VLOOKUP($A31,tab_z,3,FALSE)&amp;(F$2+((ROW()-$C36)*4))),BD!$H$12))/2+IF(F31="","",COUNTIF(INDIRECT("'Calcul1'!"&amp;VLOOKUP($A31,tab_z,2,FALSE)&amp;(F$1+((ROW()-$C36)*4))&amp;":"&amp;VLOOKUP($A31,tab_z,3,FALSE)&amp;(F$2+((ROW()-$C36)*4))),BD!$H$13))/2+IF(F31="","",COUNTIF(INDIRECT("'Calcul1'!"&amp;VLOOKUP($A31,tab_z,2,FALSE)&amp;(F$1+((ROW()-$C36)*4))&amp;":"&amp;VLOOKUP($A31,tab_z,3,FALSE)&amp;(F$2+((ROW()-$C36)*4))),BD!$H$14))/2+IF(F31="","",COUNTIF(INDIRECT("'Calcul1'!"&amp;VLOOKUP($A31,tab_z,2,FALSE)&amp;(F$1+((ROW()-$C36)*4))&amp;":"&amp;VLOOKUP($A31,tab_z,3,FALSE)&amp;(F$2+((ROW()-$C36)*4))),BD!$H$15))/2+IF(F31="","",COUNTIF(INDIRECT("'Calcul1'!"&amp;VLOOKUP($A31,tab_z,2,FALSE)&amp;(F$1+((ROW()-$C36)*4))&amp;":"&amp;VLOOKUP($A31,tab_z,3,FALSE)&amp;(F$2+((ROW()-$C36)*4))),BD!$H$16))/2+IF(F31="","",COUNTIF(INDIRECT("'Calcul1'!"&amp;VLOOKUP($A31,tab_z,2,FALSE)&amp;(F$1+((ROW()-$C36)*4))&amp;":"&amp;VLOOKUP($A31,tab_z,3,FALSE)&amp;(F$2+((ROW()-$C36)*4))),BD!$H$17))/2+IF(F31="","",COUNTIF(INDIRECT("'Calcul1'!"&amp;VLOOKUP($A31,tab_z,2,FALSE)&amp;(F$1+((ROW()-$C36)*4))&amp;":"&amp;VLOOKUP($A31,tab_z,3,FALSE)&amp;(F$2+((ROW()-$C36)*4))),BD!$H$18))/2+IF(F31="","",COUNTIF(INDIRECT("'Calcul1'!"&amp;VLOOKUP($A31,tab_z,2,FALSE)&amp;(F$1+((ROW()-$C36)*4))&amp;":"&amp;VLOOKUP($A31,tab_z,3,FALSE)&amp;(F$2+((ROW()-$C36)*4))),BD!$H$19))/2+IF(F31="","",COUNTIF(INDIRECT("'Calcul1'!"&amp;VLOOKUP($A31,tab_z,2,FALSE)&amp;(F$1+((ROW()-$C36)*4))&amp;":"&amp;VLOOKUP($A31,tab_z,3,FALSE)&amp;(F$2+((ROW()-$C36)*4))),BD!$H$20))/2</f>
        <v>0</v>
      </c>
      <c r="G36" s="275">
        <f ca="1">IF(G31="","",COUNTIF(INDIRECT("'Calcul1'!"&amp;VLOOKUP($A31,tab_z,2,FALSE)&amp;(G$1+((ROW()-$C36)*4))&amp;":"&amp;VLOOKUP($A31,tab_z,3,FALSE)&amp;(G$2+((ROW()-$C36)*4))),BD!$H$2))/2+IF(G31="","",COUNTIF(INDIRECT("'Calcul1'!"&amp;VLOOKUP($A31,tab_z,2,FALSE)&amp;(G$1+((ROW()-$C36)*4))&amp;":"&amp;VLOOKUP($A31,tab_z,3,FALSE)&amp;(G$2+((ROW()-$C36)*4))),BD!$H$3))/2+IF(G31="","",COUNTIF(INDIRECT("'Calcul1'!"&amp;VLOOKUP($A31,tab_z,2,FALSE)&amp;(G$1+((ROW()-$C36)*4))&amp;":"&amp;VLOOKUP($A31,tab_z,3,FALSE)&amp;(G$2+((ROW()-$C36)*4))),BD!$H$4))/2+IF(G31="","",COUNTIF(INDIRECT("'Calcul1'!"&amp;VLOOKUP($A31,tab_z,2,FALSE)&amp;(G$1+((ROW()-$C36)*4))&amp;":"&amp;VLOOKUP($A31,tab_z,3,FALSE)&amp;(G$2+((ROW()-$C36)*4))),BD!$H$5))/2+IF(G31="","",COUNTIF(INDIRECT("'Calcul1'!"&amp;VLOOKUP($A31,tab_z,2,FALSE)&amp;(G$1+((ROW()-$C36)*4))&amp;":"&amp;VLOOKUP($A31,tab_z,3,FALSE)&amp;(G$2+((ROW()-$C36)*4))),BD!$H$6))/2+IF(G31="","",COUNTIF(INDIRECT("'Calcul1'!"&amp;VLOOKUP($A31,tab_z,2,FALSE)&amp;(G$1+((ROW()-$C36)*4))&amp;":"&amp;VLOOKUP($A31,tab_z,3,FALSE)&amp;(G$2+((ROW()-$C36)*4))),BD!$H$7))/2+IF(G31="","",COUNTIF(INDIRECT("'Calcul1'!"&amp;VLOOKUP($A31,tab_z,2,FALSE)&amp;(G$1+((ROW()-$C36)*4))&amp;":"&amp;VLOOKUP($A31,tab_z,3,FALSE)&amp;(G$2+((ROW()-$C36)*4))),BD!$H$8))/2+IF(G31="","",COUNTIF(INDIRECT("'Calcul1'!"&amp;VLOOKUP($A31,tab_z,2,FALSE)&amp;(G$1+((ROW()-$C36)*4))&amp;":"&amp;VLOOKUP($A31,tab_z,3,FALSE)&amp;(G$2+((ROW()-$C36)*4))),BD!$H$9))/2+IF(G31="","",COUNTIF(INDIRECT("'Calcul1'!"&amp;VLOOKUP($A31,tab_z,2,FALSE)&amp;(G$1+((ROW()-$C36)*4))&amp;":"&amp;VLOOKUP($A31,tab_z,3,FALSE)&amp;(G$2+((ROW()-$C36)*4))),BD!$H$10))/2+IF(G31="","",COUNTIF(INDIRECT("'Calcul1'!"&amp;VLOOKUP($A31,tab_z,2,FALSE)&amp;(G$1+((ROW()-$C36)*4))&amp;":"&amp;VLOOKUP($A31,tab_z,3,FALSE)&amp;(G$2+((ROW()-$C36)*4))),BD!$H$11))/2+IF(G31="","",COUNTIF(INDIRECT("'Calcul1'!"&amp;VLOOKUP($A31,tab_z,2,FALSE)&amp;(G$1+((ROW()-$C36)*4))&amp;":"&amp;VLOOKUP($A31,tab_z,3,FALSE)&amp;(G$2+((ROW()-$C36)*4))),BD!$H$12))/2+IF(G31="","",COUNTIF(INDIRECT("'Calcul1'!"&amp;VLOOKUP($A31,tab_z,2,FALSE)&amp;(G$1+((ROW()-$C36)*4))&amp;":"&amp;VLOOKUP($A31,tab_z,3,FALSE)&amp;(G$2+((ROW()-$C36)*4))),BD!$H$13))/2+IF(G31="","",COUNTIF(INDIRECT("'Calcul1'!"&amp;VLOOKUP($A31,tab_z,2,FALSE)&amp;(G$1+((ROW()-$C36)*4))&amp;":"&amp;VLOOKUP($A31,tab_z,3,FALSE)&amp;(G$2+((ROW()-$C36)*4))),BD!$H$14))/2+IF(G31="","",COUNTIF(INDIRECT("'Calcul1'!"&amp;VLOOKUP($A31,tab_z,2,FALSE)&amp;(G$1+((ROW()-$C36)*4))&amp;":"&amp;VLOOKUP($A31,tab_z,3,FALSE)&amp;(G$2+((ROW()-$C36)*4))),BD!$H$15))/2+IF(G31="","",COUNTIF(INDIRECT("'Calcul1'!"&amp;VLOOKUP($A31,tab_z,2,FALSE)&amp;(G$1+((ROW()-$C36)*4))&amp;":"&amp;VLOOKUP($A31,tab_z,3,FALSE)&amp;(G$2+((ROW()-$C36)*4))),BD!$H$16))/2+IF(G31="","",COUNTIF(INDIRECT("'Calcul1'!"&amp;VLOOKUP($A31,tab_z,2,FALSE)&amp;(G$1+((ROW()-$C36)*4))&amp;":"&amp;VLOOKUP($A31,tab_z,3,FALSE)&amp;(G$2+((ROW()-$C36)*4))),BD!$H$17))/2+IF(G31="","",COUNTIF(INDIRECT("'Calcul1'!"&amp;VLOOKUP($A31,tab_z,2,FALSE)&amp;(G$1+((ROW()-$C36)*4))&amp;":"&amp;VLOOKUP($A31,tab_z,3,FALSE)&amp;(G$2+((ROW()-$C36)*4))),BD!$H$18))/2+IF(G31="","",COUNTIF(INDIRECT("'Calcul1'!"&amp;VLOOKUP($A31,tab_z,2,FALSE)&amp;(G$1+((ROW()-$C36)*4))&amp;":"&amp;VLOOKUP($A31,tab_z,3,FALSE)&amp;(G$2+((ROW()-$C36)*4))),BD!$H$19))/2+IF(G31="","",COUNTIF(INDIRECT("'Calcul1'!"&amp;VLOOKUP($A31,tab_z,2,FALSE)&amp;(G$1+((ROW()-$C36)*4))&amp;":"&amp;VLOOKUP($A31,tab_z,3,FALSE)&amp;(G$2+((ROW()-$C36)*4))),BD!$H$20))/2</f>
        <v>0</v>
      </c>
      <c r="H36" s="275" t="e">
        <f ca="1">IF(H31="","",COUNTIF(INDIRECT("'Calcul1'!"&amp;VLOOKUP($A31,tab_z,2,FALSE)&amp;(H$1+((ROW()-$C36)*4))&amp;":"&amp;VLOOKUP($A31,tab_z,3,FALSE)&amp;(H$2+((ROW()-$C36)*4))),BD!$H$2))/2+IF(H31="","",COUNTIF(INDIRECT("'Calcul1'!"&amp;VLOOKUP($A31,tab_z,2,FALSE)&amp;(H$1+((ROW()-$C36)*4))&amp;":"&amp;VLOOKUP($A31,tab_z,3,FALSE)&amp;(H$2+((ROW()-$C36)*4))),BD!$H$3))/2+IF(H31="","",COUNTIF(INDIRECT("'Calcul1'!"&amp;VLOOKUP($A31,tab_z,2,FALSE)&amp;(H$1+((ROW()-$C36)*4))&amp;":"&amp;VLOOKUP($A31,tab_z,3,FALSE)&amp;(H$2+((ROW()-$C36)*4))),BD!$H$4))/2+IF(H31="","",COUNTIF(INDIRECT("'Calcul1'!"&amp;VLOOKUP($A31,tab_z,2,FALSE)&amp;(H$1+((ROW()-$C36)*4))&amp;":"&amp;VLOOKUP($A31,tab_z,3,FALSE)&amp;(H$2+((ROW()-$C36)*4))),BD!$H$5))/2+IF(H31="","",COUNTIF(INDIRECT("'Calcul1'!"&amp;VLOOKUP($A31,tab_z,2,FALSE)&amp;(H$1+((ROW()-$C36)*4))&amp;":"&amp;VLOOKUP($A31,tab_z,3,FALSE)&amp;(H$2+((ROW()-$C36)*4))),BD!$H$6))/2+IF(H31="","",COUNTIF(INDIRECT("'Calcul1'!"&amp;VLOOKUP($A31,tab_z,2,FALSE)&amp;(H$1+((ROW()-$C36)*4))&amp;":"&amp;VLOOKUP($A31,tab_z,3,FALSE)&amp;(H$2+((ROW()-$C36)*4))),BD!$H$7))/2+IF(H31="","",COUNTIF(INDIRECT("'Calcul1'!"&amp;VLOOKUP($A31,tab_z,2,FALSE)&amp;(H$1+((ROW()-$C36)*4))&amp;":"&amp;VLOOKUP($A31,tab_z,3,FALSE)&amp;(H$2+((ROW()-$C36)*4))),BD!$H$8))/2+IF(H31="","",COUNTIF(INDIRECT("'Calcul1'!"&amp;VLOOKUP($A31,tab_z,2,FALSE)&amp;(H$1+((ROW()-$C36)*4))&amp;":"&amp;VLOOKUP($A31,tab_z,3,FALSE)&amp;(H$2+((ROW()-$C36)*4))),BD!$H$9))/2+IF(H31="","",COUNTIF(INDIRECT("'Calcul1'!"&amp;VLOOKUP($A31,tab_z,2,FALSE)&amp;(H$1+((ROW()-$C36)*4))&amp;":"&amp;VLOOKUP($A31,tab_z,3,FALSE)&amp;(H$2+((ROW()-$C36)*4))),BD!$H$10))/2+IF(H31="","",COUNTIF(INDIRECT("'Calcul1'!"&amp;VLOOKUP($A31,tab_z,2,FALSE)&amp;(H$1+((ROW()-$C36)*4))&amp;":"&amp;VLOOKUP($A31,tab_z,3,FALSE)&amp;(H$2+((ROW()-$C36)*4))),BD!$H$11))/2+IF(H31="","",COUNTIF(INDIRECT("'Calcul1'!"&amp;VLOOKUP($A31,tab_z,2,FALSE)&amp;(H$1+((ROW()-$C36)*4))&amp;":"&amp;VLOOKUP($A31,tab_z,3,FALSE)&amp;(H$2+((ROW()-$C36)*4))),BD!$H$12))/2+IF(H31="","",COUNTIF(INDIRECT("'Calcul1'!"&amp;VLOOKUP($A31,tab_z,2,FALSE)&amp;(H$1+((ROW()-$C36)*4))&amp;":"&amp;VLOOKUP($A31,tab_z,3,FALSE)&amp;(H$2+((ROW()-$C36)*4))),BD!$H$13))/2+IF(H31="","",COUNTIF(INDIRECT("'Calcul1'!"&amp;VLOOKUP($A31,tab_z,2,FALSE)&amp;(H$1+((ROW()-$C36)*4))&amp;":"&amp;VLOOKUP($A31,tab_z,3,FALSE)&amp;(H$2+((ROW()-$C36)*4))),BD!$H$14))/2+IF(H31="","",COUNTIF(INDIRECT("'Calcul1'!"&amp;VLOOKUP($A31,tab_z,2,FALSE)&amp;(H$1+((ROW()-$C36)*4))&amp;":"&amp;VLOOKUP($A31,tab_z,3,FALSE)&amp;(H$2+((ROW()-$C36)*4))),BD!$H$15))/2+IF(H31="","",COUNTIF(INDIRECT("'Calcul1'!"&amp;VLOOKUP($A31,tab_z,2,FALSE)&amp;(H$1+((ROW()-$C36)*4))&amp;":"&amp;VLOOKUP($A31,tab_z,3,FALSE)&amp;(H$2+((ROW()-$C36)*4))),BD!$H$16))/2+IF(H31="","",COUNTIF(INDIRECT("'Calcul1'!"&amp;VLOOKUP($A31,tab_z,2,FALSE)&amp;(H$1+((ROW()-$C36)*4))&amp;":"&amp;VLOOKUP($A31,tab_z,3,FALSE)&amp;(H$2+((ROW()-$C36)*4))),BD!$H$17))/2+IF(H31="","",COUNTIF(INDIRECT("'Calcul1'!"&amp;VLOOKUP($A31,tab_z,2,FALSE)&amp;(H$1+((ROW()-$C36)*4))&amp;":"&amp;VLOOKUP($A31,tab_z,3,FALSE)&amp;(H$2+((ROW()-$C36)*4))),BD!$H$18))/2+IF(H31="","",COUNTIF(INDIRECT("'Calcul1'!"&amp;VLOOKUP($A31,tab_z,2,FALSE)&amp;(H$1+((ROW()-$C36)*4))&amp;":"&amp;VLOOKUP($A31,tab_z,3,FALSE)&amp;(H$2+((ROW()-$C36)*4))),BD!$H$19))/2+IF(H31="","",COUNTIF(INDIRECT("'Calcul1'!"&amp;VLOOKUP($A31,tab_z,2,FALSE)&amp;(H$1+((ROW()-$C36)*4))&amp;":"&amp;VLOOKUP($A31,tab_z,3,FALSE)&amp;(H$2+((ROW()-$C36)*4))),BD!$H$20))/2</f>
        <v>#VALUE!</v>
      </c>
      <c r="I36" s="275" t="e">
        <f ca="1">IF(I31="","",COUNTIF(INDIRECT("'Calcul1'!"&amp;VLOOKUP($A31,tab_z,2,FALSE)&amp;(I$1+((ROW()-$C36)*4))&amp;":"&amp;VLOOKUP($A31,tab_z,3,FALSE)&amp;(I$2+((ROW()-$C36)*4))),BD!$H$2))/2+IF(I31="","",COUNTIF(INDIRECT("'Calcul1'!"&amp;VLOOKUP($A31,tab_z,2,FALSE)&amp;(I$1+((ROW()-$C36)*4))&amp;":"&amp;VLOOKUP($A31,tab_z,3,FALSE)&amp;(I$2+((ROW()-$C36)*4))),BD!$H$3))/2+IF(I31="","",COUNTIF(INDIRECT("'Calcul1'!"&amp;VLOOKUP($A31,tab_z,2,FALSE)&amp;(I$1+((ROW()-$C36)*4))&amp;":"&amp;VLOOKUP($A31,tab_z,3,FALSE)&amp;(I$2+((ROW()-$C36)*4))),BD!$H$4))/2+IF(I31="","",COUNTIF(INDIRECT("'Calcul1'!"&amp;VLOOKUP($A31,tab_z,2,FALSE)&amp;(I$1+((ROW()-$C36)*4))&amp;":"&amp;VLOOKUP($A31,tab_z,3,FALSE)&amp;(I$2+((ROW()-$C36)*4))),BD!$H$5))/2+IF(I31="","",COUNTIF(INDIRECT("'Calcul1'!"&amp;VLOOKUP($A31,tab_z,2,FALSE)&amp;(I$1+((ROW()-$C36)*4))&amp;":"&amp;VLOOKUP($A31,tab_z,3,FALSE)&amp;(I$2+((ROW()-$C36)*4))),BD!$H$6))/2+IF(I31="","",COUNTIF(INDIRECT("'Calcul1'!"&amp;VLOOKUP($A31,tab_z,2,FALSE)&amp;(I$1+((ROW()-$C36)*4))&amp;":"&amp;VLOOKUP($A31,tab_z,3,FALSE)&amp;(I$2+((ROW()-$C36)*4))),BD!$H$7))/2+IF(I31="","",COUNTIF(INDIRECT("'Calcul1'!"&amp;VLOOKUP($A31,tab_z,2,FALSE)&amp;(I$1+((ROW()-$C36)*4))&amp;":"&amp;VLOOKUP($A31,tab_z,3,FALSE)&amp;(I$2+((ROW()-$C36)*4))),BD!$H$8))/2+IF(I31="","",COUNTIF(INDIRECT("'Calcul1'!"&amp;VLOOKUP($A31,tab_z,2,FALSE)&amp;(I$1+((ROW()-$C36)*4))&amp;":"&amp;VLOOKUP($A31,tab_z,3,FALSE)&amp;(I$2+((ROW()-$C36)*4))),BD!$H$9))/2+IF(I31="","",COUNTIF(INDIRECT("'Calcul1'!"&amp;VLOOKUP($A31,tab_z,2,FALSE)&amp;(I$1+((ROW()-$C36)*4))&amp;":"&amp;VLOOKUP($A31,tab_z,3,FALSE)&amp;(I$2+((ROW()-$C36)*4))),BD!$H$10))/2+IF(I31="","",COUNTIF(INDIRECT("'Calcul1'!"&amp;VLOOKUP($A31,tab_z,2,FALSE)&amp;(I$1+((ROW()-$C36)*4))&amp;":"&amp;VLOOKUP($A31,tab_z,3,FALSE)&amp;(I$2+((ROW()-$C36)*4))),BD!$H$11))/2+IF(I31="","",COUNTIF(INDIRECT("'Calcul1'!"&amp;VLOOKUP($A31,tab_z,2,FALSE)&amp;(I$1+((ROW()-$C36)*4))&amp;":"&amp;VLOOKUP($A31,tab_z,3,FALSE)&amp;(I$2+((ROW()-$C36)*4))),BD!$H$12))/2+IF(I31="","",COUNTIF(INDIRECT("'Calcul1'!"&amp;VLOOKUP($A31,tab_z,2,FALSE)&amp;(I$1+((ROW()-$C36)*4))&amp;":"&amp;VLOOKUP($A31,tab_z,3,FALSE)&amp;(I$2+((ROW()-$C36)*4))),BD!$H$13))/2+IF(I31="","",COUNTIF(INDIRECT("'Calcul1'!"&amp;VLOOKUP($A31,tab_z,2,FALSE)&amp;(I$1+((ROW()-$C36)*4))&amp;":"&amp;VLOOKUP($A31,tab_z,3,FALSE)&amp;(I$2+((ROW()-$C36)*4))),BD!$H$14))/2+IF(I31="","",COUNTIF(INDIRECT("'Calcul1'!"&amp;VLOOKUP($A31,tab_z,2,FALSE)&amp;(I$1+((ROW()-$C36)*4))&amp;":"&amp;VLOOKUP($A31,tab_z,3,FALSE)&amp;(I$2+((ROW()-$C36)*4))),BD!$H$15))/2+IF(I31="","",COUNTIF(INDIRECT("'Calcul1'!"&amp;VLOOKUP($A31,tab_z,2,FALSE)&amp;(I$1+((ROW()-$C36)*4))&amp;":"&amp;VLOOKUP($A31,tab_z,3,FALSE)&amp;(I$2+((ROW()-$C36)*4))),BD!$H$16))/2+IF(I31="","",COUNTIF(INDIRECT("'Calcul1'!"&amp;VLOOKUP($A31,tab_z,2,FALSE)&amp;(I$1+((ROW()-$C36)*4))&amp;":"&amp;VLOOKUP($A31,tab_z,3,FALSE)&amp;(I$2+((ROW()-$C36)*4))),BD!$H$17))/2+IF(I31="","",COUNTIF(INDIRECT("'Calcul1'!"&amp;VLOOKUP($A31,tab_z,2,FALSE)&amp;(I$1+((ROW()-$C36)*4))&amp;":"&amp;VLOOKUP($A31,tab_z,3,FALSE)&amp;(I$2+((ROW()-$C36)*4))),BD!$H$18))/2+IF(I31="","",COUNTIF(INDIRECT("'Calcul1'!"&amp;VLOOKUP($A31,tab_z,2,FALSE)&amp;(I$1+((ROW()-$C36)*4))&amp;":"&amp;VLOOKUP($A31,tab_z,3,FALSE)&amp;(I$2+((ROW()-$C36)*4))),BD!$H$19))/2+IF(I31="","",COUNTIF(INDIRECT("'Calcul1'!"&amp;VLOOKUP($A31,tab_z,2,FALSE)&amp;(I$1+((ROW()-$C36)*4))&amp;":"&amp;VLOOKUP($A31,tab_z,3,FALSE)&amp;(I$2+((ROW()-$C36)*4))),BD!$H$20))/2</f>
        <v>#VALUE!</v>
      </c>
      <c r="J36" s="275" t="e">
        <f ca="1">IF(J31="","",COUNTIF(INDIRECT("'Calcul1'!"&amp;VLOOKUP($A31,tab_z,2,FALSE)&amp;(J$1+((ROW()-$C36)*4))&amp;":"&amp;VLOOKUP($A31,tab_z,3,FALSE)&amp;(J$2+((ROW()-$C36)*4))),BD!$H$2))/2+IF(J31="","",COUNTIF(INDIRECT("'Calcul1'!"&amp;VLOOKUP($A31,tab_z,2,FALSE)&amp;(J$1+((ROW()-$C36)*4))&amp;":"&amp;VLOOKUP($A31,tab_z,3,FALSE)&amp;(J$2+((ROW()-$C36)*4))),BD!$H$3))/2+IF(J31="","",COUNTIF(INDIRECT("'Calcul1'!"&amp;VLOOKUP($A31,tab_z,2,FALSE)&amp;(J$1+((ROW()-$C36)*4))&amp;":"&amp;VLOOKUP($A31,tab_z,3,FALSE)&amp;(J$2+((ROW()-$C36)*4))),BD!$H$4))/2+IF(J31="","",COUNTIF(INDIRECT("'Calcul1'!"&amp;VLOOKUP($A31,tab_z,2,FALSE)&amp;(J$1+((ROW()-$C36)*4))&amp;":"&amp;VLOOKUP($A31,tab_z,3,FALSE)&amp;(J$2+((ROW()-$C36)*4))),BD!$H$5))/2+IF(J31="","",COUNTIF(INDIRECT("'Calcul1'!"&amp;VLOOKUP($A31,tab_z,2,FALSE)&amp;(J$1+((ROW()-$C36)*4))&amp;":"&amp;VLOOKUP($A31,tab_z,3,FALSE)&amp;(J$2+((ROW()-$C36)*4))),BD!$H$6))/2+IF(J31="","",COUNTIF(INDIRECT("'Calcul1'!"&amp;VLOOKUP($A31,tab_z,2,FALSE)&amp;(J$1+((ROW()-$C36)*4))&amp;":"&amp;VLOOKUP($A31,tab_z,3,FALSE)&amp;(J$2+((ROW()-$C36)*4))),BD!$H$7))/2+IF(J31="","",COUNTIF(INDIRECT("'Calcul1'!"&amp;VLOOKUP($A31,tab_z,2,FALSE)&amp;(J$1+((ROW()-$C36)*4))&amp;":"&amp;VLOOKUP($A31,tab_z,3,FALSE)&amp;(J$2+((ROW()-$C36)*4))),BD!$H$8))/2+IF(J31="","",COUNTIF(INDIRECT("'Calcul1'!"&amp;VLOOKUP($A31,tab_z,2,FALSE)&amp;(J$1+((ROW()-$C36)*4))&amp;":"&amp;VLOOKUP($A31,tab_z,3,FALSE)&amp;(J$2+((ROW()-$C36)*4))),BD!$H$9))/2+IF(J31="","",COUNTIF(INDIRECT("'Calcul1'!"&amp;VLOOKUP($A31,tab_z,2,FALSE)&amp;(J$1+((ROW()-$C36)*4))&amp;":"&amp;VLOOKUP($A31,tab_z,3,FALSE)&amp;(J$2+((ROW()-$C36)*4))),BD!$H$10))/2+IF(J31="","",COUNTIF(INDIRECT("'Calcul1'!"&amp;VLOOKUP($A31,tab_z,2,FALSE)&amp;(J$1+((ROW()-$C36)*4))&amp;":"&amp;VLOOKUP($A31,tab_z,3,FALSE)&amp;(J$2+((ROW()-$C36)*4))),BD!$H$11))/2+IF(J31="","",COUNTIF(INDIRECT("'Calcul1'!"&amp;VLOOKUP($A31,tab_z,2,FALSE)&amp;(J$1+((ROW()-$C36)*4))&amp;":"&amp;VLOOKUP($A31,tab_z,3,FALSE)&amp;(J$2+((ROW()-$C36)*4))),BD!$H$12))/2+IF(J31="","",COUNTIF(INDIRECT("'Calcul1'!"&amp;VLOOKUP($A31,tab_z,2,FALSE)&amp;(J$1+((ROW()-$C36)*4))&amp;":"&amp;VLOOKUP($A31,tab_z,3,FALSE)&amp;(J$2+((ROW()-$C36)*4))),BD!$H$13))/2+IF(J31="","",COUNTIF(INDIRECT("'Calcul1'!"&amp;VLOOKUP($A31,tab_z,2,FALSE)&amp;(J$1+((ROW()-$C36)*4))&amp;":"&amp;VLOOKUP($A31,tab_z,3,FALSE)&amp;(J$2+((ROW()-$C36)*4))),BD!$H$14))/2+IF(J31="","",COUNTIF(INDIRECT("'Calcul1'!"&amp;VLOOKUP($A31,tab_z,2,FALSE)&amp;(J$1+((ROW()-$C36)*4))&amp;":"&amp;VLOOKUP($A31,tab_z,3,FALSE)&amp;(J$2+((ROW()-$C36)*4))),BD!$H$15))/2+IF(J31="","",COUNTIF(INDIRECT("'Calcul1'!"&amp;VLOOKUP($A31,tab_z,2,FALSE)&amp;(J$1+((ROW()-$C36)*4))&amp;":"&amp;VLOOKUP($A31,tab_z,3,FALSE)&amp;(J$2+((ROW()-$C36)*4))),BD!$H$16))/2+IF(J31="","",COUNTIF(INDIRECT("'Calcul1'!"&amp;VLOOKUP($A31,tab_z,2,FALSE)&amp;(J$1+((ROW()-$C36)*4))&amp;":"&amp;VLOOKUP($A31,tab_z,3,FALSE)&amp;(J$2+((ROW()-$C36)*4))),BD!$H$17))/2+IF(J31="","",COUNTIF(INDIRECT("'Calcul1'!"&amp;VLOOKUP($A31,tab_z,2,FALSE)&amp;(J$1+((ROW()-$C36)*4))&amp;":"&amp;VLOOKUP($A31,tab_z,3,FALSE)&amp;(J$2+((ROW()-$C36)*4))),BD!$H$18))/2+IF(J31="","",COUNTIF(INDIRECT("'Calcul1'!"&amp;VLOOKUP($A31,tab_z,2,FALSE)&amp;(J$1+((ROW()-$C36)*4))&amp;":"&amp;VLOOKUP($A31,tab_z,3,FALSE)&amp;(J$2+((ROW()-$C36)*4))),BD!$H$19))/2+IF(J31="","",COUNTIF(INDIRECT("'Calcul1'!"&amp;VLOOKUP($A31,tab_z,2,FALSE)&amp;(J$1+((ROW()-$C36)*4))&amp;":"&amp;VLOOKUP($A31,tab_z,3,FALSE)&amp;(J$2+((ROW()-$C36)*4))),BD!$H$20))/2</f>
        <v>#VALUE!</v>
      </c>
      <c r="K36" s="275" t="e">
        <f ca="1">IF(K31="","",COUNTIF(INDIRECT("'Calcul1'!"&amp;VLOOKUP($A31,tab_z,2,FALSE)&amp;(K$1+((ROW()-$C36)*4))&amp;":"&amp;VLOOKUP($A31,tab_z,3,FALSE)&amp;(K$2+((ROW()-$C36)*4))),BD!$H$2))/2+IF(K31="","",COUNTIF(INDIRECT("'Calcul1'!"&amp;VLOOKUP($A31,tab_z,2,FALSE)&amp;(K$1+((ROW()-$C36)*4))&amp;":"&amp;VLOOKUP($A31,tab_z,3,FALSE)&amp;(K$2+((ROW()-$C36)*4))),BD!$H$3))/2+IF(K31="","",COUNTIF(INDIRECT("'Calcul1'!"&amp;VLOOKUP($A31,tab_z,2,FALSE)&amp;(K$1+((ROW()-$C36)*4))&amp;":"&amp;VLOOKUP($A31,tab_z,3,FALSE)&amp;(K$2+((ROW()-$C36)*4))),BD!$H$4))/2+IF(K31="","",COUNTIF(INDIRECT("'Calcul1'!"&amp;VLOOKUP($A31,tab_z,2,FALSE)&amp;(K$1+((ROW()-$C36)*4))&amp;":"&amp;VLOOKUP($A31,tab_z,3,FALSE)&amp;(K$2+((ROW()-$C36)*4))),BD!$H$5))/2+IF(K31="","",COUNTIF(INDIRECT("'Calcul1'!"&amp;VLOOKUP($A31,tab_z,2,FALSE)&amp;(K$1+((ROW()-$C36)*4))&amp;":"&amp;VLOOKUP($A31,tab_z,3,FALSE)&amp;(K$2+((ROW()-$C36)*4))),BD!$H$6))/2+IF(K31="","",COUNTIF(INDIRECT("'Calcul1'!"&amp;VLOOKUP($A31,tab_z,2,FALSE)&amp;(K$1+((ROW()-$C36)*4))&amp;":"&amp;VLOOKUP($A31,tab_z,3,FALSE)&amp;(K$2+((ROW()-$C36)*4))),BD!$H$7))/2+IF(K31="","",COUNTIF(INDIRECT("'Calcul1'!"&amp;VLOOKUP($A31,tab_z,2,FALSE)&amp;(K$1+((ROW()-$C36)*4))&amp;":"&amp;VLOOKUP($A31,tab_z,3,FALSE)&amp;(K$2+((ROW()-$C36)*4))),BD!$H$8))/2+IF(K31="","",COUNTIF(INDIRECT("'Calcul1'!"&amp;VLOOKUP($A31,tab_z,2,FALSE)&amp;(K$1+((ROW()-$C36)*4))&amp;":"&amp;VLOOKUP($A31,tab_z,3,FALSE)&amp;(K$2+((ROW()-$C36)*4))),BD!$H$9))/2+IF(K31="","",COUNTIF(INDIRECT("'Calcul1'!"&amp;VLOOKUP($A31,tab_z,2,FALSE)&amp;(K$1+((ROW()-$C36)*4))&amp;":"&amp;VLOOKUP($A31,tab_z,3,FALSE)&amp;(K$2+((ROW()-$C36)*4))),BD!$H$10))/2+IF(K31="","",COUNTIF(INDIRECT("'Calcul1'!"&amp;VLOOKUP($A31,tab_z,2,FALSE)&amp;(K$1+((ROW()-$C36)*4))&amp;":"&amp;VLOOKUP($A31,tab_z,3,FALSE)&amp;(K$2+((ROW()-$C36)*4))),BD!$H$11))/2+IF(K31="","",COUNTIF(INDIRECT("'Calcul1'!"&amp;VLOOKUP($A31,tab_z,2,FALSE)&amp;(K$1+((ROW()-$C36)*4))&amp;":"&amp;VLOOKUP($A31,tab_z,3,FALSE)&amp;(K$2+((ROW()-$C36)*4))),BD!$H$12))/2+IF(K31="","",COUNTIF(INDIRECT("'Calcul1'!"&amp;VLOOKUP($A31,tab_z,2,FALSE)&amp;(K$1+((ROW()-$C36)*4))&amp;":"&amp;VLOOKUP($A31,tab_z,3,FALSE)&amp;(K$2+((ROW()-$C36)*4))),BD!$H$13))/2+IF(K31="","",COUNTIF(INDIRECT("'Calcul1'!"&amp;VLOOKUP($A31,tab_z,2,FALSE)&amp;(K$1+((ROW()-$C36)*4))&amp;":"&amp;VLOOKUP($A31,tab_z,3,FALSE)&amp;(K$2+((ROW()-$C36)*4))),BD!$H$14))/2+IF(K31="","",COUNTIF(INDIRECT("'Calcul1'!"&amp;VLOOKUP($A31,tab_z,2,FALSE)&amp;(K$1+((ROW()-$C36)*4))&amp;":"&amp;VLOOKUP($A31,tab_z,3,FALSE)&amp;(K$2+((ROW()-$C36)*4))),BD!$H$15))/2+IF(K31="","",COUNTIF(INDIRECT("'Calcul1'!"&amp;VLOOKUP($A31,tab_z,2,FALSE)&amp;(K$1+((ROW()-$C36)*4))&amp;":"&amp;VLOOKUP($A31,tab_z,3,FALSE)&amp;(K$2+((ROW()-$C36)*4))),BD!$H$16))/2+IF(K31="","",COUNTIF(INDIRECT("'Calcul1'!"&amp;VLOOKUP($A31,tab_z,2,FALSE)&amp;(K$1+((ROW()-$C36)*4))&amp;":"&amp;VLOOKUP($A31,tab_z,3,FALSE)&amp;(K$2+((ROW()-$C36)*4))),BD!$H$17))/2+IF(K31="","",COUNTIF(INDIRECT("'Calcul1'!"&amp;VLOOKUP($A31,tab_z,2,FALSE)&amp;(K$1+((ROW()-$C36)*4))&amp;":"&amp;VLOOKUP($A31,tab_z,3,FALSE)&amp;(K$2+((ROW()-$C36)*4))),BD!$H$18))/2+IF(K31="","",COUNTIF(INDIRECT("'Calcul1'!"&amp;VLOOKUP($A31,tab_z,2,FALSE)&amp;(K$1+((ROW()-$C36)*4))&amp;":"&amp;VLOOKUP($A31,tab_z,3,FALSE)&amp;(K$2+((ROW()-$C36)*4))),BD!$H$19))/2+IF(K31="","",COUNTIF(INDIRECT("'Calcul1'!"&amp;VLOOKUP($A31,tab_z,2,FALSE)&amp;(K$1+((ROW()-$C36)*4))&amp;":"&amp;VLOOKUP($A31,tab_z,3,FALSE)&amp;(K$2+((ROW()-$C36)*4))),BD!$H$20))/2</f>
        <v>#VALUE!</v>
      </c>
      <c r="L36" s="276" t="e">
        <f ca="1">IF(L31="","",COUNTIF(INDIRECT("'Calcul1'!"&amp;VLOOKUP($A31,tab_z,2,FALSE)&amp;(L$1+((ROW()-$C36)*4))&amp;":"&amp;VLOOKUP($A31,tab_z,3,FALSE)&amp;(L$2+((ROW()-$C36)*4))),BD!$H$2))/2+IF(L31="","",COUNTIF(INDIRECT("'Calcul1'!"&amp;VLOOKUP($A31,tab_z,2,FALSE)&amp;(L$1+((ROW()-$C36)*4))&amp;":"&amp;VLOOKUP($A31,tab_z,3,FALSE)&amp;(L$2+((ROW()-$C36)*4))),BD!$H$3))/2+IF(L31="","",COUNTIF(INDIRECT("'Calcul1'!"&amp;VLOOKUP($A31,tab_z,2,FALSE)&amp;(L$1+((ROW()-$C36)*4))&amp;":"&amp;VLOOKUP($A31,tab_z,3,FALSE)&amp;(L$2+((ROW()-$C36)*4))),BD!$H$4))/2+IF(L31="","",COUNTIF(INDIRECT("'Calcul1'!"&amp;VLOOKUP($A31,tab_z,2,FALSE)&amp;(L$1+((ROW()-$C36)*4))&amp;":"&amp;VLOOKUP($A31,tab_z,3,FALSE)&amp;(L$2+((ROW()-$C36)*4))),BD!$H$5))/2+IF(L31="","",COUNTIF(INDIRECT("'Calcul1'!"&amp;VLOOKUP($A31,tab_z,2,FALSE)&amp;(L$1+((ROW()-$C36)*4))&amp;":"&amp;VLOOKUP($A31,tab_z,3,FALSE)&amp;(L$2+((ROW()-$C36)*4))),BD!$H$6))/2+IF(L31="","",COUNTIF(INDIRECT("'Calcul1'!"&amp;VLOOKUP($A31,tab_z,2,FALSE)&amp;(L$1+((ROW()-$C36)*4))&amp;":"&amp;VLOOKUP($A31,tab_z,3,FALSE)&amp;(L$2+((ROW()-$C36)*4))),BD!$H$7))/2+IF(L31="","",COUNTIF(INDIRECT("'Calcul1'!"&amp;VLOOKUP($A31,tab_z,2,FALSE)&amp;(L$1+((ROW()-$C36)*4))&amp;":"&amp;VLOOKUP($A31,tab_z,3,FALSE)&amp;(L$2+((ROW()-$C36)*4))),BD!$H$8))/2+IF(L31="","",COUNTIF(INDIRECT("'Calcul1'!"&amp;VLOOKUP($A31,tab_z,2,FALSE)&amp;(L$1+((ROW()-$C36)*4))&amp;":"&amp;VLOOKUP($A31,tab_z,3,FALSE)&amp;(L$2+((ROW()-$C36)*4))),BD!$H$9))/2+IF(L31="","",COUNTIF(INDIRECT("'Calcul1'!"&amp;VLOOKUP($A31,tab_z,2,FALSE)&amp;(L$1+((ROW()-$C36)*4))&amp;":"&amp;VLOOKUP($A31,tab_z,3,FALSE)&amp;(L$2+((ROW()-$C36)*4))),BD!$H$10))/2+IF(L31="","",COUNTIF(INDIRECT("'Calcul1'!"&amp;VLOOKUP($A31,tab_z,2,FALSE)&amp;(L$1+((ROW()-$C36)*4))&amp;":"&amp;VLOOKUP($A31,tab_z,3,FALSE)&amp;(L$2+((ROW()-$C36)*4))),BD!$H$11))/2+IF(L31="","",COUNTIF(INDIRECT("'Calcul1'!"&amp;VLOOKUP($A31,tab_z,2,FALSE)&amp;(L$1+((ROW()-$C36)*4))&amp;":"&amp;VLOOKUP($A31,tab_z,3,FALSE)&amp;(L$2+((ROW()-$C36)*4))),BD!$H$12))/2+IF(L31="","",COUNTIF(INDIRECT("'Calcul1'!"&amp;VLOOKUP($A31,tab_z,2,FALSE)&amp;(L$1+((ROW()-$C36)*4))&amp;":"&amp;VLOOKUP($A31,tab_z,3,FALSE)&amp;(L$2+((ROW()-$C36)*4))),BD!$H$13))/2+IF(L31="","",COUNTIF(INDIRECT("'Calcul1'!"&amp;VLOOKUP($A31,tab_z,2,FALSE)&amp;(L$1+((ROW()-$C36)*4))&amp;":"&amp;VLOOKUP($A31,tab_z,3,FALSE)&amp;(L$2+((ROW()-$C36)*4))),BD!$H$14))/2+IF(L31="","",COUNTIF(INDIRECT("'Calcul1'!"&amp;VLOOKUP($A31,tab_z,2,FALSE)&amp;(L$1+((ROW()-$C36)*4))&amp;":"&amp;VLOOKUP($A31,tab_z,3,FALSE)&amp;(L$2+((ROW()-$C36)*4))),BD!$H$15))/2+IF(L31="","",COUNTIF(INDIRECT("'Calcul1'!"&amp;VLOOKUP($A31,tab_z,2,FALSE)&amp;(L$1+((ROW()-$C36)*4))&amp;":"&amp;VLOOKUP($A31,tab_z,3,FALSE)&amp;(L$2+((ROW()-$C36)*4))),BD!$H$16))/2+IF(L31="","",COUNTIF(INDIRECT("'Calcul1'!"&amp;VLOOKUP($A31,tab_z,2,FALSE)&amp;(L$1+((ROW()-$C36)*4))&amp;":"&amp;VLOOKUP($A31,tab_z,3,FALSE)&amp;(L$2+((ROW()-$C36)*4))),BD!$H$17))/2+IF(L31="","",COUNTIF(INDIRECT("'Calcul1'!"&amp;VLOOKUP($A31,tab_z,2,FALSE)&amp;(L$1+((ROW()-$C36)*4))&amp;":"&amp;VLOOKUP($A31,tab_z,3,FALSE)&amp;(L$2+((ROW()-$C36)*4))),BD!$H$18))/2+IF(L31="","",COUNTIF(INDIRECT("'Calcul1'!"&amp;VLOOKUP($A31,tab_z,2,FALSE)&amp;(L$1+((ROW()-$C36)*4))&amp;":"&amp;VLOOKUP($A31,tab_z,3,FALSE)&amp;(L$2+((ROW()-$C36)*4))),BD!$H$19))/2+IF(L31="","",COUNTIF(INDIRECT("'Calcul1'!"&amp;VLOOKUP($A31,tab_z,2,FALSE)&amp;(L$1+((ROW()-$C36)*4))&amp;":"&amp;VLOOKUP($A31,tab_z,3,FALSE)&amp;(L$2+((ROW()-$C36)*4))),BD!$H$20))/2</f>
        <v>#VALUE!</v>
      </c>
    </row>
    <row r="37" spans="1:12" x14ac:dyDescent="0.2">
      <c r="C37">
        <v>37</v>
      </c>
      <c r="D37" s="287" t="s">
        <v>534</v>
      </c>
      <c r="E37" s="274">
        <f ca="1">IF(E31="","",COUNTIF(INDIRECT("'Calcul1'!"&amp;VLOOKUP($A31,tab_z,2,FALSE)&amp;(E$1+((ROW()-$C37)*4))&amp;":"&amp;VLOOKUP($A31,tab_z,3,FALSE)&amp;(E$2+((ROW()-$C37)*4))),BD!$K$2))/2+IF(E31="","",COUNTIF(INDIRECT("'Calcul1'!"&amp;VLOOKUP($A31,tab_z,2,FALSE)&amp;(E$1+((ROW()-$C37)*4))&amp;":"&amp;VLOOKUP($A31,tab_z,3,FALSE)&amp;(E$2+((ROW()-$C37)*4))),BD!$K$3))/2+IF(E31="","",COUNTIF(INDIRECT("'Calcul1'!"&amp;VLOOKUP($A31,tab_z,2,FALSE)&amp;(E$1+((ROW()-$C37)*4))&amp;":"&amp;VLOOKUP($A31,tab_z,3,FALSE)&amp;(E$2+((ROW()-$C37)*4))),BD!$K$4))/2+IF(E31="","",COUNTIF(INDIRECT("'Calcul1'!"&amp;VLOOKUP($A31,tab_z,2,FALSE)&amp;(E$1+((ROW()-$C37)*4))&amp;":"&amp;VLOOKUP($A31,tab_z,3,FALSE)&amp;(E$2+((ROW()-$C37)*4))),BD!$K$5))/2+IF(E31="","",COUNTIF(INDIRECT("'Calcul1'!"&amp;VLOOKUP($A31,tab_z,2,FALSE)&amp;(E$1+((ROW()-$C37)*4))&amp;":"&amp;VLOOKUP($A31,tab_z,3,FALSE)&amp;(E$2+((ROW()-$C37)*4))),BD!$K$6))/2+IF(E31="","",COUNTIF(INDIRECT("'Calcul1'!"&amp;VLOOKUP($A31,tab_z,2,FALSE)&amp;(E$1+((ROW()-$C37)*4))&amp;":"&amp;VLOOKUP($A31,tab_z,3,FALSE)&amp;(E$2+((ROW()-$C37)*4))),BD!$K$7))/2+IF(E31="","",COUNTIF(INDIRECT("'Calcul1'!"&amp;VLOOKUP($A31,tab_z,2,FALSE)&amp;(E$1+((ROW()-$C37)*4))&amp;":"&amp;VLOOKUP($A31,tab_z,3,FALSE)&amp;(E$2+((ROW()-$C37)*4))),BD!$K$8))/2+IF(E31="","",COUNTIF(INDIRECT("'Calcul1'!"&amp;VLOOKUP($A31,tab_z,2,FALSE)&amp;(E$1+((ROW()-$C37)*4))&amp;":"&amp;VLOOKUP($A31,tab_z,3,FALSE)&amp;(E$2+((ROW()-$C37)*4))),BD!$K$9))/2+IF(E31="","",COUNTIF(INDIRECT("'Calcul1'!"&amp;VLOOKUP($A31,tab_z,2,FALSE)&amp;(E$1+((ROW()-$C37)*4))&amp;":"&amp;VLOOKUP($A31,tab_z,3,FALSE)&amp;(E$2+((ROW()-$C37)*4))),BD!$K$10))/2+IF(E31="","",COUNTIF(INDIRECT("'Calcul1'!"&amp;VLOOKUP($A31,tab_z,2,FALSE)&amp;(E$1+((ROW()-$C37)*4))&amp;":"&amp;VLOOKUP($A31,tab_z,3,FALSE)&amp;(E$2+((ROW()-$C37)*4))),BD!$K$11))/2+IF(E31="","",COUNTIF(INDIRECT("'Calcul1'!"&amp;VLOOKUP($A31,tab_z,2,FALSE)&amp;(E$1+((ROW()-$C37)*4))&amp;":"&amp;VLOOKUP($A31,tab_z,3,FALSE)&amp;(E$2+((ROW()-$C37)*4))),BD!$K$12))/2+IF(E31="","",COUNTIF(INDIRECT("'Calcul1'!"&amp;VLOOKUP($A31,tab_z,2,FALSE)&amp;(E$1+((ROW()-$C37)*4))&amp;":"&amp;VLOOKUP($A31,tab_z,3,FALSE)&amp;(E$2+((ROW()-$C37)*4))),BD!$K$13))/2+IF(E31="","",COUNTIF(INDIRECT("'Calcul1'!"&amp;VLOOKUP($A31,tab_z,2,FALSE)&amp;(E$1+((ROW()-$C37)*4))&amp;":"&amp;VLOOKUP($A31,tab_z,3,FALSE)&amp;(E$2+((ROW()-$C37)*4))),BD!$K$14))/2+IF(E31="","",COUNTIF(INDIRECT("'Calcul1'!"&amp;VLOOKUP($A31,tab_z,2,FALSE)&amp;(E$1+((ROW()-$C37)*4))&amp;":"&amp;VLOOKUP($A31,tab_z,3,FALSE)&amp;(E$2+((ROW()-$C37)*4))),BD!$K$15))/2+IF(E31="","",COUNTIF(INDIRECT("'Calcul1'!"&amp;VLOOKUP($A31,tab_z,2,FALSE)&amp;(E$1+((ROW()-$C37)*4))&amp;":"&amp;VLOOKUP($A31,tab_z,3,FALSE)&amp;(E$2+((ROW()-$C37)*4))),BD!$K$16))/2+IF(E31="","",COUNTIF(INDIRECT("'Calcul1'!"&amp;VLOOKUP($A31,tab_z,2,FALSE)&amp;(E$1+((ROW()-$C37)*4))&amp;":"&amp;VLOOKUP($A31,tab_z,3,FALSE)&amp;(E$2+((ROW()-$C37)*4))),BD!$K$17))/2+IF(E31="","",COUNTIF(INDIRECT("'Calcul1'!"&amp;VLOOKUP($A31,tab_z,2,FALSE)&amp;(E$1+((ROW()-$C37)*4))&amp;":"&amp;VLOOKUP($A31,tab_z,3,FALSE)&amp;(E$2+((ROW()-$C37)*4))),BD!$K$18))/2+IF(E31="","",COUNTIF(INDIRECT("'Calcul1'!"&amp;VLOOKUP($A31,tab_z,2,FALSE)&amp;(E$1+((ROW()-$C37)*4))&amp;":"&amp;VLOOKUP($A31,tab_z,3,FALSE)&amp;(E$2+((ROW()-$C37)*4))),BD!$K$19))/2+IF(E31="","",COUNTIF(INDIRECT("'Calcul1'!"&amp;VLOOKUP($A31,tab_z,2,FALSE)&amp;(E$1+((ROW()-$C37)*4))&amp;":"&amp;VLOOKUP($A31,tab_z,3,FALSE)&amp;(E$2+((ROW()-$C37)*4))),BD!$K$20))/2</f>
        <v>0</v>
      </c>
      <c r="F37" s="275">
        <f ca="1">IF(F31="","",COUNTIF(INDIRECT("'Calcul1'!"&amp;VLOOKUP($A31,tab_z,2,FALSE)&amp;(F$1+((ROW()-$C37)*4))&amp;":"&amp;VLOOKUP($A31,tab_z,3,FALSE)&amp;(F$2+((ROW()-$C37)*4))),BD!$K$2))/2+IF(F31="","",COUNTIF(INDIRECT("'Calcul1'!"&amp;VLOOKUP($A31,tab_z,2,FALSE)&amp;(F$1+((ROW()-$C37)*4))&amp;":"&amp;VLOOKUP($A31,tab_z,3,FALSE)&amp;(F$2+((ROW()-$C37)*4))),BD!$K$3))/2+IF(F31="","",COUNTIF(INDIRECT("'Calcul1'!"&amp;VLOOKUP($A31,tab_z,2,FALSE)&amp;(F$1+((ROW()-$C37)*4))&amp;":"&amp;VLOOKUP($A31,tab_z,3,FALSE)&amp;(F$2+((ROW()-$C37)*4))),BD!$K$4))/2+IF(F31="","",COUNTIF(INDIRECT("'Calcul1'!"&amp;VLOOKUP($A31,tab_z,2,FALSE)&amp;(F$1+((ROW()-$C37)*4))&amp;":"&amp;VLOOKUP($A31,tab_z,3,FALSE)&amp;(F$2+((ROW()-$C37)*4))),BD!$K$5))/2+IF(F31="","",COUNTIF(INDIRECT("'Calcul1'!"&amp;VLOOKUP($A31,tab_z,2,FALSE)&amp;(F$1+((ROW()-$C37)*4))&amp;":"&amp;VLOOKUP($A31,tab_z,3,FALSE)&amp;(F$2+((ROW()-$C37)*4))),BD!$K$6))/2+IF(F31="","",COUNTIF(INDIRECT("'Calcul1'!"&amp;VLOOKUP($A31,tab_z,2,FALSE)&amp;(F$1+((ROW()-$C37)*4))&amp;":"&amp;VLOOKUP($A31,tab_z,3,FALSE)&amp;(F$2+((ROW()-$C37)*4))),BD!$K$7))/2+IF(F31="","",COUNTIF(INDIRECT("'Calcul1'!"&amp;VLOOKUP($A31,tab_z,2,FALSE)&amp;(F$1+((ROW()-$C37)*4))&amp;":"&amp;VLOOKUP($A31,tab_z,3,FALSE)&amp;(F$2+((ROW()-$C37)*4))),BD!$K$8))/2+IF(F31="","",COUNTIF(INDIRECT("'Calcul1'!"&amp;VLOOKUP($A31,tab_z,2,FALSE)&amp;(F$1+((ROW()-$C37)*4))&amp;":"&amp;VLOOKUP($A31,tab_z,3,FALSE)&amp;(F$2+((ROW()-$C37)*4))),BD!$K$9))/2+IF(F31="","",COUNTIF(INDIRECT("'Calcul1'!"&amp;VLOOKUP($A31,tab_z,2,FALSE)&amp;(F$1+((ROW()-$C37)*4))&amp;":"&amp;VLOOKUP($A31,tab_z,3,FALSE)&amp;(F$2+((ROW()-$C37)*4))),BD!$K$10))/2+IF(F31="","",COUNTIF(INDIRECT("'Calcul1'!"&amp;VLOOKUP($A31,tab_z,2,FALSE)&amp;(F$1+((ROW()-$C37)*4))&amp;":"&amp;VLOOKUP($A31,tab_z,3,FALSE)&amp;(F$2+((ROW()-$C37)*4))),BD!$K$11))/2+IF(F31="","",COUNTIF(INDIRECT("'Calcul1'!"&amp;VLOOKUP($A31,tab_z,2,FALSE)&amp;(F$1+((ROW()-$C37)*4))&amp;":"&amp;VLOOKUP($A31,tab_z,3,FALSE)&amp;(F$2+((ROW()-$C37)*4))),BD!$K$12))/2+IF(F31="","",COUNTIF(INDIRECT("'Calcul1'!"&amp;VLOOKUP($A31,tab_z,2,FALSE)&amp;(F$1+((ROW()-$C37)*4))&amp;":"&amp;VLOOKUP($A31,tab_z,3,FALSE)&amp;(F$2+((ROW()-$C37)*4))),BD!$K$13))/2+IF(F31="","",COUNTIF(INDIRECT("'Calcul1'!"&amp;VLOOKUP($A31,tab_z,2,FALSE)&amp;(F$1+((ROW()-$C37)*4))&amp;":"&amp;VLOOKUP($A31,tab_z,3,FALSE)&amp;(F$2+((ROW()-$C37)*4))),BD!$K$14))/2+IF(F31="","",COUNTIF(INDIRECT("'Calcul1'!"&amp;VLOOKUP($A31,tab_z,2,FALSE)&amp;(F$1+((ROW()-$C37)*4))&amp;":"&amp;VLOOKUP($A31,tab_z,3,FALSE)&amp;(F$2+((ROW()-$C37)*4))),BD!$K$15))/2+IF(F31="","",COUNTIF(INDIRECT("'Calcul1'!"&amp;VLOOKUP($A31,tab_z,2,FALSE)&amp;(F$1+((ROW()-$C37)*4))&amp;":"&amp;VLOOKUP($A31,tab_z,3,FALSE)&amp;(F$2+((ROW()-$C37)*4))),BD!$K$16))/2+IF(F31="","",COUNTIF(INDIRECT("'Calcul1'!"&amp;VLOOKUP($A31,tab_z,2,FALSE)&amp;(F$1+((ROW()-$C37)*4))&amp;":"&amp;VLOOKUP($A31,tab_z,3,FALSE)&amp;(F$2+((ROW()-$C37)*4))),BD!$K$17))/2+IF(F31="","",COUNTIF(INDIRECT("'Calcul1'!"&amp;VLOOKUP($A31,tab_z,2,FALSE)&amp;(F$1+((ROW()-$C37)*4))&amp;":"&amp;VLOOKUP($A31,tab_z,3,FALSE)&amp;(F$2+((ROW()-$C37)*4))),BD!$K$18))/2+IF(F31="","",COUNTIF(INDIRECT("'Calcul1'!"&amp;VLOOKUP($A31,tab_z,2,FALSE)&amp;(F$1+((ROW()-$C37)*4))&amp;":"&amp;VLOOKUP($A31,tab_z,3,FALSE)&amp;(F$2+((ROW()-$C37)*4))),BD!$K$19))/2+IF(F31="","",COUNTIF(INDIRECT("'Calcul1'!"&amp;VLOOKUP($A31,tab_z,2,FALSE)&amp;(F$1+((ROW()-$C37)*4))&amp;":"&amp;VLOOKUP($A31,tab_z,3,FALSE)&amp;(F$2+((ROW()-$C37)*4))),BD!$K$20))/2</f>
        <v>0</v>
      </c>
      <c r="G37" s="275">
        <f ca="1">IF(G31="","",COUNTIF(INDIRECT("'Calcul1'!"&amp;VLOOKUP($A31,tab_z,2,FALSE)&amp;(G$1+((ROW()-$C37)*4))&amp;":"&amp;VLOOKUP($A31,tab_z,3,FALSE)&amp;(G$2+((ROW()-$C37)*4))),BD!$K$2))/2+IF(G31="","",COUNTIF(INDIRECT("'Calcul1'!"&amp;VLOOKUP($A31,tab_z,2,FALSE)&amp;(G$1+((ROW()-$C37)*4))&amp;":"&amp;VLOOKUP($A31,tab_z,3,FALSE)&amp;(G$2+((ROW()-$C37)*4))),BD!$K$3))/2+IF(G31="","",COUNTIF(INDIRECT("'Calcul1'!"&amp;VLOOKUP($A31,tab_z,2,FALSE)&amp;(G$1+((ROW()-$C37)*4))&amp;":"&amp;VLOOKUP($A31,tab_z,3,FALSE)&amp;(G$2+((ROW()-$C37)*4))),BD!$K$4))/2+IF(G31="","",COUNTIF(INDIRECT("'Calcul1'!"&amp;VLOOKUP($A31,tab_z,2,FALSE)&amp;(G$1+((ROW()-$C37)*4))&amp;":"&amp;VLOOKUP($A31,tab_z,3,FALSE)&amp;(G$2+((ROW()-$C37)*4))),BD!$K$5))/2+IF(G31="","",COUNTIF(INDIRECT("'Calcul1'!"&amp;VLOOKUP($A31,tab_z,2,FALSE)&amp;(G$1+((ROW()-$C37)*4))&amp;":"&amp;VLOOKUP($A31,tab_z,3,FALSE)&amp;(G$2+((ROW()-$C37)*4))),BD!$K$6))/2+IF(G31="","",COUNTIF(INDIRECT("'Calcul1'!"&amp;VLOOKUP($A31,tab_z,2,FALSE)&amp;(G$1+((ROW()-$C37)*4))&amp;":"&amp;VLOOKUP($A31,tab_z,3,FALSE)&amp;(G$2+((ROW()-$C37)*4))),BD!$K$7))/2+IF(G31="","",COUNTIF(INDIRECT("'Calcul1'!"&amp;VLOOKUP($A31,tab_z,2,FALSE)&amp;(G$1+((ROW()-$C37)*4))&amp;":"&amp;VLOOKUP($A31,tab_z,3,FALSE)&amp;(G$2+((ROW()-$C37)*4))),BD!$K$8))/2+IF(G31="","",COUNTIF(INDIRECT("'Calcul1'!"&amp;VLOOKUP($A31,tab_z,2,FALSE)&amp;(G$1+((ROW()-$C37)*4))&amp;":"&amp;VLOOKUP($A31,tab_z,3,FALSE)&amp;(G$2+((ROW()-$C37)*4))),BD!$K$9))/2+IF(G31="","",COUNTIF(INDIRECT("'Calcul1'!"&amp;VLOOKUP($A31,tab_z,2,FALSE)&amp;(G$1+((ROW()-$C37)*4))&amp;":"&amp;VLOOKUP($A31,tab_z,3,FALSE)&amp;(G$2+((ROW()-$C37)*4))),BD!$K$10))/2+IF(G31="","",COUNTIF(INDIRECT("'Calcul1'!"&amp;VLOOKUP($A31,tab_z,2,FALSE)&amp;(G$1+((ROW()-$C37)*4))&amp;":"&amp;VLOOKUP($A31,tab_z,3,FALSE)&amp;(G$2+((ROW()-$C37)*4))),BD!$K$11))/2+IF(G31="","",COUNTIF(INDIRECT("'Calcul1'!"&amp;VLOOKUP($A31,tab_z,2,FALSE)&amp;(G$1+((ROW()-$C37)*4))&amp;":"&amp;VLOOKUP($A31,tab_z,3,FALSE)&amp;(G$2+((ROW()-$C37)*4))),BD!$K$12))/2+IF(G31="","",COUNTIF(INDIRECT("'Calcul1'!"&amp;VLOOKUP($A31,tab_z,2,FALSE)&amp;(G$1+((ROW()-$C37)*4))&amp;":"&amp;VLOOKUP($A31,tab_z,3,FALSE)&amp;(G$2+((ROW()-$C37)*4))),BD!$K$13))/2+IF(G31="","",COUNTIF(INDIRECT("'Calcul1'!"&amp;VLOOKUP($A31,tab_z,2,FALSE)&amp;(G$1+((ROW()-$C37)*4))&amp;":"&amp;VLOOKUP($A31,tab_z,3,FALSE)&amp;(G$2+((ROW()-$C37)*4))),BD!$K$14))/2+IF(G31="","",COUNTIF(INDIRECT("'Calcul1'!"&amp;VLOOKUP($A31,tab_z,2,FALSE)&amp;(G$1+((ROW()-$C37)*4))&amp;":"&amp;VLOOKUP($A31,tab_z,3,FALSE)&amp;(G$2+((ROW()-$C37)*4))),BD!$K$15))/2+IF(G31="","",COUNTIF(INDIRECT("'Calcul1'!"&amp;VLOOKUP($A31,tab_z,2,FALSE)&amp;(G$1+((ROW()-$C37)*4))&amp;":"&amp;VLOOKUP($A31,tab_z,3,FALSE)&amp;(G$2+((ROW()-$C37)*4))),BD!$K$16))/2+IF(G31="","",COUNTIF(INDIRECT("'Calcul1'!"&amp;VLOOKUP($A31,tab_z,2,FALSE)&amp;(G$1+((ROW()-$C37)*4))&amp;":"&amp;VLOOKUP($A31,tab_z,3,FALSE)&amp;(G$2+((ROW()-$C37)*4))),BD!$K$17))/2+IF(G31="","",COUNTIF(INDIRECT("'Calcul1'!"&amp;VLOOKUP($A31,tab_z,2,FALSE)&amp;(G$1+((ROW()-$C37)*4))&amp;":"&amp;VLOOKUP($A31,tab_z,3,FALSE)&amp;(G$2+((ROW()-$C37)*4))),BD!$K$18))/2+IF(G31="","",COUNTIF(INDIRECT("'Calcul1'!"&amp;VLOOKUP($A31,tab_z,2,FALSE)&amp;(G$1+((ROW()-$C37)*4))&amp;":"&amp;VLOOKUP($A31,tab_z,3,FALSE)&amp;(G$2+((ROW()-$C37)*4))),BD!$K$19))/2+IF(G31="","",COUNTIF(INDIRECT("'Calcul1'!"&amp;VLOOKUP($A31,tab_z,2,FALSE)&amp;(G$1+((ROW()-$C37)*4))&amp;":"&amp;VLOOKUP($A31,tab_z,3,FALSE)&amp;(G$2+((ROW()-$C37)*4))),BD!$K$20))/2</f>
        <v>0</v>
      </c>
      <c r="H37" s="275" t="e">
        <f ca="1">IF(H31="","",COUNTIF(INDIRECT("'Calcul1'!"&amp;VLOOKUP($A31,tab_z,2,FALSE)&amp;(H$1+((ROW()-$C37)*4))&amp;":"&amp;VLOOKUP($A31,tab_z,3,FALSE)&amp;(H$2+((ROW()-$C37)*4))),BD!$K$2))/2+IF(H31="","",COUNTIF(INDIRECT("'Calcul1'!"&amp;VLOOKUP($A31,tab_z,2,FALSE)&amp;(H$1+((ROW()-$C37)*4))&amp;":"&amp;VLOOKUP($A31,tab_z,3,FALSE)&amp;(H$2+((ROW()-$C37)*4))),BD!$K$3))/2+IF(H31="","",COUNTIF(INDIRECT("'Calcul1'!"&amp;VLOOKUP($A31,tab_z,2,FALSE)&amp;(H$1+((ROW()-$C37)*4))&amp;":"&amp;VLOOKUP($A31,tab_z,3,FALSE)&amp;(H$2+((ROW()-$C37)*4))),BD!$K$4))/2+IF(H31="","",COUNTIF(INDIRECT("'Calcul1'!"&amp;VLOOKUP($A31,tab_z,2,FALSE)&amp;(H$1+((ROW()-$C37)*4))&amp;":"&amp;VLOOKUP($A31,tab_z,3,FALSE)&amp;(H$2+((ROW()-$C37)*4))),BD!$K$5))/2+IF(H31="","",COUNTIF(INDIRECT("'Calcul1'!"&amp;VLOOKUP($A31,tab_z,2,FALSE)&amp;(H$1+((ROW()-$C37)*4))&amp;":"&amp;VLOOKUP($A31,tab_z,3,FALSE)&amp;(H$2+((ROW()-$C37)*4))),BD!$K$6))/2+IF(H31="","",COUNTIF(INDIRECT("'Calcul1'!"&amp;VLOOKUP($A31,tab_z,2,FALSE)&amp;(H$1+((ROW()-$C37)*4))&amp;":"&amp;VLOOKUP($A31,tab_z,3,FALSE)&amp;(H$2+((ROW()-$C37)*4))),BD!$K$7))/2+IF(H31="","",COUNTIF(INDIRECT("'Calcul1'!"&amp;VLOOKUP($A31,tab_z,2,FALSE)&amp;(H$1+((ROW()-$C37)*4))&amp;":"&amp;VLOOKUP($A31,tab_z,3,FALSE)&amp;(H$2+((ROW()-$C37)*4))),BD!$K$8))/2+IF(H31="","",COUNTIF(INDIRECT("'Calcul1'!"&amp;VLOOKUP($A31,tab_z,2,FALSE)&amp;(H$1+((ROW()-$C37)*4))&amp;":"&amp;VLOOKUP($A31,tab_z,3,FALSE)&amp;(H$2+((ROW()-$C37)*4))),BD!$K$9))/2+IF(H31="","",COUNTIF(INDIRECT("'Calcul1'!"&amp;VLOOKUP($A31,tab_z,2,FALSE)&amp;(H$1+((ROW()-$C37)*4))&amp;":"&amp;VLOOKUP($A31,tab_z,3,FALSE)&amp;(H$2+((ROW()-$C37)*4))),BD!$K$10))/2+IF(H31="","",COUNTIF(INDIRECT("'Calcul1'!"&amp;VLOOKUP($A31,tab_z,2,FALSE)&amp;(H$1+((ROW()-$C37)*4))&amp;":"&amp;VLOOKUP($A31,tab_z,3,FALSE)&amp;(H$2+((ROW()-$C37)*4))),BD!$K$11))/2+IF(H31="","",COUNTIF(INDIRECT("'Calcul1'!"&amp;VLOOKUP($A31,tab_z,2,FALSE)&amp;(H$1+((ROW()-$C37)*4))&amp;":"&amp;VLOOKUP($A31,tab_z,3,FALSE)&amp;(H$2+((ROW()-$C37)*4))),BD!$K$12))/2+IF(H31="","",COUNTIF(INDIRECT("'Calcul1'!"&amp;VLOOKUP($A31,tab_z,2,FALSE)&amp;(H$1+((ROW()-$C37)*4))&amp;":"&amp;VLOOKUP($A31,tab_z,3,FALSE)&amp;(H$2+((ROW()-$C37)*4))),BD!$K$13))/2+IF(H31="","",COUNTIF(INDIRECT("'Calcul1'!"&amp;VLOOKUP($A31,tab_z,2,FALSE)&amp;(H$1+((ROW()-$C37)*4))&amp;":"&amp;VLOOKUP($A31,tab_z,3,FALSE)&amp;(H$2+((ROW()-$C37)*4))),BD!$K$14))/2+IF(H31="","",COUNTIF(INDIRECT("'Calcul1'!"&amp;VLOOKUP($A31,tab_z,2,FALSE)&amp;(H$1+((ROW()-$C37)*4))&amp;":"&amp;VLOOKUP($A31,tab_z,3,FALSE)&amp;(H$2+((ROW()-$C37)*4))),BD!$K$15))/2+IF(H31="","",COUNTIF(INDIRECT("'Calcul1'!"&amp;VLOOKUP($A31,tab_z,2,FALSE)&amp;(H$1+((ROW()-$C37)*4))&amp;":"&amp;VLOOKUP($A31,tab_z,3,FALSE)&amp;(H$2+((ROW()-$C37)*4))),BD!$K$16))/2+IF(H31="","",COUNTIF(INDIRECT("'Calcul1'!"&amp;VLOOKUP($A31,tab_z,2,FALSE)&amp;(H$1+((ROW()-$C37)*4))&amp;":"&amp;VLOOKUP($A31,tab_z,3,FALSE)&amp;(H$2+((ROW()-$C37)*4))),BD!$K$17))/2+IF(H31="","",COUNTIF(INDIRECT("'Calcul1'!"&amp;VLOOKUP($A31,tab_z,2,FALSE)&amp;(H$1+((ROW()-$C37)*4))&amp;":"&amp;VLOOKUP($A31,tab_z,3,FALSE)&amp;(H$2+((ROW()-$C37)*4))),BD!$K$18))/2+IF(H31="","",COUNTIF(INDIRECT("'Calcul1'!"&amp;VLOOKUP($A31,tab_z,2,FALSE)&amp;(H$1+((ROW()-$C37)*4))&amp;":"&amp;VLOOKUP($A31,tab_z,3,FALSE)&amp;(H$2+((ROW()-$C37)*4))),BD!$K$19))/2+IF(H31="","",COUNTIF(INDIRECT("'Calcul1'!"&amp;VLOOKUP($A31,tab_z,2,FALSE)&amp;(H$1+((ROW()-$C37)*4))&amp;":"&amp;VLOOKUP($A31,tab_z,3,FALSE)&amp;(H$2+((ROW()-$C37)*4))),BD!$K$20))/2</f>
        <v>#VALUE!</v>
      </c>
      <c r="I37" s="275" t="e">
        <f ca="1">IF(I31="","",COUNTIF(INDIRECT("'Calcul1'!"&amp;VLOOKUP($A31,tab_z,2,FALSE)&amp;(I$1+((ROW()-$C37)*4))&amp;":"&amp;VLOOKUP($A31,tab_z,3,FALSE)&amp;(I$2+((ROW()-$C37)*4))),BD!$K$2))/2+IF(I31="","",COUNTIF(INDIRECT("'Calcul1'!"&amp;VLOOKUP($A31,tab_z,2,FALSE)&amp;(I$1+((ROW()-$C37)*4))&amp;":"&amp;VLOOKUP($A31,tab_z,3,FALSE)&amp;(I$2+((ROW()-$C37)*4))),BD!$K$3))/2+IF(I31="","",COUNTIF(INDIRECT("'Calcul1'!"&amp;VLOOKUP($A31,tab_z,2,FALSE)&amp;(I$1+((ROW()-$C37)*4))&amp;":"&amp;VLOOKUP($A31,tab_z,3,FALSE)&amp;(I$2+((ROW()-$C37)*4))),BD!$K$4))/2+IF(I31="","",COUNTIF(INDIRECT("'Calcul1'!"&amp;VLOOKUP($A31,tab_z,2,FALSE)&amp;(I$1+((ROW()-$C37)*4))&amp;":"&amp;VLOOKUP($A31,tab_z,3,FALSE)&amp;(I$2+((ROW()-$C37)*4))),BD!$K$5))/2+IF(I31="","",COUNTIF(INDIRECT("'Calcul1'!"&amp;VLOOKUP($A31,tab_z,2,FALSE)&amp;(I$1+((ROW()-$C37)*4))&amp;":"&amp;VLOOKUP($A31,tab_z,3,FALSE)&amp;(I$2+((ROW()-$C37)*4))),BD!$K$6))/2+IF(I31="","",COUNTIF(INDIRECT("'Calcul1'!"&amp;VLOOKUP($A31,tab_z,2,FALSE)&amp;(I$1+((ROW()-$C37)*4))&amp;":"&amp;VLOOKUP($A31,tab_z,3,FALSE)&amp;(I$2+((ROW()-$C37)*4))),BD!$K$7))/2+IF(I31="","",COUNTIF(INDIRECT("'Calcul1'!"&amp;VLOOKUP($A31,tab_z,2,FALSE)&amp;(I$1+((ROW()-$C37)*4))&amp;":"&amp;VLOOKUP($A31,tab_z,3,FALSE)&amp;(I$2+((ROW()-$C37)*4))),BD!$K$8))/2+IF(I31="","",COUNTIF(INDIRECT("'Calcul1'!"&amp;VLOOKUP($A31,tab_z,2,FALSE)&amp;(I$1+((ROW()-$C37)*4))&amp;":"&amp;VLOOKUP($A31,tab_z,3,FALSE)&amp;(I$2+((ROW()-$C37)*4))),BD!$K$9))/2+IF(I31="","",COUNTIF(INDIRECT("'Calcul1'!"&amp;VLOOKUP($A31,tab_z,2,FALSE)&amp;(I$1+((ROW()-$C37)*4))&amp;":"&amp;VLOOKUP($A31,tab_z,3,FALSE)&amp;(I$2+((ROW()-$C37)*4))),BD!$K$10))/2+IF(I31="","",COUNTIF(INDIRECT("'Calcul1'!"&amp;VLOOKUP($A31,tab_z,2,FALSE)&amp;(I$1+((ROW()-$C37)*4))&amp;":"&amp;VLOOKUP($A31,tab_z,3,FALSE)&amp;(I$2+((ROW()-$C37)*4))),BD!$K$11))/2+IF(I31="","",COUNTIF(INDIRECT("'Calcul1'!"&amp;VLOOKUP($A31,tab_z,2,FALSE)&amp;(I$1+((ROW()-$C37)*4))&amp;":"&amp;VLOOKUP($A31,tab_z,3,FALSE)&amp;(I$2+((ROW()-$C37)*4))),BD!$K$12))/2+IF(I31="","",COUNTIF(INDIRECT("'Calcul1'!"&amp;VLOOKUP($A31,tab_z,2,FALSE)&amp;(I$1+((ROW()-$C37)*4))&amp;":"&amp;VLOOKUP($A31,tab_z,3,FALSE)&amp;(I$2+((ROW()-$C37)*4))),BD!$K$13))/2+IF(I31="","",COUNTIF(INDIRECT("'Calcul1'!"&amp;VLOOKUP($A31,tab_z,2,FALSE)&amp;(I$1+((ROW()-$C37)*4))&amp;":"&amp;VLOOKUP($A31,tab_z,3,FALSE)&amp;(I$2+((ROW()-$C37)*4))),BD!$K$14))/2+IF(I31="","",COUNTIF(INDIRECT("'Calcul1'!"&amp;VLOOKUP($A31,tab_z,2,FALSE)&amp;(I$1+((ROW()-$C37)*4))&amp;":"&amp;VLOOKUP($A31,tab_z,3,FALSE)&amp;(I$2+((ROW()-$C37)*4))),BD!$K$15))/2+IF(I31="","",COUNTIF(INDIRECT("'Calcul1'!"&amp;VLOOKUP($A31,tab_z,2,FALSE)&amp;(I$1+((ROW()-$C37)*4))&amp;":"&amp;VLOOKUP($A31,tab_z,3,FALSE)&amp;(I$2+((ROW()-$C37)*4))),BD!$K$16))/2+IF(I31="","",COUNTIF(INDIRECT("'Calcul1'!"&amp;VLOOKUP($A31,tab_z,2,FALSE)&amp;(I$1+((ROW()-$C37)*4))&amp;":"&amp;VLOOKUP($A31,tab_z,3,FALSE)&amp;(I$2+((ROW()-$C37)*4))),BD!$K$17))/2+IF(I31="","",COUNTIF(INDIRECT("'Calcul1'!"&amp;VLOOKUP($A31,tab_z,2,FALSE)&amp;(I$1+((ROW()-$C37)*4))&amp;":"&amp;VLOOKUP($A31,tab_z,3,FALSE)&amp;(I$2+((ROW()-$C37)*4))),BD!$K$18))/2+IF(I31="","",COUNTIF(INDIRECT("'Calcul1'!"&amp;VLOOKUP($A31,tab_z,2,FALSE)&amp;(I$1+((ROW()-$C37)*4))&amp;":"&amp;VLOOKUP($A31,tab_z,3,FALSE)&amp;(I$2+((ROW()-$C37)*4))),BD!$K$19))/2+IF(I31="","",COUNTIF(INDIRECT("'Calcul1'!"&amp;VLOOKUP($A31,tab_z,2,FALSE)&amp;(I$1+((ROW()-$C37)*4))&amp;":"&amp;VLOOKUP($A31,tab_z,3,FALSE)&amp;(I$2+((ROW()-$C37)*4))),BD!$K$20))/2</f>
        <v>#VALUE!</v>
      </c>
      <c r="J37" s="275" t="e">
        <f ca="1">IF(J31="","",COUNTIF(INDIRECT("'Calcul1'!"&amp;VLOOKUP($A31,tab_z,2,FALSE)&amp;(J$1+((ROW()-$C37)*4))&amp;":"&amp;VLOOKUP($A31,tab_z,3,FALSE)&amp;(J$2+((ROW()-$C37)*4))),BD!$K$2))/2+IF(J31="","",COUNTIF(INDIRECT("'Calcul1'!"&amp;VLOOKUP($A31,tab_z,2,FALSE)&amp;(J$1+((ROW()-$C37)*4))&amp;":"&amp;VLOOKUP($A31,tab_z,3,FALSE)&amp;(J$2+((ROW()-$C37)*4))),BD!$K$3))/2+IF(J31="","",COUNTIF(INDIRECT("'Calcul1'!"&amp;VLOOKUP($A31,tab_z,2,FALSE)&amp;(J$1+((ROW()-$C37)*4))&amp;":"&amp;VLOOKUP($A31,tab_z,3,FALSE)&amp;(J$2+((ROW()-$C37)*4))),BD!$K$4))/2+IF(J31="","",COUNTIF(INDIRECT("'Calcul1'!"&amp;VLOOKUP($A31,tab_z,2,FALSE)&amp;(J$1+((ROW()-$C37)*4))&amp;":"&amp;VLOOKUP($A31,tab_z,3,FALSE)&amp;(J$2+((ROW()-$C37)*4))),BD!$K$5))/2+IF(J31="","",COUNTIF(INDIRECT("'Calcul1'!"&amp;VLOOKUP($A31,tab_z,2,FALSE)&amp;(J$1+((ROW()-$C37)*4))&amp;":"&amp;VLOOKUP($A31,tab_z,3,FALSE)&amp;(J$2+((ROW()-$C37)*4))),BD!$K$6))/2+IF(J31="","",COUNTIF(INDIRECT("'Calcul1'!"&amp;VLOOKUP($A31,tab_z,2,FALSE)&amp;(J$1+((ROW()-$C37)*4))&amp;":"&amp;VLOOKUP($A31,tab_z,3,FALSE)&amp;(J$2+((ROW()-$C37)*4))),BD!$K$7))/2+IF(J31="","",COUNTIF(INDIRECT("'Calcul1'!"&amp;VLOOKUP($A31,tab_z,2,FALSE)&amp;(J$1+((ROW()-$C37)*4))&amp;":"&amp;VLOOKUP($A31,tab_z,3,FALSE)&amp;(J$2+((ROW()-$C37)*4))),BD!$K$8))/2+IF(J31="","",COUNTIF(INDIRECT("'Calcul1'!"&amp;VLOOKUP($A31,tab_z,2,FALSE)&amp;(J$1+((ROW()-$C37)*4))&amp;":"&amp;VLOOKUP($A31,tab_z,3,FALSE)&amp;(J$2+((ROW()-$C37)*4))),BD!$K$9))/2+IF(J31="","",COUNTIF(INDIRECT("'Calcul1'!"&amp;VLOOKUP($A31,tab_z,2,FALSE)&amp;(J$1+((ROW()-$C37)*4))&amp;":"&amp;VLOOKUP($A31,tab_z,3,FALSE)&amp;(J$2+((ROW()-$C37)*4))),BD!$K$10))/2+IF(J31="","",COUNTIF(INDIRECT("'Calcul1'!"&amp;VLOOKUP($A31,tab_z,2,FALSE)&amp;(J$1+((ROW()-$C37)*4))&amp;":"&amp;VLOOKUP($A31,tab_z,3,FALSE)&amp;(J$2+((ROW()-$C37)*4))),BD!$K$11))/2+IF(J31="","",COUNTIF(INDIRECT("'Calcul1'!"&amp;VLOOKUP($A31,tab_z,2,FALSE)&amp;(J$1+((ROW()-$C37)*4))&amp;":"&amp;VLOOKUP($A31,tab_z,3,FALSE)&amp;(J$2+((ROW()-$C37)*4))),BD!$K$12))/2+IF(J31="","",COUNTIF(INDIRECT("'Calcul1'!"&amp;VLOOKUP($A31,tab_z,2,FALSE)&amp;(J$1+((ROW()-$C37)*4))&amp;":"&amp;VLOOKUP($A31,tab_z,3,FALSE)&amp;(J$2+((ROW()-$C37)*4))),BD!$K$13))/2+IF(J31="","",COUNTIF(INDIRECT("'Calcul1'!"&amp;VLOOKUP($A31,tab_z,2,FALSE)&amp;(J$1+((ROW()-$C37)*4))&amp;":"&amp;VLOOKUP($A31,tab_z,3,FALSE)&amp;(J$2+((ROW()-$C37)*4))),BD!$K$14))/2+IF(J31="","",COUNTIF(INDIRECT("'Calcul1'!"&amp;VLOOKUP($A31,tab_z,2,FALSE)&amp;(J$1+((ROW()-$C37)*4))&amp;":"&amp;VLOOKUP($A31,tab_z,3,FALSE)&amp;(J$2+((ROW()-$C37)*4))),BD!$K$15))/2+IF(J31="","",COUNTIF(INDIRECT("'Calcul1'!"&amp;VLOOKUP($A31,tab_z,2,FALSE)&amp;(J$1+((ROW()-$C37)*4))&amp;":"&amp;VLOOKUP($A31,tab_z,3,FALSE)&amp;(J$2+((ROW()-$C37)*4))),BD!$K$16))/2+IF(J31="","",COUNTIF(INDIRECT("'Calcul1'!"&amp;VLOOKUP($A31,tab_z,2,FALSE)&amp;(J$1+((ROW()-$C37)*4))&amp;":"&amp;VLOOKUP($A31,tab_z,3,FALSE)&amp;(J$2+((ROW()-$C37)*4))),BD!$K$17))/2+IF(J31="","",COUNTIF(INDIRECT("'Calcul1'!"&amp;VLOOKUP($A31,tab_z,2,FALSE)&amp;(J$1+((ROW()-$C37)*4))&amp;":"&amp;VLOOKUP($A31,tab_z,3,FALSE)&amp;(J$2+((ROW()-$C37)*4))),BD!$K$18))/2+IF(J31="","",COUNTIF(INDIRECT("'Calcul1'!"&amp;VLOOKUP($A31,tab_z,2,FALSE)&amp;(J$1+((ROW()-$C37)*4))&amp;":"&amp;VLOOKUP($A31,tab_z,3,FALSE)&amp;(J$2+((ROW()-$C37)*4))),BD!$K$19))/2+IF(J31="","",COUNTIF(INDIRECT("'Calcul1'!"&amp;VLOOKUP($A31,tab_z,2,FALSE)&amp;(J$1+((ROW()-$C37)*4))&amp;":"&amp;VLOOKUP($A31,tab_z,3,FALSE)&amp;(J$2+((ROW()-$C37)*4))),BD!$K$20))/2</f>
        <v>#VALUE!</v>
      </c>
      <c r="K37" s="275" t="e">
        <f ca="1">IF(K31="","",COUNTIF(INDIRECT("'Calcul1'!"&amp;VLOOKUP($A31,tab_z,2,FALSE)&amp;(K$1+((ROW()-$C37)*4))&amp;":"&amp;VLOOKUP($A31,tab_z,3,FALSE)&amp;(K$2+((ROW()-$C37)*4))),BD!$K$2))/2+IF(K31="","",COUNTIF(INDIRECT("'Calcul1'!"&amp;VLOOKUP($A31,tab_z,2,FALSE)&amp;(K$1+((ROW()-$C37)*4))&amp;":"&amp;VLOOKUP($A31,tab_z,3,FALSE)&amp;(K$2+((ROW()-$C37)*4))),BD!$K$3))/2+IF(K31="","",COUNTIF(INDIRECT("'Calcul1'!"&amp;VLOOKUP($A31,tab_z,2,FALSE)&amp;(K$1+((ROW()-$C37)*4))&amp;":"&amp;VLOOKUP($A31,tab_z,3,FALSE)&amp;(K$2+((ROW()-$C37)*4))),BD!$K$4))/2+IF(K31="","",COUNTIF(INDIRECT("'Calcul1'!"&amp;VLOOKUP($A31,tab_z,2,FALSE)&amp;(K$1+((ROW()-$C37)*4))&amp;":"&amp;VLOOKUP($A31,tab_z,3,FALSE)&amp;(K$2+((ROW()-$C37)*4))),BD!$K$5))/2+IF(K31="","",COUNTIF(INDIRECT("'Calcul1'!"&amp;VLOOKUP($A31,tab_z,2,FALSE)&amp;(K$1+((ROW()-$C37)*4))&amp;":"&amp;VLOOKUP($A31,tab_z,3,FALSE)&amp;(K$2+((ROW()-$C37)*4))),BD!$K$6))/2+IF(K31="","",COUNTIF(INDIRECT("'Calcul1'!"&amp;VLOOKUP($A31,tab_z,2,FALSE)&amp;(K$1+((ROW()-$C37)*4))&amp;":"&amp;VLOOKUP($A31,tab_z,3,FALSE)&amp;(K$2+((ROW()-$C37)*4))),BD!$K$7))/2+IF(K31="","",COUNTIF(INDIRECT("'Calcul1'!"&amp;VLOOKUP($A31,tab_z,2,FALSE)&amp;(K$1+((ROW()-$C37)*4))&amp;":"&amp;VLOOKUP($A31,tab_z,3,FALSE)&amp;(K$2+((ROW()-$C37)*4))),BD!$K$8))/2+IF(K31="","",COUNTIF(INDIRECT("'Calcul1'!"&amp;VLOOKUP($A31,tab_z,2,FALSE)&amp;(K$1+((ROW()-$C37)*4))&amp;":"&amp;VLOOKUP($A31,tab_z,3,FALSE)&amp;(K$2+((ROW()-$C37)*4))),BD!$K$9))/2+IF(K31="","",COUNTIF(INDIRECT("'Calcul1'!"&amp;VLOOKUP($A31,tab_z,2,FALSE)&amp;(K$1+((ROW()-$C37)*4))&amp;":"&amp;VLOOKUP($A31,tab_z,3,FALSE)&amp;(K$2+((ROW()-$C37)*4))),BD!$K$10))/2+IF(K31="","",COUNTIF(INDIRECT("'Calcul1'!"&amp;VLOOKUP($A31,tab_z,2,FALSE)&amp;(K$1+((ROW()-$C37)*4))&amp;":"&amp;VLOOKUP($A31,tab_z,3,FALSE)&amp;(K$2+((ROW()-$C37)*4))),BD!$K$11))/2+IF(K31="","",COUNTIF(INDIRECT("'Calcul1'!"&amp;VLOOKUP($A31,tab_z,2,FALSE)&amp;(K$1+((ROW()-$C37)*4))&amp;":"&amp;VLOOKUP($A31,tab_z,3,FALSE)&amp;(K$2+((ROW()-$C37)*4))),BD!$K$12))/2+IF(K31="","",COUNTIF(INDIRECT("'Calcul1'!"&amp;VLOOKUP($A31,tab_z,2,FALSE)&amp;(K$1+((ROW()-$C37)*4))&amp;":"&amp;VLOOKUP($A31,tab_z,3,FALSE)&amp;(K$2+((ROW()-$C37)*4))),BD!$K$13))/2+IF(K31="","",COUNTIF(INDIRECT("'Calcul1'!"&amp;VLOOKUP($A31,tab_z,2,FALSE)&amp;(K$1+((ROW()-$C37)*4))&amp;":"&amp;VLOOKUP($A31,tab_z,3,FALSE)&amp;(K$2+((ROW()-$C37)*4))),BD!$K$14))/2+IF(K31="","",COUNTIF(INDIRECT("'Calcul1'!"&amp;VLOOKUP($A31,tab_z,2,FALSE)&amp;(K$1+((ROW()-$C37)*4))&amp;":"&amp;VLOOKUP($A31,tab_z,3,FALSE)&amp;(K$2+((ROW()-$C37)*4))),BD!$K$15))/2+IF(K31="","",COUNTIF(INDIRECT("'Calcul1'!"&amp;VLOOKUP($A31,tab_z,2,FALSE)&amp;(K$1+((ROW()-$C37)*4))&amp;":"&amp;VLOOKUP($A31,tab_z,3,FALSE)&amp;(K$2+((ROW()-$C37)*4))),BD!$K$16))/2+IF(K31="","",COUNTIF(INDIRECT("'Calcul1'!"&amp;VLOOKUP($A31,tab_z,2,FALSE)&amp;(K$1+((ROW()-$C37)*4))&amp;":"&amp;VLOOKUP($A31,tab_z,3,FALSE)&amp;(K$2+((ROW()-$C37)*4))),BD!$K$17))/2+IF(K31="","",COUNTIF(INDIRECT("'Calcul1'!"&amp;VLOOKUP($A31,tab_z,2,FALSE)&amp;(K$1+((ROW()-$C37)*4))&amp;":"&amp;VLOOKUP($A31,tab_z,3,FALSE)&amp;(K$2+((ROW()-$C37)*4))),BD!$K$18))/2+IF(K31="","",COUNTIF(INDIRECT("'Calcul1'!"&amp;VLOOKUP($A31,tab_z,2,FALSE)&amp;(K$1+((ROW()-$C37)*4))&amp;":"&amp;VLOOKUP($A31,tab_z,3,FALSE)&amp;(K$2+((ROW()-$C37)*4))),BD!$K$19))/2+IF(K31="","",COUNTIF(INDIRECT("'Calcul1'!"&amp;VLOOKUP($A31,tab_z,2,FALSE)&amp;(K$1+((ROW()-$C37)*4))&amp;":"&amp;VLOOKUP($A31,tab_z,3,FALSE)&amp;(K$2+((ROW()-$C37)*4))),BD!$K$20))/2</f>
        <v>#VALUE!</v>
      </c>
      <c r="L37" s="276" t="e">
        <f ca="1">IF(L31="","",COUNTIF(INDIRECT("'Calcul1'!"&amp;VLOOKUP($A31,tab_z,2,FALSE)&amp;(L$1+((ROW()-$C37)*4))&amp;":"&amp;VLOOKUP($A31,tab_z,3,FALSE)&amp;(L$2+((ROW()-$C37)*4))),BD!$K$2))/2+IF(L31="","",COUNTIF(INDIRECT("'Calcul1'!"&amp;VLOOKUP($A31,tab_z,2,FALSE)&amp;(L$1+((ROW()-$C37)*4))&amp;":"&amp;VLOOKUP($A31,tab_z,3,FALSE)&amp;(L$2+((ROW()-$C37)*4))),BD!$K$3))/2+IF(L31="","",COUNTIF(INDIRECT("'Calcul1'!"&amp;VLOOKUP($A31,tab_z,2,FALSE)&amp;(L$1+((ROW()-$C37)*4))&amp;":"&amp;VLOOKUP($A31,tab_z,3,FALSE)&amp;(L$2+((ROW()-$C37)*4))),BD!$K$4))/2+IF(L31="","",COUNTIF(INDIRECT("'Calcul1'!"&amp;VLOOKUP($A31,tab_z,2,FALSE)&amp;(L$1+((ROW()-$C37)*4))&amp;":"&amp;VLOOKUP($A31,tab_z,3,FALSE)&amp;(L$2+((ROW()-$C37)*4))),BD!$K$5))/2+IF(L31="","",COUNTIF(INDIRECT("'Calcul1'!"&amp;VLOOKUP($A31,tab_z,2,FALSE)&amp;(L$1+((ROW()-$C37)*4))&amp;":"&amp;VLOOKUP($A31,tab_z,3,FALSE)&amp;(L$2+((ROW()-$C37)*4))),BD!$K$6))/2+IF(L31="","",COUNTIF(INDIRECT("'Calcul1'!"&amp;VLOOKUP($A31,tab_z,2,FALSE)&amp;(L$1+((ROW()-$C37)*4))&amp;":"&amp;VLOOKUP($A31,tab_z,3,FALSE)&amp;(L$2+((ROW()-$C37)*4))),BD!$K$7))/2+IF(L31="","",COUNTIF(INDIRECT("'Calcul1'!"&amp;VLOOKUP($A31,tab_z,2,FALSE)&amp;(L$1+((ROW()-$C37)*4))&amp;":"&amp;VLOOKUP($A31,tab_z,3,FALSE)&amp;(L$2+((ROW()-$C37)*4))),BD!$K$8))/2+IF(L31="","",COUNTIF(INDIRECT("'Calcul1'!"&amp;VLOOKUP($A31,tab_z,2,FALSE)&amp;(L$1+((ROW()-$C37)*4))&amp;":"&amp;VLOOKUP($A31,tab_z,3,FALSE)&amp;(L$2+((ROW()-$C37)*4))),BD!$K$9))/2+IF(L31="","",COUNTIF(INDIRECT("'Calcul1'!"&amp;VLOOKUP($A31,tab_z,2,FALSE)&amp;(L$1+((ROW()-$C37)*4))&amp;":"&amp;VLOOKUP($A31,tab_z,3,FALSE)&amp;(L$2+((ROW()-$C37)*4))),BD!$K$10))/2+IF(L31="","",COUNTIF(INDIRECT("'Calcul1'!"&amp;VLOOKUP($A31,tab_z,2,FALSE)&amp;(L$1+((ROW()-$C37)*4))&amp;":"&amp;VLOOKUP($A31,tab_z,3,FALSE)&amp;(L$2+((ROW()-$C37)*4))),BD!$K$11))/2+IF(L31="","",COUNTIF(INDIRECT("'Calcul1'!"&amp;VLOOKUP($A31,tab_z,2,FALSE)&amp;(L$1+((ROW()-$C37)*4))&amp;":"&amp;VLOOKUP($A31,tab_z,3,FALSE)&amp;(L$2+((ROW()-$C37)*4))),BD!$K$12))/2+IF(L31="","",COUNTIF(INDIRECT("'Calcul1'!"&amp;VLOOKUP($A31,tab_z,2,FALSE)&amp;(L$1+((ROW()-$C37)*4))&amp;":"&amp;VLOOKUP($A31,tab_z,3,FALSE)&amp;(L$2+((ROW()-$C37)*4))),BD!$K$13))/2+IF(L31="","",COUNTIF(INDIRECT("'Calcul1'!"&amp;VLOOKUP($A31,tab_z,2,FALSE)&amp;(L$1+((ROW()-$C37)*4))&amp;":"&amp;VLOOKUP($A31,tab_z,3,FALSE)&amp;(L$2+((ROW()-$C37)*4))),BD!$K$14))/2+IF(L31="","",COUNTIF(INDIRECT("'Calcul1'!"&amp;VLOOKUP($A31,tab_z,2,FALSE)&amp;(L$1+((ROW()-$C37)*4))&amp;":"&amp;VLOOKUP($A31,tab_z,3,FALSE)&amp;(L$2+((ROW()-$C37)*4))),BD!$K$15))/2+IF(L31="","",COUNTIF(INDIRECT("'Calcul1'!"&amp;VLOOKUP($A31,tab_z,2,FALSE)&amp;(L$1+((ROW()-$C37)*4))&amp;":"&amp;VLOOKUP($A31,tab_z,3,FALSE)&amp;(L$2+((ROW()-$C37)*4))),BD!$K$16))/2+IF(L31="","",COUNTIF(INDIRECT("'Calcul1'!"&amp;VLOOKUP($A31,tab_z,2,FALSE)&amp;(L$1+((ROW()-$C37)*4))&amp;":"&amp;VLOOKUP($A31,tab_z,3,FALSE)&amp;(L$2+((ROW()-$C37)*4))),BD!$K$17))/2+IF(L31="","",COUNTIF(INDIRECT("'Calcul1'!"&amp;VLOOKUP($A31,tab_z,2,FALSE)&amp;(L$1+((ROW()-$C37)*4))&amp;":"&amp;VLOOKUP($A31,tab_z,3,FALSE)&amp;(L$2+((ROW()-$C37)*4))),BD!$K$18))/2+IF(L31="","",COUNTIF(INDIRECT("'Calcul1'!"&amp;VLOOKUP($A31,tab_z,2,FALSE)&amp;(L$1+((ROW()-$C37)*4))&amp;":"&amp;VLOOKUP($A31,tab_z,3,FALSE)&amp;(L$2+((ROW()-$C37)*4))),BD!$K$19))/2+IF(L31="","",COUNTIF(INDIRECT("'Calcul1'!"&amp;VLOOKUP($A31,tab_z,2,FALSE)&amp;(L$1+((ROW()-$C37)*4))&amp;":"&amp;VLOOKUP($A31,tab_z,3,FALSE)&amp;(L$2+((ROW()-$C37)*4))),BD!$K$20))/2</f>
        <v>#VALUE!</v>
      </c>
    </row>
    <row r="38" spans="1:12" x14ac:dyDescent="0.2">
      <c r="C38">
        <v>38</v>
      </c>
      <c r="D38" s="287" t="s">
        <v>535</v>
      </c>
      <c r="E38" s="274">
        <f t="shared" ref="E38:L38" ca="1" si="11">IF(E31="","",COUNTIF(INDIRECT("'Calcul1'!"&amp;VLOOKUP($A31,tab_z,2,FALSE)&amp;(E$1+((ROW()-$C38)*4))&amp;":"&amp;VLOOKUP($A31,tab_z,3,FALSE)&amp;(E$2+((ROW()-$C38)*4))),0))</f>
        <v>8</v>
      </c>
      <c r="F38" s="275">
        <f t="shared" ca="1" si="11"/>
        <v>8</v>
      </c>
      <c r="G38" s="275">
        <f t="shared" ca="1" si="11"/>
        <v>8</v>
      </c>
      <c r="H38" s="275" t="str">
        <f t="shared" ca="1" si="11"/>
        <v/>
      </c>
      <c r="I38" s="275" t="str">
        <f t="shared" ca="1" si="11"/>
        <v/>
      </c>
      <c r="J38" s="275" t="str">
        <f t="shared" ca="1" si="11"/>
        <v/>
      </c>
      <c r="K38" s="275" t="str">
        <f t="shared" ca="1" si="11"/>
        <v/>
      </c>
      <c r="L38" s="276" t="str">
        <f t="shared" ca="1" si="11"/>
        <v/>
      </c>
    </row>
    <row r="39" spans="1:12" x14ac:dyDescent="0.2">
      <c r="C39">
        <v>39</v>
      </c>
      <c r="D39" s="287" t="s">
        <v>536</v>
      </c>
      <c r="E39" s="274">
        <f ca="1">IF(E31="","",COUNTIF(INDIRECT("'Calcul1'!"&amp;VLOOKUP($A31,tab_z,2,FALSE)&amp;(E$1+((ROW()-$C39)*4))&amp;":"&amp;VLOOKUP($A31,tab_z,3,FALSE)&amp;(E$2+((ROW()-$C39)*4))),BD!$B$2))+IF(E31="","",COUNTIF(INDIRECT("'Calcul1'!"&amp;VLOOKUP($A31,tab_z,2,FALSE)&amp;(E$1+((ROW()-$C39)*4))&amp;":"&amp;VLOOKUP($A31,tab_z,3,FALSE)&amp;(E$2+((ROW()-$C39)*4))),CP_2_M))/2+IF(E31="","",COUNTIF(INDIRECT("'Calcul1'!"&amp;VLOOKUP($A31,tab_z,2,FALSE)&amp;(E$1+((ROW()-$C39)*4))&amp;":"&amp;VLOOKUP($A31,tab_z,3,FALSE)&amp;(E$2+((ROW()-$C39)*4))),CP_2_A))/2+IF(E31="","",COUNTIF(INDIRECT("'Calcul1'!"&amp;VLOOKUP($A31,tab_z,2,FALSE)&amp;(E$1+((ROW()-$C39)*4))&amp;":"&amp;VLOOKUP($A31,tab_z,3,FALSE)&amp;(E$2+((ROW()-$C39)*4))),BD!$B$6))/2+IF(E31="","",COUNTIF(INDIRECT("'Calcul1'!"&amp;VLOOKUP($A31,tab_z,2,FALSE)&amp;(E$1+((ROW()-$C39)*4))&amp;":"&amp;VLOOKUP($A31,tab_z,3,FALSE)&amp;(E$2+((ROW()-$C39)*4))),BD!$B$7))/2</f>
        <v>0</v>
      </c>
      <c r="F39" s="275">
        <f ca="1">IF(F31="","",COUNTIF(INDIRECT("'Calcul1'!"&amp;VLOOKUP($A31,tab_z,2,FALSE)&amp;(F$1+((ROW()-$C39)*4))&amp;":"&amp;VLOOKUP($A31,tab_z,3,FALSE)&amp;(F$2+((ROW()-$C39)*4))),BD!$B$2))+IF(F31="","",COUNTIF(INDIRECT("'Calcul1'!"&amp;VLOOKUP($A31,tab_z,2,FALSE)&amp;(F$1+((ROW()-$C39)*4))&amp;":"&amp;VLOOKUP($A31,tab_z,3,FALSE)&amp;(F$2+((ROW()-$C39)*4))),CP_2_M))/2+IF(F31="","",COUNTIF(INDIRECT("'Calcul1'!"&amp;VLOOKUP($A31,tab_z,2,FALSE)&amp;(F$1+((ROW()-$C39)*4))&amp;":"&amp;VLOOKUP($A31,tab_z,3,FALSE)&amp;(F$2+((ROW()-$C39)*4))),CP_2_A))/2+IF(F31="","",COUNTIF(INDIRECT("'Calcul1'!"&amp;VLOOKUP($A31,tab_z,2,FALSE)&amp;(F$1+((ROW()-$C39)*4))&amp;":"&amp;VLOOKUP($A31,tab_z,3,FALSE)&amp;(F$2+((ROW()-$C39)*4))),BD!$B$6))/2+IF(F31="","",COUNTIF(INDIRECT("'Calcul1'!"&amp;VLOOKUP($A31,tab_z,2,FALSE)&amp;(F$1+((ROW()-$C39)*4))&amp;":"&amp;VLOOKUP($A31,tab_z,3,FALSE)&amp;(F$2+((ROW()-$C39)*4))),BD!$B$7))/2</f>
        <v>0</v>
      </c>
      <c r="G39" s="275">
        <f ca="1">IF(G31="","",COUNTIF(INDIRECT("'Calcul1'!"&amp;VLOOKUP($A31,tab_z,2,FALSE)&amp;(G$1+((ROW()-$C39)*4))&amp;":"&amp;VLOOKUP($A31,tab_z,3,FALSE)&amp;(G$2+((ROW()-$C39)*4))),BD!$B$2))+IF(G31="","",COUNTIF(INDIRECT("'Calcul1'!"&amp;VLOOKUP($A31,tab_z,2,FALSE)&amp;(G$1+((ROW()-$C39)*4))&amp;":"&amp;VLOOKUP($A31,tab_z,3,FALSE)&amp;(G$2+((ROW()-$C39)*4))),CP_2_M))/2+IF(G31="","",COUNTIF(INDIRECT("'Calcul1'!"&amp;VLOOKUP($A31,tab_z,2,FALSE)&amp;(G$1+((ROW()-$C39)*4))&amp;":"&amp;VLOOKUP($A31,tab_z,3,FALSE)&amp;(G$2+((ROW()-$C39)*4))),CP_2_A))/2+IF(G31="","",COUNTIF(INDIRECT("'Calcul1'!"&amp;VLOOKUP($A31,tab_z,2,FALSE)&amp;(G$1+((ROW()-$C39)*4))&amp;":"&amp;VLOOKUP($A31,tab_z,3,FALSE)&amp;(G$2+((ROW()-$C39)*4))),BD!$B$6))/2+IF(G31="","",COUNTIF(INDIRECT("'Calcul1'!"&amp;VLOOKUP($A31,tab_z,2,FALSE)&amp;(G$1+((ROW()-$C39)*4))&amp;":"&amp;VLOOKUP($A31,tab_z,3,FALSE)&amp;(G$2+((ROW()-$C39)*4))),BD!$B$7))/2</f>
        <v>0</v>
      </c>
      <c r="H39" s="275" t="e">
        <f ca="1">IF(H31="","",COUNTIF(INDIRECT("'Calcul1'!"&amp;VLOOKUP($A31,tab_z,2,FALSE)&amp;(H$1+((ROW()-$C39)*4))&amp;":"&amp;VLOOKUP($A31,tab_z,3,FALSE)&amp;(H$2+((ROW()-$C39)*4))),BD!$B$2))+IF(H31="","",COUNTIF(INDIRECT("'Calcul1'!"&amp;VLOOKUP($A31,tab_z,2,FALSE)&amp;(H$1+((ROW()-$C39)*4))&amp;":"&amp;VLOOKUP($A31,tab_z,3,FALSE)&amp;(H$2+((ROW()-$C39)*4))),CP_2_M))/2+IF(H31="","",COUNTIF(INDIRECT("'Calcul1'!"&amp;VLOOKUP($A31,tab_z,2,FALSE)&amp;(H$1+((ROW()-$C39)*4))&amp;":"&amp;VLOOKUP($A31,tab_z,3,FALSE)&amp;(H$2+((ROW()-$C39)*4))),CP_2_A))/2+IF(H31="","",COUNTIF(INDIRECT("'Calcul1'!"&amp;VLOOKUP($A31,tab_z,2,FALSE)&amp;(H$1+((ROW()-$C39)*4))&amp;":"&amp;VLOOKUP($A31,tab_z,3,FALSE)&amp;(H$2+((ROW()-$C39)*4))),BD!$B$6))/2+IF(H31="","",COUNTIF(INDIRECT("'Calcul1'!"&amp;VLOOKUP($A31,tab_z,2,FALSE)&amp;(H$1+((ROW()-$C39)*4))&amp;":"&amp;VLOOKUP($A31,tab_z,3,FALSE)&amp;(H$2+((ROW()-$C39)*4))),BD!$B$7))/2</f>
        <v>#VALUE!</v>
      </c>
      <c r="I39" s="275" t="e">
        <f ca="1">IF(I31="","",COUNTIF(INDIRECT("'Calcul1'!"&amp;VLOOKUP($A31,tab_z,2,FALSE)&amp;(I$1+((ROW()-$C39)*4))&amp;":"&amp;VLOOKUP($A31,tab_z,3,FALSE)&amp;(I$2+((ROW()-$C39)*4))),BD!$B$2))+IF(I31="","",COUNTIF(INDIRECT("'Calcul1'!"&amp;VLOOKUP($A31,tab_z,2,FALSE)&amp;(I$1+((ROW()-$C39)*4))&amp;":"&amp;VLOOKUP($A31,tab_z,3,FALSE)&amp;(I$2+((ROW()-$C39)*4))),CP_2_M))/2+IF(I31="","",COUNTIF(INDIRECT("'Calcul1'!"&amp;VLOOKUP($A31,tab_z,2,FALSE)&amp;(I$1+((ROW()-$C39)*4))&amp;":"&amp;VLOOKUP($A31,tab_z,3,FALSE)&amp;(I$2+((ROW()-$C39)*4))),CP_2_A))/2+IF(I31="","",COUNTIF(INDIRECT("'Calcul1'!"&amp;VLOOKUP($A31,tab_z,2,FALSE)&amp;(I$1+((ROW()-$C39)*4))&amp;":"&amp;VLOOKUP($A31,tab_z,3,FALSE)&amp;(I$2+((ROW()-$C39)*4))),BD!$B$6))/2+IF(I31="","",COUNTIF(INDIRECT("'Calcul1'!"&amp;VLOOKUP($A31,tab_z,2,FALSE)&amp;(I$1+((ROW()-$C39)*4))&amp;":"&amp;VLOOKUP($A31,tab_z,3,FALSE)&amp;(I$2+((ROW()-$C39)*4))),BD!$B$7))/2</f>
        <v>#VALUE!</v>
      </c>
      <c r="J39" s="275" t="e">
        <f ca="1">IF(J31="","",COUNTIF(INDIRECT("'Calcul1'!"&amp;VLOOKUP($A31,tab_z,2,FALSE)&amp;(J$1+((ROW()-$C39)*4))&amp;":"&amp;VLOOKUP($A31,tab_z,3,FALSE)&amp;(J$2+((ROW()-$C39)*4))),BD!$B$2))+IF(J31="","",COUNTIF(INDIRECT("'Calcul1'!"&amp;VLOOKUP($A31,tab_z,2,FALSE)&amp;(J$1+((ROW()-$C39)*4))&amp;":"&amp;VLOOKUP($A31,tab_z,3,FALSE)&amp;(J$2+((ROW()-$C39)*4))),CP_2_M))/2+IF(J31="","",COUNTIF(INDIRECT("'Calcul1'!"&amp;VLOOKUP($A31,tab_z,2,FALSE)&amp;(J$1+((ROW()-$C39)*4))&amp;":"&amp;VLOOKUP($A31,tab_z,3,FALSE)&amp;(J$2+((ROW()-$C39)*4))),CP_2_A))/2+IF(J31="","",COUNTIF(INDIRECT("'Calcul1'!"&amp;VLOOKUP($A31,tab_z,2,FALSE)&amp;(J$1+((ROW()-$C39)*4))&amp;":"&amp;VLOOKUP($A31,tab_z,3,FALSE)&amp;(J$2+((ROW()-$C39)*4))),BD!$B$6))/2+IF(J31="","",COUNTIF(INDIRECT("'Calcul1'!"&amp;VLOOKUP($A31,tab_z,2,FALSE)&amp;(J$1+((ROW()-$C39)*4))&amp;":"&amp;VLOOKUP($A31,tab_z,3,FALSE)&amp;(J$2+((ROW()-$C39)*4))),BD!$B$7))/2</f>
        <v>#VALUE!</v>
      </c>
      <c r="K39" s="275" t="e">
        <f ca="1">IF(K31="","",COUNTIF(INDIRECT("'Calcul1'!"&amp;VLOOKUP($A31,tab_z,2,FALSE)&amp;(K$1+((ROW()-$C39)*4))&amp;":"&amp;VLOOKUP($A31,tab_z,3,FALSE)&amp;(K$2+((ROW()-$C39)*4))),BD!$B$2))+IF(K31="","",COUNTIF(INDIRECT("'Calcul1'!"&amp;VLOOKUP($A31,tab_z,2,FALSE)&amp;(K$1+((ROW()-$C39)*4))&amp;":"&amp;VLOOKUP($A31,tab_z,3,FALSE)&amp;(K$2+((ROW()-$C39)*4))),CP_2_M))/2+IF(K31="","",COUNTIF(INDIRECT("'Calcul1'!"&amp;VLOOKUP($A31,tab_z,2,FALSE)&amp;(K$1+((ROW()-$C39)*4))&amp;":"&amp;VLOOKUP($A31,tab_z,3,FALSE)&amp;(K$2+((ROW()-$C39)*4))),CP_2_A))/2+IF(K31="","",COUNTIF(INDIRECT("'Calcul1'!"&amp;VLOOKUP($A31,tab_z,2,FALSE)&amp;(K$1+((ROW()-$C39)*4))&amp;":"&amp;VLOOKUP($A31,tab_z,3,FALSE)&amp;(K$2+((ROW()-$C39)*4))),BD!$B$6))/2+IF(K31="","",COUNTIF(INDIRECT("'Calcul1'!"&amp;VLOOKUP($A31,tab_z,2,FALSE)&amp;(K$1+((ROW()-$C39)*4))&amp;":"&amp;VLOOKUP($A31,tab_z,3,FALSE)&amp;(K$2+((ROW()-$C39)*4))),BD!$B$7))/2</f>
        <v>#VALUE!</v>
      </c>
      <c r="L39" s="276" t="e">
        <f ca="1">IF(L31="","",COUNTIF(INDIRECT("'Calcul1'!"&amp;VLOOKUP($A31,tab_z,2,FALSE)&amp;(L$1+((ROW()-$C39)*4))&amp;":"&amp;VLOOKUP($A31,tab_z,3,FALSE)&amp;(L$2+((ROW()-$C39)*4))),BD!$B$2))+IF(L31="","",COUNTIF(INDIRECT("'Calcul1'!"&amp;VLOOKUP($A31,tab_z,2,FALSE)&amp;(L$1+((ROW()-$C39)*4))&amp;":"&amp;VLOOKUP($A31,tab_z,3,FALSE)&amp;(L$2+((ROW()-$C39)*4))),CP_2_M))/2+IF(L31="","",COUNTIF(INDIRECT("'Calcul1'!"&amp;VLOOKUP($A31,tab_z,2,FALSE)&amp;(L$1+((ROW()-$C39)*4))&amp;":"&amp;VLOOKUP($A31,tab_z,3,FALSE)&amp;(L$2+((ROW()-$C39)*4))),CP_2_A))/2+IF(L31="","",COUNTIF(INDIRECT("'Calcul1'!"&amp;VLOOKUP($A31,tab_z,2,FALSE)&amp;(L$1+((ROW()-$C39)*4))&amp;":"&amp;VLOOKUP($A31,tab_z,3,FALSE)&amp;(L$2+((ROW()-$C39)*4))),BD!$B$6))/2+IF(L31="","",COUNTIF(INDIRECT("'Calcul1'!"&amp;VLOOKUP($A31,tab_z,2,FALSE)&amp;(L$1+((ROW()-$C39)*4))&amp;":"&amp;VLOOKUP($A31,tab_z,3,FALSE)&amp;(L$2+((ROW()-$C39)*4))),BD!$B$7))/2</f>
        <v>#VALUE!</v>
      </c>
    </row>
    <row r="40" spans="1:12" x14ac:dyDescent="0.2">
      <c r="C40">
        <v>40</v>
      </c>
      <c r="D40" s="287" t="s">
        <v>537</v>
      </c>
      <c r="E40" s="274">
        <f ca="1">IF(E31="","",COUNTIF(INDIRECT("'Calcul1'!"&amp;VLOOKUP($A31,tab_z,2,FALSE)&amp;(E$1+((ROW()-$C40)*4))&amp;":"&amp;VLOOKUP($A31,tab_z,3,FALSE)&amp;(E$2+((ROW()-$C40)*4))),BD!$B$8))+IF(E31="","",COUNTIF(INDIRECT("'Calcul1'!"&amp;VLOOKUP($A31,tab_z,2,FALSE)&amp;(E$1+((ROW()-$C40)*4))&amp;":"&amp;VLOOKUP($A31,tab_z,3,FALSE)&amp;(E$2+((ROW()-$C40)*4))),BD!$B$9))+IF(E31="","",COUNTIF(INDIRECT("'Calcul1'!"&amp;VLOOKUP($A31,tab_z,2,FALSE)&amp;(E$1+((ROW()-$C40)*4))&amp;":"&amp;VLOOKUP($A31,tab_z,3,FALSE)&amp;(E$2+((ROW()-$C40)*4))),BD!$B$10))+IF(E31="","",COUNTIF(INDIRECT("'Calcul1'!"&amp;VLOOKUP($A31,tab_z,2,FALSE)&amp;(E$1+((ROW()-$C40)*4))&amp;":"&amp;VLOOKUP($A31,tab_z,3,FALSE)&amp;(E$2+((ROW()-$C40)*4))),BD!$B$11))+IF(E31="","",COUNTIF(INDIRECT("'Calcul1'!"&amp;VLOOKUP($A31,tab_z,2,FALSE)&amp;(E$1+((ROW()-$C40)*4))&amp;":"&amp;VLOOKUP($A31,tab_z,3,FALSE)&amp;(E$2+((ROW()-$C40)*4))),BD!$B$12))+IF(E31="","",COUNTIF(INDIRECT("'Calcul1'!"&amp;VLOOKUP($A31,tab_z,2,FALSE)&amp;(E$1+((ROW()-$C40)*4))&amp;":"&amp;VLOOKUP($A31,tab_z,3,FALSE)&amp;(E$2+((ROW()-$C40)*4))),BD!$B$13))</f>
        <v>0</v>
      </c>
      <c r="F40" s="275">
        <f ca="1">IF(F31="","",COUNTIF(INDIRECT("'Calcul1'!"&amp;VLOOKUP($A31,tab_z,2,FALSE)&amp;(F$1+((ROW()-$C40)*4))&amp;":"&amp;VLOOKUP($A31,tab_z,3,FALSE)&amp;(F$2+((ROW()-$C40)*4))),BD!$B$8))+IF(F31="","",COUNTIF(INDIRECT("'Calcul1'!"&amp;VLOOKUP($A31,tab_z,2,FALSE)&amp;(F$1+((ROW()-$C40)*4))&amp;":"&amp;VLOOKUP($A31,tab_z,3,FALSE)&amp;(F$2+((ROW()-$C40)*4))),BD!$B$9))+IF(F31="","",COUNTIF(INDIRECT("'Calcul1'!"&amp;VLOOKUP($A31,tab_z,2,FALSE)&amp;(F$1+((ROW()-$C40)*4))&amp;":"&amp;VLOOKUP($A31,tab_z,3,FALSE)&amp;(F$2+((ROW()-$C40)*4))),BD!$B$10))+IF(F31="","",COUNTIF(INDIRECT("'Calcul1'!"&amp;VLOOKUP($A31,tab_z,2,FALSE)&amp;(F$1+((ROW()-$C40)*4))&amp;":"&amp;VLOOKUP($A31,tab_z,3,FALSE)&amp;(F$2+((ROW()-$C40)*4))),BD!$B$11))+IF(F31="","",COUNTIF(INDIRECT("'Calcul1'!"&amp;VLOOKUP($A31,tab_z,2,FALSE)&amp;(F$1+((ROW()-$C40)*4))&amp;":"&amp;VLOOKUP($A31,tab_z,3,FALSE)&amp;(F$2+((ROW()-$C40)*4))),BD!$B$12))+IF(F31="","",COUNTIF(INDIRECT("'Calcul1'!"&amp;VLOOKUP($A31,tab_z,2,FALSE)&amp;(F$1+((ROW()-$C40)*4))&amp;":"&amp;VLOOKUP($A31,tab_z,3,FALSE)&amp;(F$2+((ROW()-$C40)*4))),BD!$B$13))</f>
        <v>0</v>
      </c>
      <c r="G40" s="275">
        <f ca="1">IF(G31="","",COUNTIF(INDIRECT("'Calcul1'!"&amp;VLOOKUP($A31,tab_z,2,FALSE)&amp;(G$1+((ROW()-$C40)*4))&amp;":"&amp;VLOOKUP($A31,tab_z,3,FALSE)&amp;(G$2+((ROW()-$C40)*4))),BD!$B$8))+IF(G31="","",COUNTIF(INDIRECT("'Calcul1'!"&amp;VLOOKUP($A31,tab_z,2,FALSE)&amp;(G$1+((ROW()-$C40)*4))&amp;":"&amp;VLOOKUP($A31,tab_z,3,FALSE)&amp;(G$2+((ROW()-$C40)*4))),BD!$B$9))+IF(G31="","",COUNTIF(INDIRECT("'Calcul1'!"&amp;VLOOKUP($A31,tab_z,2,FALSE)&amp;(G$1+((ROW()-$C40)*4))&amp;":"&amp;VLOOKUP($A31,tab_z,3,FALSE)&amp;(G$2+((ROW()-$C40)*4))),BD!$B$10))+IF(G31="","",COUNTIF(INDIRECT("'Calcul1'!"&amp;VLOOKUP($A31,tab_z,2,FALSE)&amp;(G$1+((ROW()-$C40)*4))&amp;":"&amp;VLOOKUP($A31,tab_z,3,FALSE)&amp;(G$2+((ROW()-$C40)*4))),BD!$B$11))+IF(G31="","",COUNTIF(INDIRECT("'Calcul1'!"&amp;VLOOKUP($A31,tab_z,2,FALSE)&amp;(G$1+((ROW()-$C40)*4))&amp;":"&amp;VLOOKUP($A31,tab_z,3,FALSE)&amp;(G$2+((ROW()-$C40)*4))),BD!$B$12))+IF(G31="","",COUNTIF(INDIRECT("'Calcul1'!"&amp;VLOOKUP($A31,tab_z,2,FALSE)&amp;(G$1+((ROW()-$C40)*4))&amp;":"&amp;VLOOKUP($A31,tab_z,3,FALSE)&amp;(G$2+((ROW()-$C40)*4))),BD!$B$13))</f>
        <v>0</v>
      </c>
      <c r="H40" s="275" t="e">
        <f ca="1">IF(H31="","",COUNTIF(INDIRECT("'Calcul1'!"&amp;VLOOKUP($A31,tab_z,2,FALSE)&amp;(H$1+((ROW()-$C40)*4))&amp;":"&amp;VLOOKUP($A31,tab_z,3,FALSE)&amp;(H$2+((ROW()-$C40)*4))),BD!$B$8))+IF(H31="","",COUNTIF(INDIRECT("'Calcul1'!"&amp;VLOOKUP($A31,tab_z,2,FALSE)&amp;(H$1+((ROW()-$C40)*4))&amp;":"&amp;VLOOKUP($A31,tab_z,3,FALSE)&amp;(H$2+((ROW()-$C40)*4))),BD!$B$9))+IF(H31="","",COUNTIF(INDIRECT("'Calcul1'!"&amp;VLOOKUP($A31,tab_z,2,FALSE)&amp;(H$1+((ROW()-$C40)*4))&amp;":"&amp;VLOOKUP($A31,tab_z,3,FALSE)&amp;(H$2+((ROW()-$C40)*4))),BD!$B$10))+IF(H31="","",COUNTIF(INDIRECT("'Calcul1'!"&amp;VLOOKUP($A31,tab_z,2,FALSE)&amp;(H$1+((ROW()-$C40)*4))&amp;":"&amp;VLOOKUP($A31,tab_z,3,FALSE)&amp;(H$2+((ROW()-$C40)*4))),BD!$B$11))+IF(H31="","",COUNTIF(INDIRECT("'Calcul1'!"&amp;VLOOKUP($A31,tab_z,2,FALSE)&amp;(H$1+((ROW()-$C40)*4))&amp;":"&amp;VLOOKUP($A31,tab_z,3,FALSE)&amp;(H$2+((ROW()-$C40)*4))),BD!$B$12))+IF(H31="","",COUNTIF(INDIRECT("'Calcul1'!"&amp;VLOOKUP($A31,tab_z,2,FALSE)&amp;(H$1+((ROW()-$C40)*4))&amp;":"&amp;VLOOKUP($A31,tab_z,3,FALSE)&amp;(H$2+((ROW()-$C40)*4))),BD!$B$13))</f>
        <v>#VALUE!</v>
      </c>
      <c r="I40" s="275" t="e">
        <f ca="1">IF(I31="","",COUNTIF(INDIRECT("'Calcul1'!"&amp;VLOOKUP($A31,tab_z,2,FALSE)&amp;(I$1+((ROW()-$C40)*4))&amp;":"&amp;VLOOKUP($A31,tab_z,3,FALSE)&amp;(I$2+((ROW()-$C40)*4))),BD!$B$8))+IF(I31="","",COUNTIF(INDIRECT("'Calcul1'!"&amp;VLOOKUP($A31,tab_z,2,FALSE)&amp;(I$1+((ROW()-$C40)*4))&amp;":"&amp;VLOOKUP($A31,tab_z,3,FALSE)&amp;(I$2+((ROW()-$C40)*4))),BD!$B$9))+IF(I31="","",COUNTIF(INDIRECT("'Calcul1'!"&amp;VLOOKUP($A31,tab_z,2,FALSE)&amp;(I$1+((ROW()-$C40)*4))&amp;":"&amp;VLOOKUP($A31,tab_z,3,FALSE)&amp;(I$2+((ROW()-$C40)*4))),BD!$B$10))+IF(I31="","",COUNTIF(INDIRECT("'Calcul1'!"&amp;VLOOKUP($A31,tab_z,2,FALSE)&amp;(I$1+((ROW()-$C40)*4))&amp;":"&amp;VLOOKUP($A31,tab_z,3,FALSE)&amp;(I$2+((ROW()-$C40)*4))),BD!$B$11))+IF(I31="","",COUNTIF(INDIRECT("'Calcul1'!"&amp;VLOOKUP($A31,tab_z,2,FALSE)&amp;(I$1+((ROW()-$C40)*4))&amp;":"&amp;VLOOKUP($A31,tab_z,3,FALSE)&amp;(I$2+((ROW()-$C40)*4))),BD!$B$12))+IF(I31="","",COUNTIF(INDIRECT("'Calcul1'!"&amp;VLOOKUP($A31,tab_z,2,FALSE)&amp;(I$1+((ROW()-$C40)*4))&amp;":"&amp;VLOOKUP($A31,tab_z,3,FALSE)&amp;(I$2+((ROW()-$C40)*4))),BD!$B$13))</f>
        <v>#VALUE!</v>
      </c>
      <c r="J40" s="275" t="e">
        <f ca="1">IF(J31="","",COUNTIF(INDIRECT("'Calcul1'!"&amp;VLOOKUP($A31,tab_z,2,FALSE)&amp;(J$1+((ROW()-$C40)*4))&amp;":"&amp;VLOOKUP($A31,tab_z,3,FALSE)&amp;(J$2+((ROW()-$C40)*4))),BD!$B$8))+IF(J31="","",COUNTIF(INDIRECT("'Calcul1'!"&amp;VLOOKUP($A31,tab_z,2,FALSE)&amp;(J$1+((ROW()-$C40)*4))&amp;":"&amp;VLOOKUP($A31,tab_z,3,FALSE)&amp;(J$2+((ROW()-$C40)*4))),BD!$B$9))+IF(J31="","",COUNTIF(INDIRECT("'Calcul1'!"&amp;VLOOKUP($A31,tab_z,2,FALSE)&amp;(J$1+((ROW()-$C40)*4))&amp;":"&amp;VLOOKUP($A31,tab_z,3,FALSE)&amp;(J$2+((ROW()-$C40)*4))),BD!$B$10))+IF(J31="","",COUNTIF(INDIRECT("'Calcul1'!"&amp;VLOOKUP($A31,tab_z,2,FALSE)&amp;(J$1+((ROW()-$C40)*4))&amp;":"&amp;VLOOKUP($A31,tab_z,3,FALSE)&amp;(J$2+((ROW()-$C40)*4))),BD!$B$11))+IF(J31="","",COUNTIF(INDIRECT("'Calcul1'!"&amp;VLOOKUP($A31,tab_z,2,FALSE)&amp;(J$1+((ROW()-$C40)*4))&amp;":"&amp;VLOOKUP($A31,tab_z,3,FALSE)&amp;(J$2+((ROW()-$C40)*4))),BD!$B$12))+IF(J31="","",COUNTIF(INDIRECT("'Calcul1'!"&amp;VLOOKUP($A31,tab_z,2,FALSE)&amp;(J$1+((ROW()-$C40)*4))&amp;":"&amp;VLOOKUP($A31,tab_z,3,FALSE)&amp;(J$2+((ROW()-$C40)*4))),BD!$B$13))</f>
        <v>#VALUE!</v>
      </c>
      <c r="K40" s="275" t="e">
        <f ca="1">IF(K31="","",COUNTIF(INDIRECT("'Calcul1'!"&amp;VLOOKUP($A31,tab_z,2,FALSE)&amp;(K$1+((ROW()-$C40)*4))&amp;":"&amp;VLOOKUP($A31,tab_z,3,FALSE)&amp;(K$2+((ROW()-$C40)*4))),BD!$B$8))+IF(K31="","",COUNTIF(INDIRECT("'Calcul1'!"&amp;VLOOKUP($A31,tab_z,2,FALSE)&amp;(K$1+((ROW()-$C40)*4))&amp;":"&amp;VLOOKUP($A31,tab_z,3,FALSE)&amp;(K$2+((ROW()-$C40)*4))),BD!$B$9))+IF(K31="","",COUNTIF(INDIRECT("'Calcul1'!"&amp;VLOOKUP($A31,tab_z,2,FALSE)&amp;(K$1+((ROW()-$C40)*4))&amp;":"&amp;VLOOKUP($A31,tab_z,3,FALSE)&amp;(K$2+((ROW()-$C40)*4))),BD!$B$10))+IF(K31="","",COUNTIF(INDIRECT("'Calcul1'!"&amp;VLOOKUP($A31,tab_z,2,FALSE)&amp;(K$1+((ROW()-$C40)*4))&amp;":"&amp;VLOOKUP($A31,tab_z,3,FALSE)&amp;(K$2+((ROW()-$C40)*4))),BD!$B$11))+IF(K31="","",COUNTIF(INDIRECT("'Calcul1'!"&amp;VLOOKUP($A31,tab_z,2,FALSE)&amp;(K$1+((ROW()-$C40)*4))&amp;":"&amp;VLOOKUP($A31,tab_z,3,FALSE)&amp;(K$2+((ROW()-$C40)*4))),BD!$B$12))+IF(K31="","",COUNTIF(INDIRECT("'Calcul1'!"&amp;VLOOKUP($A31,tab_z,2,FALSE)&amp;(K$1+((ROW()-$C40)*4))&amp;":"&amp;VLOOKUP($A31,tab_z,3,FALSE)&amp;(K$2+((ROW()-$C40)*4))),BD!$B$13))</f>
        <v>#VALUE!</v>
      </c>
      <c r="L40" s="276" t="e">
        <f ca="1">IF(L31="","",COUNTIF(INDIRECT("'Calcul1'!"&amp;VLOOKUP($A31,tab_z,2,FALSE)&amp;(L$1+((ROW()-$C40)*4))&amp;":"&amp;VLOOKUP($A31,tab_z,3,FALSE)&amp;(L$2+((ROW()-$C40)*4))),BD!$B$8))+IF(L31="","",COUNTIF(INDIRECT("'Calcul1'!"&amp;VLOOKUP($A31,tab_z,2,FALSE)&amp;(L$1+((ROW()-$C40)*4))&amp;":"&amp;VLOOKUP($A31,tab_z,3,FALSE)&amp;(L$2+((ROW()-$C40)*4))),BD!$B$9))+IF(L31="","",COUNTIF(INDIRECT("'Calcul1'!"&amp;VLOOKUP($A31,tab_z,2,FALSE)&amp;(L$1+((ROW()-$C40)*4))&amp;":"&amp;VLOOKUP($A31,tab_z,3,FALSE)&amp;(L$2+((ROW()-$C40)*4))),BD!$B$10))+IF(L31="","",COUNTIF(INDIRECT("'Calcul1'!"&amp;VLOOKUP($A31,tab_z,2,FALSE)&amp;(L$1+((ROW()-$C40)*4))&amp;":"&amp;VLOOKUP($A31,tab_z,3,FALSE)&amp;(L$2+((ROW()-$C40)*4))),BD!$B$11))+IF(L31="","",COUNTIF(INDIRECT("'Calcul1'!"&amp;VLOOKUP($A31,tab_z,2,FALSE)&amp;(L$1+((ROW()-$C40)*4))&amp;":"&amp;VLOOKUP($A31,tab_z,3,FALSE)&amp;(L$2+((ROW()-$C40)*4))),BD!$B$12))+IF(L31="","",COUNTIF(INDIRECT("'Calcul1'!"&amp;VLOOKUP($A31,tab_z,2,FALSE)&amp;(L$1+((ROW()-$C40)*4))&amp;":"&amp;VLOOKUP($A31,tab_z,3,FALSE)&amp;(L$2+((ROW()-$C40)*4))),BD!$B$13))</f>
        <v>#VALUE!</v>
      </c>
    </row>
    <row r="41" spans="1:12" ht="13.5" thickBot="1" x14ac:dyDescent="0.25">
      <c r="D41" s="290" t="s">
        <v>539</v>
      </c>
      <c r="E41" s="282">
        <f t="shared" ref="E41:L41" ca="1" si="12">IF(E31="","",E32+E33+E38+E39)</f>
        <v>31</v>
      </c>
      <c r="F41" s="283">
        <f t="shared" ca="1" si="12"/>
        <v>31</v>
      </c>
      <c r="G41" s="283">
        <f t="shared" ca="1" si="12"/>
        <v>31</v>
      </c>
      <c r="H41" s="283" t="str">
        <f t="shared" ca="1" si="12"/>
        <v/>
      </c>
      <c r="I41" s="283" t="str">
        <f t="shared" ca="1" si="12"/>
        <v/>
      </c>
      <c r="J41" s="283" t="str">
        <f t="shared" ca="1" si="12"/>
        <v/>
      </c>
      <c r="K41" s="283" t="str">
        <f t="shared" ca="1" si="12"/>
        <v/>
      </c>
      <c r="L41" s="284" t="str">
        <f t="shared" ca="1" si="12"/>
        <v/>
      </c>
    </row>
    <row r="42" spans="1:12" ht="13.5" thickBot="1" x14ac:dyDescent="0.25"/>
    <row r="43" spans="1:12" ht="13.5" thickBot="1" x14ac:dyDescent="0.25">
      <c r="A43" s="206" t="s">
        <v>525</v>
      </c>
      <c r="B43">
        <f>IF(AND(MONTH(debut)&gt;=8,B44&gt;=8),$D$1,$D$1+1)</f>
        <v>2018</v>
      </c>
      <c r="D43" s="257" t="s">
        <v>526</v>
      </c>
      <c r="E43" s="258">
        <v>1</v>
      </c>
      <c r="F43" s="259">
        <v>2</v>
      </c>
      <c r="G43" s="259">
        <v>3</v>
      </c>
      <c r="H43" s="259">
        <v>4</v>
      </c>
      <c r="I43" s="259">
        <v>5</v>
      </c>
      <c r="J43" s="259">
        <v>6</v>
      </c>
      <c r="K43" s="259">
        <v>7</v>
      </c>
      <c r="L43" s="260">
        <v>8</v>
      </c>
    </row>
    <row r="44" spans="1:12" ht="63" thickBot="1" x14ac:dyDescent="0.25">
      <c r="A44" s="145" t="s">
        <v>31</v>
      </c>
      <c r="B44" s="261">
        <v>11</v>
      </c>
      <c r="D44" s="262" t="s">
        <v>527</v>
      </c>
      <c r="E44" s="263" t="str">
        <f ca="1">E31</f>
        <v>Personnel 01</v>
      </c>
      <c r="F44" s="264" t="str">
        <f ca="1">F31</f>
        <v>Personnel 02</v>
      </c>
      <c r="G44" s="264" t="str">
        <f t="shared" ref="G44:L44" ca="1" si="13">G31</f>
        <v>Personnel 03</v>
      </c>
      <c r="H44" s="264" t="str">
        <f t="shared" ca="1" si="13"/>
        <v/>
      </c>
      <c r="I44" s="264" t="str">
        <f t="shared" ca="1" si="13"/>
        <v/>
      </c>
      <c r="J44" s="264" t="str">
        <f t="shared" ca="1" si="13"/>
        <v/>
      </c>
      <c r="K44" s="264" t="str">
        <f t="shared" ca="1" si="13"/>
        <v/>
      </c>
      <c r="L44" s="265" t="str">
        <f t="shared" ca="1" si="13"/>
        <v/>
      </c>
    </row>
    <row r="45" spans="1:12" x14ac:dyDescent="0.2">
      <c r="A45" s="266" t="s">
        <v>528</v>
      </c>
      <c r="B45" s="267">
        <f ca="1">B46+B47</f>
        <v>30</v>
      </c>
      <c r="D45" s="286" t="s">
        <v>60</v>
      </c>
      <c r="E45" s="269">
        <f ca="1">IF(E44="","",E47+E48+E49+E50+E53)</f>
        <v>0</v>
      </c>
      <c r="F45" s="270">
        <f ca="1">IF(F44="","",F47+F48+F49+F50+F53)</f>
        <v>0</v>
      </c>
      <c r="G45" s="270">
        <f t="shared" ref="G45:L45" ca="1" si="14">IF(G44="","",G47+G48+G49+G50+G53)</f>
        <v>0</v>
      </c>
      <c r="H45" s="270" t="str">
        <f t="shared" ca="1" si="14"/>
        <v/>
      </c>
      <c r="I45" s="270" t="str">
        <f t="shared" ca="1" si="14"/>
        <v/>
      </c>
      <c r="J45" s="270" t="str">
        <f t="shared" ca="1" si="14"/>
        <v/>
      </c>
      <c r="K45" s="270" t="str">
        <f t="shared" ca="1" si="14"/>
        <v/>
      </c>
      <c r="L45" s="271" t="str">
        <f t="shared" ca="1" si="14"/>
        <v/>
      </c>
    </row>
    <row r="46" spans="1:12" x14ac:dyDescent="0.2">
      <c r="A46" s="266" t="s">
        <v>529</v>
      </c>
      <c r="B46" s="272">
        <f ca="1">COUNTIF(INDIRECT("'Planning'!$"&amp;VLOOKUP(A44,tab_z,2,FALSE)&amp;"1:$"&amp;VLOOKUP(A44,tab_z,3,FALSE)&amp;1),1)</f>
        <v>21</v>
      </c>
      <c r="D46" s="287" t="s">
        <v>530</v>
      </c>
      <c r="E46" s="274">
        <f ca="1">IF(E44="","",B45-E45-E51-E52)</f>
        <v>21</v>
      </c>
      <c r="F46" s="275">
        <f ca="1">IF(F44="","",B45-F45-F51-F52)</f>
        <v>21</v>
      </c>
      <c r="G46" s="275">
        <f ca="1">IF(G44="","",B45-G45-G51-G52)</f>
        <v>21</v>
      </c>
      <c r="H46" s="275" t="str">
        <f ca="1">IF(H44="","",B45-H45-H51-H52)</f>
        <v/>
      </c>
      <c r="I46" s="275" t="str">
        <f ca="1">IF(I44="","",B45-I45-I51-I52)</f>
        <v/>
      </c>
      <c r="J46" s="275" t="str">
        <f ca="1">IF(J44="","",B45-J45-J51-J52)</f>
        <v/>
      </c>
      <c r="K46" s="275" t="str">
        <f ca="1">IF(K44="","",B45-K45-K51-K52)</f>
        <v/>
      </c>
      <c r="L46" s="276" t="str">
        <f ca="1">IF(L44="","",B45-L45-L51-L52)</f>
        <v/>
      </c>
    </row>
    <row r="47" spans="1:12" ht="13.5" thickBot="1" x14ac:dyDescent="0.25">
      <c r="A47" s="277" t="s">
        <v>531</v>
      </c>
      <c r="B47" s="278">
        <f ca="1">COUNTIF(INDIRECT("'Planning'!$"&amp;VLOOKUP(A44,tab_z,2,FALSE)&amp;"1:$"&amp;VLOOKUP(A44,tab_z,3,FALSE)&amp;9),0)</f>
        <v>9</v>
      </c>
      <c r="C47">
        <v>47</v>
      </c>
      <c r="D47" s="287" t="s">
        <v>9</v>
      </c>
      <c r="E47" s="274">
        <f ca="1">IF(E44="","",COUNTIF(INDIRECT("'Calcul1'!"&amp;VLOOKUP($A44,tab_z,2,FALSE)&amp;(E$1+((ROW()-$C47)*4))&amp;":"&amp;VLOOKUP($A44,tab_z,3,FALSE)&amp;(E$2+((ROW()-$C47)*4))),BD!$E$2))/2+IF(E44="","",COUNTIF(INDIRECT("'Calcul1'!"&amp;VLOOKUP($A44,tab_z,2,FALSE)&amp;(E$1+((ROW()-$C47)*4))&amp;":"&amp;VLOOKUP($A44,tab_z,3,FALSE)&amp;(E$2+((ROW()-$C47)*4))),BD!$E$3))/2+IF(E44="","",COUNTIF(INDIRECT("'Calcul1'!"&amp;VLOOKUP($A44,tab_z,2,FALSE)&amp;(E$1+((ROW()-$C47)*4))&amp;":"&amp;VLOOKUP($A44,tab_z,3,FALSE)&amp;(E$2+((ROW()-$C47)*4))),BD!$E$4))/2+IF(E44="","",COUNTIF(INDIRECT("'Calcul1'!"&amp;VLOOKUP($A44,tab_z,2,FALSE)&amp;(E$1+((ROW()-$C47)*4))&amp;":"&amp;VLOOKUP($A44,tab_z,3,FALSE)&amp;(E$2+((ROW()-$C47)*4))),BD!$E$5))/2+IF(E44="","",COUNTIF(INDIRECT("'Calcul1'!"&amp;VLOOKUP($A44,tab_z,2,FALSE)&amp;(E$1+((ROW()-$C47)*4))&amp;":"&amp;VLOOKUP($A44,tab_z,3,FALSE)&amp;(E$2+((ROW()-$C47)*4))),BD!$E$6))/2+IF(E44="","",COUNTIF(INDIRECT("'Calcul1'!"&amp;VLOOKUP($A44,tab_z,2,FALSE)&amp;(E$1+((ROW()-$C47)*4))&amp;":"&amp;VLOOKUP($A44,tab_z,3,FALSE)&amp;(E$2+((ROW()-$C47)*4))),BD!$E$7))/2+IF(E44="","",COUNTIF(INDIRECT("'Calcul1'!"&amp;VLOOKUP($A44,tab_z,2,FALSE)&amp;(E$1+((ROW()-$C47)*4))&amp;":"&amp;VLOOKUP($A44,tab_z,3,FALSE)&amp;(E$2+((ROW()-$C47)*4))),BD!$E$8))/2+IF(E44="","",COUNTIF(INDIRECT("'Calcul1'!"&amp;VLOOKUP($A44,tab_z,2,FALSE)&amp;(E$1+((ROW()-$C47)*4))&amp;":"&amp;VLOOKUP($A44,tab_z,3,FALSE)&amp;(E$2+((ROW()-$C47)*4))),BD!$E$9))/2+IF(E44="","",COUNTIF(INDIRECT("'Calcul1'!"&amp;VLOOKUP($A44,tab_z,2,FALSE)&amp;(E$1+((ROW()-$C47)*4))&amp;":"&amp;VLOOKUP($A44,tab_z,3,FALSE)&amp;(E$2+((ROW()-$C47)*4))),BD!$E$10))/2+IF(E44="","",COUNTIF(INDIRECT("'Calcul1'!"&amp;VLOOKUP($A44,tab_z,2,FALSE)&amp;(E$1+((ROW()-$C47)*4))&amp;":"&amp;VLOOKUP($A44,tab_z,3,FALSE)&amp;(E$2+((ROW()-$C47)*4))),BD!$E$11))/2+IF(E44="","",COUNTIF(INDIRECT("'Calcul1'!"&amp;VLOOKUP($A44,tab_z,2,FALSE)&amp;(E$1+((ROW()-$C47)*4))&amp;":"&amp;VLOOKUP($A44,tab_z,3,FALSE)&amp;(E$2+((ROW()-$C47)*4))),BD!$E$12))/2+IF(E44="","",COUNTIF(INDIRECT("'Calcul1'!"&amp;VLOOKUP($A44,tab_z,2,FALSE)&amp;(E$1+((ROW()-$C47)*4))&amp;":"&amp;VLOOKUP($A44,tab_z,3,FALSE)&amp;(E$2+((ROW()-$C47)*4))),BD!$E$13))/2+IF(E44="","",COUNTIF(INDIRECT("'Calcul1'!"&amp;VLOOKUP($A44,tab_z,2,FALSE)&amp;(E$1+((ROW()-$C47)*4))&amp;":"&amp;VLOOKUP($A44,tab_z,3,FALSE)&amp;(E$2+((ROW()-$C47)*4))),BD!$E$14))/2+IF(E44="","",COUNTIF(INDIRECT("'Calcul1'!"&amp;VLOOKUP($A44,tab_z,2,FALSE)&amp;(E$1+((ROW()-$C47)*4))&amp;":"&amp;VLOOKUP($A44,tab_z,3,FALSE)&amp;(E$2+((ROW()-$C47)*4))),BD!$E$15))/2+IF(E44="","",COUNTIF(INDIRECT("'Calcul1'!"&amp;VLOOKUP($A44,tab_z,2,FALSE)&amp;(E$1+((ROW()-$C47)*4))&amp;":"&amp;VLOOKUP($A44,tab_z,3,FALSE)&amp;(E$2+((ROW()-$C47)*4))),BD!$E$16))/2+IF(E44="","",COUNTIF(INDIRECT("'Calcul1'!"&amp;VLOOKUP($A44,tab_z,2,FALSE)&amp;(E$1+((ROW()-$C47)*4))&amp;":"&amp;VLOOKUP($A44,tab_z,3,FALSE)&amp;(E$2+((ROW()-$C47)*4))),BD!$E$17))/2+IF(E44="","",COUNTIF(INDIRECT("'Calcul1'!"&amp;VLOOKUP($A44,tab_z,2,FALSE)&amp;(E$1+((ROW()-$C47)*4))&amp;":"&amp;VLOOKUP($A44,tab_z,3,FALSE)&amp;(E$2+((ROW()-$C47)*4))),BD!$E$18))/2+IF(E44="","",COUNTIF(INDIRECT("'Calcul1'!"&amp;VLOOKUP($A44,tab_z,2,FALSE)&amp;(E$1+((ROW()-$C47)*4))&amp;":"&amp;VLOOKUP($A44,tab_z,3,FALSE)&amp;(E$2+((ROW()-$C47)*4))),BD!$E$19))/2+IF(E44="","",COUNTIF(INDIRECT("'Calcul1'!"&amp;VLOOKUP($A44,tab_z,2,FALSE)&amp;(E$1+((ROW()-$C47)*4))&amp;":"&amp;VLOOKUP($A44,tab_z,3,FALSE)&amp;(E$2+((ROW()-$C47)*4))),BD!$E$20))/2</f>
        <v>0</v>
      </c>
      <c r="F47" s="275">
        <f ca="1">IF(F44="","",COUNTIF(INDIRECT("'Calcul1'!"&amp;VLOOKUP($A44,tab_z,2,FALSE)&amp;(F$1+((ROW()-$C47)*4))&amp;":"&amp;VLOOKUP($A44,tab_z,3,FALSE)&amp;(F$2+((ROW()-$C47)*4))),BD!$E$2))/2+IF(F44="","",COUNTIF(INDIRECT("'Calcul1'!"&amp;VLOOKUP($A44,tab_z,2,FALSE)&amp;(F$1+((ROW()-$C47)*4))&amp;":"&amp;VLOOKUP($A44,tab_z,3,FALSE)&amp;(F$2+((ROW()-$C47)*4))),BD!$E$3))/2+IF(F44="","",COUNTIF(INDIRECT("'Calcul1'!"&amp;VLOOKUP($A44,tab_z,2,FALSE)&amp;(F$1+((ROW()-$C47)*4))&amp;":"&amp;VLOOKUP($A44,tab_z,3,FALSE)&amp;(F$2+((ROW()-$C47)*4))),BD!$E$4))/2+IF(F44="","",COUNTIF(INDIRECT("'Calcul1'!"&amp;VLOOKUP($A44,tab_z,2,FALSE)&amp;(F$1+((ROW()-$C47)*4))&amp;":"&amp;VLOOKUP($A44,tab_z,3,FALSE)&amp;(F$2+((ROW()-$C47)*4))),BD!$E$5))/2+IF(F44="","",COUNTIF(INDIRECT("'Calcul1'!"&amp;VLOOKUP($A44,tab_z,2,FALSE)&amp;(F$1+((ROW()-$C47)*4))&amp;":"&amp;VLOOKUP($A44,tab_z,3,FALSE)&amp;(F$2+((ROW()-$C47)*4))),BD!$E$6))/2+IF(F44="","",COUNTIF(INDIRECT("'Calcul1'!"&amp;VLOOKUP($A44,tab_z,2,FALSE)&amp;(F$1+((ROW()-$C47)*4))&amp;":"&amp;VLOOKUP($A44,tab_z,3,FALSE)&amp;(F$2+((ROW()-$C47)*4))),BD!$E$7))/2+IF(F44="","",COUNTIF(INDIRECT("'Calcul1'!"&amp;VLOOKUP($A44,tab_z,2,FALSE)&amp;(F$1+((ROW()-$C47)*4))&amp;":"&amp;VLOOKUP($A44,tab_z,3,FALSE)&amp;(F$2+((ROW()-$C47)*4))),BD!$E$8))/2+IF(F44="","",COUNTIF(INDIRECT("'Calcul1'!"&amp;VLOOKUP($A44,tab_z,2,FALSE)&amp;(F$1+((ROW()-$C47)*4))&amp;":"&amp;VLOOKUP($A44,tab_z,3,FALSE)&amp;(F$2+((ROW()-$C47)*4))),BD!$E$9))/2+IF(F44="","",COUNTIF(INDIRECT("'Calcul1'!"&amp;VLOOKUP($A44,tab_z,2,FALSE)&amp;(F$1+((ROW()-$C47)*4))&amp;":"&amp;VLOOKUP($A44,tab_z,3,FALSE)&amp;(F$2+((ROW()-$C47)*4))),BD!$E$10))/2+IF(F44="","",COUNTIF(INDIRECT("'Calcul1'!"&amp;VLOOKUP($A44,tab_z,2,FALSE)&amp;(F$1+((ROW()-$C47)*4))&amp;":"&amp;VLOOKUP($A44,tab_z,3,FALSE)&amp;(F$2+((ROW()-$C47)*4))),BD!$E$11))/2+IF(F44="","",COUNTIF(INDIRECT("'Calcul1'!"&amp;VLOOKUP($A44,tab_z,2,FALSE)&amp;(F$1+((ROW()-$C47)*4))&amp;":"&amp;VLOOKUP($A44,tab_z,3,FALSE)&amp;(F$2+((ROW()-$C47)*4))),BD!$E$12))/2+IF(F44="","",COUNTIF(INDIRECT("'Calcul1'!"&amp;VLOOKUP($A44,tab_z,2,FALSE)&amp;(F$1+((ROW()-$C47)*4))&amp;":"&amp;VLOOKUP($A44,tab_z,3,FALSE)&amp;(F$2+((ROW()-$C47)*4))),BD!$E$13))/2+IF(F44="","",COUNTIF(INDIRECT("'Calcul1'!"&amp;VLOOKUP($A44,tab_z,2,FALSE)&amp;(F$1+((ROW()-$C47)*4))&amp;":"&amp;VLOOKUP($A44,tab_z,3,FALSE)&amp;(F$2+((ROW()-$C47)*4))),BD!$E$14))/2+IF(F44="","",COUNTIF(INDIRECT("'Calcul1'!"&amp;VLOOKUP($A44,tab_z,2,FALSE)&amp;(F$1+((ROW()-$C47)*4))&amp;":"&amp;VLOOKUP($A44,tab_z,3,FALSE)&amp;(F$2+((ROW()-$C47)*4))),BD!$E$15))/2+IF(F44="","",COUNTIF(INDIRECT("'Calcul1'!"&amp;VLOOKUP($A44,tab_z,2,FALSE)&amp;(F$1+((ROW()-$C47)*4))&amp;":"&amp;VLOOKUP($A44,tab_z,3,FALSE)&amp;(F$2+((ROW()-$C47)*4))),BD!$E$16))/2+IF(F44="","",COUNTIF(INDIRECT("'Calcul1'!"&amp;VLOOKUP($A44,tab_z,2,FALSE)&amp;(F$1+((ROW()-$C47)*4))&amp;":"&amp;VLOOKUP($A44,tab_z,3,FALSE)&amp;(F$2+((ROW()-$C47)*4))),BD!$E$17))/2+IF(F44="","",COUNTIF(INDIRECT("'Calcul1'!"&amp;VLOOKUP($A44,tab_z,2,FALSE)&amp;(F$1+((ROW()-$C47)*4))&amp;":"&amp;VLOOKUP($A44,tab_z,3,FALSE)&amp;(F$2+((ROW()-$C47)*4))),BD!$E$18))/2+IF(F44="","",COUNTIF(INDIRECT("'Calcul1'!"&amp;VLOOKUP($A44,tab_z,2,FALSE)&amp;(F$1+((ROW()-$C47)*4))&amp;":"&amp;VLOOKUP($A44,tab_z,3,FALSE)&amp;(F$2+((ROW()-$C47)*4))),BD!$E$19))/2+IF(F44="","",COUNTIF(INDIRECT("'Calcul1'!"&amp;VLOOKUP($A44,tab_z,2,FALSE)&amp;(F$1+((ROW()-$C47)*4))&amp;":"&amp;VLOOKUP($A44,tab_z,3,FALSE)&amp;(F$2+((ROW()-$C47)*4))),BD!$E$20))/2</f>
        <v>0</v>
      </c>
      <c r="G47" s="275">
        <f ca="1">IF(G44="","",COUNTIF(INDIRECT("'Calcul1'!"&amp;VLOOKUP($A44,tab_z,2,FALSE)&amp;(G$1+((ROW()-$C47)*4))&amp;":"&amp;VLOOKUP($A44,tab_z,3,FALSE)&amp;(G$2+((ROW()-$C47)*4))),BD!$E$2))/2+IF(G44="","",COUNTIF(INDIRECT("'Calcul1'!"&amp;VLOOKUP($A44,tab_z,2,FALSE)&amp;(G$1+((ROW()-$C47)*4))&amp;":"&amp;VLOOKUP($A44,tab_z,3,FALSE)&amp;(G$2+((ROW()-$C47)*4))),BD!$E$3))/2+IF(G44="","",COUNTIF(INDIRECT("'Calcul1'!"&amp;VLOOKUP($A44,tab_z,2,FALSE)&amp;(G$1+((ROW()-$C47)*4))&amp;":"&amp;VLOOKUP($A44,tab_z,3,FALSE)&amp;(G$2+((ROW()-$C47)*4))),BD!$E$4))/2+IF(G44="","",COUNTIF(INDIRECT("'Calcul1'!"&amp;VLOOKUP($A44,tab_z,2,FALSE)&amp;(G$1+((ROW()-$C47)*4))&amp;":"&amp;VLOOKUP($A44,tab_z,3,FALSE)&amp;(G$2+((ROW()-$C47)*4))),BD!$E$5))/2+IF(G44="","",COUNTIF(INDIRECT("'Calcul1'!"&amp;VLOOKUP($A44,tab_z,2,FALSE)&amp;(G$1+((ROW()-$C47)*4))&amp;":"&amp;VLOOKUP($A44,tab_z,3,FALSE)&amp;(G$2+((ROW()-$C47)*4))),BD!$E$6))/2+IF(G44="","",COUNTIF(INDIRECT("'Calcul1'!"&amp;VLOOKUP($A44,tab_z,2,FALSE)&amp;(G$1+((ROW()-$C47)*4))&amp;":"&amp;VLOOKUP($A44,tab_z,3,FALSE)&amp;(G$2+((ROW()-$C47)*4))),BD!$E$7))/2+IF(G44="","",COUNTIF(INDIRECT("'Calcul1'!"&amp;VLOOKUP($A44,tab_z,2,FALSE)&amp;(G$1+((ROW()-$C47)*4))&amp;":"&amp;VLOOKUP($A44,tab_z,3,FALSE)&amp;(G$2+((ROW()-$C47)*4))),BD!$E$8))/2+IF(G44="","",COUNTIF(INDIRECT("'Calcul1'!"&amp;VLOOKUP($A44,tab_z,2,FALSE)&amp;(G$1+((ROW()-$C47)*4))&amp;":"&amp;VLOOKUP($A44,tab_z,3,FALSE)&amp;(G$2+((ROW()-$C47)*4))),BD!$E$9))/2+IF(G44="","",COUNTIF(INDIRECT("'Calcul1'!"&amp;VLOOKUP($A44,tab_z,2,FALSE)&amp;(G$1+((ROW()-$C47)*4))&amp;":"&amp;VLOOKUP($A44,tab_z,3,FALSE)&amp;(G$2+((ROW()-$C47)*4))),BD!$E$10))/2+IF(G44="","",COUNTIF(INDIRECT("'Calcul1'!"&amp;VLOOKUP($A44,tab_z,2,FALSE)&amp;(G$1+((ROW()-$C47)*4))&amp;":"&amp;VLOOKUP($A44,tab_z,3,FALSE)&amp;(G$2+((ROW()-$C47)*4))),BD!$E$11))/2+IF(G44="","",COUNTIF(INDIRECT("'Calcul1'!"&amp;VLOOKUP($A44,tab_z,2,FALSE)&amp;(G$1+((ROW()-$C47)*4))&amp;":"&amp;VLOOKUP($A44,tab_z,3,FALSE)&amp;(G$2+((ROW()-$C47)*4))),BD!$E$12))/2+IF(G44="","",COUNTIF(INDIRECT("'Calcul1'!"&amp;VLOOKUP($A44,tab_z,2,FALSE)&amp;(G$1+((ROW()-$C47)*4))&amp;":"&amp;VLOOKUP($A44,tab_z,3,FALSE)&amp;(G$2+((ROW()-$C47)*4))),BD!$E$13))/2+IF(G44="","",COUNTIF(INDIRECT("'Calcul1'!"&amp;VLOOKUP($A44,tab_z,2,FALSE)&amp;(G$1+((ROW()-$C47)*4))&amp;":"&amp;VLOOKUP($A44,tab_z,3,FALSE)&amp;(G$2+((ROW()-$C47)*4))),BD!$E$14))/2+IF(G44="","",COUNTIF(INDIRECT("'Calcul1'!"&amp;VLOOKUP($A44,tab_z,2,FALSE)&amp;(G$1+((ROW()-$C47)*4))&amp;":"&amp;VLOOKUP($A44,tab_z,3,FALSE)&amp;(G$2+((ROW()-$C47)*4))),BD!$E$15))/2+IF(G44="","",COUNTIF(INDIRECT("'Calcul1'!"&amp;VLOOKUP($A44,tab_z,2,FALSE)&amp;(G$1+((ROW()-$C47)*4))&amp;":"&amp;VLOOKUP($A44,tab_z,3,FALSE)&amp;(G$2+((ROW()-$C47)*4))),BD!$E$16))/2+IF(G44="","",COUNTIF(INDIRECT("'Calcul1'!"&amp;VLOOKUP($A44,tab_z,2,FALSE)&amp;(G$1+((ROW()-$C47)*4))&amp;":"&amp;VLOOKUP($A44,tab_z,3,FALSE)&amp;(G$2+((ROW()-$C47)*4))),BD!$E$17))/2+IF(G44="","",COUNTIF(INDIRECT("'Calcul1'!"&amp;VLOOKUP($A44,tab_z,2,FALSE)&amp;(G$1+((ROW()-$C47)*4))&amp;":"&amp;VLOOKUP($A44,tab_z,3,FALSE)&amp;(G$2+((ROW()-$C47)*4))),BD!$E$18))/2+IF(G44="","",COUNTIF(INDIRECT("'Calcul1'!"&amp;VLOOKUP($A44,tab_z,2,FALSE)&amp;(G$1+((ROW()-$C47)*4))&amp;":"&amp;VLOOKUP($A44,tab_z,3,FALSE)&amp;(G$2+((ROW()-$C47)*4))),BD!$E$19))/2+IF(G44="","",COUNTIF(INDIRECT("'Calcul1'!"&amp;VLOOKUP($A44,tab_z,2,FALSE)&amp;(G$1+((ROW()-$C47)*4))&amp;":"&amp;VLOOKUP($A44,tab_z,3,FALSE)&amp;(G$2+((ROW()-$C47)*4))),BD!$E$20))/2</f>
        <v>0</v>
      </c>
      <c r="H47" s="275" t="e">
        <f ca="1">IF(H44="","",COUNTIF(INDIRECT("'Calcul1'!"&amp;VLOOKUP($A44,tab_z,2,FALSE)&amp;(H$1+((ROW()-$C47)*4))&amp;":"&amp;VLOOKUP($A44,tab_z,3,FALSE)&amp;(H$2+((ROW()-$C47)*4))),BD!$E$2))/2+IF(H44="","",COUNTIF(INDIRECT("'Calcul1'!"&amp;VLOOKUP($A44,tab_z,2,FALSE)&amp;(H$1+((ROW()-$C47)*4))&amp;":"&amp;VLOOKUP($A44,tab_z,3,FALSE)&amp;(H$2+((ROW()-$C47)*4))),BD!$E$3))/2+IF(H44="","",COUNTIF(INDIRECT("'Calcul1'!"&amp;VLOOKUP($A44,tab_z,2,FALSE)&amp;(H$1+((ROW()-$C47)*4))&amp;":"&amp;VLOOKUP($A44,tab_z,3,FALSE)&amp;(H$2+((ROW()-$C47)*4))),BD!$E$4))/2+IF(H44="","",COUNTIF(INDIRECT("'Calcul1'!"&amp;VLOOKUP($A44,tab_z,2,FALSE)&amp;(H$1+((ROW()-$C47)*4))&amp;":"&amp;VLOOKUP($A44,tab_z,3,FALSE)&amp;(H$2+((ROW()-$C47)*4))),BD!$E$5))/2+IF(H44="","",COUNTIF(INDIRECT("'Calcul1'!"&amp;VLOOKUP($A44,tab_z,2,FALSE)&amp;(H$1+((ROW()-$C47)*4))&amp;":"&amp;VLOOKUP($A44,tab_z,3,FALSE)&amp;(H$2+((ROW()-$C47)*4))),BD!$E$6))/2+IF(H44="","",COUNTIF(INDIRECT("'Calcul1'!"&amp;VLOOKUP($A44,tab_z,2,FALSE)&amp;(H$1+((ROW()-$C47)*4))&amp;":"&amp;VLOOKUP($A44,tab_z,3,FALSE)&amp;(H$2+((ROW()-$C47)*4))),BD!$E$7))/2+IF(H44="","",COUNTIF(INDIRECT("'Calcul1'!"&amp;VLOOKUP($A44,tab_z,2,FALSE)&amp;(H$1+((ROW()-$C47)*4))&amp;":"&amp;VLOOKUP($A44,tab_z,3,FALSE)&amp;(H$2+((ROW()-$C47)*4))),BD!$E$8))/2+IF(H44="","",COUNTIF(INDIRECT("'Calcul1'!"&amp;VLOOKUP($A44,tab_z,2,FALSE)&amp;(H$1+((ROW()-$C47)*4))&amp;":"&amp;VLOOKUP($A44,tab_z,3,FALSE)&amp;(H$2+((ROW()-$C47)*4))),BD!$E$9))/2+IF(H44="","",COUNTIF(INDIRECT("'Calcul1'!"&amp;VLOOKUP($A44,tab_z,2,FALSE)&amp;(H$1+((ROW()-$C47)*4))&amp;":"&amp;VLOOKUP($A44,tab_z,3,FALSE)&amp;(H$2+((ROW()-$C47)*4))),BD!$E$10))/2+IF(H44="","",COUNTIF(INDIRECT("'Calcul1'!"&amp;VLOOKUP($A44,tab_z,2,FALSE)&amp;(H$1+((ROW()-$C47)*4))&amp;":"&amp;VLOOKUP($A44,tab_z,3,FALSE)&amp;(H$2+((ROW()-$C47)*4))),BD!$E$11))/2+IF(H44="","",COUNTIF(INDIRECT("'Calcul1'!"&amp;VLOOKUP($A44,tab_z,2,FALSE)&amp;(H$1+((ROW()-$C47)*4))&amp;":"&amp;VLOOKUP($A44,tab_z,3,FALSE)&amp;(H$2+((ROW()-$C47)*4))),BD!$E$12))/2+IF(H44="","",COUNTIF(INDIRECT("'Calcul1'!"&amp;VLOOKUP($A44,tab_z,2,FALSE)&amp;(H$1+((ROW()-$C47)*4))&amp;":"&amp;VLOOKUP($A44,tab_z,3,FALSE)&amp;(H$2+((ROW()-$C47)*4))),BD!$E$13))/2+IF(H44="","",COUNTIF(INDIRECT("'Calcul1'!"&amp;VLOOKUP($A44,tab_z,2,FALSE)&amp;(H$1+((ROW()-$C47)*4))&amp;":"&amp;VLOOKUP($A44,tab_z,3,FALSE)&amp;(H$2+((ROW()-$C47)*4))),BD!$E$14))/2+IF(H44="","",COUNTIF(INDIRECT("'Calcul1'!"&amp;VLOOKUP($A44,tab_z,2,FALSE)&amp;(H$1+((ROW()-$C47)*4))&amp;":"&amp;VLOOKUP($A44,tab_z,3,FALSE)&amp;(H$2+((ROW()-$C47)*4))),BD!$E$15))/2+IF(H44="","",COUNTIF(INDIRECT("'Calcul1'!"&amp;VLOOKUP($A44,tab_z,2,FALSE)&amp;(H$1+((ROW()-$C47)*4))&amp;":"&amp;VLOOKUP($A44,tab_z,3,FALSE)&amp;(H$2+((ROW()-$C47)*4))),BD!$E$16))/2+IF(H44="","",COUNTIF(INDIRECT("'Calcul1'!"&amp;VLOOKUP($A44,tab_z,2,FALSE)&amp;(H$1+((ROW()-$C47)*4))&amp;":"&amp;VLOOKUP($A44,tab_z,3,FALSE)&amp;(H$2+((ROW()-$C47)*4))),BD!$E$17))/2+IF(H44="","",COUNTIF(INDIRECT("'Calcul1'!"&amp;VLOOKUP($A44,tab_z,2,FALSE)&amp;(H$1+((ROW()-$C47)*4))&amp;":"&amp;VLOOKUP($A44,tab_z,3,FALSE)&amp;(H$2+((ROW()-$C47)*4))),BD!$E$18))/2+IF(H44="","",COUNTIF(INDIRECT("'Calcul1'!"&amp;VLOOKUP($A44,tab_z,2,FALSE)&amp;(H$1+((ROW()-$C47)*4))&amp;":"&amp;VLOOKUP($A44,tab_z,3,FALSE)&amp;(H$2+((ROW()-$C47)*4))),BD!$E$19))/2+IF(H44="","",COUNTIF(INDIRECT("'Calcul1'!"&amp;VLOOKUP($A44,tab_z,2,FALSE)&amp;(H$1+((ROW()-$C47)*4))&amp;":"&amp;VLOOKUP($A44,tab_z,3,FALSE)&amp;(H$2+((ROW()-$C47)*4))),BD!$E$20))/2</f>
        <v>#VALUE!</v>
      </c>
      <c r="I47" s="275" t="e">
        <f ca="1">IF(I44="","",COUNTIF(INDIRECT("'Calcul1'!"&amp;VLOOKUP($A44,tab_z,2,FALSE)&amp;(I$1+((ROW()-$C47)*4))&amp;":"&amp;VLOOKUP($A44,tab_z,3,FALSE)&amp;(I$2+((ROW()-$C47)*4))),BD!$E$2))/2+IF(I44="","",COUNTIF(INDIRECT("'Calcul1'!"&amp;VLOOKUP($A44,tab_z,2,FALSE)&amp;(I$1+((ROW()-$C47)*4))&amp;":"&amp;VLOOKUP($A44,tab_z,3,FALSE)&amp;(I$2+((ROW()-$C47)*4))),BD!$E$3))/2+IF(I44="","",COUNTIF(INDIRECT("'Calcul1'!"&amp;VLOOKUP($A44,tab_z,2,FALSE)&amp;(I$1+((ROW()-$C47)*4))&amp;":"&amp;VLOOKUP($A44,tab_z,3,FALSE)&amp;(I$2+((ROW()-$C47)*4))),BD!$E$4))/2+IF(I44="","",COUNTIF(INDIRECT("'Calcul1'!"&amp;VLOOKUP($A44,tab_z,2,FALSE)&amp;(I$1+((ROW()-$C47)*4))&amp;":"&amp;VLOOKUP($A44,tab_z,3,FALSE)&amp;(I$2+((ROW()-$C47)*4))),BD!$E$5))/2+IF(I44="","",COUNTIF(INDIRECT("'Calcul1'!"&amp;VLOOKUP($A44,tab_z,2,FALSE)&amp;(I$1+((ROW()-$C47)*4))&amp;":"&amp;VLOOKUP($A44,tab_z,3,FALSE)&amp;(I$2+((ROW()-$C47)*4))),BD!$E$6))/2+IF(I44="","",COUNTIF(INDIRECT("'Calcul1'!"&amp;VLOOKUP($A44,tab_z,2,FALSE)&amp;(I$1+((ROW()-$C47)*4))&amp;":"&amp;VLOOKUP($A44,tab_z,3,FALSE)&amp;(I$2+((ROW()-$C47)*4))),BD!$E$7))/2+IF(I44="","",COUNTIF(INDIRECT("'Calcul1'!"&amp;VLOOKUP($A44,tab_z,2,FALSE)&amp;(I$1+((ROW()-$C47)*4))&amp;":"&amp;VLOOKUP($A44,tab_z,3,FALSE)&amp;(I$2+((ROW()-$C47)*4))),BD!$E$8))/2+IF(I44="","",COUNTIF(INDIRECT("'Calcul1'!"&amp;VLOOKUP($A44,tab_z,2,FALSE)&amp;(I$1+((ROW()-$C47)*4))&amp;":"&amp;VLOOKUP($A44,tab_z,3,FALSE)&amp;(I$2+((ROW()-$C47)*4))),BD!$E$9))/2+IF(I44="","",COUNTIF(INDIRECT("'Calcul1'!"&amp;VLOOKUP($A44,tab_z,2,FALSE)&amp;(I$1+((ROW()-$C47)*4))&amp;":"&amp;VLOOKUP($A44,tab_z,3,FALSE)&amp;(I$2+((ROW()-$C47)*4))),BD!$E$10))/2+IF(I44="","",COUNTIF(INDIRECT("'Calcul1'!"&amp;VLOOKUP($A44,tab_z,2,FALSE)&amp;(I$1+((ROW()-$C47)*4))&amp;":"&amp;VLOOKUP($A44,tab_z,3,FALSE)&amp;(I$2+((ROW()-$C47)*4))),BD!$E$11))/2+IF(I44="","",COUNTIF(INDIRECT("'Calcul1'!"&amp;VLOOKUP($A44,tab_z,2,FALSE)&amp;(I$1+((ROW()-$C47)*4))&amp;":"&amp;VLOOKUP($A44,tab_z,3,FALSE)&amp;(I$2+((ROW()-$C47)*4))),BD!$E$12))/2+IF(I44="","",COUNTIF(INDIRECT("'Calcul1'!"&amp;VLOOKUP($A44,tab_z,2,FALSE)&amp;(I$1+((ROW()-$C47)*4))&amp;":"&amp;VLOOKUP($A44,tab_z,3,FALSE)&amp;(I$2+((ROW()-$C47)*4))),BD!$E$13))/2+IF(I44="","",COUNTIF(INDIRECT("'Calcul1'!"&amp;VLOOKUP($A44,tab_z,2,FALSE)&amp;(I$1+((ROW()-$C47)*4))&amp;":"&amp;VLOOKUP($A44,tab_z,3,FALSE)&amp;(I$2+((ROW()-$C47)*4))),BD!$E$14))/2+IF(I44="","",COUNTIF(INDIRECT("'Calcul1'!"&amp;VLOOKUP($A44,tab_z,2,FALSE)&amp;(I$1+((ROW()-$C47)*4))&amp;":"&amp;VLOOKUP($A44,tab_z,3,FALSE)&amp;(I$2+((ROW()-$C47)*4))),BD!$E$15))/2+IF(I44="","",COUNTIF(INDIRECT("'Calcul1'!"&amp;VLOOKUP($A44,tab_z,2,FALSE)&amp;(I$1+((ROW()-$C47)*4))&amp;":"&amp;VLOOKUP($A44,tab_z,3,FALSE)&amp;(I$2+((ROW()-$C47)*4))),BD!$E$16))/2+IF(I44="","",COUNTIF(INDIRECT("'Calcul1'!"&amp;VLOOKUP($A44,tab_z,2,FALSE)&amp;(I$1+((ROW()-$C47)*4))&amp;":"&amp;VLOOKUP($A44,tab_z,3,FALSE)&amp;(I$2+((ROW()-$C47)*4))),BD!$E$17))/2+IF(I44="","",COUNTIF(INDIRECT("'Calcul1'!"&amp;VLOOKUP($A44,tab_z,2,FALSE)&amp;(I$1+((ROW()-$C47)*4))&amp;":"&amp;VLOOKUP($A44,tab_z,3,FALSE)&amp;(I$2+((ROW()-$C47)*4))),BD!$E$18))/2+IF(I44="","",COUNTIF(INDIRECT("'Calcul1'!"&amp;VLOOKUP($A44,tab_z,2,FALSE)&amp;(I$1+((ROW()-$C47)*4))&amp;":"&amp;VLOOKUP($A44,tab_z,3,FALSE)&amp;(I$2+((ROW()-$C47)*4))),BD!$E$19))/2+IF(I44="","",COUNTIF(INDIRECT("'Calcul1'!"&amp;VLOOKUP($A44,tab_z,2,FALSE)&amp;(I$1+((ROW()-$C47)*4))&amp;":"&amp;VLOOKUP($A44,tab_z,3,FALSE)&amp;(I$2+((ROW()-$C47)*4))),BD!$E$20))/2</f>
        <v>#VALUE!</v>
      </c>
      <c r="J47" s="275" t="e">
        <f ca="1">IF(J44="","",COUNTIF(INDIRECT("'Calcul1'!"&amp;VLOOKUP($A44,tab_z,2,FALSE)&amp;(J$1+((ROW()-$C47)*4))&amp;":"&amp;VLOOKUP($A44,tab_z,3,FALSE)&amp;(J$2+((ROW()-$C47)*4))),BD!$E$2))/2+IF(J44="","",COUNTIF(INDIRECT("'Calcul1'!"&amp;VLOOKUP($A44,tab_z,2,FALSE)&amp;(J$1+((ROW()-$C47)*4))&amp;":"&amp;VLOOKUP($A44,tab_z,3,FALSE)&amp;(J$2+((ROW()-$C47)*4))),BD!$E$3))/2+IF(J44="","",COUNTIF(INDIRECT("'Calcul1'!"&amp;VLOOKUP($A44,tab_z,2,FALSE)&amp;(J$1+((ROW()-$C47)*4))&amp;":"&amp;VLOOKUP($A44,tab_z,3,FALSE)&amp;(J$2+((ROW()-$C47)*4))),BD!$E$4))/2+IF(J44="","",COUNTIF(INDIRECT("'Calcul1'!"&amp;VLOOKUP($A44,tab_z,2,FALSE)&amp;(J$1+((ROW()-$C47)*4))&amp;":"&amp;VLOOKUP($A44,tab_z,3,FALSE)&amp;(J$2+((ROW()-$C47)*4))),BD!$E$5))/2+IF(J44="","",COUNTIF(INDIRECT("'Calcul1'!"&amp;VLOOKUP($A44,tab_z,2,FALSE)&amp;(J$1+((ROW()-$C47)*4))&amp;":"&amp;VLOOKUP($A44,tab_z,3,FALSE)&amp;(J$2+((ROW()-$C47)*4))),BD!$E$6))/2+IF(J44="","",COUNTIF(INDIRECT("'Calcul1'!"&amp;VLOOKUP($A44,tab_z,2,FALSE)&amp;(J$1+((ROW()-$C47)*4))&amp;":"&amp;VLOOKUP($A44,tab_z,3,FALSE)&amp;(J$2+((ROW()-$C47)*4))),BD!$E$7))/2+IF(J44="","",COUNTIF(INDIRECT("'Calcul1'!"&amp;VLOOKUP($A44,tab_z,2,FALSE)&amp;(J$1+((ROW()-$C47)*4))&amp;":"&amp;VLOOKUP($A44,tab_z,3,FALSE)&amp;(J$2+((ROW()-$C47)*4))),BD!$E$8))/2+IF(J44="","",COUNTIF(INDIRECT("'Calcul1'!"&amp;VLOOKUP($A44,tab_z,2,FALSE)&amp;(J$1+((ROW()-$C47)*4))&amp;":"&amp;VLOOKUP($A44,tab_z,3,FALSE)&amp;(J$2+((ROW()-$C47)*4))),BD!$E$9))/2+IF(J44="","",COUNTIF(INDIRECT("'Calcul1'!"&amp;VLOOKUP($A44,tab_z,2,FALSE)&amp;(J$1+((ROW()-$C47)*4))&amp;":"&amp;VLOOKUP($A44,tab_z,3,FALSE)&amp;(J$2+((ROW()-$C47)*4))),BD!$E$10))/2+IF(J44="","",COUNTIF(INDIRECT("'Calcul1'!"&amp;VLOOKUP($A44,tab_z,2,FALSE)&amp;(J$1+((ROW()-$C47)*4))&amp;":"&amp;VLOOKUP($A44,tab_z,3,FALSE)&amp;(J$2+((ROW()-$C47)*4))),BD!$E$11))/2+IF(J44="","",COUNTIF(INDIRECT("'Calcul1'!"&amp;VLOOKUP($A44,tab_z,2,FALSE)&amp;(J$1+((ROW()-$C47)*4))&amp;":"&amp;VLOOKUP($A44,tab_z,3,FALSE)&amp;(J$2+((ROW()-$C47)*4))),BD!$E$12))/2+IF(J44="","",COUNTIF(INDIRECT("'Calcul1'!"&amp;VLOOKUP($A44,tab_z,2,FALSE)&amp;(J$1+((ROW()-$C47)*4))&amp;":"&amp;VLOOKUP($A44,tab_z,3,FALSE)&amp;(J$2+((ROW()-$C47)*4))),BD!$E$13))/2+IF(J44="","",COUNTIF(INDIRECT("'Calcul1'!"&amp;VLOOKUP($A44,tab_z,2,FALSE)&amp;(J$1+((ROW()-$C47)*4))&amp;":"&amp;VLOOKUP($A44,tab_z,3,FALSE)&amp;(J$2+((ROW()-$C47)*4))),BD!$E$14))/2+IF(J44="","",COUNTIF(INDIRECT("'Calcul1'!"&amp;VLOOKUP($A44,tab_z,2,FALSE)&amp;(J$1+((ROW()-$C47)*4))&amp;":"&amp;VLOOKUP($A44,tab_z,3,FALSE)&amp;(J$2+((ROW()-$C47)*4))),BD!$E$15))/2+IF(J44="","",COUNTIF(INDIRECT("'Calcul1'!"&amp;VLOOKUP($A44,tab_z,2,FALSE)&amp;(J$1+((ROW()-$C47)*4))&amp;":"&amp;VLOOKUP($A44,tab_z,3,FALSE)&amp;(J$2+((ROW()-$C47)*4))),BD!$E$16))/2+IF(J44="","",COUNTIF(INDIRECT("'Calcul1'!"&amp;VLOOKUP($A44,tab_z,2,FALSE)&amp;(J$1+((ROW()-$C47)*4))&amp;":"&amp;VLOOKUP($A44,tab_z,3,FALSE)&amp;(J$2+((ROW()-$C47)*4))),BD!$E$17))/2+IF(J44="","",COUNTIF(INDIRECT("'Calcul1'!"&amp;VLOOKUP($A44,tab_z,2,FALSE)&amp;(J$1+((ROW()-$C47)*4))&amp;":"&amp;VLOOKUP($A44,tab_z,3,FALSE)&amp;(J$2+((ROW()-$C47)*4))),BD!$E$18))/2+IF(J44="","",COUNTIF(INDIRECT("'Calcul1'!"&amp;VLOOKUP($A44,tab_z,2,FALSE)&amp;(J$1+((ROW()-$C47)*4))&amp;":"&amp;VLOOKUP($A44,tab_z,3,FALSE)&amp;(J$2+((ROW()-$C47)*4))),BD!$E$19))/2+IF(J44="","",COUNTIF(INDIRECT("'Calcul1'!"&amp;VLOOKUP($A44,tab_z,2,FALSE)&amp;(J$1+((ROW()-$C47)*4))&amp;":"&amp;VLOOKUP($A44,tab_z,3,FALSE)&amp;(J$2+((ROW()-$C47)*4))),BD!$E$20))/2</f>
        <v>#VALUE!</v>
      </c>
      <c r="K47" s="275" t="e">
        <f ca="1">IF(K44="","",COUNTIF(INDIRECT("'Calcul1'!"&amp;VLOOKUP($A44,tab_z,2,FALSE)&amp;(K$1+((ROW()-$C47)*4))&amp;":"&amp;VLOOKUP($A44,tab_z,3,FALSE)&amp;(K$2+((ROW()-$C47)*4))),BD!$E$2))/2+IF(K44="","",COUNTIF(INDIRECT("'Calcul1'!"&amp;VLOOKUP($A44,tab_z,2,FALSE)&amp;(K$1+((ROW()-$C47)*4))&amp;":"&amp;VLOOKUP($A44,tab_z,3,FALSE)&amp;(K$2+((ROW()-$C47)*4))),BD!$E$3))/2+IF(K44="","",COUNTIF(INDIRECT("'Calcul1'!"&amp;VLOOKUP($A44,tab_z,2,FALSE)&amp;(K$1+((ROW()-$C47)*4))&amp;":"&amp;VLOOKUP($A44,tab_z,3,FALSE)&amp;(K$2+((ROW()-$C47)*4))),BD!$E$4))/2+IF(K44="","",COUNTIF(INDIRECT("'Calcul1'!"&amp;VLOOKUP($A44,tab_z,2,FALSE)&amp;(K$1+((ROW()-$C47)*4))&amp;":"&amp;VLOOKUP($A44,tab_z,3,FALSE)&amp;(K$2+((ROW()-$C47)*4))),BD!$E$5))/2+IF(K44="","",COUNTIF(INDIRECT("'Calcul1'!"&amp;VLOOKUP($A44,tab_z,2,FALSE)&amp;(K$1+((ROW()-$C47)*4))&amp;":"&amp;VLOOKUP($A44,tab_z,3,FALSE)&amp;(K$2+((ROW()-$C47)*4))),BD!$E$6))/2+IF(K44="","",COUNTIF(INDIRECT("'Calcul1'!"&amp;VLOOKUP($A44,tab_z,2,FALSE)&amp;(K$1+((ROW()-$C47)*4))&amp;":"&amp;VLOOKUP($A44,tab_z,3,FALSE)&amp;(K$2+((ROW()-$C47)*4))),BD!$E$7))/2+IF(K44="","",COUNTIF(INDIRECT("'Calcul1'!"&amp;VLOOKUP($A44,tab_z,2,FALSE)&amp;(K$1+((ROW()-$C47)*4))&amp;":"&amp;VLOOKUP($A44,tab_z,3,FALSE)&amp;(K$2+((ROW()-$C47)*4))),BD!$E$8))/2+IF(K44="","",COUNTIF(INDIRECT("'Calcul1'!"&amp;VLOOKUP($A44,tab_z,2,FALSE)&amp;(K$1+((ROW()-$C47)*4))&amp;":"&amp;VLOOKUP($A44,tab_z,3,FALSE)&amp;(K$2+((ROW()-$C47)*4))),BD!$E$9))/2+IF(K44="","",COUNTIF(INDIRECT("'Calcul1'!"&amp;VLOOKUP($A44,tab_z,2,FALSE)&amp;(K$1+((ROW()-$C47)*4))&amp;":"&amp;VLOOKUP($A44,tab_z,3,FALSE)&amp;(K$2+((ROW()-$C47)*4))),BD!$E$10))/2+IF(K44="","",COUNTIF(INDIRECT("'Calcul1'!"&amp;VLOOKUP($A44,tab_z,2,FALSE)&amp;(K$1+((ROW()-$C47)*4))&amp;":"&amp;VLOOKUP($A44,tab_z,3,FALSE)&amp;(K$2+((ROW()-$C47)*4))),BD!$E$11))/2+IF(K44="","",COUNTIF(INDIRECT("'Calcul1'!"&amp;VLOOKUP($A44,tab_z,2,FALSE)&amp;(K$1+((ROW()-$C47)*4))&amp;":"&amp;VLOOKUP($A44,tab_z,3,FALSE)&amp;(K$2+((ROW()-$C47)*4))),BD!$E$12))/2+IF(K44="","",COUNTIF(INDIRECT("'Calcul1'!"&amp;VLOOKUP($A44,tab_z,2,FALSE)&amp;(K$1+((ROW()-$C47)*4))&amp;":"&amp;VLOOKUP($A44,tab_z,3,FALSE)&amp;(K$2+((ROW()-$C47)*4))),BD!$E$13))/2+IF(K44="","",COUNTIF(INDIRECT("'Calcul1'!"&amp;VLOOKUP($A44,tab_z,2,FALSE)&amp;(K$1+((ROW()-$C47)*4))&amp;":"&amp;VLOOKUP($A44,tab_z,3,FALSE)&amp;(K$2+((ROW()-$C47)*4))),BD!$E$14))/2+IF(K44="","",COUNTIF(INDIRECT("'Calcul1'!"&amp;VLOOKUP($A44,tab_z,2,FALSE)&amp;(K$1+((ROW()-$C47)*4))&amp;":"&amp;VLOOKUP($A44,tab_z,3,FALSE)&amp;(K$2+((ROW()-$C47)*4))),BD!$E$15))/2+IF(K44="","",COUNTIF(INDIRECT("'Calcul1'!"&amp;VLOOKUP($A44,tab_z,2,FALSE)&amp;(K$1+((ROW()-$C47)*4))&amp;":"&amp;VLOOKUP($A44,tab_z,3,FALSE)&amp;(K$2+((ROW()-$C47)*4))),BD!$E$16))/2+IF(K44="","",COUNTIF(INDIRECT("'Calcul1'!"&amp;VLOOKUP($A44,tab_z,2,FALSE)&amp;(K$1+((ROW()-$C47)*4))&amp;":"&amp;VLOOKUP($A44,tab_z,3,FALSE)&amp;(K$2+((ROW()-$C47)*4))),BD!$E$17))/2+IF(K44="","",COUNTIF(INDIRECT("'Calcul1'!"&amp;VLOOKUP($A44,tab_z,2,FALSE)&amp;(K$1+((ROW()-$C47)*4))&amp;":"&amp;VLOOKUP($A44,tab_z,3,FALSE)&amp;(K$2+((ROW()-$C47)*4))),BD!$E$18))/2+IF(K44="","",COUNTIF(INDIRECT("'Calcul1'!"&amp;VLOOKUP($A44,tab_z,2,FALSE)&amp;(K$1+((ROW()-$C47)*4))&amp;":"&amp;VLOOKUP($A44,tab_z,3,FALSE)&amp;(K$2+((ROW()-$C47)*4))),BD!$E$19))/2+IF(K44="","",COUNTIF(INDIRECT("'Calcul1'!"&amp;VLOOKUP($A44,tab_z,2,FALSE)&amp;(K$1+((ROW()-$C47)*4))&amp;":"&amp;VLOOKUP($A44,tab_z,3,FALSE)&amp;(K$2+((ROW()-$C47)*4))),BD!$E$20))/2</f>
        <v>#VALUE!</v>
      </c>
      <c r="L47" s="276" t="e">
        <f ca="1">IF(L44="","",COUNTIF(INDIRECT("'Calcul1'!"&amp;VLOOKUP($A44,tab_z,2,FALSE)&amp;(L$1+((ROW()-$C47)*4))&amp;":"&amp;VLOOKUP($A44,tab_z,3,FALSE)&amp;(L$2+((ROW()-$C47)*4))),BD!$E$2))/2+IF(L44="","",COUNTIF(INDIRECT("'Calcul1'!"&amp;VLOOKUP($A44,tab_z,2,FALSE)&amp;(L$1+((ROW()-$C47)*4))&amp;":"&amp;VLOOKUP($A44,tab_z,3,FALSE)&amp;(L$2+((ROW()-$C47)*4))),BD!$E$3))/2+IF(L44="","",COUNTIF(INDIRECT("'Calcul1'!"&amp;VLOOKUP($A44,tab_z,2,FALSE)&amp;(L$1+((ROW()-$C47)*4))&amp;":"&amp;VLOOKUP($A44,tab_z,3,FALSE)&amp;(L$2+((ROW()-$C47)*4))),BD!$E$4))/2+IF(L44="","",COUNTIF(INDIRECT("'Calcul1'!"&amp;VLOOKUP($A44,tab_z,2,FALSE)&amp;(L$1+((ROW()-$C47)*4))&amp;":"&amp;VLOOKUP($A44,tab_z,3,FALSE)&amp;(L$2+((ROW()-$C47)*4))),BD!$E$5))/2+IF(L44="","",COUNTIF(INDIRECT("'Calcul1'!"&amp;VLOOKUP($A44,tab_z,2,FALSE)&amp;(L$1+((ROW()-$C47)*4))&amp;":"&amp;VLOOKUP($A44,tab_z,3,FALSE)&amp;(L$2+((ROW()-$C47)*4))),BD!$E$6))/2+IF(L44="","",COUNTIF(INDIRECT("'Calcul1'!"&amp;VLOOKUP($A44,tab_z,2,FALSE)&amp;(L$1+((ROW()-$C47)*4))&amp;":"&amp;VLOOKUP($A44,tab_z,3,FALSE)&amp;(L$2+((ROW()-$C47)*4))),BD!$E$7))/2+IF(L44="","",COUNTIF(INDIRECT("'Calcul1'!"&amp;VLOOKUP($A44,tab_z,2,FALSE)&amp;(L$1+((ROW()-$C47)*4))&amp;":"&amp;VLOOKUP($A44,tab_z,3,FALSE)&amp;(L$2+((ROW()-$C47)*4))),BD!$E$8))/2+IF(L44="","",COUNTIF(INDIRECT("'Calcul1'!"&amp;VLOOKUP($A44,tab_z,2,FALSE)&amp;(L$1+((ROW()-$C47)*4))&amp;":"&amp;VLOOKUP($A44,tab_z,3,FALSE)&amp;(L$2+((ROW()-$C47)*4))),BD!$E$9))/2+IF(L44="","",COUNTIF(INDIRECT("'Calcul1'!"&amp;VLOOKUP($A44,tab_z,2,FALSE)&amp;(L$1+((ROW()-$C47)*4))&amp;":"&amp;VLOOKUP($A44,tab_z,3,FALSE)&amp;(L$2+((ROW()-$C47)*4))),BD!$E$10))/2+IF(L44="","",COUNTIF(INDIRECT("'Calcul1'!"&amp;VLOOKUP($A44,tab_z,2,FALSE)&amp;(L$1+((ROW()-$C47)*4))&amp;":"&amp;VLOOKUP($A44,tab_z,3,FALSE)&amp;(L$2+((ROW()-$C47)*4))),BD!$E$11))/2+IF(L44="","",COUNTIF(INDIRECT("'Calcul1'!"&amp;VLOOKUP($A44,tab_z,2,FALSE)&amp;(L$1+((ROW()-$C47)*4))&amp;":"&amp;VLOOKUP($A44,tab_z,3,FALSE)&amp;(L$2+((ROW()-$C47)*4))),BD!$E$12))/2+IF(L44="","",COUNTIF(INDIRECT("'Calcul1'!"&amp;VLOOKUP($A44,tab_z,2,FALSE)&amp;(L$1+((ROW()-$C47)*4))&amp;":"&amp;VLOOKUP($A44,tab_z,3,FALSE)&amp;(L$2+((ROW()-$C47)*4))),BD!$E$13))/2+IF(L44="","",COUNTIF(INDIRECT("'Calcul1'!"&amp;VLOOKUP($A44,tab_z,2,FALSE)&amp;(L$1+((ROW()-$C47)*4))&amp;":"&amp;VLOOKUP($A44,tab_z,3,FALSE)&amp;(L$2+((ROW()-$C47)*4))),BD!$E$14))/2+IF(L44="","",COUNTIF(INDIRECT("'Calcul1'!"&amp;VLOOKUP($A44,tab_z,2,FALSE)&amp;(L$1+((ROW()-$C47)*4))&amp;":"&amp;VLOOKUP($A44,tab_z,3,FALSE)&amp;(L$2+((ROW()-$C47)*4))),BD!$E$15))/2+IF(L44="","",COUNTIF(INDIRECT("'Calcul1'!"&amp;VLOOKUP($A44,tab_z,2,FALSE)&amp;(L$1+((ROW()-$C47)*4))&amp;":"&amp;VLOOKUP($A44,tab_z,3,FALSE)&amp;(L$2+((ROW()-$C47)*4))),BD!$E$16))/2+IF(L44="","",COUNTIF(INDIRECT("'Calcul1'!"&amp;VLOOKUP($A44,tab_z,2,FALSE)&amp;(L$1+((ROW()-$C47)*4))&amp;":"&amp;VLOOKUP($A44,tab_z,3,FALSE)&amp;(L$2+((ROW()-$C47)*4))),BD!$E$17))/2+IF(L44="","",COUNTIF(INDIRECT("'Calcul1'!"&amp;VLOOKUP($A44,tab_z,2,FALSE)&amp;(L$1+((ROW()-$C47)*4))&amp;":"&amp;VLOOKUP($A44,tab_z,3,FALSE)&amp;(L$2+((ROW()-$C47)*4))),BD!$E$18))/2+IF(L44="","",COUNTIF(INDIRECT("'Calcul1'!"&amp;VLOOKUP($A44,tab_z,2,FALSE)&amp;(L$1+((ROW()-$C47)*4))&amp;":"&amp;VLOOKUP($A44,tab_z,3,FALSE)&amp;(L$2+((ROW()-$C47)*4))),BD!$E$19))/2+IF(L44="","",COUNTIF(INDIRECT("'Calcul1'!"&amp;VLOOKUP($A44,tab_z,2,FALSE)&amp;(L$1+((ROW()-$C47)*4))&amp;":"&amp;VLOOKUP($A44,tab_z,3,FALSE)&amp;(L$2+((ROW()-$C47)*4))),BD!$E$20))/2</f>
        <v>#VALUE!</v>
      </c>
    </row>
    <row r="48" spans="1:12" x14ac:dyDescent="0.2">
      <c r="C48">
        <v>48</v>
      </c>
      <c r="D48" s="287" t="s">
        <v>532</v>
      </c>
      <c r="E48" s="274">
        <f ca="1">IF(E44="","",COUNTIF(INDIRECT("'Calcul1'!"&amp;VLOOKUP($A44,tab_z,2,FALSE)&amp;(E$1+((ROW()-$C48)*4))&amp;":"&amp;VLOOKUP($A44,tab_z,3,FALSE)&amp;(E$2+((ROW()-$C48)*4))),BD!$N$2))/2+IF(E44="","",COUNTIF(INDIRECT("'Calcul1'!"&amp;VLOOKUP($A44,tab_z,2,FALSE)&amp;(E$1+((ROW()-$C48)*4))&amp;":"&amp;VLOOKUP($A44,tab_z,3,FALSE)&amp;(E$2+((ROW()-$C48)*4))),BD!$N$3))/2+IF(E44="","",COUNTIF(INDIRECT("'Calcul1'!"&amp;VLOOKUP($A44,tab_z,2,FALSE)&amp;(E$1+((ROW()-$C48)*4))&amp;":"&amp;VLOOKUP($A44,tab_z,3,FALSE)&amp;(E$2+((ROW()-$C48)*4))),BD!$N$4))/2+IF(E44="","",COUNTIF(INDIRECT("'Calcul1'!"&amp;VLOOKUP($A44,tab_z,2,FALSE)&amp;(E$1+((ROW()-$C48)*4))&amp;":"&amp;VLOOKUP($A44,tab_z,3,FALSE)&amp;(E$2+((ROW()-$C48)*4))),BD!$N$5))/2+IF(E44="","",COUNTIF(INDIRECT("'Calcul1'!"&amp;VLOOKUP($A44,tab_z,2,FALSE)&amp;(E$1+((ROW()-$C48)*4))&amp;":"&amp;VLOOKUP($A44,tab_z,3,FALSE)&amp;(E$2+((ROW()-$C48)*4))),BD!$N$6))/2+IF(E44="","",COUNTIF(INDIRECT("'Calcul1'!"&amp;VLOOKUP($A44,tab_z,2,FALSE)&amp;(E$1+((ROW()-$C48)*4))&amp;":"&amp;VLOOKUP($A44,tab_z,3,FALSE)&amp;(E$2+((ROW()-$C48)*4))),BD!$N$7))/2+IF(E44="","",COUNTIF(INDIRECT("'Calcul1'!"&amp;VLOOKUP($A44,tab_z,2,FALSE)&amp;(E$1+((ROW()-$C48)*4))&amp;":"&amp;VLOOKUP($A44,tab_z,3,FALSE)&amp;(E$2+((ROW()-$C48)*4))),BD!$N$8))/2+IF(E44="","",COUNTIF(INDIRECT("'Calcul1'!"&amp;VLOOKUP($A44,tab_z,2,FALSE)&amp;(E$1+((ROW()-$C48)*4))&amp;":"&amp;VLOOKUP($A44,tab_z,3,FALSE)&amp;(E$2+((ROW()-$C48)*4))),BD!$N$9))/2+IF(E44="","",COUNTIF(INDIRECT("'Calcul1'!"&amp;VLOOKUP($A44,tab_z,2,FALSE)&amp;(E$1+((ROW()-$C48)*4))&amp;":"&amp;VLOOKUP($A44,tab_z,3,FALSE)&amp;(E$2+((ROW()-$C48)*4))),BD!$N$10))/2+IF(E44="","",COUNTIF(INDIRECT("'Calcul1'!"&amp;VLOOKUP($A44,tab_z,2,FALSE)&amp;(E$1+((ROW()-$C48)*4))&amp;":"&amp;VLOOKUP($A44,tab_z,3,FALSE)&amp;(E$2+((ROW()-$C48)*4))),BD!$N$11))/2+IF(E44="","",COUNTIF(INDIRECT("'Calcul1'!"&amp;VLOOKUP($A44,tab_z,2,FALSE)&amp;(E$1+((ROW()-$C48)*4))&amp;":"&amp;VLOOKUP($A44,tab_z,3,FALSE)&amp;(E$2+((ROW()-$C48)*4))),BD!$N$12))/2+IF(E44="","",COUNTIF(INDIRECT("'Calcul1'!"&amp;VLOOKUP($A44,tab_z,2,FALSE)&amp;(E$1+((ROW()-$C48)*4))&amp;":"&amp;VLOOKUP($A44,tab_z,3,FALSE)&amp;(E$2+((ROW()-$C48)*4))),BD!$N$13))/2+IF(E44="","",COUNTIF(INDIRECT("'Calcul1'!"&amp;VLOOKUP($A44,tab_z,2,FALSE)&amp;(E$1+((ROW()-$C48)*4))&amp;":"&amp;VLOOKUP($A44,tab_z,3,FALSE)&amp;(E$2+((ROW()-$C48)*4))),BD!$N$14))/2+IF(E44="","",COUNTIF(INDIRECT("'Calcul1'!"&amp;VLOOKUP($A44,tab_z,2,FALSE)&amp;(E$1+((ROW()-$C48)*4))&amp;":"&amp;VLOOKUP($A44,tab_z,3,FALSE)&amp;(E$2+((ROW()-$C48)*4))),BD!$N$15))/2+IF(E44="","",COUNTIF(INDIRECT("'Calcul1'!"&amp;VLOOKUP($A44,tab_z,2,FALSE)&amp;(E$1+((ROW()-$C48)*4))&amp;":"&amp;VLOOKUP($A44,tab_z,3,FALSE)&amp;(E$2+((ROW()-$C48)*4))),BD!$N$16))/2+IF(E44="","",COUNTIF(INDIRECT("'Calcul1'!"&amp;VLOOKUP($A44,tab_z,2,FALSE)&amp;(E$1+((ROW()-$C48)*4))&amp;":"&amp;VLOOKUP($A44,tab_z,3,FALSE)&amp;(E$2+((ROW()-$C48)*4))),BD!$N$17))/2+IF(E44="","",COUNTIF(INDIRECT("'Calcul1'!"&amp;VLOOKUP($A44,tab_z,2,FALSE)&amp;(E$1+((ROW()-$C48)*4))&amp;":"&amp;VLOOKUP($A44,tab_z,3,FALSE)&amp;(E$2+((ROW()-$C48)*4))),BD!$N$18))/2+IF(E44="","",COUNTIF(INDIRECT("'Calcul1'!"&amp;VLOOKUP($A44,tab_z,2,FALSE)&amp;(E$1+((ROW()-$C48)*4))&amp;":"&amp;VLOOKUP($A44,tab_z,3,FALSE)&amp;(E$2+((ROW()-$C48)*4))),BD!$N$19))/2++IF(E44="","",COUNTIF(INDIRECT("'Calcul1'!"&amp;VLOOKUP($A44,tab_z,2,FALSE)&amp;(E$1+((ROW()-$C48)*4))&amp;":"&amp;VLOOKUP($A44,tab_z,3,FALSE)&amp;(E$2+((ROW()-$C48)*4))),BD!$N$20))/2</f>
        <v>0</v>
      </c>
      <c r="F48" s="275">
        <f ca="1">IF(F44="","",COUNTIF(INDIRECT("'Calcul1'!"&amp;VLOOKUP($A44,tab_z,2,FALSE)&amp;(F$1+((ROW()-$C48)*4))&amp;":"&amp;VLOOKUP($A44,tab_z,3,FALSE)&amp;(F$2+((ROW()-$C48)*4))),BD!$N$2))/2+IF(F44="","",COUNTIF(INDIRECT("'Calcul1'!"&amp;VLOOKUP($A44,tab_z,2,FALSE)&amp;(F$1+((ROW()-$C48)*4))&amp;":"&amp;VLOOKUP($A44,tab_z,3,FALSE)&amp;(F$2+((ROW()-$C48)*4))),BD!$N$3))/2+IF(F44="","",COUNTIF(INDIRECT("'Calcul1'!"&amp;VLOOKUP($A44,tab_z,2,FALSE)&amp;(F$1+((ROW()-$C48)*4))&amp;":"&amp;VLOOKUP($A44,tab_z,3,FALSE)&amp;(F$2+((ROW()-$C48)*4))),BD!$N$4))/2+IF(F44="","",COUNTIF(INDIRECT("'Calcul1'!"&amp;VLOOKUP($A44,tab_z,2,FALSE)&amp;(F$1+((ROW()-$C48)*4))&amp;":"&amp;VLOOKUP($A44,tab_z,3,FALSE)&amp;(F$2+((ROW()-$C48)*4))),BD!$N$5))/2+IF(F44="","",COUNTIF(INDIRECT("'Calcul1'!"&amp;VLOOKUP($A44,tab_z,2,FALSE)&amp;(F$1+((ROW()-$C48)*4))&amp;":"&amp;VLOOKUP($A44,tab_z,3,FALSE)&amp;(F$2+((ROW()-$C48)*4))),BD!$N$6))/2+IF(F44="","",COUNTIF(INDIRECT("'Calcul1'!"&amp;VLOOKUP($A44,tab_z,2,FALSE)&amp;(F$1+((ROW()-$C48)*4))&amp;":"&amp;VLOOKUP($A44,tab_z,3,FALSE)&amp;(F$2+((ROW()-$C48)*4))),BD!$N$7))/2+IF(F44="","",COUNTIF(INDIRECT("'Calcul1'!"&amp;VLOOKUP($A44,tab_z,2,FALSE)&amp;(F$1+((ROW()-$C48)*4))&amp;":"&amp;VLOOKUP($A44,tab_z,3,FALSE)&amp;(F$2+((ROW()-$C48)*4))),BD!$N$8))/2+IF(F44="","",COUNTIF(INDIRECT("'Calcul1'!"&amp;VLOOKUP($A44,tab_z,2,FALSE)&amp;(F$1+((ROW()-$C48)*4))&amp;":"&amp;VLOOKUP($A44,tab_z,3,FALSE)&amp;(F$2+((ROW()-$C48)*4))),BD!$N$9))/2+IF(F44="","",COUNTIF(INDIRECT("'Calcul1'!"&amp;VLOOKUP($A44,tab_z,2,FALSE)&amp;(F$1+((ROW()-$C48)*4))&amp;":"&amp;VLOOKUP($A44,tab_z,3,FALSE)&amp;(F$2+((ROW()-$C48)*4))),BD!$N$10))/2+IF(F44="","",COUNTIF(INDIRECT("'Calcul1'!"&amp;VLOOKUP($A44,tab_z,2,FALSE)&amp;(F$1+((ROW()-$C48)*4))&amp;":"&amp;VLOOKUP($A44,tab_z,3,FALSE)&amp;(F$2+((ROW()-$C48)*4))),BD!$N$11))/2+IF(F44="","",COUNTIF(INDIRECT("'Calcul1'!"&amp;VLOOKUP($A44,tab_z,2,FALSE)&amp;(F$1+((ROW()-$C48)*4))&amp;":"&amp;VLOOKUP($A44,tab_z,3,FALSE)&amp;(F$2+((ROW()-$C48)*4))),BD!$N$12))/2+IF(F44="","",COUNTIF(INDIRECT("'Calcul1'!"&amp;VLOOKUP($A44,tab_z,2,FALSE)&amp;(F$1+((ROW()-$C48)*4))&amp;":"&amp;VLOOKUP($A44,tab_z,3,FALSE)&amp;(F$2+((ROW()-$C48)*4))),BD!$N$13))/2+IF(F44="","",COUNTIF(INDIRECT("'Calcul1'!"&amp;VLOOKUP($A44,tab_z,2,FALSE)&amp;(F$1+((ROW()-$C48)*4))&amp;":"&amp;VLOOKUP($A44,tab_z,3,FALSE)&amp;(F$2+((ROW()-$C48)*4))),BD!$N$14))/2+IF(F44="","",COUNTIF(INDIRECT("'Calcul1'!"&amp;VLOOKUP($A44,tab_z,2,FALSE)&amp;(F$1+((ROW()-$C48)*4))&amp;":"&amp;VLOOKUP($A44,tab_z,3,FALSE)&amp;(F$2+((ROW()-$C48)*4))),BD!$N$15))/2+IF(F44="","",COUNTIF(INDIRECT("'Calcul1'!"&amp;VLOOKUP($A44,tab_z,2,FALSE)&amp;(F$1+((ROW()-$C48)*4))&amp;":"&amp;VLOOKUP($A44,tab_z,3,FALSE)&amp;(F$2+((ROW()-$C48)*4))),BD!$N$16))/2+IF(F44="","",COUNTIF(INDIRECT("'Calcul1'!"&amp;VLOOKUP($A44,tab_z,2,FALSE)&amp;(F$1+((ROW()-$C48)*4))&amp;":"&amp;VLOOKUP($A44,tab_z,3,FALSE)&amp;(F$2+((ROW()-$C48)*4))),BD!$N$17))/2+IF(F44="","",COUNTIF(INDIRECT("'Calcul1'!"&amp;VLOOKUP($A44,tab_z,2,FALSE)&amp;(F$1+((ROW()-$C48)*4))&amp;":"&amp;VLOOKUP($A44,tab_z,3,FALSE)&amp;(F$2+((ROW()-$C48)*4))),BD!$N$18))/2+IF(F44="","",COUNTIF(INDIRECT("'Calcul1'!"&amp;VLOOKUP($A44,tab_z,2,FALSE)&amp;(F$1+((ROW()-$C48)*4))&amp;":"&amp;VLOOKUP($A44,tab_z,3,FALSE)&amp;(F$2+((ROW()-$C48)*4))),BD!$N$19))/2++IF(F44="","",COUNTIF(INDIRECT("'Calcul1'!"&amp;VLOOKUP($A44,tab_z,2,FALSE)&amp;(F$1+((ROW()-$C48)*4))&amp;":"&amp;VLOOKUP($A44,tab_z,3,FALSE)&amp;(F$2+((ROW()-$C48)*4))),BD!$N$20))/2</f>
        <v>0</v>
      </c>
      <c r="G48" s="275">
        <f ca="1">IF(G44="","",COUNTIF(INDIRECT("'Calcul1'!"&amp;VLOOKUP($A44,tab_z,2,FALSE)&amp;(G$1+((ROW()-$C48)*4))&amp;":"&amp;VLOOKUP($A44,tab_z,3,FALSE)&amp;(G$2+((ROW()-$C48)*4))),BD!$N$2))/2+IF(G44="","",COUNTIF(INDIRECT("'Calcul1'!"&amp;VLOOKUP($A44,tab_z,2,FALSE)&amp;(G$1+((ROW()-$C48)*4))&amp;":"&amp;VLOOKUP($A44,tab_z,3,FALSE)&amp;(G$2+((ROW()-$C48)*4))),BD!$N$3))/2+IF(G44="","",COUNTIF(INDIRECT("'Calcul1'!"&amp;VLOOKUP($A44,tab_z,2,FALSE)&amp;(G$1+((ROW()-$C48)*4))&amp;":"&amp;VLOOKUP($A44,tab_z,3,FALSE)&amp;(G$2+((ROW()-$C48)*4))),BD!$N$4))/2+IF(G44="","",COUNTIF(INDIRECT("'Calcul1'!"&amp;VLOOKUP($A44,tab_z,2,FALSE)&amp;(G$1+((ROW()-$C48)*4))&amp;":"&amp;VLOOKUP($A44,tab_z,3,FALSE)&amp;(G$2+((ROW()-$C48)*4))),BD!$N$5))/2+IF(G44="","",COUNTIF(INDIRECT("'Calcul1'!"&amp;VLOOKUP($A44,tab_z,2,FALSE)&amp;(G$1+((ROW()-$C48)*4))&amp;":"&amp;VLOOKUP($A44,tab_z,3,FALSE)&amp;(G$2+((ROW()-$C48)*4))),BD!$N$6))/2+IF(G44="","",COUNTIF(INDIRECT("'Calcul1'!"&amp;VLOOKUP($A44,tab_z,2,FALSE)&amp;(G$1+((ROW()-$C48)*4))&amp;":"&amp;VLOOKUP($A44,tab_z,3,FALSE)&amp;(G$2+((ROW()-$C48)*4))),BD!$N$7))/2+IF(G44="","",COUNTIF(INDIRECT("'Calcul1'!"&amp;VLOOKUP($A44,tab_z,2,FALSE)&amp;(G$1+((ROW()-$C48)*4))&amp;":"&amp;VLOOKUP($A44,tab_z,3,FALSE)&amp;(G$2+((ROW()-$C48)*4))),BD!$N$8))/2+IF(G44="","",COUNTIF(INDIRECT("'Calcul1'!"&amp;VLOOKUP($A44,tab_z,2,FALSE)&amp;(G$1+((ROW()-$C48)*4))&amp;":"&amp;VLOOKUP($A44,tab_z,3,FALSE)&amp;(G$2+((ROW()-$C48)*4))),BD!$N$9))/2+IF(G44="","",COUNTIF(INDIRECT("'Calcul1'!"&amp;VLOOKUP($A44,tab_z,2,FALSE)&amp;(G$1+((ROW()-$C48)*4))&amp;":"&amp;VLOOKUP($A44,tab_z,3,FALSE)&amp;(G$2+((ROW()-$C48)*4))),BD!$N$10))/2+IF(G44="","",COUNTIF(INDIRECT("'Calcul1'!"&amp;VLOOKUP($A44,tab_z,2,FALSE)&amp;(G$1+((ROW()-$C48)*4))&amp;":"&amp;VLOOKUP($A44,tab_z,3,FALSE)&amp;(G$2+((ROW()-$C48)*4))),BD!$N$11))/2+IF(G44="","",COUNTIF(INDIRECT("'Calcul1'!"&amp;VLOOKUP($A44,tab_z,2,FALSE)&amp;(G$1+((ROW()-$C48)*4))&amp;":"&amp;VLOOKUP($A44,tab_z,3,FALSE)&amp;(G$2+((ROW()-$C48)*4))),BD!$N$12))/2+IF(G44="","",COUNTIF(INDIRECT("'Calcul1'!"&amp;VLOOKUP($A44,tab_z,2,FALSE)&amp;(G$1+((ROW()-$C48)*4))&amp;":"&amp;VLOOKUP($A44,tab_z,3,FALSE)&amp;(G$2+((ROW()-$C48)*4))),BD!$N$13))/2+IF(G44="","",COUNTIF(INDIRECT("'Calcul1'!"&amp;VLOOKUP($A44,tab_z,2,FALSE)&amp;(G$1+((ROW()-$C48)*4))&amp;":"&amp;VLOOKUP($A44,tab_z,3,FALSE)&amp;(G$2+((ROW()-$C48)*4))),BD!$N$14))/2+IF(G44="","",COUNTIF(INDIRECT("'Calcul1'!"&amp;VLOOKUP($A44,tab_z,2,FALSE)&amp;(G$1+((ROW()-$C48)*4))&amp;":"&amp;VLOOKUP($A44,tab_z,3,FALSE)&amp;(G$2+((ROW()-$C48)*4))),BD!$N$15))/2+IF(G44="","",COUNTIF(INDIRECT("'Calcul1'!"&amp;VLOOKUP($A44,tab_z,2,FALSE)&amp;(G$1+((ROW()-$C48)*4))&amp;":"&amp;VLOOKUP($A44,tab_z,3,FALSE)&amp;(G$2+((ROW()-$C48)*4))),BD!$N$16))/2+IF(G44="","",COUNTIF(INDIRECT("'Calcul1'!"&amp;VLOOKUP($A44,tab_z,2,FALSE)&amp;(G$1+((ROW()-$C48)*4))&amp;":"&amp;VLOOKUP($A44,tab_z,3,FALSE)&amp;(G$2+((ROW()-$C48)*4))),BD!$N$17))/2+IF(G44="","",COUNTIF(INDIRECT("'Calcul1'!"&amp;VLOOKUP($A44,tab_z,2,FALSE)&amp;(G$1+((ROW()-$C48)*4))&amp;":"&amp;VLOOKUP($A44,tab_z,3,FALSE)&amp;(G$2+((ROW()-$C48)*4))),BD!$N$18))/2+IF(G44="","",COUNTIF(INDIRECT("'Calcul1'!"&amp;VLOOKUP($A44,tab_z,2,FALSE)&amp;(G$1+((ROW()-$C48)*4))&amp;":"&amp;VLOOKUP($A44,tab_z,3,FALSE)&amp;(G$2+((ROW()-$C48)*4))),BD!$N$19))/2++IF(G44="","",COUNTIF(INDIRECT("'Calcul1'!"&amp;VLOOKUP($A44,tab_z,2,FALSE)&amp;(G$1+((ROW()-$C48)*4))&amp;":"&amp;VLOOKUP($A44,tab_z,3,FALSE)&amp;(G$2+((ROW()-$C48)*4))),BD!$N$20))/2</f>
        <v>0</v>
      </c>
      <c r="H48" s="275" t="e">
        <f ca="1">IF(H44="","",COUNTIF(INDIRECT("'Calcul1'!"&amp;VLOOKUP($A44,tab_z,2,FALSE)&amp;(H$1+((ROW()-$C48)*4))&amp;":"&amp;VLOOKUP($A44,tab_z,3,FALSE)&amp;(H$2+((ROW()-$C48)*4))),BD!$N$2))/2+IF(H44="","",COUNTIF(INDIRECT("'Calcul1'!"&amp;VLOOKUP($A44,tab_z,2,FALSE)&amp;(H$1+((ROW()-$C48)*4))&amp;":"&amp;VLOOKUP($A44,tab_z,3,FALSE)&amp;(H$2+((ROW()-$C48)*4))),BD!$N$3))/2+IF(H44="","",COUNTIF(INDIRECT("'Calcul1'!"&amp;VLOOKUP($A44,tab_z,2,FALSE)&amp;(H$1+((ROW()-$C48)*4))&amp;":"&amp;VLOOKUP($A44,tab_z,3,FALSE)&amp;(H$2+((ROW()-$C48)*4))),BD!$N$4))/2+IF(H44="","",COUNTIF(INDIRECT("'Calcul1'!"&amp;VLOOKUP($A44,tab_z,2,FALSE)&amp;(H$1+((ROW()-$C48)*4))&amp;":"&amp;VLOOKUP($A44,tab_z,3,FALSE)&amp;(H$2+((ROW()-$C48)*4))),BD!$N$5))/2+IF(H44="","",COUNTIF(INDIRECT("'Calcul1'!"&amp;VLOOKUP($A44,tab_z,2,FALSE)&amp;(H$1+((ROW()-$C48)*4))&amp;":"&amp;VLOOKUP($A44,tab_z,3,FALSE)&amp;(H$2+((ROW()-$C48)*4))),BD!$N$6))/2+IF(H44="","",COUNTIF(INDIRECT("'Calcul1'!"&amp;VLOOKUP($A44,tab_z,2,FALSE)&amp;(H$1+((ROW()-$C48)*4))&amp;":"&amp;VLOOKUP($A44,tab_z,3,FALSE)&amp;(H$2+((ROW()-$C48)*4))),BD!$N$7))/2+IF(H44="","",COUNTIF(INDIRECT("'Calcul1'!"&amp;VLOOKUP($A44,tab_z,2,FALSE)&amp;(H$1+((ROW()-$C48)*4))&amp;":"&amp;VLOOKUP($A44,tab_z,3,FALSE)&amp;(H$2+((ROW()-$C48)*4))),BD!$N$8))/2+IF(H44="","",COUNTIF(INDIRECT("'Calcul1'!"&amp;VLOOKUP($A44,tab_z,2,FALSE)&amp;(H$1+((ROW()-$C48)*4))&amp;":"&amp;VLOOKUP($A44,tab_z,3,FALSE)&amp;(H$2+((ROW()-$C48)*4))),BD!$N$9))/2+IF(H44="","",COUNTIF(INDIRECT("'Calcul1'!"&amp;VLOOKUP($A44,tab_z,2,FALSE)&amp;(H$1+((ROW()-$C48)*4))&amp;":"&amp;VLOOKUP($A44,tab_z,3,FALSE)&amp;(H$2+((ROW()-$C48)*4))),BD!$N$10))/2+IF(H44="","",COUNTIF(INDIRECT("'Calcul1'!"&amp;VLOOKUP($A44,tab_z,2,FALSE)&amp;(H$1+((ROW()-$C48)*4))&amp;":"&amp;VLOOKUP($A44,tab_z,3,FALSE)&amp;(H$2+((ROW()-$C48)*4))),BD!$N$11))/2+IF(H44="","",COUNTIF(INDIRECT("'Calcul1'!"&amp;VLOOKUP($A44,tab_z,2,FALSE)&amp;(H$1+((ROW()-$C48)*4))&amp;":"&amp;VLOOKUP($A44,tab_z,3,FALSE)&amp;(H$2+((ROW()-$C48)*4))),BD!$N$12))/2+IF(H44="","",COUNTIF(INDIRECT("'Calcul1'!"&amp;VLOOKUP($A44,tab_z,2,FALSE)&amp;(H$1+((ROW()-$C48)*4))&amp;":"&amp;VLOOKUP($A44,tab_z,3,FALSE)&amp;(H$2+((ROW()-$C48)*4))),BD!$N$13))/2+IF(H44="","",COUNTIF(INDIRECT("'Calcul1'!"&amp;VLOOKUP($A44,tab_z,2,FALSE)&amp;(H$1+((ROW()-$C48)*4))&amp;":"&amp;VLOOKUP($A44,tab_z,3,FALSE)&amp;(H$2+((ROW()-$C48)*4))),BD!$N$14))/2+IF(H44="","",COUNTIF(INDIRECT("'Calcul1'!"&amp;VLOOKUP($A44,tab_z,2,FALSE)&amp;(H$1+((ROW()-$C48)*4))&amp;":"&amp;VLOOKUP($A44,tab_z,3,FALSE)&amp;(H$2+((ROW()-$C48)*4))),BD!$N$15))/2+IF(H44="","",COUNTIF(INDIRECT("'Calcul1'!"&amp;VLOOKUP($A44,tab_z,2,FALSE)&amp;(H$1+((ROW()-$C48)*4))&amp;":"&amp;VLOOKUP($A44,tab_z,3,FALSE)&amp;(H$2+((ROW()-$C48)*4))),BD!$N$16))/2+IF(H44="","",COUNTIF(INDIRECT("'Calcul1'!"&amp;VLOOKUP($A44,tab_z,2,FALSE)&amp;(H$1+((ROW()-$C48)*4))&amp;":"&amp;VLOOKUP($A44,tab_z,3,FALSE)&amp;(H$2+((ROW()-$C48)*4))),BD!$N$17))/2+IF(H44="","",COUNTIF(INDIRECT("'Calcul1'!"&amp;VLOOKUP($A44,tab_z,2,FALSE)&amp;(H$1+((ROW()-$C48)*4))&amp;":"&amp;VLOOKUP($A44,tab_z,3,FALSE)&amp;(H$2+((ROW()-$C48)*4))),BD!$N$18))/2+IF(H44="","",COUNTIF(INDIRECT("'Calcul1'!"&amp;VLOOKUP($A44,tab_z,2,FALSE)&amp;(H$1+((ROW()-$C48)*4))&amp;":"&amp;VLOOKUP($A44,tab_z,3,FALSE)&amp;(H$2+((ROW()-$C48)*4))),BD!$N$19))/2++IF(H44="","",COUNTIF(INDIRECT("'Calcul1'!"&amp;VLOOKUP($A44,tab_z,2,FALSE)&amp;(H$1+((ROW()-$C48)*4))&amp;":"&amp;VLOOKUP($A44,tab_z,3,FALSE)&amp;(H$2+((ROW()-$C48)*4))),BD!$N$20))/2</f>
        <v>#VALUE!</v>
      </c>
      <c r="I48" s="275" t="e">
        <f ca="1">IF(I44="","",COUNTIF(INDIRECT("'Calcul1'!"&amp;VLOOKUP($A44,tab_z,2,FALSE)&amp;(I$1+((ROW()-$C48)*4))&amp;":"&amp;VLOOKUP($A44,tab_z,3,FALSE)&amp;(I$2+((ROW()-$C48)*4))),BD!$N$2))/2+IF(I44="","",COUNTIF(INDIRECT("'Calcul1'!"&amp;VLOOKUP($A44,tab_z,2,FALSE)&amp;(I$1+((ROW()-$C48)*4))&amp;":"&amp;VLOOKUP($A44,tab_z,3,FALSE)&amp;(I$2+((ROW()-$C48)*4))),BD!$N$3))/2+IF(I44="","",COUNTIF(INDIRECT("'Calcul1'!"&amp;VLOOKUP($A44,tab_z,2,FALSE)&amp;(I$1+((ROW()-$C48)*4))&amp;":"&amp;VLOOKUP($A44,tab_z,3,FALSE)&amp;(I$2+((ROW()-$C48)*4))),BD!$N$4))/2+IF(I44="","",COUNTIF(INDIRECT("'Calcul1'!"&amp;VLOOKUP($A44,tab_z,2,FALSE)&amp;(I$1+((ROW()-$C48)*4))&amp;":"&amp;VLOOKUP($A44,tab_z,3,FALSE)&amp;(I$2+((ROW()-$C48)*4))),BD!$N$5))/2+IF(I44="","",COUNTIF(INDIRECT("'Calcul1'!"&amp;VLOOKUP($A44,tab_z,2,FALSE)&amp;(I$1+((ROW()-$C48)*4))&amp;":"&amp;VLOOKUP($A44,tab_z,3,FALSE)&amp;(I$2+((ROW()-$C48)*4))),BD!$N$6))/2+IF(I44="","",COUNTIF(INDIRECT("'Calcul1'!"&amp;VLOOKUP($A44,tab_z,2,FALSE)&amp;(I$1+((ROW()-$C48)*4))&amp;":"&amp;VLOOKUP($A44,tab_z,3,FALSE)&amp;(I$2+((ROW()-$C48)*4))),BD!$N$7))/2+IF(I44="","",COUNTIF(INDIRECT("'Calcul1'!"&amp;VLOOKUP($A44,tab_z,2,FALSE)&amp;(I$1+((ROW()-$C48)*4))&amp;":"&amp;VLOOKUP($A44,tab_z,3,FALSE)&amp;(I$2+((ROW()-$C48)*4))),BD!$N$8))/2+IF(I44="","",COUNTIF(INDIRECT("'Calcul1'!"&amp;VLOOKUP($A44,tab_z,2,FALSE)&amp;(I$1+((ROW()-$C48)*4))&amp;":"&amp;VLOOKUP($A44,tab_z,3,FALSE)&amp;(I$2+((ROW()-$C48)*4))),BD!$N$9))/2+IF(I44="","",COUNTIF(INDIRECT("'Calcul1'!"&amp;VLOOKUP($A44,tab_z,2,FALSE)&amp;(I$1+((ROW()-$C48)*4))&amp;":"&amp;VLOOKUP($A44,tab_z,3,FALSE)&amp;(I$2+((ROW()-$C48)*4))),BD!$N$10))/2+IF(I44="","",COUNTIF(INDIRECT("'Calcul1'!"&amp;VLOOKUP($A44,tab_z,2,FALSE)&amp;(I$1+((ROW()-$C48)*4))&amp;":"&amp;VLOOKUP($A44,tab_z,3,FALSE)&amp;(I$2+((ROW()-$C48)*4))),BD!$N$11))/2+IF(I44="","",COUNTIF(INDIRECT("'Calcul1'!"&amp;VLOOKUP($A44,tab_z,2,FALSE)&amp;(I$1+((ROW()-$C48)*4))&amp;":"&amp;VLOOKUP($A44,tab_z,3,FALSE)&amp;(I$2+((ROW()-$C48)*4))),BD!$N$12))/2+IF(I44="","",COUNTIF(INDIRECT("'Calcul1'!"&amp;VLOOKUP($A44,tab_z,2,FALSE)&amp;(I$1+((ROW()-$C48)*4))&amp;":"&amp;VLOOKUP($A44,tab_z,3,FALSE)&amp;(I$2+((ROW()-$C48)*4))),BD!$N$13))/2+IF(I44="","",COUNTIF(INDIRECT("'Calcul1'!"&amp;VLOOKUP($A44,tab_z,2,FALSE)&amp;(I$1+((ROW()-$C48)*4))&amp;":"&amp;VLOOKUP($A44,tab_z,3,FALSE)&amp;(I$2+((ROW()-$C48)*4))),BD!$N$14))/2+IF(I44="","",COUNTIF(INDIRECT("'Calcul1'!"&amp;VLOOKUP($A44,tab_z,2,FALSE)&amp;(I$1+((ROW()-$C48)*4))&amp;":"&amp;VLOOKUP($A44,tab_z,3,FALSE)&amp;(I$2+((ROW()-$C48)*4))),BD!$N$15))/2+IF(I44="","",COUNTIF(INDIRECT("'Calcul1'!"&amp;VLOOKUP($A44,tab_z,2,FALSE)&amp;(I$1+((ROW()-$C48)*4))&amp;":"&amp;VLOOKUP($A44,tab_z,3,FALSE)&amp;(I$2+((ROW()-$C48)*4))),BD!$N$16))/2+IF(I44="","",COUNTIF(INDIRECT("'Calcul1'!"&amp;VLOOKUP($A44,tab_z,2,FALSE)&amp;(I$1+((ROW()-$C48)*4))&amp;":"&amp;VLOOKUP($A44,tab_z,3,FALSE)&amp;(I$2+((ROW()-$C48)*4))),BD!$N$17))/2+IF(I44="","",COUNTIF(INDIRECT("'Calcul1'!"&amp;VLOOKUP($A44,tab_z,2,FALSE)&amp;(I$1+((ROW()-$C48)*4))&amp;":"&amp;VLOOKUP($A44,tab_z,3,FALSE)&amp;(I$2+((ROW()-$C48)*4))),BD!$N$18))/2+IF(I44="","",COUNTIF(INDIRECT("'Calcul1'!"&amp;VLOOKUP($A44,tab_z,2,FALSE)&amp;(I$1+((ROW()-$C48)*4))&amp;":"&amp;VLOOKUP($A44,tab_z,3,FALSE)&amp;(I$2+((ROW()-$C48)*4))),BD!$N$19))/2++IF(I44="","",COUNTIF(INDIRECT("'Calcul1'!"&amp;VLOOKUP($A44,tab_z,2,FALSE)&amp;(I$1+((ROW()-$C48)*4))&amp;":"&amp;VLOOKUP($A44,tab_z,3,FALSE)&amp;(I$2+((ROW()-$C48)*4))),BD!$N$20))/2</f>
        <v>#VALUE!</v>
      </c>
      <c r="J48" s="275" t="e">
        <f ca="1">IF(J44="","",COUNTIF(INDIRECT("'Calcul1'!"&amp;VLOOKUP($A44,tab_z,2,FALSE)&amp;(J$1+((ROW()-$C48)*4))&amp;":"&amp;VLOOKUP($A44,tab_z,3,FALSE)&amp;(J$2+((ROW()-$C48)*4))),BD!$N$2))/2+IF(J44="","",COUNTIF(INDIRECT("'Calcul1'!"&amp;VLOOKUP($A44,tab_z,2,FALSE)&amp;(J$1+((ROW()-$C48)*4))&amp;":"&amp;VLOOKUP($A44,tab_z,3,FALSE)&amp;(J$2+((ROW()-$C48)*4))),BD!$N$3))/2+IF(J44="","",COUNTIF(INDIRECT("'Calcul1'!"&amp;VLOOKUP($A44,tab_z,2,FALSE)&amp;(J$1+((ROW()-$C48)*4))&amp;":"&amp;VLOOKUP($A44,tab_z,3,FALSE)&amp;(J$2+((ROW()-$C48)*4))),BD!$N$4))/2+IF(J44="","",COUNTIF(INDIRECT("'Calcul1'!"&amp;VLOOKUP($A44,tab_z,2,FALSE)&amp;(J$1+((ROW()-$C48)*4))&amp;":"&amp;VLOOKUP($A44,tab_z,3,FALSE)&amp;(J$2+((ROW()-$C48)*4))),BD!$N$5))/2+IF(J44="","",COUNTIF(INDIRECT("'Calcul1'!"&amp;VLOOKUP($A44,tab_z,2,FALSE)&amp;(J$1+((ROW()-$C48)*4))&amp;":"&amp;VLOOKUP($A44,tab_z,3,FALSE)&amp;(J$2+((ROW()-$C48)*4))),BD!$N$6))/2+IF(J44="","",COUNTIF(INDIRECT("'Calcul1'!"&amp;VLOOKUP($A44,tab_z,2,FALSE)&amp;(J$1+((ROW()-$C48)*4))&amp;":"&amp;VLOOKUP($A44,tab_z,3,FALSE)&amp;(J$2+((ROW()-$C48)*4))),BD!$N$7))/2+IF(J44="","",COUNTIF(INDIRECT("'Calcul1'!"&amp;VLOOKUP($A44,tab_z,2,FALSE)&amp;(J$1+((ROW()-$C48)*4))&amp;":"&amp;VLOOKUP($A44,tab_z,3,FALSE)&amp;(J$2+((ROW()-$C48)*4))),BD!$N$8))/2+IF(J44="","",COUNTIF(INDIRECT("'Calcul1'!"&amp;VLOOKUP($A44,tab_z,2,FALSE)&amp;(J$1+((ROW()-$C48)*4))&amp;":"&amp;VLOOKUP($A44,tab_z,3,FALSE)&amp;(J$2+((ROW()-$C48)*4))),BD!$N$9))/2+IF(J44="","",COUNTIF(INDIRECT("'Calcul1'!"&amp;VLOOKUP($A44,tab_z,2,FALSE)&amp;(J$1+((ROW()-$C48)*4))&amp;":"&amp;VLOOKUP($A44,tab_z,3,FALSE)&amp;(J$2+((ROW()-$C48)*4))),BD!$N$10))/2+IF(J44="","",COUNTIF(INDIRECT("'Calcul1'!"&amp;VLOOKUP($A44,tab_z,2,FALSE)&amp;(J$1+((ROW()-$C48)*4))&amp;":"&amp;VLOOKUP($A44,tab_z,3,FALSE)&amp;(J$2+((ROW()-$C48)*4))),BD!$N$11))/2+IF(J44="","",COUNTIF(INDIRECT("'Calcul1'!"&amp;VLOOKUP($A44,tab_z,2,FALSE)&amp;(J$1+((ROW()-$C48)*4))&amp;":"&amp;VLOOKUP($A44,tab_z,3,FALSE)&amp;(J$2+((ROW()-$C48)*4))),BD!$N$12))/2+IF(J44="","",COUNTIF(INDIRECT("'Calcul1'!"&amp;VLOOKUP($A44,tab_z,2,FALSE)&amp;(J$1+((ROW()-$C48)*4))&amp;":"&amp;VLOOKUP($A44,tab_z,3,FALSE)&amp;(J$2+((ROW()-$C48)*4))),BD!$N$13))/2+IF(J44="","",COUNTIF(INDIRECT("'Calcul1'!"&amp;VLOOKUP($A44,tab_z,2,FALSE)&amp;(J$1+((ROW()-$C48)*4))&amp;":"&amp;VLOOKUP($A44,tab_z,3,FALSE)&amp;(J$2+((ROW()-$C48)*4))),BD!$N$14))/2+IF(J44="","",COUNTIF(INDIRECT("'Calcul1'!"&amp;VLOOKUP($A44,tab_z,2,FALSE)&amp;(J$1+((ROW()-$C48)*4))&amp;":"&amp;VLOOKUP($A44,tab_z,3,FALSE)&amp;(J$2+((ROW()-$C48)*4))),BD!$N$15))/2+IF(J44="","",COUNTIF(INDIRECT("'Calcul1'!"&amp;VLOOKUP($A44,tab_z,2,FALSE)&amp;(J$1+((ROW()-$C48)*4))&amp;":"&amp;VLOOKUP($A44,tab_z,3,FALSE)&amp;(J$2+((ROW()-$C48)*4))),BD!$N$16))/2+IF(J44="","",COUNTIF(INDIRECT("'Calcul1'!"&amp;VLOOKUP($A44,tab_z,2,FALSE)&amp;(J$1+((ROW()-$C48)*4))&amp;":"&amp;VLOOKUP($A44,tab_z,3,FALSE)&amp;(J$2+((ROW()-$C48)*4))),BD!$N$17))/2+IF(J44="","",COUNTIF(INDIRECT("'Calcul1'!"&amp;VLOOKUP($A44,tab_z,2,FALSE)&amp;(J$1+((ROW()-$C48)*4))&amp;":"&amp;VLOOKUP($A44,tab_z,3,FALSE)&amp;(J$2+((ROW()-$C48)*4))),BD!$N$18))/2+IF(J44="","",COUNTIF(INDIRECT("'Calcul1'!"&amp;VLOOKUP($A44,tab_z,2,FALSE)&amp;(J$1+((ROW()-$C48)*4))&amp;":"&amp;VLOOKUP($A44,tab_z,3,FALSE)&amp;(J$2+((ROW()-$C48)*4))),BD!$N$19))/2++IF(J44="","",COUNTIF(INDIRECT("'Calcul1'!"&amp;VLOOKUP($A44,tab_z,2,FALSE)&amp;(J$1+((ROW()-$C48)*4))&amp;":"&amp;VLOOKUP($A44,tab_z,3,FALSE)&amp;(J$2+((ROW()-$C48)*4))),BD!$N$20))/2</f>
        <v>#VALUE!</v>
      </c>
      <c r="K48" s="275" t="e">
        <f ca="1">IF(K44="","",COUNTIF(INDIRECT("'Calcul1'!"&amp;VLOOKUP($A44,tab_z,2,FALSE)&amp;(K$1+((ROW()-$C48)*4))&amp;":"&amp;VLOOKUP($A44,tab_z,3,FALSE)&amp;(K$2+((ROW()-$C48)*4))),BD!$N$2))/2+IF(K44="","",COUNTIF(INDIRECT("'Calcul1'!"&amp;VLOOKUP($A44,tab_z,2,FALSE)&amp;(K$1+((ROW()-$C48)*4))&amp;":"&amp;VLOOKUP($A44,tab_z,3,FALSE)&amp;(K$2+((ROW()-$C48)*4))),BD!$N$3))/2+IF(K44="","",COUNTIF(INDIRECT("'Calcul1'!"&amp;VLOOKUP($A44,tab_z,2,FALSE)&amp;(K$1+((ROW()-$C48)*4))&amp;":"&amp;VLOOKUP($A44,tab_z,3,FALSE)&amp;(K$2+((ROW()-$C48)*4))),BD!$N$4))/2+IF(K44="","",COUNTIF(INDIRECT("'Calcul1'!"&amp;VLOOKUP($A44,tab_z,2,FALSE)&amp;(K$1+((ROW()-$C48)*4))&amp;":"&amp;VLOOKUP($A44,tab_z,3,FALSE)&amp;(K$2+((ROW()-$C48)*4))),BD!$N$5))/2+IF(K44="","",COUNTIF(INDIRECT("'Calcul1'!"&amp;VLOOKUP($A44,tab_z,2,FALSE)&amp;(K$1+((ROW()-$C48)*4))&amp;":"&amp;VLOOKUP($A44,tab_z,3,FALSE)&amp;(K$2+((ROW()-$C48)*4))),BD!$N$6))/2+IF(K44="","",COUNTIF(INDIRECT("'Calcul1'!"&amp;VLOOKUP($A44,tab_z,2,FALSE)&amp;(K$1+((ROW()-$C48)*4))&amp;":"&amp;VLOOKUP($A44,tab_z,3,FALSE)&amp;(K$2+((ROW()-$C48)*4))),BD!$N$7))/2+IF(K44="","",COUNTIF(INDIRECT("'Calcul1'!"&amp;VLOOKUP($A44,tab_z,2,FALSE)&amp;(K$1+((ROW()-$C48)*4))&amp;":"&amp;VLOOKUP($A44,tab_z,3,FALSE)&amp;(K$2+((ROW()-$C48)*4))),BD!$N$8))/2+IF(K44="","",COUNTIF(INDIRECT("'Calcul1'!"&amp;VLOOKUP($A44,tab_z,2,FALSE)&amp;(K$1+((ROW()-$C48)*4))&amp;":"&amp;VLOOKUP($A44,tab_z,3,FALSE)&amp;(K$2+((ROW()-$C48)*4))),BD!$N$9))/2+IF(K44="","",COUNTIF(INDIRECT("'Calcul1'!"&amp;VLOOKUP($A44,tab_z,2,FALSE)&amp;(K$1+((ROW()-$C48)*4))&amp;":"&amp;VLOOKUP($A44,tab_z,3,FALSE)&amp;(K$2+((ROW()-$C48)*4))),BD!$N$10))/2+IF(K44="","",COUNTIF(INDIRECT("'Calcul1'!"&amp;VLOOKUP($A44,tab_z,2,FALSE)&amp;(K$1+((ROW()-$C48)*4))&amp;":"&amp;VLOOKUP($A44,tab_z,3,FALSE)&amp;(K$2+((ROW()-$C48)*4))),BD!$N$11))/2+IF(K44="","",COUNTIF(INDIRECT("'Calcul1'!"&amp;VLOOKUP($A44,tab_z,2,FALSE)&amp;(K$1+((ROW()-$C48)*4))&amp;":"&amp;VLOOKUP($A44,tab_z,3,FALSE)&amp;(K$2+((ROW()-$C48)*4))),BD!$N$12))/2+IF(K44="","",COUNTIF(INDIRECT("'Calcul1'!"&amp;VLOOKUP($A44,tab_z,2,FALSE)&amp;(K$1+((ROW()-$C48)*4))&amp;":"&amp;VLOOKUP($A44,tab_z,3,FALSE)&amp;(K$2+((ROW()-$C48)*4))),BD!$N$13))/2+IF(K44="","",COUNTIF(INDIRECT("'Calcul1'!"&amp;VLOOKUP($A44,tab_z,2,FALSE)&amp;(K$1+((ROW()-$C48)*4))&amp;":"&amp;VLOOKUP($A44,tab_z,3,FALSE)&amp;(K$2+((ROW()-$C48)*4))),BD!$N$14))/2+IF(K44="","",COUNTIF(INDIRECT("'Calcul1'!"&amp;VLOOKUP($A44,tab_z,2,FALSE)&amp;(K$1+((ROW()-$C48)*4))&amp;":"&amp;VLOOKUP($A44,tab_z,3,FALSE)&amp;(K$2+((ROW()-$C48)*4))),BD!$N$15))/2+IF(K44="","",COUNTIF(INDIRECT("'Calcul1'!"&amp;VLOOKUP($A44,tab_z,2,FALSE)&amp;(K$1+((ROW()-$C48)*4))&amp;":"&amp;VLOOKUP($A44,tab_z,3,FALSE)&amp;(K$2+((ROW()-$C48)*4))),BD!$N$16))/2+IF(K44="","",COUNTIF(INDIRECT("'Calcul1'!"&amp;VLOOKUP($A44,tab_z,2,FALSE)&amp;(K$1+((ROW()-$C48)*4))&amp;":"&amp;VLOOKUP($A44,tab_z,3,FALSE)&amp;(K$2+((ROW()-$C48)*4))),BD!$N$17))/2+IF(K44="","",COUNTIF(INDIRECT("'Calcul1'!"&amp;VLOOKUP($A44,tab_z,2,FALSE)&amp;(K$1+((ROW()-$C48)*4))&amp;":"&amp;VLOOKUP($A44,tab_z,3,FALSE)&amp;(K$2+((ROW()-$C48)*4))),BD!$N$18))/2+IF(K44="","",COUNTIF(INDIRECT("'Calcul1'!"&amp;VLOOKUP($A44,tab_z,2,FALSE)&amp;(K$1+((ROW()-$C48)*4))&amp;":"&amp;VLOOKUP($A44,tab_z,3,FALSE)&amp;(K$2+((ROW()-$C48)*4))),BD!$N$19))/2++IF(K44="","",COUNTIF(INDIRECT("'Calcul1'!"&amp;VLOOKUP($A44,tab_z,2,FALSE)&amp;(K$1+((ROW()-$C48)*4))&amp;":"&amp;VLOOKUP($A44,tab_z,3,FALSE)&amp;(K$2+((ROW()-$C48)*4))),BD!$N$20))/2</f>
        <v>#VALUE!</v>
      </c>
      <c r="L48" s="276" t="e">
        <f ca="1">IF(L44="","",COUNTIF(INDIRECT("'Calcul1'!"&amp;VLOOKUP($A44,tab_z,2,FALSE)&amp;(L$1+((ROW()-$C48)*4))&amp;":"&amp;VLOOKUP($A44,tab_z,3,FALSE)&amp;(L$2+((ROW()-$C48)*4))),BD!$N$2))/2+IF(L44="","",COUNTIF(INDIRECT("'Calcul1'!"&amp;VLOOKUP($A44,tab_z,2,FALSE)&amp;(L$1+((ROW()-$C48)*4))&amp;":"&amp;VLOOKUP($A44,tab_z,3,FALSE)&amp;(L$2+((ROW()-$C48)*4))),BD!$N$3))/2+IF(L44="","",COUNTIF(INDIRECT("'Calcul1'!"&amp;VLOOKUP($A44,tab_z,2,FALSE)&amp;(L$1+((ROW()-$C48)*4))&amp;":"&amp;VLOOKUP($A44,tab_z,3,FALSE)&amp;(L$2+((ROW()-$C48)*4))),BD!$N$4))/2+IF(L44="","",COUNTIF(INDIRECT("'Calcul1'!"&amp;VLOOKUP($A44,tab_z,2,FALSE)&amp;(L$1+((ROW()-$C48)*4))&amp;":"&amp;VLOOKUP($A44,tab_z,3,FALSE)&amp;(L$2+((ROW()-$C48)*4))),BD!$N$5))/2+IF(L44="","",COUNTIF(INDIRECT("'Calcul1'!"&amp;VLOOKUP($A44,tab_z,2,FALSE)&amp;(L$1+((ROW()-$C48)*4))&amp;":"&amp;VLOOKUP($A44,tab_z,3,FALSE)&amp;(L$2+((ROW()-$C48)*4))),BD!$N$6))/2+IF(L44="","",COUNTIF(INDIRECT("'Calcul1'!"&amp;VLOOKUP($A44,tab_z,2,FALSE)&amp;(L$1+((ROW()-$C48)*4))&amp;":"&amp;VLOOKUP($A44,tab_z,3,FALSE)&amp;(L$2+((ROW()-$C48)*4))),BD!$N$7))/2+IF(L44="","",COUNTIF(INDIRECT("'Calcul1'!"&amp;VLOOKUP($A44,tab_z,2,FALSE)&amp;(L$1+((ROW()-$C48)*4))&amp;":"&amp;VLOOKUP($A44,tab_z,3,FALSE)&amp;(L$2+((ROW()-$C48)*4))),BD!$N$8))/2+IF(L44="","",COUNTIF(INDIRECT("'Calcul1'!"&amp;VLOOKUP($A44,tab_z,2,FALSE)&amp;(L$1+((ROW()-$C48)*4))&amp;":"&amp;VLOOKUP($A44,tab_z,3,FALSE)&amp;(L$2+((ROW()-$C48)*4))),BD!$N$9))/2+IF(L44="","",COUNTIF(INDIRECT("'Calcul1'!"&amp;VLOOKUP($A44,tab_z,2,FALSE)&amp;(L$1+((ROW()-$C48)*4))&amp;":"&amp;VLOOKUP($A44,tab_z,3,FALSE)&amp;(L$2+((ROW()-$C48)*4))),BD!$N$10))/2+IF(L44="","",COUNTIF(INDIRECT("'Calcul1'!"&amp;VLOOKUP($A44,tab_z,2,FALSE)&amp;(L$1+((ROW()-$C48)*4))&amp;":"&amp;VLOOKUP($A44,tab_z,3,FALSE)&amp;(L$2+((ROW()-$C48)*4))),BD!$N$11))/2+IF(L44="","",COUNTIF(INDIRECT("'Calcul1'!"&amp;VLOOKUP($A44,tab_z,2,FALSE)&amp;(L$1+((ROW()-$C48)*4))&amp;":"&amp;VLOOKUP($A44,tab_z,3,FALSE)&amp;(L$2+((ROW()-$C48)*4))),BD!$N$12))/2+IF(L44="","",COUNTIF(INDIRECT("'Calcul1'!"&amp;VLOOKUP($A44,tab_z,2,FALSE)&amp;(L$1+((ROW()-$C48)*4))&amp;":"&amp;VLOOKUP($A44,tab_z,3,FALSE)&amp;(L$2+((ROW()-$C48)*4))),BD!$N$13))/2+IF(L44="","",COUNTIF(INDIRECT("'Calcul1'!"&amp;VLOOKUP($A44,tab_z,2,FALSE)&amp;(L$1+((ROW()-$C48)*4))&amp;":"&amp;VLOOKUP($A44,tab_z,3,FALSE)&amp;(L$2+((ROW()-$C48)*4))),BD!$N$14))/2+IF(L44="","",COUNTIF(INDIRECT("'Calcul1'!"&amp;VLOOKUP($A44,tab_z,2,FALSE)&amp;(L$1+((ROW()-$C48)*4))&amp;":"&amp;VLOOKUP($A44,tab_z,3,FALSE)&amp;(L$2+((ROW()-$C48)*4))),BD!$N$15))/2+IF(L44="","",COUNTIF(INDIRECT("'Calcul1'!"&amp;VLOOKUP($A44,tab_z,2,FALSE)&amp;(L$1+((ROW()-$C48)*4))&amp;":"&amp;VLOOKUP($A44,tab_z,3,FALSE)&amp;(L$2+((ROW()-$C48)*4))),BD!$N$16))/2+IF(L44="","",COUNTIF(INDIRECT("'Calcul1'!"&amp;VLOOKUP($A44,tab_z,2,FALSE)&amp;(L$1+((ROW()-$C48)*4))&amp;":"&amp;VLOOKUP($A44,tab_z,3,FALSE)&amp;(L$2+((ROW()-$C48)*4))),BD!$N$17))/2+IF(L44="","",COUNTIF(INDIRECT("'Calcul1'!"&amp;VLOOKUP($A44,tab_z,2,FALSE)&amp;(L$1+((ROW()-$C48)*4))&amp;":"&amp;VLOOKUP($A44,tab_z,3,FALSE)&amp;(L$2+((ROW()-$C48)*4))),BD!$N$18))/2+IF(L44="","",COUNTIF(INDIRECT("'Calcul1'!"&amp;VLOOKUP($A44,tab_z,2,FALSE)&amp;(L$1+((ROW()-$C48)*4))&amp;":"&amp;VLOOKUP($A44,tab_z,3,FALSE)&amp;(L$2+((ROW()-$C48)*4))),BD!$N$19))/2++IF(L44="","",COUNTIF(INDIRECT("'Calcul1'!"&amp;VLOOKUP($A44,tab_z,2,FALSE)&amp;(L$1+((ROW()-$C48)*4))&amp;":"&amp;VLOOKUP($A44,tab_z,3,FALSE)&amp;(L$2+((ROW()-$C48)*4))),BD!$N$20))/2</f>
        <v>#VALUE!</v>
      </c>
    </row>
    <row r="49" spans="1:12" x14ac:dyDescent="0.2">
      <c r="C49">
        <v>49</v>
      </c>
      <c r="D49" s="287" t="s">
        <v>533</v>
      </c>
      <c r="E49" s="274">
        <f ca="1">IF(E44="","",COUNTIF(INDIRECT("'Calcul1'!"&amp;VLOOKUP($A44,tab_z,2,FALSE)&amp;(E$1+((ROW()-$C49)*4))&amp;":"&amp;VLOOKUP($A44,tab_z,3,FALSE)&amp;(E$2+((ROW()-$C49)*4))),BD!$H$2))/2+IF(E44="","",COUNTIF(INDIRECT("'Calcul1'!"&amp;VLOOKUP($A44,tab_z,2,FALSE)&amp;(E$1+((ROW()-$C49)*4))&amp;":"&amp;VLOOKUP($A44,tab_z,3,FALSE)&amp;(E$2+((ROW()-$C49)*4))),BD!$H$3))/2+IF(E44="","",COUNTIF(INDIRECT("'Calcul1'!"&amp;VLOOKUP($A44,tab_z,2,FALSE)&amp;(E$1+((ROW()-$C49)*4))&amp;":"&amp;VLOOKUP($A44,tab_z,3,FALSE)&amp;(E$2+((ROW()-$C49)*4))),BD!$H$4))/2+IF(E44="","",COUNTIF(INDIRECT("'Calcul1'!"&amp;VLOOKUP($A44,tab_z,2,FALSE)&amp;(E$1+((ROW()-$C49)*4))&amp;":"&amp;VLOOKUP($A44,tab_z,3,FALSE)&amp;(E$2+((ROW()-$C49)*4))),BD!$H$5))/2+IF(E44="","",COUNTIF(INDIRECT("'Calcul1'!"&amp;VLOOKUP($A44,tab_z,2,FALSE)&amp;(E$1+((ROW()-$C49)*4))&amp;":"&amp;VLOOKUP($A44,tab_z,3,FALSE)&amp;(E$2+((ROW()-$C49)*4))),BD!$H$6))/2+IF(E44="","",COUNTIF(INDIRECT("'Calcul1'!"&amp;VLOOKUP($A44,tab_z,2,FALSE)&amp;(E$1+((ROW()-$C49)*4))&amp;":"&amp;VLOOKUP($A44,tab_z,3,FALSE)&amp;(E$2+((ROW()-$C49)*4))),BD!$H$7))/2+IF(E44="","",COUNTIF(INDIRECT("'Calcul1'!"&amp;VLOOKUP($A44,tab_z,2,FALSE)&amp;(E$1+((ROW()-$C49)*4))&amp;":"&amp;VLOOKUP($A44,tab_z,3,FALSE)&amp;(E$2+((ROW()-$C49)*4))),BD!$H$8))/2+IF(E44="","",COUNTIF(INDIRECT("'Calcul1'!"&amp;VLOOKUP($A44,tab_z,2,FALSE)&amp;(E$1+((ROW()-$C49)*4))&amp;":"&amp;VLOOKUP($A44,tab_z,3,FALSE)&amp;(E$2+((ROW()-$C49)*4))),BD!$H$9))/2+IF(E44="","",COUNTIF(INDIRECT("'Calcul1'!"&amp;VLOOKUP($A44,tab_z,2,FALSE)&amp;(E$1+((ROW()-$C49)*4))&amp;":"&amp;VLOOKUP($A44,tab_z,3,FALSE)&amp;(E$2+((ROW()-$C49)*4))),BD!$H$10))/2+IF(E44="","",COUNTIF(INDIRECT("'Calcul1'!"&amp;VLOOKUP($A44,tab_z,2,FALSE)&amp;(E$1+((ROW()-$C49)*4))&amp;":"&amp;VLOOKUP($A44,tab_z,3,FALSE)&amp;(E$2+((ROW()-$C49)*4))),BD!$H$11))/2+IF(E44="","",COUNTIF(INDIRECT("'Calcul1'!"&amp;VLOOKUP($A44,tab_z,2,FALSE)&amp;(E$1+((ROW()-$C49)*4))&amp;":"&amp;VLOOKUP($A44,tab_z,3,FALSE)&amp;(E$2+((ROW()-$C49)*4))),BD!$H$12))/2+IF(E44="","",COUNTIF(INDIRECT("'Calcul1'!"&amp;VLOOKUP($A44,tab_z,2,FALSE)&amp;(E$1+((ROW()-$C49)*4))&amp;":"&amp;VLOOKUP($A44,tab_z,3,FALSE)&amp;(E$2+((ROW()-$C49)*4))),BD!$H$13))/2+IF(E44="","",COUNTIF(INDIRECT("'Calcul1'!"&amp;VLOOKUP($A44,tab_z,2,FALSE)&amp;(E$1+((ROW()-$C49)*4))&amp;":"&amp;VLOOKUP($A44,tab_z,3,FALSE)&amp;(E$2+((ROW()-$C49)*4))),BD!$H$14))/2+IF(E44="","",COUNTIF(INDIRECT("'Calcul1'!"&amp;VLOOKUP($A44,tab_z,2,FALSE)&amp;(E$1+((ROW()-$C49)*4))&amp;":"&amp;VLOOKUP($A44,tab_z,3,FALSE)&amp;(E$2+((ROW()-$C49)*4))),BD!$H$15))/2+IF(E44="","",COUNTIF(INDIRECT("'Calcul1'!"&amp;VLOOKUP($A44,tab_z,2,FALSE)&amp;(E$1+((ROW()-$C49)*4))&amp;":"&amp;VLOOKUP($A44,tab_z,3,FALSE)&amp;(E$2+((ROW()-$C49)*4))),BD!$H$16))/2+IF(E44="","",COUNTIF(INDIRECT("'Calcul1'!"&amp;VLOOKUP($A44,tab_z,2,FALSE)&amp;(E$1+((ROW()-$C49)*4))&amp;":"&amp;VLOOKUP($A44,tab_z,3,FALSE)&amp;(E$2+((ROW()-$C49)*4))),BD!$H$17))/2+IF(E44="","",COUNTIF(INDIRECT("'Calcul1'!"&amp;VLOOKUP($A44,tab_z,2,FALSE)&amp;(E$1+((ROW()-$C49)*4))&amp;":"&amp;VLOOKUP($A44,tab_z,3,FALSE)&amp;(E$2+((ROW()-$C49)*4))),BD!$H$18))/2+IF(E44="","",COUNTIF(INDIRECT("'Calcul1'!"&amp;VLOOKUP($A44,tab_z,2,FALSE)&amp;(E$1+((ROW()-$C49)*4))&amp;":"&amp;VLOOKUP($A44,tab_z,3,FALSE)&amp;(E$2+((ROW()-$C49)*4))),BD!$H$19))/2+IF(E44="","",COUNTIF(INDIRECT("'Calcul1'!"&amp;VLOOKUP($A44,tab_z,2,FALSE)&amp;(E$1+((ROW()-$C49)*4))&amp;":"&amp;VLOOKUP($A44,tab_z,3,FALSE)&amp;(E$2+((ROW()-$C49)*4))),BD!$H$20))/2</f>
        <v>0</v>
      </c>
      <c r="F49" s="275">
        <f ca="1">IF(F44="","",COUNTIF(INDIRECT("'Calcul1'!"&amp;VLOOKUP($A44,tab_z,2,FALSE)&amp;(F$1+((ROW()-$C49)*4))&amp;":"&amp;VLOOKUP($A44,tab_z,3,FALSE)&amp;(F$2+((ROW()-$C49)*4))),BD!$H$2))/2+IF(F44="","",COUNTIF(INDIRECT("'Calcul1'!"&amp;VLOOKUP($A44,tab_z,2,FALSE)&amp;(F$1+((ROW()-$C49)*4))&amp;":"&amp;VLOOKUP($A44,tab_z,3,FALSE)&amp;(F$2+((ROW()-$C49)*4))),BD!$H$3))/2+IF(F44="","",COUNTIF(INDIRECT("'Calcul1'!"&amp;VLOOKUP($A44,tab_z,2,FALSE)&amp;(F$1+((ROW()-$C49)*4))&amp;":"&amp;VLOOKUP($A44,tab_z,3,FALSE)&amp;(F$2+((ROW()-$C49)*4))),BD!$H$4))/2+IF(F44="","",COUNTIF(INDIRECT("'Calcul1'!"&amp;VLOOKUP($A44,tab_z,2,FALSE)&amp;(F$1+((ROW()-$C49)*4))&amp;":"&amp;VLOOKUP($A44,tab_z,3,FALSE)&amp;(F$2+((ROW()-$C49)*4))),BD!$H$5))/2+IF(F44="","",COUNTIF(INDIRECT("'Calcul1'!"&amp;VLOOKUP($A44,tab_z,2,FALSE)&amp;(F$1+((ROW()-$C49)*4))&amp;":"&amp;VLOOKUP($A44,tab_z,3,FALSE)&amp;(F$2+((ROW()-$C49)*4))),BD!$H$6))/2+IF(F44="","",COUNTIF(INDIRECT("'Calcul1'!"&amp;VLOOKUP($A44,tab_z,2,FALSE)&amp;(F$1+((ROW()-$C49)*4))&amp;":"&amp;VLOOKUP($A44,tab_z,3,FALSE)&amp;(F$2+((ROW()-$C49)*4))),BD!$H$7))/2+IF(F44="","",COUNTIF(INDIRECT("'Calcul1'!"&amp;VLOOKUP($A44,tab_z,2,FALSE)&amp;(F$1+((ROW()-$C49)*4))&amp;":"&amp;VLOOKUP($A44,tab_z,3,FALSE)&amp;(F$2+((ROW()-$C49)*4))),BD!$H$8))/2+IF(F44="","",COUNTIF(INDIRECT("'Calcul1'!"&amp;VLOOKUP($A44,tab_z,2,FALSE)&amp;(F$1+((ROW()-$C49)*4))&amp;":"&amp;VLOOKUP($A44,tab_z,3,FALSE)&amp;(F$2+((ROW()-$C49)*4))),BD!$H$9))/2+IF(F44="","",COUNTIF(INDIRECT("'Calcul1'!"&amp;VLOOKUP($A44,tab_z,2,FALSE)&amp;(F$1+((ROW()-$C49)*4))&amp;":"&amp;VLOOKUP($A44,tab_z,3,FALSE)&amp;(F$2+((ROW()-$C49)*4))),BD!$H$10))/2+IF(F44="","",COUNTIF(INDIRECT("'Calcul1'!"&amp;VLOOKUP($A44,tab_z,2,FALSE)&amp;(F$1+((ROW()-$C49)*4))&amp;":"&amp;VLOOKUP($A44,tab_z,3,FALSE)&amp;(F$2+((ROW()-$C49)*4))),BD!$H$11))/2+IF(F44="","",COUNTIF(INDIRECT("'Calcul1'!"&amp;VLOOKUP($A44,tab_z,2,FALSE)&amp;(F$1+((ROW()-$C49)*4))&amp;":"&amp;VLOOKUP($A44,tab_z,3,FALSE)&amp;(F$2+((ROW()-$C49)*4))),BD!$H$12))/2+IF(F44="","",COUNTIF(INDIRECT("'Calcul1'!"&amp;VLOOKUP($A44,tab_z,2,FALSE)&amp;(F$1+((ROW()-$C49)*4))&amp;":"&amp;VLOOKUP($A44,tab_z,3,FALSE)&amp;(F$2+((ROW()-$C49)*4))),BD!$H$13))/2+IF(F44="","",COUNTIF(INDIRECT("'Calcul1'!"&amp;VLOOKUP($A44,tab_z,2,FALSE)&amp;(F$1+((ROW()-$C49)*4))&amp;":"&amp;VLOOKUP($A44,tab_z,3,FALSE)&amp;(F$2+((ROW()-$C49)*4))),BD!$H$14))/2+IF(F44="","",COUNTIF(INDIRECT("'Calcul1'!"&amp;VLOOKUP($A44,tab_z,2,FALSE)&amp;(F$1+((ROW()-$C49)*4))&amp;":"&amp;VLOOKUP($A44,tab_z,3,FALSE)&amp;(F$2+((ROW()-$C49)*4))),BD!$H$15))/2+IF(F44="","",COUNTIF(INDIRECT("'Calcul1'!"&amp;VLOOKUP($A44,tab_z,2,FALSE)&amp;(F$1+((ROW()-$C49)*4))&amp;":"&amp;VLOOKUP($A44,tab_z,3,FALSE)&amp;(F$2+((ROW()-$C49)*4))),BD!$H$16))/2+IF(F44="","",COUNTIF(INDIRECT("'Calcul1'!"&amp;VLOOKUP($A44,tab_z,2,FALSE)&amp;(F$1+((ROW()-$C49)*4))&amp;":"&amp;VLOOKUP($A44,tab_z,3,FALSE)&amp;(F$2+((ROW()-$C49)*4))),BD!$H$17))/2+IF(F44="","",COUNTIF(INDIRECT("'Calcul1'!"&amp;VLOOKUP($A44,tab_z,2,FALSE)&amp;(F$1+((ROW()-$C49)*4))&amp;":"&amp;VLOOKUP($A44,tab_z,3,FALSE)&amp;(F$2+((ROW()-$C49)*4))),BD!$H$18))/2+IF(F44="","",COUNTIF(INDIRECT("'Calcul1'!"&amp;VLOOKUP($A44,tab_z,2,FALSE)&amp;(F$1+((ROW()-$C49)*4))&amp;":"&amp;VLOOKUP($A44,tab_z,3,FALSE)&amp;(F$2+((ROW()-$C49)*4))),BD!$H$19))/2+IF(F44="","",COUNTIF(INDIRECT("'Calcul1'!"&amp;VLOOKUP($A44,tab_z,2,FALSE)&amp;(F$1+((ROW()-$C49)*4))&amp;":"&amp;VLOOKUP($A44,tab_z,3,FALSE)&amp;(F$2+((ROW()-$C49)*4))),BD!$H$20))/2</f>
        <v>0</v>
      </c>
      <c r="G49" s="275">
        <f ca="1">IF(G44="","",COUNTIF(INDIRECT("'Calcul1'!"&amp;VLOOKUP($A44,tab_z,2,FALSE)&amp;(G$1+((ROW()-$C49)*4))&amp;":"&amp;VLOOKUP($A44,tab_z,3,FALSE)&amp;(G$2+((ROW()-$C49)*4))),BD!$H$2))/2+IF(G44="","",COUNTIF(INDIRECT("'Calcul1'!"&amp;VLOOKUP($A44,tab_z,2,FALSE)&amp;(G$1+((ROW()-$C49)*4))&amp;":"&amp;VLOOKUP($A44,tab_z,3,FALSE)&amp;(G$2+((ROW()-$C49)*4))),BD!$H$3))/2+IF(G44="","",COUNTIF(INDIRECT("'Calcul1'!"&amp;VLOOKUP($A44,tab_z,2,FALSE)&amp;(G$1+((ROW()-$C49)*4))&amp;":"&amp;VLOOKUP($A44,tab_z,3,FALSE)&amp;(G$2+((ROW()-$C49)*4))),BD!$H$4))/2+IF(G44="","",COUNTIF(INDIRECT("'Calcul1'!"&amp;VLOOKUP($A44,tab_z,2,FALSE)&amp;(G$1+((ROW()-$C49)*4))&amp;":"&amp;VLOOKUP($A44,tab_z,3,FALSE)&amp;(G$2+((ROW()-$C49)*4))),BD!$H$5))/2+IF(G44="","",COUNTIF(INDIRECT("'Calcul1'!"&amp;VLOOKUP($A44,tab_z,2,FALSE)&amp;(G$1+((ROW()-$C49)*4))&amp;":"&amp;VLOOKUP($A44,tab_z,3,FALSE)&amp;(G$2+((ROW()-$C49)*4))),BD!$H$6))/2+IF(G44="","",COUNTIF(INDIRECT("'Calcul1'!"&amp;VLOOKUP($A44,tab_z,2,FALSE)&amp;(G$1+((ROW()-$C49)*4))&amp;":"&amp;VLOOKUP($A44,tab_z,3,FALSE)&amp;(G$2+((ROW()-$C49)*4))),BD!$H$7))/2+IF(G44="","",COUNTIF(INDIRECT("'Calcul1'!"&amp;VLOOKUP($A44,tab_z,2,FALSE)&amp;(G$1+((ROW()-$C49)*4))&amp;":"&amp;VLOOKUP($A44,tab_z,3,FALSE)&amp;(G$2+((ROW()-$C49)*4))),BD!$H$8))/2+IF(G44="","",COUNTIF(INDIRECT("'Calcul1'!"&amp;VLOOKUP($A44,tab_z,2,FALSE)&amp;(G$1+((ROW()-$C49)*4))&amp;":"&amp;VLOOKUP($A44,tab_z,3,FALSE)&amp;(G$2+((ROW()-$C49)*4))),BD!$H$9))/2+IF(G44="","",COUNTIF(INDIRECT("'Calcul1'!"&amp;VLOOKUP($A44,tab_z,2,FALSE)&amp;(G$1+((ROW()-$C49)*4))&amp;":"&amp;VLOOKUP($A44,tab_z,3,FALSE)&amp;(G$2+((ROW()-$C49)*4))),BD!$H$10))/2+IF(G44="","",COUNTIF(INDIRECT("'Calcul1'!"&amp;VLOOKUP($A44,tab_z,2,FALSE)&amp;(G$1+((ROW()-$C49)*4))&amp;":"&amp;VLOOKUP($A44,tab_z,3,FALSE)&amp;(G$2+((ROW()-$C49)*4))),BD!$H$11))/2+IF(G44="","",COUNTIF(INDIRECT("'Calcul1'!"&amp;VLOOKUP($A44,tab_z,2,FALSE)&amp;(G$1+((ROW()-$C49)*4))&amp;":"&amp;VLOOKUP($A44,tab_z,3,FALSE)&amp;(G$2+((ROW()-$C49)*4))),BD!$H$12))/2+IF(G44="","",COUNTIF(INDIRECT("'Calcul1'!"&amp;VLOOKUP($A44,tab_z,2,FALSE)&amp;(G$1+((ROW()-$C49)*4))&amp;":"&amp;VLOOKUP($A44,tab_z,3,FALSE)&amp;(G$2+((ROW()-$C49)*4))),BD!$H$13))/2+IF(G44="","",COUNTIF(INDIRECT("'Calcul1'!"&amp;VLOOKUP($A44,tab_z,2,FALSE)&amp;(G$1+((ROW()-$C49)*4))&amp;":"&amp;VLOOKUP($A44,tab_z,3,FALSE)&amp;(G$2+((ROW()-$C49)*4))),BD!$H$14))/2+IF(G44="","",COUNTIF(INDIRECT("'Calcul1'!"&amp;VLOOKUP($A44,tab_z,2,FALSE)&amp;(G$1+((ROW()-$C49)*4))&amp;":"&amp;VLOOKUP($A44,tab_z,3,FALSE)&amp;(G$2+((ROW()-$C49)*4))),BD!$H$15))/2+IF(G44="","",COUNTIF(INDIRECT("'Calcul1'!"&amp;VLOOKUP($A44,tab_z,2,FALSE)&amp;(G$1+((ROW()-$C49)*4))&amp;":"&amp;VLOOKUP($A44,tab_z,3,FALSE)&amp;(G$2+((ROW()-$C49)*4))),BD!$H$16))/2+IF(G44="","",COUNTIF(INDIRECT("'Calcul1'!"&amp;VLOOKUP($A44,tab_z,2,FALSE)&amp;(G$1+((ROW()-$C49)*4))&amp;":"&amp;VLOOKUP($A44,tab_z,3,FALSE)&amp;(G$2+((ROW()-$C49)*4))),BD!$H$17))/2+IF(G44="","",COUNTIF(INDIRECT("'Calcul1'!"&amp;VLOOKUP($A44,tab_z,2,FALSE)&amp;(G$1+((ROW()-$C49)*4))&amp;":"&amp;VLOOKUP($A44,tab_z,3,FALSE)&amp;(G$2+((ROW()-$C49)*4))),BD!$H$18))/2+IF(G44="","",COUNTIF(INDIRECT("'Calcul1'!"&amp;VLOOKUP($A44,tab_z,2,FALSE)&amp;(G$1+((ROW()-$C49)*4))&amp;":"&amp;VLOOKUP($A44,tab_z,3,FALSE)&amp;(G$2+((ROW()-$C49)*4))),BD!$H$19))/2+IF(G44="","",COUNTIF(INDIRECT("'Calcul1'!"&amp;VLOOKUP($A44,tab_z,2,FALSE)&amp;(G$1+((ROW()-$C49)*4))&amp;":"&amp;VLOOKUP($A44,tab_z,3,FALSE)&amp;(G$2+((ROW()-$C49)*4))),BD!$H$20))/2</f>
        <v>0</v>
      </c>
      <c r="H49" s="275" t="e">
        <f ca="1">IF(H44="","",COUNTIF(INDIRECT("'Calcul1'!"&amp;VLOOKUP($A44,tab_z,2,FALSE)&amp;(H$1+((ROW()-$C49)*4))&amp;":"&amp;VLOOKUP($A44,tab_z,3,FALSE)&amp;(H$2+((ROW()-$C49)*4))),BD!$H$2))/2+IF(H44="","",COUNTIF(INDIRECT("'Calcul1'!"&amp;VLOOKUP($A44,tab_z,2,FALSE)&amp;(H$1+((ROW()-$C49)*4))&amp;":"&amp;VLOOKUP($A44,tab_z,3,FALSE)&amp;(H$2+((ROW()-$C49)*4))),BD!$H$3))/2+IF(H44="","",COUNTIF(INDIRECT("'Calcul1'!"&amp;VLOOKUP($A44,tab_z,2,FALSE)&amp;(H$1+((ROW()-$C49)*4))&amp;":"&amp;VLOOKUP($A44,tab_z,3,FALSE)&amp;(H$2+((ROW()-$C49)*4))),BD!$H$4))/2+IF(H44="","",COUNTIF(INDIRECT("'Calcul1'!"&amp;VLOOKUP($A44,tab_z,2,FALSE)&amp;(H$1+((ROW()-$C49)*4))&amp;":"&amp;VLOOKUP($A44,tab_z,3,FALSE)&amp;(H$2+((ROW()-$C49)*4))),BD!$H$5))/2+IF(H44="","",COUNTIF(INDIRECT("'Calcul1'!"&amp;VLOOKUP($A44,tab_z,2,FALSE)&amp;(H$1+((ROW()-$C49)*4))&amp;":"&amp;VLOOKUP($A44,tab_z,3,FALSE)&amp;(H$2+((ROW()-$C49)*4))),BD!$H$6))/2+IF(H44="","",COUNTIF(INDIRECT("'Calcul1'!"&amp;VLOOKUP($A44,tab_z,2,FALSE)&amp;(H$1+((ROW()-$C49)*4))&amp;":"&amp;VLOOKUP($A44,tab_z,3,FALSE)&amp;(H$2+((ROW()-$C49)*4))),BD!$H$7))/2+IF(H44="","",COUNTIF(INDIRECT("'Calcul1'!"&amp;VLOOKUP($A44,tab_z,2,FALSE)&amp;(H$1+((ROW()-$C49)*4))&amp;":"&amp;VLOOKUP($A44,tab_z,3,FALSE)&amp;(H$2+((ROW()-$C49)*4))),BD!$H$8))/2+IF(H44="","",COUNTIF(INDIRECT("'Calcul1'!"&amp;VLOOKUP($A44,tab_z,2,FALSE)&amp;(H$1+((ROW()-$C49)*4))&amp;":"&amp;VLOOKUP($A44,tab_z,3,FALSE)&amp;(H$2+((ROW()-$C49)*4))),BD!$H$9))/2+IF(H44="","",COUNTIF(INDIRECT("'Calcul1'!"&amp;VLOOKUP($A44,tab_z,2,FALSE)&amp;(H$1+((ROW()-$C49)*4))&amp;":"&amp;VLOOKUP($A44,tab_z,3,FALSE)&amp;(H$2+((ROW()-$C49)*4))),BD!$H$10))/2+IF(H44="","",COUNTIF(INDIRECT("'Calcul1'!"&amp;VLOOKUP($A44,tab_z,2,FALSE)&amp;(H$1+((ROW()-$C49)*4))&amp;":"&amp;VLOOKUP($A44,tab_z,3,FALSE)&amp;(H$2+((ROW()-$C49)*4))),BD!$H$11))/2+IF(H44="","",COUNTIF(INDIRECT("'Calcul1'!"&amp;VLOOKUP($A44,tab_z,2,FALSE)&amp;(H$1+((ROW()-$C49)*4))&amp;":"&amp;VLOOKUP($A44,tab_z,3,FALSE)&amp;(H$2+((ROW()-$C49)*4))),BD!$H$12))/2+IF(H44="","",COUNTIF(INDIRECT("'Calcul1'!"&amp;VLOOKUP($A44,tab_z,2,FALSE)&amp;(H$1+((ROW()-$C49)*4))&amp;":"&amp;VLOOKUP($A44,tab_z,3,FALSE)&amp;(H$2+((ROW()-$C49)*4))),BD!$H$13))/2+IF(H44="","",COUNTIF(INDIRECT("'Calcul1'!"&amp;VLOOKUP($A44,tab_z,2,FALSE)&amp;(H$1+((ROW()-$C49)*4))&amp;":"&amp;VLOOKUP($A44,tab_z,3,FALSE)&amp;(H$2+((ROW()-$C49)*4))),BD!$H$14))/2+IF(H44="","",COUNTIF(INDIRECT("'Calcul1'!"&amp;VLOOKUP($A44,tab_z,2,FALSE)&amp;(H$1+((ROW()-$C49)*4))&amp;":"&amp;VLOOKUP($A44,tab_z,3,FALSE)&amp;(H$2+((ROW()-$C49)*4))),BD!$H$15))/2+IF(H44="","",COUNTIF(INDIRECT("'Calcul1'!"&amp;VLOOKUP($A44,tab_z,2,FALSE)&amp;(H$1+((ROW()-$C49)*4))&amp;":"&amp;VLOOKUP($A44,tab_z,3,FALSE)&amp;(H$2+((ROW()-$C49)*4))),BD!$H$16))/2+IF(H44="","",COUNTIF(INDIRECT("'Calcul1'!"&amp;VLOOKUP($A44,tab_z,2,FALSE)&amp;(H$1+((ROW()-$C49)*4))&amp;":"&amp;VLOOKUP($A44,tab_z,3,FALSE)&amp;(H$2+((ROW()-$C49)*4))),BD!$H$17))/2+IF(H44="","",COUNTIF(INDIRECT("'Calcul1'!"&amp;VLOOKUP($A44,tab_z,2,FALSE)&amp;(H$1+((ROW()-$C49)*4))&amp;":"&amp;VLOOKUP($A44,tab_z,3,FALSE)&amp;(H$2+((ROW()-$C49)*4))),BD!$H$18))/2+IF(H44="","",COUNTIF(INDIRECT("'Calcul1'!"&amp;VLOOKUP($A44,tab_z,2,FALSE)&amp;(H$1+((ROW()-$C49)*4))&amp;":"&amp;VLOOKUP($A44,tab_z,3,FALSE)&amp;(H$2+((ROW()-$C49)*4))),BD!$H$19))/2+IF(H44="","",COUNTIF(INDIRECT("'Calcul1'!"&amp;VLOOKUP($A44,tab_z,2,FALSE)&amp;(H$1+((ROW()-$C49)*4))&amp;":"&amp;VLOOKUP($A44,tab_z,3,FALSE)&amp;(H$2+((ROW()-$C49)*4))),BD!$H$20))/2</f>
        <v>#VALUE!</v>
      </c>
      <c r="I49" s="275" t="e">
        <f ca="1">IF(I44="","",COUNTIF(INDIRECT("'Calcul1'!"&amp;VLOOKUP($A44,tab_z,2,FALSE)&amp;(I$1+((ROW()-$C49)*4))&amp;":"&amp;VLOOKUP($A44,tab_z,3,FALSE)&amp;(I$2+((ROW()-$C49)*4))),BD!$H$2))/2+IF(I44="","",COUNTIF(INDIRECT("'Calcul1'!"&amp;VLOOKUP($A44,tab_z,2,FALSE)&amp;(I$1+((ROW()-$C49)*4))&amp;":"&amp;VLOOKUP($A44,tab_z,3,FALSE)&amp;(I$2+((ROW()-$C49)*4))),BD!$H$3))/2+IF(I44="","",COUNTIF(INDIRECT("'Calcul1'!"&amp;VLOOKUP($A44,tab_z,2,FALSE)&amp;(I$1+((ROW()-$C49)*4))&amp;":"&amp;VLOOKUP($A44,tab_z,3,FALSE)&amp;(I$2+((ROW()-$C49)*4))),BD!$H$4))/2+IF(I44="","",COUNTIF(INDIRECT("'Calcul1'!"&amp;VLOOKUP($A44,tab_z,2,FALSE)&amp;(I$1+((ROW()-$C49)*4))&amp;":"&amp;VLOOKUP($A44,tab_z,3,FALSE)&amp;(I$2+((ROW()-$C49)*4))),BD!$H$5))/2+IF(I44="","",COUNTIF(INDIRECT("'Calcul1'!"&amp;VLOOKUP($A44,tab_z,2,FALSE)&amp;(I$1+((ROW()-$C49)*4))&amp;":"&amp;VLOOKUP($A44,tab_z,3,FALSE)&amp;(I$2+((ROW()-$C49)*4))),BD!$H$6))/2+IF(I44="","",COUNTIF(INDIRECT("'Calcul1'!"&amp;VLOOKUP($A44,tab_z,2,FALSE)&amp;(I$1+((ROW()-$C49)*4))&amp;":"&amp;VLOOKUP($A44,tab_z,3,FALSE)&amp;(I$2+((ROW()-$C49)*4))),BD!$H$7))/2+IF(I44="","",COUNTIF(INDIRECT("'Calcul1'!"&amp;VLOOKUP($A44,tab_z,2,FALSE)&amp;(I$1+((ROW()-$C49)*4))&amp;":"&amp;VLOOKUP($A44,tab_z,3,FALSE)&amp;(I$2+((ROW()-$C49)*4))),BD!$H$8))/2+IF(I44="","",COUNTIF(INDIRECT("'Calcul1'!"&amp;VLOOKUP($A44,tab_z,2,FALSE)&amp;(I$1+((ROW()-$C49)*4))&amp;":"&amp;VLOOKUP($A44,tab_z,3,FALSE)&amp;(I$2+((ROW()-$C49)*4))),BD!$H$9))/2+IF(I44="","",COUNTIF(INDIRECT("'Calcul1'!"&amp;VLOOKUP($A44,tab_z,2,FALSE)&amp;(I$1+((ROW()-$C49)*4))&amp;":"&amp;VLOOKUP($A44,tab_z,3,FALSE)&amp;(I$2+((ROW()-$C49)*4))),BD!$H$10))/2+IF(I44="","",COUNTIF(INDIRECT("'Calcul1'!"&amp;VLOOKUP($A44,tab_z,2,FALSE)&amp;(I$1+((ROW()-$C49)*4))&amp;":"&amp;VLOOKUP($A44,tab_z,3,FALSE)&amp;(I$2+((ROW()-$C49)*4))),BD!$H$11))/2+IF(I44="","",COUNTIF(INDIRECT("'Calcul1'!"&amp;VLOOKUP($A44,tab_z,2,FALSE)&amp;(I$1+((ROW()-$C49)*4))&amp;":"&amp;VLOOKUP($A44,tab_z,3,FALSE)&amp;(I$2+((ROW()-$C49)*4))),BD!$H$12))/2+IF(I44="","",COUNTIF(INDIRECT("'Calcul1'!"&amp;VLOOKUP($A44,tab_z,2,FALSE)&amp;(I$1+((ROW()-$C49)*4))&amp;":"&amp;VLOOKUP($A44,tab_z,3,FALSE)&amp;(I$2+((ROW()-$C49)*4))),BD!$H$13))/2+IF(I44="","",COUNTIF(INDIRECT("'Calcul1'!"&amp;VLOOKUP($A44,tab_z,2,FALSE)&amp;(I$1+((ROW()-$C49)*4))&amp;":"&amp;VLOOKUP($A44,tab_z,3,FALSE)&amp;(I$2+((ROW()-$C49)*4))),BD!$H$14))/2+IF(I44="","",COUNTIF(INDIRECT("'Calcul1'!"&amp;VLOOKUP($A44,tab_z,2,FALSE)&amp;(I$1+((ROW()-$C49)*4))&amp;":"&amp;VLOOKUP($A44,tab_z,3,FALSE)&amp;(I$2+((ROW()-$C49)*4))),BD!$H$15))/2+IF(I44="","",COUNTIF(INDIRECT("'Calcul1'!"&amp;VLOOKUP($A44,tab_z,2,FALSE)&amp;(I$1+((ROW()-$C49)*4))&amp;":"&amp;VLOOKUP($A44,tab_z,3,FALSE)&amp;(I$2+((ROW()-$C49)*4))),BD!$H$16))/2+IF(I44="","",COUNTIF(INDIRECT("'Calcul1'!"&amp;VLOOKUP($A44,tab_z,2,FALSE)&amp;(I$1+((ROW()-$C49)*4))&amp;":"&amp;VLOOKUP($A44,tab_z,3,FALSE)&amp;(I$2+((ROW()-$C49)*4))),BD!$H$17))/2+IF(I44="","",COUNTIF(INDIRECT("'Calcul1'!"&amp;VLOOKUP($A44,tab_z,2,FALSE)&amp;(I$1+((ROW()-$C49)*4))&amp;":"&amp;VLOOKUP($A44,tab_z,3,FALSE)&amp;(I$2+((ROW()-$C49)*4))),BD!$H$18))/2+IF(I44="","",COUNTIF(INDIRECT("'Calcul1'!"&amp;VLOOKUP($A44,tab_z,2,FALSE)&amp;(I$1+((ROW()-$C49)*4))&amp;":"&amp;VLOOKUP($A44,tab_z,3,FALSE)&amp;(I$2+((ROW()-$C49)*4))),BD!$H$19))/2+IF(I44="","",COUNTIF(INDIRECT("'Calcul1'!"&amp;VLOOKUP($A44,tab_z,2,FALSE)&amp;(I$1+((ROW()-$C49)*4))&amp;":"&amp;VLOOKUP($A44,tab_z,3,FALSE)&amp;(I$2+((ROW()-$C49)*4))),BD!$H$20))/2</f>
        <v>#VALUE!</v>
      </c>
      <c r="J49" s="275" t="e">
        <f ca="1">IF(J44="","",COUNTIF(INDIRECT("'Calcul1'!"&amp;VLOOKUP($A44,tab_z,2,FALSE)&amp;(J$1+((ROW()-$C49)*4))&amp;":"&amp;VLOOKUP($A44,tab_z,3,FALSE)&amp;(J$2+((ROW()-$C49)*4))),BD!$H$2))/2+IF(J44="","",COUNTIF(INDIRECT("'Calcul1'!"&amp;VLOOKUP($A44,tab_z,2,FALSE)&amp;(J$1+((ROW()-$C49)*4))&amp;":"&amp;VLOOKUP($A44,tab_z,3,FALSE)&amp;(J$2+((ROW()-$C49)*4))),BD!$H$3))/2+IF(J44="","",COUNTIF(INDIRECT("'Calcul1'!"&amp;VLOOKUP($A44,tab_z,2,FALSE)&amp;(J$1+((ROW()-$C49)*4))&amp;":"&amp;VLOOKUP($A44,tab_z,3,FALSE)&amp;(J$2+((ROW()-$C49)*4))),BD!$H$4))/2+IF(J44="","",COUNTIF(INDIRECT("'Calcul1'!"&amp;VLOOKUP($A44,tab_z,2,FALSE)&amp;(J$1+((ROW()-$C49)*4))&amp;":"&amp;VLOOKUP($A44,tab_z,3,FALSE)&amp;(J$2+((ROW()-$C49)*4))),BD!$H$5))/2+IF(J44="","",COUNTIF(INDIRECT("'Calcul1'!"&amp;VLOOKUP($A44,tab_z,2,FALSE)&amp;(J$1+((ROW()-$C49)*4))&amp;":"&amp;VLOOKUP($A44,tab_z,3,FALSE)&amp;(J$2+((ROW()-$C49)*4))),BD!$H$6))/2+IF(J44="","",COUNTIF(INDIRECT("'Calcul1'!"&amp;VLOOKUP($A44,tab_z,2,FALSE)&amp;(J$1+((ROW()-$C49)*4))&amp;":"&amp;VLOOKUP($A44,tab_z,3,FALSE)&amp;(J$2+((ROW()-$C49)*4))),BD!$H$7))/2+IF(J44="","",COUNTIF(INDIRECT("'Calcul1'!"&amp;VLOOKUP($A44,tab_z,2,FALSE)&amp;(J$1+((ROW()-$C49)*4))&amp;":"&amp;VLOOKUP($A44,tab_z,3,FALSE)&amp;(J$2+((ROW()-$C49)*4))),BD!$H$8))/2+IF(J44="","",COUNTIF(INDIRECT("'Calcul1'!"&amp;VLOOKUP($A44,tab_z,2,FALSE)&amp;(J$1+((ROW()-$C49)*4))&amp;":"&amp;VLOOKUP($A44,tab_z,3,FALSE)&amp;(J$2+((ROW()-$C49)*4))),BD!$H$9))/2+IF(J44="","",COUNTIF(INDIRECT("'Calcul1'!"&amp;VLOOKUP($A44,tab_z,2,FALSE)&amp;(J$1+((ROW()-$C49)*4))&amp;":"&amp;VLOOKUP($A44,tab_z,3,FALSE)&amp;(J$2+((ROW()-$C49)*4))),BD!$H$10))/2+IF(J44="","",COUNTIF(INDIRECT("'Calcul1'!"&amp;VLOOKUP($A44,tab_z,2,FALSE)&amp;(J$1+((ROW()-$C49)*4))&amp;":"&amp;VLOOKUP($A44,tab_z,3,FALSE)&amp;(J$2+((ROW()-$C49)*4))),BD!$H$11))/2+IF(J44="","",COUNTIF(INDIRECT("'Calcul1'!"&amp;VLOOKUP($A44,tab_z,2,FALSE)&amp;(J$1+((ROW()-$C49)*4))&amp;":"&amp;VLOOKUP($A44,tab_z,3,FALSE)&amp;(J$2+((ROW()-$C49)*4))),BD!$H$12))/2+IF(J44="","",COUNTIF(INDIRECT("'Calcul1'!"&amp;VLOOKUP($A44,tab_z,2,FALSE)&amp;(J$1+((ROW()-$C49)*4))&amp;":"&amp;VLOOKUP($A44,tab_z,3,FALSE)&amp;(J$2+((ROW()-$C49)*4))),BD!$H$13))/2+IF(J44="","",COUNTIF(INDIRECT("'Calcul1'!"&amp;VLOOKUP($A44,tab_z,2,FALSE)&amp;(J$1+((ROW()-$C49)*4))&amp;":"&amp;VLOOKUP($A44,tab_z,3,FALSE)&amp;(J$2+((ROW()-$C49)*4))),BD!$H$14))/2+IF(J44="","",COUNTIF(INDIRECT("'Calcul1'!"&amp;VLOOKUP($A44,tab_z,2,FALSE)&amp;(J$1+((ROW()-$C49)*4))&amp;":"&amp;VLOOKUP($A44,tab_z,3,FALSE)&amp;(J$2+((ROW()-$C49)*4))),BD!$H$15))/2+IF(J44="","",COUNTIF(INDIRECT("'Calcul1'!"&amp;VLOOKUP($A44,tab_z,2,FALSE)&amp;(J$1+((ROW()-$C49)*4))&amp;":"&amp;VLOOKUP($A44,tab_z,3,FALSE)&amp;(J$2+((ROW()-$C49)*4))),BD!$H$16))/2+IF(J44="","",COUNTIF(INDIRECT("'Calcul1'!"&amp;VLOOKUP($A44,tab_z,2,FALSE)&amp;(J$1+((ROW()-$C49)*4))&amp;":"&amp;VLOOKUP($A44,tab_z,3,FALSE)&amp;(J$2+((ROW()-$C49)*4))),BD!$H$17))/2+IF(J44="","",COUNTIF(INDIRECT("'Calcul1'!"&amp;VLOOKUP($A44,tab_z,2,FALSE)&amp;(J$1+((ROW()-$C49)*4))&amp;":"&amp;VLOOKUP($A44,tab_z,3,FALSE)&amp;(J$2+((ROW()-$C49)*4))),BD!$H$18))/2+IF(J44="","",COUNTIF(INDIRECT("'Calcul1'!"&amp;VLOOKUP($A44,tab_z,2,FALSE)&amp;(J$1+((ROW()-$C49)*4))&amp;":"&amp;VLOOKUP($A44,tab_z,3,FALSE)&amp;(J$2+((ROW()-$C49)*4))),BD!$H$19))/2+IF(J44="","",COUNTIF(INDIRECT("'Calcul1'!"&amp;VLOOKUP($A44,tab_z,2,FALSE)&amp;(J$1+((ROW()-$C49)*4))&amp;":"&amp;VLOOKUP($A44,tab_z,3,FALSE)&amp;(J$2+((ROW()-$C49)*4))),BD!$H$20))/2</f>
        <v>#VALUE!</v>
      </c>
      <c r="K49" s="275" t="e">
        <f ca="1">IF(K44="","",COUNTIF(INDIRECT("'Calcul1'!"&amp;VLOOKUP($A44,tab_z,2,FALSE)&amp;(K$1+((ROW()-$C49)*4))&amp;":"&amp;VLOOKUP($A44,tab_z,3,FALSE)&amp;(K$2+((ROW()-$C49)*4))),BD!$H$2))/2+IF(K44="","",COUNTIF(INDIRECT("'Calcul1'!"&amp;VLOOKUP($A44,tab_z,2,FALSE)&amp;(K$1+((ROW()-$C49)*4))&amp;":"&amp;VLOOKUP($A44,tab_z,3,FALSE)&amp;(K$2+((ROW()-$C49)*4))),BD!$H$3))/2+IF(K44="","",COUNTIF(INDIRECT("'Calcul1'!"&amp;VLOOKUP($A44,tab_z,2,FALSE)&amp;(K$1+((ROW()-$C49)*4))&amp;":"&amp;VLOOKUP($A44,tab_z,3,FALSE)&amp;(K$2+((ROW()-$C49)*4))),BD!$H$4))/2+IF(K44="","",COUNTIF(INDIRECT("'Calcul1'!"&amp;VLOOKUP($A44,tab_z,2,FALSE)&amp;(K$1+((ROW()-$C49)*4))&amp;":"&amp;VLOOKUP($A44,tab_z,3,FALSE)&amp;(K$2+((ROW()-$C49)*4))),BD!$H$5))/2+IF(K44="","",COUNTIF(INDIRECT("'Calcul1'!"&amp;VLOOKUP($A44,tab_z,2,FALSE)&amp;(K$1+((ROW()-$C49)*4))&amp;":"&amp;VLOOKUP($A44,tab_z,3,FALSE)&amp;(K$2+((ROW()-$C49)*4))),BD!$H$6))/2+IF(K44="","",COUNTIF(INDIRECT("'Calcul1'!"&amp;VLOOKUP($A44,tab_z,2,FALSE)&amp;(K$1+((ROW()-$C49)*4))&amp;":"&amp;VLOOKUP($A44,tab_z,3,FALSE)&amp;(K$2+((ROW()-$C49)*4))),BD!$H$7))/2+IF(K44="","",COUNTIF(INDIRECT("'Calcul1'!"&amp;VLOOKUP($A44,tab_z,2,FALSE)&amp;(K$1+((ROW()-$C49)*4))&amp;":"&amp;VLOOKUP($A44,tab_z,3,FALSE)&amp;(K$2+((ROW()-$C49)*4))),BD!$H$8))/2+IF(K44="","",COUNTIF(INDIRECT("'Calcul1'!"&amp;VLOOKUP($A44,tab_z,2,FALSE)&amp;(K$1+((ROW()-$C49)*4))&amp;":"&amp;VLOOKUP($A44,tab_z,3,FALSE)&amp;(K$2+((ROW()-$C49)*4))),BD!$H$9))/2+IF(K44="","",COUNTIF(INDIRECT("'Calcul1'!"&amp;VLOOKUP($A44,tab_z,2,FALSE)&amp;(K$1+((ROW()-$C49)*4))&amp;":"&amp;VLOOKUP($A44,tab_z,3,FALSE)&amp;(K$2+((ROW()-$C49)*4))),BD!$H$10))/2+IF(K44="","",COUNTIF(INDIRECT("'Calcul1'!"&amp;VLOOKUP($A44,tab_z,2,FALSE)&amp;(K$1+((ROW()-$C49)*4))&amp;":"&amp;VLOOKUP($A44,tab_z,3,FALSE)&amp;(K$2+((ROW()-$C49)*4))),BD!$H$11))/2+IF(K44="","",COUNTIF(INDIRECT("'Calcul1'!"&amp;VLOOKUP($A44,tab_z,2,FALSE)&amp;(K$1+((ROW()-$C49)*4))&amp;":"&amp;VLOOKUP($A44,tab_z,3,FALSE)&amp;(K$2+((ROW()-$C49)*4))),BD!$H$12))/2+IF(K44="","",COUNTIF(INDIRECT("'Calcul1'!"&amp;VLOOKUP($A44,tab_z,2,FALSE)&amp;(K$1+((ROW()-$C49)*4))&amp;":"&amp;VLOOKUP($A44,tab_z,3,FALSE)&amp;(K$2+((ROW()-$C49)*4))),BD!$H$13))/2+IF(K44="","",COUNTIF(INDIRECT("'Calcul1'!"&amp;VLOOKUP($A44,tab_z,2,FALSE)&amp;(K$1+((ROW()-$C49)*4))&amp;":"&amp;VLOOKUP($A44,tab_z,3,FALSE)&amp;(K$2+((ROW()-$C49)*4))),BD!$H$14))/2+IF(K44="","",COUNTIF(INDIRECT("'Calcul1'!"&amp;VLOOKUP($A44,tab_z,2,FALSE)&amp;(K$1+((ROW()-$C49)*4))&amp;":"&amp;VLOOKUP($A44,tab_z,3,FALSE)&amp;(K$2+((ROW()-$C49)*4))),BD!$H$15))/2+IF(K44="","",COUNTIF(INDIRECT("'Calcul1'!"&amp;VLOOKUP($A44,tab_z,2,FALSE)&amp;(K$1+((ROW()-$C49)*4))&amp;":"&amp;VLOOKUP($A44,tab_z,3,FALSE)&amp;(K$2+((ROW()-$C49)*4))),BD!$H$16))/2+IF(K44="","",COUNTIF(INDIRECT("'Calcul1'!"&amp;VLOOKUP($A44,tab_z,2,FALSE)&amp;(K$1+((ROW()-$C49)*4))&amp;":"&amp;VLOOKUP($A44,tab_z,3,FALSE)&amp;(K$2+((ROW()-$C49)*4))),BD!$H$17))/2+IF(K44="","",COUNTIF(INDIRECT("'Calcul1'!"&amp;VLOOKUP($A44,tab_z,2,FALSE)&amp;(K$1+((ROW()-$C49)*4))&amp;":"&amp;VLOOKUP($A44,tab_z,3,FALSE)&amp;(K$2+((ROW()-$C49)*4))),BD!$H$18))/2+IF(K44="","",COUNTIF(INDIRECT("'Calcul1'!"&amp;VLOOKUP($A44,tab_z,2,FALSE)&amp;(K$1+((ROW()-$C49)*4))&amp;":"&amp;VLOOKUP($A44,tab_z,3,FALSE)&amp;(K$2+((ROW()-$C49)*4))),BD!$H$19))/2+IF(K44="","",COUNTIF(INDIRECT("'Calcul1'!"&amp;VLOOKUP($A44,tab_z,2,FALSE)&amp;(K$1+((ROW()-$C49)*4))&amp;":"&amp;VLOOKUP($A44,tab_z,3,FALSE)&amp;(K$2+((ROW()-$C49)*4))),BD!$H$20))/2</f>
        <v>#VALUE!</v>
      </c>
      <c r="L49" s="276" t="e">
        <f ca="1">IF(L44="","",COUNTIF(INDIRECT("'Calcul1'!"&amp;VLOOKUP($A44,tab_z,2,FALSE)&amp;(L$1+((ROW()-$C49)*4))&amp;":"&amp;VLOOKUP($A44,tab_z,3,FALSE)&amp;(L$2+((ROW()-$C49)*4))),BD!$H$2))/2+IF(L44="","",COUNTIF(INDIRECT("'Calcul1'!"&amp;VLOOKUP($A44,tab_z,2,FALSE)&amp;(L$1+((ROW()-$C49)*4))&amp;":"&amp;VLOOKUP($A44,tab_z,3,FALSE)&amp;(L$2+((ROW()-$C49)*4))),BD!$H$3))/2+IF(L44="","",COUNTIF(INDIRECT("'Calcul1'!"&amp;VLOOKUP($A44,tab_z,2,FALSE)&amp;(L$1+((ROW()-$C49)*4))&amp;":"&amp;VLOOKUP($A44,tab_z,3,FALSE)&amp;(L$2+((ROW()-$C49)*4))),BD!$H$4))/2+IF(L44="","",COUNTIF(INDIRECT("'Calcul1'!"&amp;VLOOKUP($A44,tab_z,2,FALSE)&amp;(L$1+((ROW()-$C49)*4))&amp;":"&amp;VLOOKUP($A44,tab_z,3,FALSE)&amp;(L$2+((ROW()-$C49)*4))),BD!$H$5))/2+IF(L44="","",COUNTIF(INDIRECT("'Calcul1'!"&amp;VLOOKUP($A44,tab_z,2,FALSE)&amp;(L$1+((ROW()-$C49)*4))&amp;":"&amp;VLOOKUP($A44,tab_z,3,FALSE)&amp;(L$2+((ROW()-$C49)*4))),BD!$H$6))/2+IF(L44="","",COUNTIF(INDIRECT("'Calcul1'!"&amp;VLOOKUP($A44,tab_z,2,FALSE)&amp;(L$1+((ROW()-$C49)*4))&amp;":"&amp;VLOOKUP($A44,tab_z,3,FALSE)&amp;(L$2+((ROW()-$C49)*4))),BD!$H$7))/2+IF(L44="","",COUNTIF(INDIRECT("'Calcul1'!"&amp;VLOOKUP($A44,tab_z,2,FALSE)&amp;(L$1+((ROW()-$C49)*4))&amp;":"&amp;VLOOKUP($A44,tab_z,3,FALSE)&amp;(L$2+((ROW()-$C49)*4))),BD!$H$8))/2+IF(L44="","",COUNTIF(INDIRECT("'Calcul1'!"&amp;VLOOKUP($A44,tab_z,2,FALSE)&amp;(L$1+((ROW()-$C49)*4))&amp;":"&amp;VLOOKUP($A44,tab_z,3,FALSE)&amp;(L$2+((ROW()-$C49)*4))),BD!$H$9))/2+IF(L44="","",COUNTIF(INDIRECT("'Calcul1'!"&amp;VLOOKUP($A44,tab_z,2,FALSE)&amp;(L$1+((ROW()-$C49)*4))&amp;":"&amp;VLOOKUP($A44,tab_z,3,FALSE)&amp;(L$2+((ROW()-$C49)*4))),BD!$H$10))/2+IF(L44="","",COUNTIF(INDIRECT("'Calcul1'!"&amp;VLOOKUP($A44,tab_z,2,FALSE)&amp;(L$1+((ROW()-$C49)*4))&amp;":"&amp;VLOOKUP($A44,tab_z,3,FALSE)&amp;(L$2+((ROW()-$C49)*4))),BD!$H$11))/2+IF(L44="","",COUNTIF(INDIRECT("'Calcul1'!"&amp;VLOOKUP($A44,tab_z,2,FALSE)&amp;(L$1+((ROW()-$C49)*4))&amp;":"&amp;VLOOKUP($A44,tab_z,3,FALSE)&amp;(L$2+((ROW()-$C49)*4))),BD!$H$12))/2+IF(L44="","",COUNTIF(INDIRECT("'Calcul1'!"&amp;VLOOKUP($A44,tab_z,2,FALSE)&amp;(L$1+((ROW()-$C49)*4))&amp;":"&amp;VLOOKUP($A44,tab_z,3,FALSE)&amp;(L$2+((ROW()-$C49)*4))),BD!$H$13))/2+IF(L44="","",COUNTIF(INDIRECT("'Calcul1'!"&amp;VLOOKUP($A44,tab_z,2,FALSE)&amp;(L$1+((ROW()-$C49)*4))&amp;":"&amp;VLOOKUP($A44,tab_z,3,FALSE)&amp;(L$2+((ROW()-$C49)*4))),BD!$H$14))/2+IF(L44="","",COUNTIF(INDIRECT("'Calcul1'!"&amp;VLOOKUP($A44,tab_z,2,FALSE)&amp;(L$1+((ROW()-$C49)*4))&amp;":"&amp;VLOOKUP($A44,tab_z,3,FALSE)&amp;(L$2+((ROW()-$C49)*4))),BD!$H$15))/2+IF(L44="","",COUNTIF(INDIRECT("'Calcul1'!"&amp;VLOOKUP($A44,tab_z,2,FALSE)&amp;(L$1+((ROW()-$C49)*4))&amp;":"&amp;VLOOKUP($A44,tab_z,3,FALSE)&amp;(L$2+((ROW()-$C49)*4))),BD!$H$16))/2+IF(L44="","",COUNTIF(INDIRECT("'Calcul1'!"&amp;VLOOKUP($A44,tab_z,2,FALSE)&amp;(L$1+((ROW()-$C49)*4))&amp;":"&amp;VLOOKUP($A44,tab_z,3,FALSE)&amp;(L$2+((ROW()-$C49)*4))),BD!$H$17))/2+IF(L44="","",COUNTIF(INDIRECT("'Calcul1'!"&amp;VLOOKUP($A44,tab_z,2,FALSE)&amp;(L$1+((ROW()-$C49)*4))&amp;":"&amp;VLOOKUP($A44,tab_z,3,FALSE)&amp;(L$2+((ROW()-$C49)*4))),BD!$H$18))/2+IF(L44="","",COUNTIF(INDIRECT("'Calcul1'!"&amp;VLOOKUP($A44,tab_z,2,FALSE)&amp;(L$1+((ROW()-$C49)*4))&amp;":"&amp;VLOOKUP($A44,tab_z,3,FALSE)&amp;(L$2+((ROW()-$C49)*4))),BD!$H$19))/2+IF(L44="","",COUNTIF(INDIRECT("'Calcul1'!"&amp;VLOOKUP($A44,tab_z,2,FALSE)&amp;(L$1+((ROW()-$C49)*4))&amp;":"&amp;VLOOKUP($A44,tab_z,3,FALSE)&amp;(L$2+((ROW()-$C49)*4))),BD!$H$20))/2</f>
        <v>#VALUE!</v>
      </c>
    </row>
    <row r="50" spans="1:12" x14ac:dyDescent="0.2">
      <c r="C50">
        <v>50</v>
      </c>
      <c r="D50" s="287" t="s">
        <v>534</v>
      </c>
      <c r="E50" s="274">
        <f ca="1">IF(E44="","",COUNTIF(INDIRECT("'Calcul1'!"&amp;VLOOKUP($A44,tab_z,2,FALSE)&amp;(E$1+((ROW()-$C50)*4))&amp;":"&amp;VLOOKUP($A44,tab_z,3,FALSE)&amp;(E$2+((ROW()-$C50)*4))),BD!$K$2))/2+IF(E44="","",COUNTIF(INDIRECT("'Calcul1'!"&amp;VLOOKUP($A44,tab_z,2,FALSE)&amp;(E$1+((ROW()-$C50)*4))&amp;":"&amp;VLOOKUP($A44,tab_z,3,FALSE)&amp;(E$2+((ROW()-$C50)*4))),BD!$K$3))/2+IF(E44="","",COUNTIF(INDIRECT("'Calcul1'!"&amp;VLOOKUP($A44,tab_z,2,FALSE)&amp;(E$1+((ROW()-$C50)*4))&amp;":"&amp;VLOOKUP($A44,tab_z,3,FALSE)&amp;(E$2+((ROW()-$C50)*4))),BD!$K$4))/2+IF(E44="","",COUNTIF(INDIRECT("'Calcul1'!"&amp;VLOOKUP($A44,tab_z,2,FALSE)&amp;(E$1+((ROW()-$C50)*4))&amp;":"&amp;VLOOKUP($A44,tab_z,3,FALSE)&amp;(E$2+((ROW()-$C50)*4))),BD!$K$5))/2+IF(E44="","",COUNTIF(INDIRECT("'Calcul1'!"&amp;VLOOKUP($A44,tab_z,2,FALSE)&amp;(E$1+((ROW()-$C50)*4))&amp;":"&amp;VLOOKUP($A44,tab_z,3,FALSE)&amp;(E$2+((ROW()-$C50)*4))),BD!$K$6))/2+IF(E44="","",COUNTIF(INDIRECT("'Calcul1'!"&amp;VLOOKUP($A44,tab_z,2,FALSE)&amp;(E$1+((ROW()-$C50)*4))&amp;":"&amp;VLOOKUP($A44,tab_z,3,FALSE)&amp;(E$2+((ROW()-$C50)*4))),BD!$K$7))/2+IF(E44="","",COUNTIF(INDIRECT("'Calcul1'!"&amp;VLOOKUP($A44,tab_z,2,FALSE)&amp;(E$1+((ROW()-$C50)*4))&amp;":"&amp;VLOOKUP($A44,tab_z,3,FALSE)&amp;(E$2+((ROW()-$C50)*4))),BD!$K$8))/2+IF(E44="","",COUNTIF(INDIRECT("'Calcul1'!"&amp;VLOOKUP($A44,tab_z,2,FALSE)&amp;(E$1+((ROW()-$C50)*4))&amp;":"&amp;VLOOKUP($A44,tab_z,3,FALSE)&amp;(E$2+((ROW()-$C50)*4))),BD!$K$9))/2+IF(E44="","",COUNTIF(INDIRECT("'Calcul1'!"&amp;VLOOKUP($A44,tab_z,2,FALSE)&amp;(E$1+((ROW()-$C50)*4))&amp;":"&amp;VLOOKUP($A44,tab_z,3,FALSE)&amp;(E$2+((ROW()-$C50)*4))),BD!$K$10))/2+IF(E44="","",COUNTIF(INDIRECT("'Calcul1'!"&amp;VLOOKUP($A44,tab_z,2,FALSE)&amp;(E$1+((ROW()-$C50)*4))&amp;":"&amp;VLOOKUP($A44,tab_z,3,FALSE)&amp;(E$2+((ROW()-$C50)*4))),BD!$K$11))/2+IF(E44="","",COUNTIF(INDIRECT("'Calcul1'!"&amp;VLOOKUP($A44,tab_z,2,FALSE)&amp;(E$1+((ROW()-$C50)*4))&amp;":"&amp;VLOOKUP($A44,tab_z,3,FALSE)&amp;(E$2+((ROW()-$C50)*4))),BD!$K$12))/2+IF(E44="","",COUNTIF(INDIRECT("'Calcul1'!"&amp;VLOOKUP($A44,tab_z,2,FALSE)&amp;(E$1+((ROW()-$C50)*4))&amp;":"&amp;VLOOKUP($A44,tab_z,3,FALSE)&amp;(E$2+((ROW()-$C50)*4))),BD!$K$13))/2+IF(E44="","",COUNTIF(INDIRECT("'Calcul1'!"&amp;VLOOKUP($A44,tab_z,2,FALSE)&amp;(E$1+((ROW()-$C50)*4))&amp;":"&amp;VLOOKUP($A44,tab_z,3,FALSE)&amp;(E$2+((ROW()-$C50)*4))),BD!$K$14))/2+IF(E44="","",COUNTIF(INDIRECT("'Calcul1'!"&amp;VLOOKUP($A44,tab_z,2,FALSE)&amp;(E$1+((ROW()-$C50)*4))&amp;":"&amp;VLOOKUP($A44,tab_z,3,FALSE)&amp;(E$2+((ROW()-$C50)*4))),BD!$K$15))/2+IF(E44="","",COUNTIF(INDIRECT("'Calcul1'!"&amp;VLOOKUP($A44,tab_z,2,FALSE)&amp;(E$1+((ROW()-$C50)*4))&amp;":"&amp;VLOOKUP($A44,tab_z,3,FALSE)&amp;(E$2+((ROW()-$C50)*4))),BD!$K$16))/2+IF(E44="","",COUNTIF(INDIRECT("'Calcul1'!"&amp;VLOOKUP($A44,tab_z,2,FALSE)&amp;(E$1+((ROW()-$C50)*4))&amp;":"&amp;VLOOKUP($A44,tab_z,3,FALSE)&amp;(E$2+((ROW()-$C50)*4))),BD!$K$17))/2+IF(E44="","",COUNTIF(INDIRECT("'Calcul1'!"&amp;VLOOKUP($A44,tab_z,2,FALSE)&amp;(E$1+((ROW()-$C50)*4))&amp;":"&amp;VLOOKUP($A44,tab_z,3,FALSE)&amp;(E$2+((ROW()-$C50)*4))),BD!$K$18))/2+IF(E44="","",COUNTIF(INDIRECT("'Calcul1'!"&amp;VLOOKUP($A44,tab_z,2,FALSE)&amp;(E$1+((ROW()-$C50)*4))&amp;":"&amp;VLOOKUP($A44,tab_z,3,FALSE)&amp;(E$2+((ROW()-$C50)*4))),BD!$K$19))/2+IF(E44="","",COUNTIF(INDIRECT("'Calcul1'!"&amp;VLOOKUP($A44,tab_z,2,FALSE)&amp;(E$1+((ROW()-$C50)*4))&amp;":"&amp;VLOOKUP($A44,tab_z,3,FALSE)&amp;(E$2+((ROW()-$C50)*4))),BD!$K$20))/2</f>
        <v>0</v>
      </c>
      <c r="F50" s="275">
        <f ca="1">IF(F44="","",COUNTIF(INDIRECT("'Calcul1'!"&amp;VLOOKUP($A44,tab_z,2,FALSE)&amp;(F$1+((ROW()-$C50)*4))&amp;":"&amp;VLOOKUP($A44,tab_z,3,FALSE)&amp;(F$2+((ROW()-$C50)*4))),BD!$K$2))/2+IF(F44="","",COUNTIF(INDIRECT("'Calcul1'!"&amp;VLOOKUP($A44,tab_z,2,FALSE)&amp;(F$1+((ROW()-$C50)*4))&amp;":"&amp;VLOOKUP($A44,tab_z,3,FALSE)&amp;(F$2+((ROW()-$C50)*4))),BD!$K$3))/2+IF(F44="","",COUNTIF(INDIRECT("'Calcul1'!"&amp;VLOOKUP($A44,tab_z,2,FALSE)&amp;(F$1+((ROW()-$C50)*4))&amp;":"&amp;VLOOKUP($A44,tab_z,3,FALSE)&amp;(F$2+((ROW()-$C50)*4))),BD!$K$4))/2+IF(F44="","",COUNTIF(INDIRECT("'Calcul1'!"&amp;VLOOKUP($A44,tab_z,2,FALSE)&amp;(F$1+((ROW()-$C50)*4))&amp;":"&amp;VLOOKUP($A44,tab_z,3,FALSE)&amp;(F$2+((ROW()-$C50)*4))),BD!$K$5))/2+IF(F44="","",COUNTIF(INDIRECT("'Calcul1'!"&amp;VLOOKUP($A44,tab_z,2,FALSE)&amp;(F$1+((ROW()-$C50)*4))&amp;":"&amp;VLOOKUP($A44,tab_z,3,FALSE)&amp;(F$2+((ROW()-$C50)*4))),BD!$K$6))/2+IF(F44="","",COUNTIF(INDIRECT("'Calcul1'!"&amp;VLOOKUP($A44,tab_z,2,FALSE)&amp;(F$1+((ROW()-$C50)*4))&amp;":"&amp;VLOOKUP($A44,tab_z,3,FALSE)&amp;(F$2+((ROW()-$C50)*4))),BD!$K$7))/2+IF(F44="","",COUNTIF(INDIRECT("'Calcul1'!"&amp;VLOOKUP($A44,tab_z,2,FALSE)&amp;(F$1+((ROW()-$C50)*4))&amp;":"&amp;VLOOKUP($A44,tab_z,3,FALSE)&amp;(F$2+((ROW()-$C50)*4))),BD!$K$8))/2+IF(F44="","",COUNTIF(INDIRECT("'Calcul1'!"&amp;VLOOKUP($A44,tab_z,2,FALSE)&amp;(F$1+((ROW()-$C50)*4))&amp;":"&amp;VLOOKUP($A44,tab_z,3,FALSE)&amp;(F$2+((ROW()-$C50)*4))),BD!$K$9))/2+IF(F44="","",COUNTIF(INDIRECT("'Calcul1'!"&amp;VLOOKUP($A44,tab_z,2,FALSE)&amp;(F$1+((ROW()-$C50)*4))&amp;":"&amp;VLOOKUP($A44,tab_z,3,FALSE)&amp;(F$2+((ROW()-$C50)*4))),BD!$K$10))/2+IF(F44="","",COUNTIF(INDIRECT("'Calcul1'!"&amp;VLOOKUP($A44,tab_z,2,FALSE)&amp;(F$1+((ROW()-$C50)*4))&amp;":"&amp;VLOOKUP($A44,tab_z,3,FALSE)&amp;(F$2+((ROW()-$C50)*4))),BD!$K$11))/2+IF(F44="","",COUNTIF(INDIRECT("'Calcul1'!"&amp;VLOOKUP($A44,tab_z,2,FALSE)&amp;(F$1+((ROW()-$C50)*4))&amp;":"&amp;VLOOKUP($A44,tab_z,3,FALSE)&amp;(F$2+((ROW()-$C50)*4))),BD!$K$12))/2+IF(F44="","",COUNTIF(INDIRECT("'Calcul1'!"&amp;VLOOKUP($A44,tab_z,2,FALSE)&amp;(F$1+((ROW()-$C50)*4))&amp;":"&amp;VLOOKUP($A44,tab_z,3,FALSE)&amp;(F$2+((ROW()-$C50)*4))),BD!$K$13))/2+IF(F44="","",COUNTIF(INDIRECT("'Calcul1'!"&amp;VLOOKUP($A44,tab_z,2,FALSE)&amp;(F$1+((ROW()-$C50)*4))&amp;":"&amp;VLOOKUP($A44,tab_z,3,FALSE)&amp;(F$2+((ROW()-$C50)*4))),BD!$K$14))/2+IF(F44="","",COUNTIF(INDIRECT("'Calcul1'!"&amp;VLOOKUP($A44,tab_z,2,FALSE)&amp;(F$1+((ROW()-$C50)*4))&amp;":"&amp;VLOOKUP($A44,tab_z,3,FALSE)&amp;(F$2+((ROW()-$C50)*4))),BD!$K$15))/2+IF(F44="","",COUNTIF(INDIRECT("'Calcul1'!"&amp;VLOOKUP($A44,tab_z,2,FALSE)&amp;(F$1+((ROW()-$C50)*4))&amp;":"&amp;VLOOKUP($A44,tab_z,3,FALSE)&amp;(F$2+((ROW()-$C50)*4))),BD!$K$16))/2+IF(F44="","",COUNTIF(INDIRECT("'Calcul1'!"&amp;VLOOKUP($A44,tab_z,2,FALSE)&amp;(F$1+((ROW()-$C50)*4))&amp;":"&amp;VLOOKUP($A44,tab_z,3,FALSE)&amp;(F$2+((ROW()-$C50)*4))),BD!$K$17))/2+IF(F44="","",COUNTIF(INDIRECT("'Calcul1'!"&amp;VLOOKUP($A44,tab_z,2,FALSE)&amp;(F$1+((ROW()-$C50)*4))&amp;":"&amp;VLOOKUP($A44,tab_z,3,FALSE)&amp;(F$2+((ROW()-$C50)*4))),BD!$K$18))/2+IF(F44="","",COUNTIF(INDIRECT("'Calcul1'!"&amp;VLOOKUP($A44,tab_z,2,FALSE)&amp;(F$1+((ROW()-$C50)*4))&amp;":"&amp;VLOOKUP($A44,tab_z,3,FALSE)&amp;(F$2+((ROW()-$C50)*4))),BD!$K$19))/2+IF(F44="","",COUNTIF(INDIRECT("'Calcul1'!"&amp;VLOOKUP($A44,tab_z,2,FALSE)&amp;(F$1+((ROW()-$C50)*4))&amp;":"&amp;VLOOKUP($A44,tab_z,3,FALSE)&amp;(F$2+((ROW()-$C50)*4))),BD!$K$20))/2</f>
        <v>0</v>
      </c>
      <c r="G50" s="275">
        <f ca="1">IF(G44="","",COUNTIF(INDIRECT("'Calcul1'!"&amp;VLOOKUP($A44,tab_z,2,FALSE)&amp;(G$1+((ROW()-$C50)*4))&amp;":"&amp;VLOOKUP($A44,tab_z,3,FALSE)&amp;(G$2+((ROW()-$C50)*4))),BD!$K$2))/2+IF(G44="","",COUNTIF(INDIRECT("'Calcul1'!"&amp;VLOOKUP($A44,tab_z,2,FALSE)&amp;(G$1+((ROW()-$C50)*4))&amp;":"&amp;VLOOKUP($A44,tab_z,3,FALSE)&amp;(G$2+((ROW()-$C50)*4))),BD!$K$3))/2+IF(G44="","",COUNTIF(INDIRECT("'Calcul1'!"&amp;VLOOKUP($A44,tab_z,2,FALSE)&amp;(G$1+((ROW()-$C50)*4))&amp;":"&amp;VLOOKUP($A44,tab_z,3,FALSE)&amp;(G$2+((ROW()-$C50)*4))),BD!$K$4))/2+IF(G44="","",COUNTIF(INDIRECT("'Calcul1'!"&amp;VLOOKUP($A44,tab_z,2,FALSE)&amp;(G$1+((ROW()-$C50)*4))&amp;":"&amp;VLOOKUP($A44,tab_z,3,FALSE)&amp;(G$2+((ROW()-$C50)*4))),BD!$K$5))/2+IF(G44="","",COUNTIF(INDIRECT("'Calcul1'!"&amp;VLOOKUP($A44,tab_z,2,FALSE)&amp;(G$1+((ROW()-$C50)*4))&amp;":"&amp;VLOOKUP($A44,tab_z,3,FALSE)&amp;(G$2+((ROW()-$C50)*4))),BD!$K$6))/2+IF(G44="","",COUNTIF(INDIRECT("'Calcul1'!"&amp;VLOOKUP($A44,tab_z,2,FALSE)&amp;(G$1+((ROW()-$C50)*4))&amp;":"&amp;VLOOKUP($A44,tab_z,3,FALSE)&amp;(G$2+((ROW()-$C50)*4))),BD!$K$7))/2+IF(G44="","",COUNTIF(INDIRECT("'Calcul1'!"&amp;VLOOKUP($A44,tab_z,2,FALSE)&amp;(G$1+((ROW()-$C50)*4))&amp;":"&amp;VLOOKUP($A44,tab_z,3,FALSE)&amp;(G$2+((ROW()-$C50)*4))),BD!$K$8))/2+IF(G44="","",COUNTIF(INDIRECT("'Calcul1'!"&amp;VLOOKUP($A44,tab_z,2,FALSE)&amp;(G$1+((ROW()-$C50)*4))&amp;":"&amp;VLOOKUP($A44,tab_z,3,FALSE)&amp;(G$2+((ROW()-$C50)*4))),BD!$K$9))/2+IF(G44="","",COUNTIF(INDIRECT("'Calcul1'!"&amp;VLOOKUP($A44,tab_z,2,FALSE)&amp;(G$1+((ROW()-$C50)*4))&amp;":"&amp;VLOOKUP($A44,tab_z,3,FALSE)&amp;(G$2+((ROW()-$C50)*4))),BD!$K$10))/2+IF(G44="","",COUNTIF(INDIRECT("'Calcul1'!"&amp;VLOOKUP($A44,tab_z,2,FALSE)&amp;(G$1+((ROW()-$C50)*4))&amp;":"&amp;VLOOKUP($A44,tab_z,3,FALSE)&amp;(G$2+((ROW()-$C50)*4))),BD!$K$11))/2+IF(G44="","",COUNTIF(INDIRECT("'Calcul1'!"&amp;VLOOKUP($A44,tab_z,2,FALSE)&amp;(G$1+((ROW()-$C50)*4))&amp;":"&amp;VLOOKUP($A44,tab_z,3,FALSE)&amp;(G$2+((ROW()-$C50)*4))),BD!$K$12))/2+IF(G44="","",COUNTIF(INDIRECT("'Calcul1'!"&amp;VLOOKUP($A44,tab_z,2,FALSE)&amp;(G$1+((ROW()-$C50)*4))&amp;":"&amp;VLOOKUP($A44,tab_z,3,FALSE)&amp;(G$2+((ROW()-$C50)*4))),BD!$K$13))/2+IF(G44="","",COUNTIF(INDIRECT("'Calcul1'!"&amp;VLOOKUP($A44,tab_z,2,FALSE)&amp;(G$1+((ROW()-$C50)*4))&amp;":"&amp;VLOOKUP($A44,tab_z,3,FALSE)&amp;(G$2+((ROW()-$C50)*4))),BD!$K$14))/2+IF(G44="","",COUNTIF(INDIRECT("'Calcul1'!"&amp;VLOOKUP($A44,tab_z,2,FALSE)&amp;(G$1+((ROW()-$C50)*4))&amp;":"&amp;VLOOKUP($A44,tab_z,3,FALSE)&amp;(G$2+((ROW()-$C50)*4))),BD!$K$15))/2+IF(G44="","",COUNTIF(INDIRECT("'Calcul1'!"&amp;VLOOKUP($A44,tab_z,2,FALSE)&amp;(G$1+((ROW()-$C50)*4))&amp;":"&amp;VLOOKUP($A44,tab_z,3,FALSE)&amp;(G$2+((ROW()-$C50)*4))),BD!$K$16))/2+IF(G44="","",COUNTIF(INDIRECT("'Calcul1'!"&amp;VLOOKUP($A44,tab_z,2,FALSE)&amp;(G$1+((ROW()-$C50)*4))&amp;":"&amp;VLOOKUP($A44,tab_z,3,FALSE)&amp;(G$2+((ROW()-$C50)*4))),BD!$K$17))/2+IF(G44="","",COUNTIF(INDIRECT("'Calcul1'!"&amp;VLOOKUP($A44,tab_z,2,FALSE)&amp;(G$1+((ROW()-$C50)*4))&amp;":"&amp;VLOOKUP($A44,tab_z,3,FALSE)&amp;(G$2+((ROW()-$C50)*4))),BD!$K$18))/2+IF(G44="","",COUNTIF(INDIRECT("'Calcul1'!"&amp;VLOOKUP($A44,tab_z,2,FALSE)&amp;(G$1+((ROW()-$C50)*4))&amp;":"&amp;VLOOKUP($A44,tab_z,3,FALSE)&amp;(G$2+((ROW()-$C50)*4))),BD!$K$19))/2+IF(G44="","",COUNTIF(INDIRECT("'Calcul1'!"&amp;VLOOKUP($A44,tab_z,2,FALSE)&amp;(G$1+((ROW()-$C50)*4))&amp;":"&amp;VLOOKUP($A44,tab_z,3,FALSE)&amp;(G$2+((ROW()-$C50)*4))),BD!$K$20))/2</f>
        <v>0</v>
      </c>
      <c r="H50" s="275" t="e">
        <f ca="1">IF(H44="","",COUNTIF(INDIRECT("'Calcul1'!"&amp;VLOOKUP($A44,tab_z,2,FALSE)&amp;(H$1+((ROW()-$C50)*4))&amp;":"&amp;VLOOKUP($A44,tab_z,3,FALSE)&amp;(H$2+((ROW()-$C50)*4))),BD!$K$2))/2+IF(H44="","",COUNTIF(INDIRECT("'Calcul1'!"&amp;VLOOKUP($A44,tab_z,2,FALSE)&amp;(H$1+((ROW()-$C50)*4))&amp;":"&amp;VLOOKUP($A44,tab_z,3,FALSE)&amp;(H$2+((ROW()-$C50)*4))),BD!$K$3))/2+IF(H44="","",COUNTIF(INDIRECT("'Calcul1'!"&amp;VLOOKUP($A44,tab_z,2,FALSE)&amp;(H$1+((ROW()-$C50)*4))&amp;":"&amp;VLOOKUP($A44,tab_z,3,FALSE)&amp;(H$2+((ROW()-$C50)*4))),BD!$K$4))/2+IF(H44="","",COUNTIF(INDIRECT("'Calcul1'!"&amp;VLOOKUP($A44,tab_z,2,FALSE)&amp;(H$1+((ROW()-$C50)*4))&amp;":"&amp;VLOOKUP($A44,tab_z,3,FALSE)&amp;(H$2+((ROW()-$C50)*4))),BD!$K$5))/2+IF(H44="","",COUNTIF(INDIRECT("'Calcul1'!"&amp;VLOOKUP($A44,tab_z,2,FALSE)&amp;(H$1+((ROW()-$C50)*4))&amp;":"&amp;VLOOKUP($A44,tab_z,3,FALSE)&amp;(H$2+((ROW()-$C50)*4))),BD!$K$6))/2+IF(H44="","",COUNTIF(INDIRECT("'Calcul1'!"&amp;VLOOKUP($A44,tab_z,2,FALSE)&amp;(H$1+((ROW()-$C50)*4))&amp;":"&amp;VLOOKUP($A44,tab_z,3,FALSE)&amp;(H$2+((ROW()-$C50)*4))),BD!$K$7))/2+IF(H44="","",COUNTIF(INDIRECT("'Calcul1'!"&amp;VLOOKUP($A44,tab_z,2,FALSE)&amp;(H$1+((ROW()-$C50)*4))&amp;":"&amp;VLOOKUP($A44,tab_z,3,FALSE)&amp;(H$2+((ROW()-$C50)*4))),BD!$K$8))/2+IF(H44="","",COUNTIF(INDIRECT("'Calcul1'!"&amp;VLOOKUP($A44,tab_z,2,FALSE)&amp;(H$1+((ROW()-$C50)*4))&amp;":"&amp;VLOOKUP($A44,tab_z,3,FALSE)&amp;(H$2+((ROW()-$C50)*4))),BD!$K$9))/2+IF(H44="","",COUNTIF(INDIRECT("'Calcul1'!"&amp;VLOOKUP($A44,tab_z,2,FALSE)&amp;(H$1+((ROW()-$C50)*4))&amp;":"&amp;VLOOKUP($A44,tab_z,3,FALSE)&amp;(H$2+((ROW()-$C50)*4))),BD!$K$10))/2+IF(H44="","",COUNTIF(INDIRECT("'Calcul1'!"&amp;VLOOKUP($A44,tab_z,2,FALSE)&amp;(H$1+((ROW()-$C50)*4))&amp;":"&amp;VLOOKUP($A44,tab_z,3,FALSE)&amp;(H$2+((ROW()-$C50)*4))),BD!$K$11))/2+IF(H44="","",COUNTIF(INDIRECT("'Calcul1'!"&amp;VLOOKUP($A44,tab_z,2,FALSE)&amp;(H$1+((ROW()-$C50)*4))&amp;":"&amp;VLOOKUP($A44,tab_z,3,FALSE)&amp;(H$2+((ROW()-$C50)*4))),BD!$K$12))/2+IF(H44="","",COUNTIF(INDIRECT("'Calcul1'!"&amp;VLOOKUP($A44,tab_z,2,FALSE)&amp;(H$1+((ROW()-$C50)*4))&amp;":"&amp;VLOOKUP($A44,tab_z,3,FALSE)&amp;(H$2+((ROW()-$C50)*4))),BD!$K$13))/2+IF(H44="","",COUNTIF(INDIRECT("'Calcul1'!"&amp;VLOOKUP($A44,tab_z,2,FALSE)&amp;(H$1+((ROW()-$C50)*4))&amp;":"&amp;VLOOKUP($A44,tab_z,3,FALSE)&amp;(H$2+((ROW()-$C50)*4))),BD!$K$14))/2+IF(H44="","",COUNTIF(INDIRECT("'Calcul1'!"&amp;VLOOKUP($A44,tab_z,2,FALSE)&amp;(H$1+((ROW()-$C50)*4))&amp;":"&amp;VLOOKUP($A44,tab_z,3,FALSE)&amp;(H$2+((ROW()-$C50)*4))),BD!$K$15))/2+IF(H44="","",COUNTIF(INDIRECT("'Calcul1'!"&amp;VLOOKUP($A44,tab_z,2,FALSE)&amp;(H$1+((ROW()-$C50)*4))&amp;":"&amp;VLOOKUP($A44,tab_z,3,FALSE)&amp;(H$2+((ROW()-$C50)*4))),BD!$K$16))/2+IF(H44="","",COUNTIF(INDIRECT("'Calcul1'!"&amp;VLOOKUP($A44,tab_z,2,FALSE)&amp;(H$1+((ROW()-$C50)*4))&amp;":"&amp;VLOOKUP($A44,tab_z,3,FALSE)&amp;(H$2+((ROW()-$C50)*4))),BD!$K$17))/2+IF(H44="","",COUNTIF(INDIRECT("'Calcul1'!"&amp;VLOOKUP($A44,tab_z,2,FALSE)&amp;(H$1+((ROW()-$C50)*4))&amp;":"&amp;VLOOKUP($A44,tab_z,3,FALSE)&amp;(H$2+((ROW()-$C50)*4))),BD!$K$18))/2+IF(H44="","",COUNTIF(INDIRECT("'Calcul1'!"&amp;VLOOKUP($A44,tab_z,2,FALSE)&amp;(H$1+((ROW()-$C50)*4))&amp;":"&amp;VLOOKUP($A44,tab_z,3,FALSE)&amp;(H$2+((ROW()-$C50)*4))),BD!$K$19))/2+IF(H44="","",COUNTIF(INDIRECT("'Calcul1'!"&amp;VLOOKUP($A44,tab_z,2,FALSE)&amp;(H$1+((ROW()-$C50)*4))&amp;":"&amp;VLOOKUP($A44,tab_z,3,FALSE)&amp;(H$2+((ROW()-$C50)*4))),BD!$K$20))/2</f>
        <v>#VALUE!</v>
      </c>
      <c r="I50" s="275" t="e">
        <f ca="1">IF(I44="","",COUNTIF(INDIRECT("'Calcul1'!"&amp;VLOOKUP($A44,tab_z,2,FALSE)&amp;(I$1+((ROW()-$C50)*4))&amp;":"&amp;VLOOKUP($A44,tab_z,3,FALSE)&amp;(I$2+((ROW()-$C50)*4))),BD!$K$2))/2+IF(I44="","",COUNTIF(INDIRECT("'Calcul1'!"&amp;VLOOKUP($A44,tab_z,2,FALSE)&amp;(I$1+((ROW()-$C50)*4))&amp;":"&amp;VLOOKUP($A44,tab_z,3,FALSE)&amp;(I$2+((ROW()-$C50)*4))),BD!$K$3))/2+IF(I44="","",COUNTIF(INDIRECT("'Calcul1'!"&amp;VLOOKUP($A44,tab_z,2,FALSE)&amp;(I$1+((ROW()-$C50)*4))&amp;":"&amp;VLOOKUP($A44,tab_z,3,FALSE)&amp;(I$2+((ROW()-$C50)*4))),BD!$K$4))/2+IF(I44="","",COUNTIF(INDIRECT("'Calcul1'!"&amp;VLOOKUP($A44,tab_z,2,FALSE)&amp;(I$1+((ROW()-$C50)*4))&amp;":"&amp;VLOOKUP($A44,tab_z,3,FALSE)&amp;(I$2+((ROW()-$C50)*4))),BD!$K$5))/2+IF(I44="","",COUNTIF(INDIRECT("'Calcul1'!"&amp;VLOOKUP($A44,tab_z,2,FALSE)&amp;(I$1+((ROW()-$C50)*4))&amp;":"&amp;VLOOKUP($A44,tab_z,3,FALSE)&amp;(I$2+((ROW()-$C50)*4))),BD!$K$6))/2+IF(I44="","",COUNTIF(INDIRECT("'Calcul1'!"&amp;VLOOKUP($A44,tab_z,2,FALSE)&amp;(I$1+((ROW()-$C50)*4))&amp;":"&amp;VLOOKUP($A44,tab_z,3,FALSE)&amp;(I$2+((ROW()-$C50)*4))),BD!$K$7))/2+IF(I44="","",COUNTIF(INDIRECT("'Calcul1'!"&amp;VLOOKUP($A44,tab_z,2,FALSE)&amp;(I$1+((ROW()-$C50)*4))&amp;":"&amp;VLOOKUP($A44,tab_z,3,FALSE)&amp;(I$2+((ROW()-$C50)*4))),BD!$K$8))/2+IF(I44="","",COUNTIF(INDIRECT("'Calcul1'!"&amp;VLOOKUP($A44,tab_z,2,FALSE)&amp;(I$1+((ROW()-$C50)*4))&amp;":"&amp;VLOOKUP($A44,tab_z,3,FALSE)&amp;(I$2+((ROW()-$C50)*4))),BD!$K$9))/2+IF(I44="","",COUNTIF(INDIRECT("'Calcul1'!"&amp;VLOOKUP($A44,tab_z,2,FALSE)&amp;(I$1+((ROW()-$C50)*4))&amp;":"&amp;VLOOKUP($A44,tab_z,3,FALSE)&amp;(I$2+((ROW()-$C50)*4))),BD!$K$10))/2+IF(I44="","",COUNTIF(INDIRECT("'Calcul1'!"&amp;VLOOKUP($A44,tab_z,2,FALSE)&amp;(I$1+((ROW()-$C50)*4))&amp;":"&amp;VLOOKUP($A44,tab_z,3,FALSE)&amp;(I$2+((ROW()-$C50)*4))),BD!$K$11))/2+IF(I44="","",COUNTIF(INDIRECT("'Calcul1'!"&amp;VLOOKUP($A44,tab_z,2,FALSE)&amp;(I$1+((ROW()-$C50)*4))&amp;":"&amp;VLOOKUP($A44,tab_z,3,FALSE)&amp;(I$2+((ROW()-$C50)*4))),BD!$K$12))/2+IF(I44="","",COUNTIF(INDIRECT("'Calcul1'!"&amp;VLOOKUP($A44,tab_z,2,FALSE)&amp;(I$1+((ROW()-$C50)*4))&amp;":"&amp;VLOOKUP($A44,tab_z,3,FALSE)&amp;(I$2+((ROW()-$C50)*4))),BD!$K$13))/2+IF(I44="","",COUNTIF(INDIRECT("'Calcul1'!"&amp;VLOOKUP($A44,tab_z,2,FALSE)&amp;(I$1+((ROW()-$C50)*4))&amp;":"&amp;VLOOKUP($A44,tab_z,3,FALSE)&amp;(I$2+((ROW()-$C50)*4))),BD!$K$14))/2+IF(I44="","",COUNTIF(INDIRECT("'Calcul1'!"&amp;VLOOKUP($A44,tab_z,2,FALSE)&amp;(I$1+((ROW()-$C50)*4))&amp;":"&amp;VLOOKUP($A44,tab_z,3,FALSE)&amp;(I$2+((ROW()-$C50)*4))),BD!$K$15))/2+IF(I44="","",COUNTIF(INDIRECT("'Calcul1'!"&amp;VLOOKUP($A44,tab_z,2,FALSE)&amp;(I$1+((ROW()-$C50)*4))&amp;":"&amp;VLOOKUP($A44,tab_z,3,FALSE)&amp;(I$2+((ROW()-$C50)*4))),BD!$K$16))/2+IF(I44="","",COUNTIF(INDIRECT("'Calcul1'!"&amp;VLOOKUP($A44,tab_z,2,FALSE)&amp;(I$1+((ROW()-$C50)*4))&amp;":"&amp;VLOOKUP($A44,tab_z,3,FALSE)&amp;(I$2+((ROW()-$C50)*4))),BD!$K$17))/2+IF(I44="","",COUNTIF(INDIRECT("'Calcul1'!"&amp;VLOOKUP($A44,tab_z,2,FALSE)&amp;(I$1+((ROW()-$C50)*4))&amp;":"&amp;VLOOKUP($A44,tab_z,3,FALSE)&amp;(I$2+((ROW()-$C50)*4))),BD!$K$18))/2+IF(I44="","",COUNTIF(INDIRECT("'Calcul1'!"&amp;VLOOKUP($A44,tab_z,2,FALSE)&amp;(I$1+((ROW()-$C50)*4))&amp;":"&amp;VLOOKUP($A44,tab_z,3,FALSE)&amp;(I$2+((ROW()-$C50)*4))),BD!$K$19))/2+IF(I44="","",COUNTIF(INDIRECT("'Calcul1'!"&amp;VLOOKUP($A44,tab_z,2,FALSE)&amp;(I$1+((ROW()-$C50)*4))&amp;":"&amp;VLOOKUP($A44,tab_z,3,FALSE)&amp;(I$2+((ROW()-$C50)*4))),BD!$K$20))/2</f>
        <v>#VALUE!</v>
      </c>
      <c r="J50" s="275" t="e">
        <f ca="1">IF(J44="","",COUNTIF(INDIRECT("'Calcul1'!"&amp;VLOOKUP($A44,tab_z,2,FALSE)&amp;(J$1+((ROW()-$C50)*4))&amp;":"&amp;VLOOKUP($A44,tab_z,3,FALSE)&amp;(J$2+((ROW()-$C50)*4))),BD!$K$2))/2+IF(J44="","",COUNTIF(INDIRECT("'Calcul1'!"&amp;VLOOKUP($A44,tab_z,2,FALSE)&amp;(J$1+((ROW()-$C50)*4))&amp;":"&amp;VLOOKUP($A44,tab_z,3,FALSE)&amp;(J$2+((ROW()-$C50)*4))),BD!$K$3))/2+IF(J44="","",COUNTIF(INDIRECT("'Calcul1'!"&amp;VLOOKUP($A44,tab_z,2,FALSE)&amp;(J$1+((ROW()-$C50)*4))&amp;":"&amp;VLOOKUP($A44,tab_z,3,FALSE)&amp;(J$2+((ROW()-$C50)*4))),BD!$K$4))/2+IF(J44="","",COUNTIF(INDIRECT("'Calcul1'!"&amp;VLOOKUP($A44,tab_z,2,FALSE)&amp;(J$1+((ROW()-$C50)*4))&amp;":"&amp;VLOOKUP($A44,tab_z,3,FALSE)&amp;(J$2+((ROW()-$C50)*4))),BD!$K$5))/2+IF(J44="","",COUNTIF(INDIRECT("'Calcul1'!"&amp;VLOOKUP($A44,tab_z,2,FALSE)&amp;(J$1+((ROW()-$C50)*4))&amp;":"&amp;VLOOKUP($A44,tab_z,3,FALSE)&amp;(J$2+((ROW()-$C50)*4))),BD!$K$6))/2+IF(J44="","",COUNTIF(INDIRECT("'Calcul1'!"&amp;VLOOKUP($A44,tab_z,2,FALSE)&amp;(J$1+((ROW()-$C50)*4))&amp;":"&amp;VLOOKUP($A44,tab_z,3,FALSE)&amp;(J$2+((ROW()-$C50)*4))),BD!$K$7))/2+IF(J44="","",COUNTIF(INDIRECT("'Calcul1'!"&amp;VLOOKUP($A44,tab_z,2,FALSE)&amp;(J$1+((ROW()-$C50)*4))&amp;":"&amp;VLOOKUP($A44,tab_z,3,FALSE)&amp;(J$2+((ROW()-$C50)*4))),BD!$K$8))/2+IF(J44="","",COUNTIF(INDIRECT("'Calcul1'!"&amp;VLOOKUP($A44,tab_z,2,FALSE)&amp;(J$1+((ROW()-$C50)*4))&amp;":"&amp;VLOOKUP($A44,tab_z,3,FALSE)&amp;(J$2+((ROW()-$C50)*4))),BD!$K$9))/2+IF(J44="","",COUNTIF(INDIRECT("'Calcul1'!"&amp;VLOOKUP($A44,tab_z,2,FALSE)&amp;(J$1+((ROW()-$C50)*4))&amp;":"&amp;VLOOKUP($A44,tab_z,3,FALSE)&amp;(J$2+((ROW()-$C50)*4))),BD!$K$10))/2+IF(J44="","",COUNTIF(INDIRECT("'Calcul1'!"&amp;VLOOKUP($A44,tab_z,2,FALSE)&amp;(J$1+((ROW()-$C50)*4))&amp;":"&amp;VLOOKUP($A44,tab_z,3,FALSE)&amp;(J$2+((ROW()-$C50)*4))),BD!$K$11))/2+IF(J44="","",COUNTIF(INDIRECT("'Calcul1'!"&amp;VLOOKUP($A44,tab_z,2,FALSE)&amp;(J$1+((ROW()-$C50)*4))&amp;":"&amp;VLOOKUP($A44,tab_z,3,FALSE)&amp;(J$2+((ROW()-$C50)*4))),BD!$K$12))/2+IF(J44="","",COUNTIF(INDIRECT("'Calcul1'!"&amp;VLOOKUP($A44,tab_z,2,FALSE)&amp;(J$1+((ROW()-$C50)*4))&amp;":"&amp;VLOOKUP($A44,tab_z,3,FALSE)&amp;(J$2+((ROW()-$C50)*4))),BD!$K$13))/2+IF(J44="","",COUNTIF(INDIRECT("'Calcul1'!"&amp;VLOOKUP($A44,tab_z,2,FALSE)&amp;(J$1+((ROW()-$C50)*4))&amp;":"&amp;VLOOKUP($A44,tab_z,3,FALSE)&amp;(J$2+((ROW()-$C50)*4))),BD!$K$14))/2+IF(J44="","",COUNTIF(INDIRECT("'Calcul1'!"&amp;VLOOKUP($A44,tab_z,2,FALSE)&amp;(J$1+((ROW()-$C50)*4))&amp;":"&amp;VLOOKUP($A44,tab_z,3,FALSE)&amp;(J$2+((ROW()-$C50)*4))),BD!$K$15))/2+IF(J44="","",COUNTIF(INDIRECT("'Calcul1'!"&amp;VLOOKUP($A44,tab_z,2,FALSE)&amp;(J$1+((ROW()-$C50)*4))&amp;":"&amp;VLOOKUP($A44,tab_z,3,FALSE)&amp;(J$2+((ROW()-$C50)*4))),BD!$K$16))/2+IF(J44="","",COUNTIF(INDIRECT("'Calcul1'!"&amp;VLOOKUP($A44,tab_z,2,FALSE)&amp;(J$1+((ROW()-$C50)*4))&amp;":"&amp;VLOOKUP($A44,tab_z,3,FALSE)&amp;(J$2+((ROW()-$C50)*4))),BD!$K$17))/2+IF(J44="","",COUNTIF(INDIRECT("'Calcul1'!"&amp;VLOOKUP($A44,tab_z,2,FALSE)&amp;(J$1+((ROW()-$C50)*4))&amp;":"&amp;VLOOKUP($A44,tab_z,3,FALSE)&amp;(J$2+((ROW()-$C50)*4))),BD!$K$18))/2+IF(J44="","",COUNTIF(INDIRECT("'Calcul1'!"&amp;VLOOKUP($A44,tab_z,2,FALSE)&amp;(J$1+((ROW()-$C50)*4))&amp;":"&amp;VLOOKUP($A44,tab_z,3,FALSE)&amp;(J$2+((ROW()-$C50)*4))),BD!$K$19))/2+IF(J44="","",COUNTIF(INDIRECT("'Calcul1'!"&amp;VLOOKUP($A44,tab_z,2,FALSE)&amp;(J$1+((ROW()-$C50)*4))&amp;":"&amp;VLOOKUP($A44,tab_z,3,FALSE)&amp;(J$2+((ROW()-$C50)*4))),BD!$K$20))/2</f>
        <v>#VALUE!</v>
      </c>
      <c r="K50" s="275" t="e">
        <f ca="1">IF(K44="","",COUNTIF(INDIRECT("'Calcul1'!"&amp;VLOOKUP($A44,tab_z,2,FALSE)&amp;(K$1+((ROW()-$C50)*4))&amp;":"&amp;VLOOKUP($A44,tab_z,3,FALSE)&amp;(K$2+((ROW()-$C50)*4))),BD!$K$2))/2+IF(K44="","",COUNTIF(INDIRECT("'Calcul1'!"&amp;VLOOKUP($A44,tab_z,2,FALSE)&amp;(K$1+((ROW()-$C50)*4))&amp;":"&amp;VLOOKUP($A44,tab_z,3,FALSE)&amp;(K$2+((ROW()-$C50)*4))),BD!$K$3))/2+IF(K44="","",COUNTIF(INDIRECT("'Calcul1'!"&amp;VLOOKUP($A44,tab_z,2,FALSE)&amp;(K$1+((ROW()-$C50)*4))&amp;":"&amp;VLOOKUP($A44,tab_z,3,FALSE)&amp;(K$2+((ROW()-$C50)*4))),BD!$K$4))/2+IF(K44="","",COUNTIF(INDIRECT("'Calcul1'!"&amp;VLOOKUP($A44,tab_z,2,FALSE)&amp;(K$1+((ROW()-$C50)*4))&amp;":"&amp;VLOOKUP($A44,tab_z,3,FALSE)&amp;(K$2+((ROW()-$C50)*4))),BD!$K$5))/2+IF(K44="","",COUNTIF(INDIRECT("'Calcul1'!"&amp;VLOOKUP($A44,tab_z,2,FALSE)&amp;(K$1+((ROW()-$C50)*4))&amp;":"&amp;VLOOKUP($A44,tab_z,3,FALSE)&amp;(K$2+((ROW()-$C50)*4))),BD!$K$6))/2+IF(K44="","",COUNTIF(INDIRECT("'Calcul1'!"&amp;VLOOKUP($A44,tab_z,2,FALSE)&amp;(K$1+((ROW()-$C50)*4))&amp;":"&amp;VLOOKUP($A44,tab_z,3,FALSE)&amp;(K$2+((ROW()-$C50)*4))),BD!$K$7))/2+IF(K44="","",COUNTIF(INDIRECT("'Calcul1'!"&amp;VLOOKUP($A44,tab_z,2,FALSE)&amp;(K$1+((ROW()-$C50)*4))&amp;":"&amp;VLOOKUP($A44,tab_z,3,FALSE)&amp;(K$2+((ROW()-$C50)*4))),BD!$K$8))/2+IF(K44="","",COUNTIF(INDIRECT("'Calcul1'!"&amp;VLOOKUP($A44,tab_z,2,FALSE)&amp;(K$1+((ROW()-$C50)*4))&amp;":"&amp;VLOOKUP($A44,tab_z,3,FALSE)&amp;(K$2+((ROW()-$C50)*4))),BD!$K$9))/2+IF(K44="","",COUNTIF(INDIRECT("'Calcul1'!"&amp;VLOOKUP($A44,tab_z,2,FALSE)&amp;(K$1+((ROW()-$C50)*4))&amp;":"&amp;VLOOKUP($A44,tab_z,3,FALSE)&amp;(K$2+((ROW()-$C50)*4))),BD!$K$10))/2+IF(K44="","",COUNTIF(INDIRECT("'Calcul1'!"&amp;VLOOKUP($A44,tab_z,2,FALSE)&amp;(K$1+((ROW()-$C50)*4))&amp;":"&amp;VLOOKUP($A44,tab_z,3,FALSE)&amp;(K$2+((ROW()-$C50)*4))),BD!$K$11))/2+IF(K44="","",COUNTIF(INDIRECT("'Calcul1'!"&amp;VLOOKUP($A44,tab_z,2,FALSE)&amp;(K$1+((ROW()-$C50)*4))&amp;":"&amp;VLOOKUP($A44,tab_z,3,FALSE)&amp;(K$2+((ROW()-$C50)*4))),BD!$K$12))/2+IF(K44="","",COUNTIF(INDIRECT("'Calcul1'!"&amp;VLOOKUP($A44,tab_z,2,FALSE)&amp;(K$1+((ROW()-$C50)*4))&amp;":"&amp;VLOOKUP($A44,tab_z,3,FALSE)&amp;(K$2+((ROW()-$C50)*4))),BD!$K$13))/2+IF(K44="","",COUNTIF(INDIRECT("'Calcul1'!"&amp;VLOOKUP($A44,tab_z,2,FALSE)&amp;(K$1+((ROW()-$C50)*4))&amp;":"&amp;VLOOKUP($A44,tab_z,3,FALSE)&amp;(K$2+((ROW()-$C50)*4))),BD!$K$14))/2+IF(K44="","",COUNTIF(INDIRECT("'Calcul1'!"&amp;VLOOKUP($A44,tab_z,2,FALSE)&amp;(K$1+((ROW()-$C50)*4))&amp;":"&amp;VLOOKUP($A44,tab_z,3,FALSE)&amp;(K$2+((ROW()-$C50)*4))),BD!$K$15))/2+IF(K44="","",COUNTIF(INDIRECT("'Calcul1'!"&amp;VLOOKUP($A44,tab_z,2,FALSE)&amp;(K$1+((ROW()-$C50)*4))&amp;":"&amp;VLOOKUP($A44,tab_z,3,FALSE)&amp;(K$2+((ROW()-$C50)*4))),BD!$K$16))/2+IF(K44="","",COUNTIF(INDIRECT("'Calcul1'!"&amp;VLOOKUP($A44,tab_z,2,FALSE)&amp;(K$1+((ROW()-$C50)*4))&amp;":"&amp;VLOOKUP($A44,tab_z,3,FALSE)&amp;(K$2+((ROW()-$C50)*4))),BD!$K$17))/2+IF(K44="","",COUNTIF(INDIRECT("'Calcul1'!"&amp;VLOOKUP($A44,tab_z,2,FALSE)&amp;(K$1+((ROW()-$C50)*4))&amp;":"&amp;VLOOKUP($A44,tab_z,3,FALSE)&amp;(K$2+((ROW()-$C50)*4))),BD!$K$18))/2+IF(K44="","",COUNTIF(INDIRECT("'Calcul1'!"&amp;VLOOKUP($A44,tab_z,2,FALSE)&amp;(K$1+((ROW()-$C50)*4))&amp;":"&amp;VLOOKUP($A44,tab_z,3,FALSE)&amp;(K$2+((ROW()-$C50)*4))),BD!$K$19))/2+IF(K44="","",COUNTIF(INDIRECT("'Calcul1'!"&amp;VLOOKUP($A44,tab_z,2,FALSE)&amp;(K$1+((ROW()-$C50)*4))&amp;":"&amp;VLOOKUP($A44,tab_z,3,FALSE)&amp;(K$2+((ROW()-$C50)*4))),BD!$K$20))/2</f>
        <v>#VALUE!</v>
      </c>
      <c r="L50" s="276" t="e">
        <f ca="1">IF(L44="","",COUNTIF(INDIRECT("'Calcul1'!"&amp;VLOOKUP($A44,tab_z,2,FALSE)&amp;(L$1+((ROW()-$C50)*4))&amp;":"&amp;VLOOKUP($A44,tab_z,3,FALSE)&amp;(L$2+((ROW()-$C50)*4))),BD!$K$2))/2+IF(L44="","",COUNTIF(INDIRECT("'Calcul1'!"&amp;VLOOKUP($A44,tab_z,2,FALSE)&amp;(L$1+((ROW()-$C50)*4))&amp;":"&amp;VLOOKUP($A44,tab_z,3,FALSE)&amp;(L$2+((ROW()-$C50)*4))),BD!$K$3))/2+IF(L44="","",COUNTIF(INDIRECT("'Calcul1'!"&amp;VLOOKUP($A44,tab_z,2,FALSE)&amp;(L$1+((ROW()-$C50)*4))&amp;":"&amp;VLOOKUP($A44,tab_z,3,FALSE)&amp;(L$2+((ROW()-$C50)*4))),BD!$K$4))/2+IF(L44="","",COUNTIF(INDIRECT("'Calcul1'!"&amp;VLOOKUP($A44,tab_z,2,FALSE)&amp;(L$1+((ROW()-$C50)*4))&amp;":"&amp;VLOOKUP($A44,tab_z,3,FALSE)&amp;(L$2+((ROW()-$C50)*4))),BD!$K$5))/2+IF(L44="","",COUNTIF(INDIRECT("'Calcul1'!"&amp;VLOOKUP($A44,tab_z,2,FALSE)&amp;(L$1+((ROW()-$C50)*4))&amp;":"&amp;VLOOKUP($A44,tab_z,3,FALSE)&amp;(L$2+((ROW()-$C50)*4))),BD!$K$6))/2+IF(L44="","",COUNTIF(INDIRECT("'Calcul1'!"&amp;VLOOKUP($A44,tab_z,2,FALSE)&amp;(L$1+((ROW()-$C50)*4))&amp;":"&amp;VLOOKUP($A44,tab_z,3,FALSE)&amp;(L$2+((ROW()-$C50)*4))),BD!$K$7))/2+IF(L44="","",COUNTIF(INDIRECT("'Calcul1'!"&amp;VLOOKUP($A44,tab_z,2,FALSE)&amp;(L$1+((ROW()-$C50)*4))&amp;":"&amp;VLOOKUP($A44,tab_z,3,FALSE)&amp;(L$2+((ROW()-$C50)*4))),BD!$K$8))/2+IF(L44="","",COUNTIF(INDIRECT("'Calcul1'!"&amp;VLOOKUP($A44,tab_z,2,FALSE)&amp;(L$1+((ROW()-$C50)*4))&amp;":"&amp;VLOOKUP($A44,tab_z,3,FALSE)&amp;(L$2+((ROW()-$C50)*4))),BD!$K$9))/2+IF(L44="","",COUNTIF(INDIRECT("'Calcul1'!"&amp;VLOOKUP($A44,tab_z,2,FALSE)&amp;(L$1+((ROW()-$C50)*4))&amp;":"&amp;VLOOKUP($A44,tab_z,3,FALSE)&amp;(L$2+((ROW()-$C50)*4))),BD!$K$10))/2+IF(L44="","",COUNTIF(INDIRECT("'Calcul1'!"&amp;VLOOKUP($A44,tab_z,2,FALSE)&amp;(L$1+((ROW()-$C50)*4))&amp;":"&amp;VLOOKUP($A44,tab_z,3,FALSE)&amp;(L$2+((ROW()-$C50)*4))),BD!$K$11))/2+IF(L44="","",COUNTIF(INDIRECT("'Calcul1'!"&amp;VLOOKUP($A44,tab_z,2,FALSE)&amp;(L$1+((ROW()-$C50)*4))&amp;":"&amp;VLOOKUP($A44,tab_z,3,FALSE)&amp;(L$2+((ROW()-$C50)*4))),BD!$K$12))/2+IF(L44="","",COUNTIF(INDIRECT("'Calcul1'!"&amp;VLOOKUP($A44,tab_z,2,FALSE)&amp;(L$1+((ROW()-$C50)*4))&amp;":"&amp;VLOOKUP($A44,tab_z,3,FALSE)&amp;(L$2+((ROW()-$C50)*4))),BD!$K$13))/2+IF(L44="","",COUNTIF(INDIRECT("'Calcul1'!"&amp;VLOOKUP($A44,tab_z,2,FALSE)&amp;(L$1+((ROW()-$C50)*4))&amp;":"&amp;VLOOKUP($A44,tab_z,3,FALSE)&amp;(L$2+((ROW()-$C50)*4))),BD!$K$14))/2+IF(L44="","",COUNTIF(INDIRECT("'Calcul1'!"&amp;VLOOKUP($A44,tab_z,2,FALSE)&amp;(L$1+((ROW()-$C50)*4))&amp;":"&amp;VLOOKUP($A44,tab_z,3,FALSE)&amp;(L$2+((ROW()-$C50)*4))),BD!$K$15))/2+IF(L44="","",COUNTIF(INDIRECT("'Calcul1'!"&amp;VLOOKUP($A44,tab_z,2,FALSE)&amp;(L$1+((ROW()-$C50)*4))&amp;":"&amp;VLOOKUP($A44,tab_z,3,FALSE)&amp;(L$2+((ROW()-$C50)*4))),BD!$K$16))/2+IF(L44="","",COUNTIF(INDIRECT("'Calcul1'!"&amp;VLOOKUP($A44,tab_z,2,FALSE)&amp;(L$1+((ROW()-$C50)*4))&amp;":"&amp;VLOOKUP($A44,tab_z,3,FALSE)&amp;(L$2+((ROW()-$C50)*4))),BD!$K$17))/2+IF(L44="","",COUNTIF(INDIRECT("'Calcul1'!"&amp;VLOOKUP($A44,tab_z,2,FALSE)&amp;(L$1+((ROW()-$C50)*4))&amp;":"&amp;VLOOKUP($A44,tab_z,3,FALSE)&amp;(L$2+((ROW()-$C50)*4))),BD!$K$18))/2+IF(L44="","",COUNTIF(INDIRECT("'Calcul1'!"&amp;VLOOKUP($A44,tab_z,2,FALSE)&amp;(L$1+((ROW()-$C50)*4))&amp;":"&amp;VLOOKUP($A44,tab_z,3,FALSE)&amp;(L$2+((ROW()-$C50)*4))),BD!$K$19))/2+IF(L44="","",COUNTIF(INDIRECT("'Calcul1'!"&amp;VLOOKUP($A44,tab_z,2,FALSE)&amp;(L$1+((ROW()-$C50)*4))&amp;":"&amp;VLOOKUP($A44,tab_z,3,FALSE)&amp;(L$2+((ROW()-$C50)*4))),BD!$K$20))/2</f>
        <v>#VALUE!</v>
      </c>
    </row>
    <row r="51" spans="1:12" x14ac:dyDescent="0.2">
      <c r="C51">
        <v>51</v>
      </c>
      <c r="D51" s="287" t="s">
        <v>535</v>
      </c>
      <c r="E51" s="274">
        <f t="shared" ref="E51:L51" ca="1" si="15">IF(E44="","",COUNTIF(INDIRECT("'Calcul1'!"&amp;VLOOKUP($A44,tab_z,2,FALSE)&amp;(E$1+((ROW()-$C51)*4))&amp;":"&amp;VLOOKUP($A44,tab_z,3,FALSE)&amp;(E$2+((ROW()-$C51)*4))),0))</f>
        <v>9</v>
      </c>
      <c r="F51" s="275">
        <f t="shared" ca="1" si="15"/>
        <v>9</v>
      </c>
      <c r="G51" s="275">
        <f t="shared" ca="1" si="15"/>
        <v>9</v>
      </c>
      <c r="H51" s="275" t="str">
        <f t="shared" ca="1" si="15"/>
        <v/>
      </c>
      <c r="I51" s="275" t="str">
        <f t="shared" ca="1" si="15"/>
        <v/>
      </c>
      <c r="J51" s="275" t="str">
        <f t="shared" ca="1" si="15"/>
        <v/>
      </c>
      <c r="K51" s="275" t="str">
        <f t="shared" ca="1" si="15"/>
        <v/>
      </c>
      <c r="L51" s="276" t="str">
        <f t="shared" ca="1" si="15"/>
        <v/>
      </c>
    </row>
    <row r="52" spans="1:12" x14ac:dyDescent="0.2">
      <c r="C52">
        <v>52</v>
      </c>
      <c r="D52" s="287" t="s">
        <v>536</v>
      </c>
      <c r="E52" s="274">
        <f ca="1">IF(E44="","",COUNTIF(INDIRECT("'Calcul1'!"&amp;VLOOKUP($A44,tab_z,2,FALSE)&amp;(E$1+((ROW()-$C52)*4))&amp;":"&amp;VLOOKUP($A44,tab_z,3,FALSE)&amp;(E$2+((ROW()-$C52)*4))),BD!$B$2))+IF(E44="","",COUNTIF(INDIRECT("'Calcul1'!"&amp;VLOOKUP($A44,tab_z,2,FALSE)&amp;(E$1+((ROW()-$C52)*4))&amp;":"&amp;VLOOKUP($A44,tab_z,3,FALSE)&amp;(E$2+((ROW()-$C52)*4))),CP_2_M))/2+IF(E44="","",COUNTIF(INDIRECT("'Calcul1'!"&amp;VLOOKUP($A44,tab_z,2,FALSE)&amp;(E$1+((ROW()-$C52)*4))&amp;":"&amp;VLOOKUP($A44,tab_z,3,FALSE)&amp;(E$2+((ROW()-$C52)*4))),CP_2_A))/2+IF(E44="","",COUNTIF(INDIRECT("'Calcul1'!"&amp;VLOOKUP($A44,tab_z,2,FALSE)&amp;(E$1+((ROW()-$C52)*4))&amp;":"&amp;VLOOKUP($A44,tab_z,3,FALSE)&amp;(E$2+((ROW()-$C52)*4))),BD!$B$6))/2+IF(E44="","",COUNTIF(INDIRECT("'Calcul1'!"&amp;VLOOKUP($A44,tab_z,2,FALSE)&amp;(E$1+((ROW()-$C52)*4))&amp;":"&amp;VLOOKUP($A44,tab_z,3,FALSE)&amp;(E$2+((ROW()-$C52)*4))),BD!$B$7))/2</f>
        <v>0</v>
      </c>
      <c r="F52" s="275">
        <f ca="1">IF(F44="","",COUNTIF(INDIRECT("'Calcul1'!"&amp;VLOOKUP($A44,tab_z,2,FALSE)&amp;(F$1+((ROW()-$C52)*4))&amp;":"&amp;VLOOKUP($A44,tab_z,3,FALSE)&amp;(F$2+((ROW()-$C52)*4))),BD!$B$2))+IF(F44="","",COUNTIF(INDIRECT("'Calcul1'!"&amp;VLOOKUP($A44,tab_z,2,FALSE)&amp;(F$1+((ROW()-$C52)*4))&amp;":"&amp;VLOOKUP($A44,tab_z,3,FALSE)&amp;(F$2+((ROW()-$C52)*4))),CP_2_M))/2+IF(F44="","",COUNTIF(INDIRECT("'Calcul1'!"&amp;VLOOKUP($A44,tab_z,2,FALSE)&amp;(F$1+((ROW()-$C52)*4))&amp;":"&amp;VLOOKUP($A44,tab_z,3,FALSE)&amp;(F$2+((ROW()-$C52)*4))),CP_2_A))/2+IF(F44="","",COUNTIF(INDIRECT("'Calcul1'!"&amp;VLOOKUP($A44,tab_z,2,FALSE)&amp;(F$1+((ROW()-$C52)*4))&amp;":"&amp;VLOOKUP($A44,tab_z,3,FALSE)&amp;(F$2+((ROW()-$C52)*4))),BD!$B$6))/2+IF(F44="","",COUNTIF(INDIRECT("'Calcul1'!"&amp;VLOOKUP($A44,tab_z,2,FALSE)&amp;(F$1+((ROW()-$C52)*4))&amp;":"&amp;VLOOKUP($A44,tab_z,3,FALSE)&amp;(F$2+((ROW()-$C52)*4))),BD!$B$7))/2</f>
        <v>0</v>
      </c>
      <c r="G52" s="275">
        <f ca="1">IF(G44="","",COUNTIF(INDIRECT("'Calcul1'!"&amp;VLOOKUP($A44,tab_z,2,FALSE)&amp;(G$1+((ROW()-$C52)*4))&amp;":"&amp;VLOOKUP($A44,tab_z,3,FALSE)&amp;(G$2+((ROW()-$C52)*4))),BD!$B$2))+IF(G44="","",COUNTIF(INDIRECT("'Calcul1'!"&amp;VLOOKUP($A44,tab_z,2,FALSE)&amp;(G$1+((ROW()-$C52)*4))&amp;":"&amp;VLOOKUP($A44,tab_z,3,FALSE)&amp;(G$2+((ROW()-$C52)*4))),CP_2_M))/2+IF(G44="","",COUNTIF(INDIRECT("'Calcul1'!"&amp;VLOOKUP($A44,tab_z,2,FALSE)&amp;(G$1+((ROW()-$C52)*4))&amp;":"&amp;VLOOKUP($A44,tab_z,3,FALSE)&amp;(G$2+((ROW()-$C52)*4))),CP_2_A))/2+IF(G44="","",COUNTIF(INDIRECT("'Calcul1'!"&amp;VLOOKUP($A44,tab_z,2,FALSE)&amp;(G$1+((ROW()-$C52)*4))&amp;":"&amp;VLOOKUP($A44,tab_z,3,FALSE)&amp;(G$2+((ROW()-$C52)*4))),BD!$B$6))/2+IF(G44="","",COUNTIF(INDIRECT("'Calcul1'!"&amp;VLOOKUP($A44,tab_z,2,FALSE)&amp;(G$1+((ROW()-$C52)*4))&amp;":"&amp;VLOOKUP($A44,tab_z,3,FALSE)&amp;(G$2+((ROW()-$C52)*4))),BD!$B$7))/2</f>
        <v>0</v>
      </c>
      <c r="H52" s="275" t="e">
        <f ca="1">IF(H44="","",COUNTIF(INDIRECT("'Calcul1'!"&amp;VLOOKUP($A44,tab_z,2,FALSE)&amp;(H$1+((ROW()-$C52)*4))&amp;":"&amp;VLOOKUP($A44,tab_z,3,FALSE)&amp;(H$2+((ROW()-$C52)*4))),BD!$B$2))+IF(H44="","",COUNTIF(INDIRECT("'Calcul1'!"&amp;VLOOKUP($A44,tab_z,2,FALSE)&amp;(H$1+((ROW()-$C52)*4))&amp;":"&amp;VLOOKUP($A44,tab_z,3,FALSE)&amp;(H$2+((ROW()-$C52)*4))),CP_2_M))/2+IF(H44="","",COUNTIF(INDIRECT("'Calcul1'!"&amp;VLOOKUP($A44,tab_z,2,FALSE)&amp;(H$1+((ROW()-$C52)*4))&amp;":"&amp;VLOOKUP($A44,tab_z,3,FALSE)&amp;(H$2+((ROW()-$C52)*4))),CP_2_A))/2+IF(H44="","",COUNTIF(INDIRECT("'Calcul1'!"&amp;VLOOKUP($A44,tab_z,2,FALSE)&amp;(H$1+((ROW()-$C52)*4))&amp;":"&amp;VLOOKUP($A44,tab_z,3,FALSE)&amp;(H$2+((ROW()-$C52)*4))),BD!$B$6))/2+IF(H44="","",COUNTIF(INDIRECT("'Calcul1'!"&amp;VLOOKUP($A44,tab_z,2,FALSE)&amp;(H$1+((ROW()-$C52)*4))&amp;":"&amp;VLOOKUP($A44,tab_z,3,FALSE)&amp;(H$2+((ROW()-$C52)*4))),BD!$B$7))/2</f>
        <v>#VALUE!</v>
      </c>
      <c r="I52" s="275" t="e">
        <f ca="1">IF(I44="","",COUNTIF(INDIRECT("'Calcul1'!"&amp;VLOOKUP($A44,tab_z,2,FALSE)&amp;(I$1+((ROW()-$C52)*4))&amp;":"&amp;VLOOKUP($A44,tab_z,3,FALSE)&amp;(I$2+((ROW()-$C52)*4))),BD!$B$2))+IF(I44="","",COUNTIF(INDIRECT("'Calcul1'!"&amp;VLOOKUP($A44,tab_z,2,FALSE)&amp;(I$1+((ROW()-$C52)*4))&amp;":"&amp;VLOOKUP($A44,tab_z,3,FALSE)&amp;(I$2+((ROW()-$C52)*4))),CP_2_M))/2+IF(I44="","",COUNTIF(INDIRECT("'Calcul1'!"&amp;VLOOKUP($A44,tab_z,2,FALSE)&amp;(I$1+((ROW()-$C52)*4))&amp;":"&amp;VLOOKUP($A44,tab_z,3,FALSE)&amp;(I$2+((ROW()-$C52)*4))),CP_2_A))/2+IF(I44="","",COUNTIF(INDIRECT("'Calcul1'!"&amp;VLOOKUP($A44,tab_z,2,FALSE)&amp;(I$1+((ROW()-$C52)*4))&amp;":"&amp;VLOOKUP($A44,tab_z,3,FALSE)&amp;(I$2+((ROW()-$C52)*4))),BD!$B$6))/2+IF(I44="","",COUNTIF(INDIRECT("'Calcul1'!"&amp;VLOOKUP($A44,tab_z,2,FALSE)&amp;(I$1+((ROW()-$C52)*4))&amp;":"&amp;VLOOKUP($A44,tab_z,3,FALSE)&amp;(I$2+((ROW()-$C52)*4))),BD!$B$7))/2</f>
        <v>#VALUE!</v>
      </c>
      <c r="J52" s="275" t="e">
        <f ca="1">IF(J44="","",COUNTIF(INDIRECT("'Calcul1'!"&amp;VLOOKUP($A44,tab_z,2,FALSE)&amp;(J$1+((ROW()-$C52)*4))&amp;":"&amp;VLOOKUP($A44,tab_z,3,FALSE)&amp;(J$2+((ROW()-$C52)*4))),BD!$B$2))+IF(J44="","",COUNTIF(INDIRECT("'Calcul1'!"&amp;VLOOKUP($A44,tab_z,2,FALSE)&amp;(J$1+((ROW()-$C52)*4))&amp;":"&amp;VLOOKUP($A44,tab_z,3,FALSE)&amp;(J$2+((ROW()-$C52)*4))),CP_2_M))/2+IF(J44="","",COUNTIF(INDIRECT("'Calcul1'!"&amp;VLOOKUP($A44,tab_z,2,FALSE)&amp;(J$1+((ROW()-$C52)*4))&amp;":"&amp;VLOOKUP($A44,tab_z,3,FALSE)&amp;(J$2+((ROW()-$C52)*4))),CP_2_A))/2+IF(J44="","",COUNTIF(INDIRECT("'Calcul1'!"&amp;VLOOKUP($A44,tab_z,2,FALSE)&amp;(J$1+((ROW()-$C52)*4))&amp;":"&amp;VLOOKUP($A44,tab_z,3,FALSE)&amp;(J$2+((ROW()-$C52)*4))),BD!$B$6))/2+IF(J44="","",COUNTIF(INDIRECT("'Calcul1'!"&amp;VLOOKUP($A44,tab_z,2,FALSE)&amp;(J$1+((ROW()-$C52)*4))&amp;":"&amp;VLOOKUP($A44,tab_z,3,FALSE)&amp;(J$2+((ROW()-$C52)*4))),BD!$B$7))/2</f>
        <v>#VALUE!</v>
      </c>
      <c r="K52" s="275" t="e">
        <f ca="1">IF(K44="","",COUNTIF(INDIRECT("'Calcul1'!"&amp;VLOOKUP($A44,tab_z,2,FALSE)&amp;(K$1+((ROW()-$C52)*4))&amp;":"&amp;VLOOKUP($A44,tab_z,3,FALSE)&amp;(K$2+((ROW()-$C52)*4))),BD!$B$2))+IF(K44="","",COUNTIF(INDIRECT("'Calcul1'!"&amp;VLOOKUP($A44,tab_z,2,FALSE)&amp;(K$1+((ROW()-$C52)*4))&amp;":"&amp;VLOOKUP($A44,tab_z,3,FALSE)&amp;(K$2+((ROW()-$C52)*4))),CP_2_M))/2+IF(K44="","",COUNTIF(INDIRECT("'Calcul1'!"&amp;VLOOKUP($A44,tab_z,2,FALSE)&amp;(K$1+((ROW()-$C52)*4))&amp;":"&amp;VLOOKUP($A44,tab_z,3,FALSE)&amp;(K$2+((ROW()-$C52)*4))),CP_2_A))/2+IF(K44="","",COUNTIF(INDIRECT("'Calcul1'!"&amp;VLOOKUP($A44,tab_z,2,FALSE)&amp;(K$1+((ROW()-$C52)*4))&amp;":"&amp;VLOOKUP($A44,tab_z,3,FALSE)&amp;(K$2+((ROW()-$C52)*4))),BD!$B$6))/2+IF(K44="","",COUNTIF(INDIRECT("'Calcul1'!"&amp;VLOOKUP($A44,tab_z,2,FALSE)&amp;(K$1+((ROW()-$C52)*4))&amp;":"&amp;VLOOKUP($A44,tab_z,3,FALSE)&amp;(K$2+((ROW()-$C52)*4))),BD!$B$7))/2</f>
        <v>#VALUE!</v>
      </c>
      <c r="L52" s="276" t="e">
        <f ca="1">IF(L44="","",COUNTIF(INDIRECT("'Calcul1'!"&amp;VLOOKUP($A44,tab_z,2,FALSE)&amp;(L$1+((ROW()-$C52)*4))&amp;":"&amp;VLOOKUP($A44,tab_z,3,FALSE)&amp;(L$2+((ROW()-$C52)*4))),BD!$B$2))+IF(L44="","",COUNTIF(INDIRECT("'Calcul1'!"&amp;VLOOKUP($A44,tab_z,2,FALSE)&amp;(L$1+((ROW()-$C52)*4))&amp;":"&amp;VLOOKUP($A44,tab_z,3,FALSE)&amp;(L$2+((ROW()-$C52)*4))),CP_2_M))/2+IF(L44="","",COUNTIF(INDIRECT("'Calcul1'!"&amp;VLOOKUP($A44,tab_z,2,FALSE)&amp;(L$1+((ROW()-$C52)*4))&amp;":"&amp;VLOOKUP($A44,tab_z,3,FALSE)&amp;(L$2+((ROW()-$C52)*4))),CP_2_A))/2+IF(L44="","",COUNTIF(INDIRECT("'Calcul1'!"&amp;VLOOKUP($A44,tab_z,2,FALSE)&amp;(L$1+((ROW()-$C52)*4))&amp;":"&amp;VLOOKUP($A44,tab_z,3,FALSE)&amp;(L$2+((ROW()-$C52)*4))),BD!$B$6))/2+IF(L44="","",COUNTIF(INDIRECT("'Calcul1'!"&amp;VLOOKUP($A44,tab_z,2,FALSE)&amp;(L$1+((ROW()-$C52)*4))&amp;":"&amp;VLOOKUP($A44,tab_z,3,FALSE)&amp;(L$2+((ROW()-$C52)*4))),BD!$B$7))/2</f>
        <v>#VALUE!</v>
      </c>
    </row>
    <row r="53" spans="1:12" x14ac:dyDescent="0.2">
      <c r="C53">
        <v>53</v>
      </c>
      <c r="D53" s="287" t="s">
        <v>537</v>
      </c>
      <c r="E53" s="274">
        <f ca="1">IF(E44="","",COUNTIF(INDIRECT("'Calcul1'!"&amp;VLOOKUP($A44,tab_z,2,FALSE)&amp;(E$1+((ROW()-$C53)*4))&amp;":"&amp;VLOOKUP($A44,tab_z,3,FALSE)&amp;(E$2+((ROW()-$C53)*4))),BD!$B$8))+IF(E44="","",COUNTIF(INDIRECT("'Calcul1'!"&amp;VLOOKUP($A44,tab_z,2,FALSE)&amp;(E$1+((ROW()-$C53)*4))&amp;":"&amp;VLOOKUP($A44,tab_z,3,FALSE)&amp;(E$2+((ROW()-$C53)*4))),BD!$B$9))+IF(E44="","",COUNTIF(INDIRECT("'Calcul1'!"&amp;VLOOKUP($A44,tab_z,2,FALSE)&amp;(E$1+((ROW()-$C53)*4))&amp;":"&amp;VLOOKUP($A44,tab_z,3,FALSE)&amp;(E$2+((ROW()-$C53)*4))),BD!$B$10))+IF(E44="","",COUNTIF(INDIRECT("'Calcul1'!"&amp;VLOOKUP($A44,tab_z,2,FALSE)&amp;(E$1+((ROW()-$C53)*4))&amp;":"&amp;VLOOKUP($A44,tab_z,3,FALSE)&amp;(E$2+((ROW()-$C53)*4))),BD!$B$11))+IF(E44="","",COUNTIF(INDIRECT("'Calcul1'!"&amp;VLOOKUP($A44,tab_z,2,FALSE)&amp;(E$1+((ROW()-$C53)*4))&amp;":"&amp;VLOOKUP($A44,tab_z,3,FALSE)&amp;(E$2+((ROW()-$C53)*4))),BD!$B$12))+IF(E44="","",COUNTIF(INDIRECT("'Calcul1'!"&amp;VLOOKUP($A44,tab_z,2,FALSE)&amp;(E$1+((ROW()-$C53)*4))&amp;":"&amp;VLOOKUP($A44,tab_z,3,FALSE)&amp;(E$2+((ROW()-$C53)*4))),BD!$B$13))</f>
        <v>0</v>
      </c>
      <c r="F53" s="275">
        <f ca="1">IF(F44="","",COUNTIF(INDIRECT("'Calcul1'!"&amp;VLOOKUP($A44,tab_z,2,FALSE)&amp;(F$1+((ROW()-$C53)*4))&amp;":"&amp;VLOOKUP($A44,tab_z,3,FALSE)&amp;(F$2+((ROW()-$C53)*4))),BD!$B$8))+IF(F44="","",COUNTIF(INDIRECT("'Calcul1'!"&amp;VLOOKUP($A44,tab_z,2,FALSE)&amp;(F$1+((ROW()-$C53)*4))&amp;":"&amp;VLOOKUP($A44,tab_z,3,FALSE)&amp;(F$2+((ROW()-$C53)*4))),BD!$B$9))+IF(F44="","",COUNTIF(INDIRECT("'Calcul1'!"&amp;VLOOKUP($A44,tab_z,2,FALSE)&amp;(F$1+((ROW()-$C53)*4))&amp;":"&amp;VLOOKUP($A44,tab_z,3,FALSE)&amp;(F$2+((ROW()-$C53)*4))),BD!$B$10))+IF(F44="","",COUNTIF(INDIRECT("'Calcul1'!"&amp;VLOOKUP($A44,tab_z,2,FALSE)&amp;(F$1+((ROW()-$C53)*4))&amp;":"&amp;VLOOKUP($A44,tab_z,3,FALSE)&amp;(F$2+((ROW()-$C53)*4))),BD!$B$11))+IF(F44="","",COUNTIF(INDIRECT("'Calcul1'!"&amp;VLOOKUP($A44,tab_z,2,FALSE)&amp;(F$1+((ROW()-$C53)*4))&amp;":"&amp;VLOOKUP($A44,tab_z,3,FALSE)&amp;(F$2+((ROW()-$C53)*4))),BD!$B$12))+IF(F44="","",COUNTIF(INDIRECT("'Calcul1'!"&amp;VLOOKUP($A44,tab_z,2,FALSE)&amp;(F$1+((ROW()-$C53)*4))&amp;":"&amp;VLOOKUP($A44,tab_z,3,FALSE)&amp;(F$2+((ROW()-$C53)*4))),BD!$B$13))</f>
        <v>0</v>
      </c>
      <c r="G53" s="275">
        <f ca="1">IF(G44="","",COUNTIF(INDIRECT("'Calcul1'!"&amp;VLOOKUP($A44,tab_z,2,FALSE)&amp;(G$1+((ROW()-$C53)*4))&amp;":"&amp;VLOOKUP($A44,tab_z,3,FALSE)&amp;(G$2+((ROW()-$C53)*4))),BD!$B$8))+IF(G44="","",COUNTIF(INDIRECT("'Calcul1'!"&amp;VLOOKUP($A44,tab_z,2,FALSE)&amp;(G$1+((ROW()-$C53)*4))&amp;":"&amp;VLOOKUP($A44,tab_z,3,FALSE)&amp;(G$2+((ROW()-$C53)*4))),BD!$B$9))+IF(G44="","",COUNTIF(INDIRECT("'Calcul1'!"&amp;VLOOKUP($A44,tab_z,2,FALSE)&amp;(G$1+((ROW()-$C53)*4))&amp;":"&amp;VLOOKUP($A44,tab_z,3,FALSE)&amp;(G$2+((ROW()-$C53)*4))),BD!$B$10))+IF(G44="","",COUNTIF(INDIRECT("'Calcul1'!"&amp;VLOOKUP($A44,tab_z,2,FALSE)&amp;(G$1+((ROW()-$C53)*4))&amp;":"&amp;VLOOKUP($A44,tab_z,3,FALSE)&amp;(G$2+((ROW()-$C53)*4))),BD!$B$11))+IF(G44="","",COUNTIF(INDIRECT("'Calcul1'!"&amp;VLOOKUP($A44,tab_z,2,FALSE)&amp;(G$1+((ROW()-$C53)*4))&amp;":"&amp;VLOOKUP($A44,tab_z,3,FALSE)&amp;(G$2+((ROW()-$C53)*4))),BD!$B$12))+IF(G44="","",COUNTIF(INDIRECT("'Calcul1'!"&amp;VLOOKUP($A44,tab_z,2,FALSE)&amp;(G$1+((ROW()-$C53)*4))&amp;":"&amp;VLOOKUP($A44,tab_z,3,FALSE)&amp;(G$2+((ROW()-$C53)*4))),BD!$B$13))</f>
        <v>0</v>
      </c>
      <c r="H53" s="275" t="e">
        <f ca="1">IF(H44="","",COUNTIF(INDIRECT("'Calcul1'!"&amp;VLOOKUP($A44,tab_z,2,FALSE)&amp;(H$1+((ROW()-$C53)*4))&amp;":"&amp;VLOOKUP($A44,tab_z,3,FALSE)&amp;(H$2+((ROW()-$C53)*4))),BD!$B$8))+IF(H44="","",COUNTIF(INDIRECT("'Calcul1'!"&amp;VLOOKUP($A44,tab_z,2,FALSE)&amp;(H$1+((ROW()-$C53)*4))&amp;":"&amp;VLOOKUP($A44,tab_z,3,FALSE)&amp;(H$2+((ROW()-$C53)*4))),BD!$B$9))+IF(H44="","",COUNTIF(INDIRECT("'Calcul1'!"&amp;VLOOKUP($A44,tab_z,2,FALSE)&amp;(H$1+((ROW()-$C53)*4))&amp;":"&amp;VLOOKUP($A44,tab_z,3,FALSE)&amp;(H$2+((ROW()-$C53)*4))),BD!$B$10))+IF(H44="","",COUNTIF(INDIRECT("'Calcul1'!"&amp;VLOOKUP($A44,tab_z,2,FALSE)&amp;(H$1+((ROW()-$C53)*4))&amp;":"&amp;VLOOKUP($A44,tab_z,3,FALSE)&amp;(H$2+((ROW()-$C53)*4))),BD!$B$11))+IF(H44="","",COUNTIF(INDIRECT("'Calcul1'!"&amp;VLOOKUP($A44,tab_z,2,FALSE)&amp;(H$1+((ROW()-$C53)*4))&amp;":"&amp;VLOOKUP($A44,tab_z,3,FALSE)&amp;(H$2+((ROW()-$C53)*4))),BD!$B$12))+IF(H44="","",COUNTIF(INDIRECT("'Calcul1'!"&amp;VLOOKUP($A44,tab_z,2,FALSE)&amp;(H$1+((ROW()-$C53)*4))&amp;":"&amp;VLOOKUP($A44,tab_z,3,FALSE)&amp;(H$2+((ROW()-$C53)*4))),BD!$B$13))</f>
        <v>#VALUE!</v>
      </c>
      <c r="I53" s="275" t="e">
        <f ca="1">IF(I44="","",COUNTIF(INDIRECT("'Calcul1'!"&amp;VLOOKUP($A44,tab_z,2,FALSE)&amp;(I$1+((ROW()-$C53)*4))&amp;":"&amp;VLOOKUP($A44,tab_z,3,FALSE)&amp;(I$2+((ROW()-$C53)*4))),BD!$B$8))+IF(I44="","",COUNTIF(INDIRECT("'Calcul1'!"&amp;VLOOKUP($A44,tab_z,2,FALSE)&amp;(I$1+((ROW()-$C53)*4))&amp;":"&amp;VLOOKUP($A44,tab_z,3,FALSE)&amp;(I$2+((ROW()-$C53)*4))),BD!$B$9))+IF(I44="","",COUNTIF(INDIRECT("'Calcul1'!"&amp;VLOOKUP($A44,tab_z,2,FALSE)&amp;(I$1+((ROW()-$C53)*4))&amp;":"&amp;VLOOKUP($A44,tab_z,3,FALSE)&amp;(I$2+((ROW()-$C53)*4))),BD!$B$10))+IF(I44="","",COUNTIF(INDIRECT("'Calcul1'!"&amp;VLOOKUP($A44,tab_z,2,FALSE)&amp;(I$1+((ROW()-$C53)*4))&amp;":"&amp;VLOOKUP($A44,tab_z,3,FALSE)&amp;(I$2+((ROW()-$C53)*4))),BD!$B$11))+IF(I44="","",COUNTIF(INDIRECT("'Calcul1'!"&amp;VLOOKUP($A44,tab_z,2,FALSE)&amp;(I$1+((ROW()-$C53)*4))&amp;":"&amp;VLOOKUP($A44,tab_z,3,FALSE)&amp;(I$2+((ROW()-$C53)*4))),BD!$B$12))+IF(I44="","",COUNTIF(INDIRECT("'Calcul1'!"&amp;VLOOKUP($A44,tab_z,2,FALSE)&amp;(I$1+((ROW()-$C53)*4))&amp;":"&amp;VLOOKUP($A44,tab_z,3,FALSE)&amp;(I$2+((ROW()-$C53)*4))),BD!$B$13))</f>
        <v>#VALUE!</v>
      </c>
      <c r="J53" s="275" t="e">
        <f ca="1">IF(J44="","",COUNTIF(INDIRECT("'Calcul1'!"&amp;VLOOKUP($A44,tab_z,2,FALSE)&amp;(J$1+((ROW()-$C53)*4))&amp;":"&amp;VLOOKUP($A44,tab_z,3,FALSE)&amp;(J$2+((ROW()-$C53)*4))),BD!$B$8))+IF(J44="","",COUNTIF(INDIRECT("'Calcul1'!"&amp;VLOOKUP($A44,tab_z,2,FALSE)&amp;(J$1+((ROW()-$C53)*4))&amp;":"&amp;VLOOKUP($A44,tab_z,3,FALSE)&amp;(J$2+((ROW()-$C53)*4))),BD!$B$9))+IF(J44="","",COUNTIF(INDIRECT("'Calcul1'!"&amp;VLOOKUP($A44,tab_z,2,FALSE)&amp;(J$1+((ROW()-$C53)*4))&amp;":"&amp;VLOOKUP($A44,tab_z,3,FALSE)&amp;(J$2+((ROW()-$C53)*4))),BD!$B$10))+IF(J44="","",COUNTIF(INDIRECT("'Calcul1'!"&amp;VLOOKUP($A44,tab_z,2,FALSE)&amp;(J$1+((ROW()-$C53)*4))&amp;":"&amp;VLOOKUP($A44,tab_z,3,FALSE)&amp;(J$2+((ROW()-$C53)*4))),BD!$B$11))+IF(J44="","",COUNTIF(INDIRECT("'Calcul1'!"&amp;VLOOKUP($A44,tab_z,2,FALSE)&amp;(J$1+((ROW()-$C53)*4))&amp;":"&amp;VLOOKUP($A44,tab_z,3,FALSE)&amp;(J$2+((ROW()-$C53)*4))),BD!$B$12))+IF(J44="","",COUNTIF(INDIRECT("'Calcul1'!"&amp;VLOOKUP($A44,tab_z,2,FALSE)&amp;(J$1+((ROW()-$C53)*4))&amp;":"&amp;VLOOKUP($A44,tab_z,3,FALSE)&amp;(J$2+((ROW()-$C53)*4))),BD!$B$13))</f>
        <v>#VALUE!</v>
      </c>
      <c r="K53" s="275" t="e">
        <f ca="1">IF(K44="","",COUNTIF(INDIRECT("'Calcul1'!"&amp;VLOOKUP($A44,tab_z,2,FALSE)&amp;(K$1+((ROW()-$C53)*4))&amp;":"&amp;VLOOKUP($A44,tab_z,3,FALSE)&amp;(K$2+((ROW()-$C53)*4))),BD!$B$8))+IF(K44="","",COUNTIF(INDIRECT("'Calcul1'!"&amp;VLOOKUP($A44,tab_z,2,FALSE)&amp;(K$1+((ROW()-$C53)*4))&amp;":"&amp;VLOOKUP($A44,tab_z,3,FALSE)&amp;(K$2+((ROW()-$C53)*4))),BD!$B$9))+IF(K44="","",COUNTIF(INDIRECT("'Calcul1'!"&amp;VLOOKUP($A44,tab_z,2,FALSE)&amp;(K$1+((ROW()-$C53)*4))&amp;":"&amp;VLOOKUP($A44,tab_z,3,FALSE)&amp;(K$2+((ROW()-$C53)*4))),BD!$B$10))+IF(K44="","",COUNTIF(INDIRECT("'Calcul1'!"&amp;VLOOKUP($A44,tab_z,2,FALSE)&amp;(K$1+((ROW()-$C53)*4))&amp;":"&amp;VLOOKUP($A44,tab_z,3,FALSE)&amp;(K$2+((ROW()-$C53)*4))),BD!$B$11))+IF(K44="","",COUNTIF(INDIRECT("'Calcul1'!"&amp;VLOOKUP($A44,tab_z,2,FALSE)&amp;(K$1+((ROW()-$C53)*4))&amp;":"&amp;VLOOKUP($A44,tab_z,3,FALSE)&amp;(K$2+((ROW()-$C53)*4))),BD!$B$12))+IF(K44="","",COUNTIF(INDIRECT("'Calcul1'!"&amp;VLOOKUP($A44,tab_z,2,FALSE)&amp;(K$1+((ROW()-$C53)*4))&amp;":"&amp;VLOOKUP($A44,tab_z,3,FALSE)&amp;(K$2+((ROW()-$C53)*4))),BD!$B$13))</f>
        <v>#VALUE!</v>
      </c>
      <c r="L53" s="276" t="e">
        <f ca="1">IF(L44="","",COUNTIF(INDIRECT("'Calcul1'!"&amp;VLOOKUP($A44,tab_z,2,FALSE)&amp;(L$1+((ROW()-$C53)*4))&amp;":"&amp;VLOOKUP($A44,tab_z,3,FALSE)&amp;(L$2+((ROW()-$C53)*4))),BD!$B$8))+IF(L44="","",COUNTIF(INDIRECT("'Calcul1'!"&amp;VLOOKUP($A44,tab_z,2,FALSE)&amp;(L$1+((ROW()-$C53)*4))&amp;":"&amp;VLOOKUP($A44,tab_z,3,FALSE)&amp;(L$2+((ROW()-$C53)*4))),BD!$B$9))+IF(L44="","",COUNTIF(INDIRECT("'Calcul1'!"&amp;VLOOKUP($A44,tab_z,2,FALSE)&amp;(L$1+((ROW()-$C53)*4))&amp;":"&amp;VLOOKUP($A44,tab_z,3,FALSE)&amp;(L$2+((ROW()-$C53)*4))),BD!$B$10))+IF(L44="","",COUNTIF(INDIRECT("'Calcul1'!"&amp;VLOOKUP($A44,tab_z,2,FALSE)&amp;(L$1+((ROW()-$C53)*4))&amp;":"&amp;VLOOKUP($A44,tab_z,3,FALSE)&amp;(L$2+((ROW()-$C53)*4))),BD!$B$11))+IF(L44="","",COUNTIF(INDIRECT("'Calcul1'!"&amp;VLOOKUP($A44,tab_z,2,FALSE)&amp;(L$1+((ROW()-$C53)*4))&amp;":"&amp;VLOOKUP($A44,tab_z,3,FALSE)&amp;(L$2+((ROW()-$C53)*4))),BD!$B$12))+IF(L44="","",COUNTIF(INDIRECT("'Calcul1'!"&amp;VLOOKUP($A44,tab_z,2,FALSE)&amp;(L$1+((ROW()-$C53)*4))&amp;":"&amp;VLOOKUP($A44,tab_z,3,FALSE)&amp;(L$2+((ROW()-$C53)*4))),BD!$B$13))</f>
        <v>#VALUE!</v>
      </c>
    </row>
    <row r="54" spans="1:12" ht="13.5" thickBot="1" x14ac:dyDescent="0.25">
      <c r="D54" s="290" t="s">
        <v>539</v>
      </c>
      <c r="E54" s="282">
        <f t="shared" ref="E54:L54" ca="1" si="16">IF(E44="","",E45+E46+E51+E52)</f>
        <v>30</v>
      </c>
      <c r="F54" s="283">
        <f t="shared" ca="1" si="16"/>
        <v>30</v>
      </c>
      <c r="G54" s="283">
        <f t="shared" ca="1" si="16"/>
        <v>30</v>
      </c>
      <c r="H54" s="283" t="str">
        <f t="shared" ca="1" si="16"/>
        <v/>
      </c>
      <c r="I54" s="283" t="str">
        <f t="shared" ca="1" si="16"/>
        <v/>
      </c>
      <c r="J54" s="283" t="str">
        <f t="shared" ca="1" si="16"/>
        <v/>
      </c>
      <c r="K54" s="283" t="str">
        <f t="shared" ca="1" si="16"/>
        <v/>
      </c>
      <c r="L54" s="284" t="str">
        <f t="shared" ca="1" si="16"/>
        <v/>
      </c>
    </row>
    <row r="55" spans="1:12" ht="13.5" thickBot="1" x14ac:dyDescent="0.25"/>
    <row r="56" spans="1:12" ht="13.5" thickBot="1" x14ac:dyDescent="0.25">
      <c r="A56" s="206" t="s">
        <v>525</v>
      </c>
      <c r="B56">
        <f>IF(AND(MONTH(debut)&gt;=8,B57&gt;=8),$D$1,$D$1+1)</f>
        <v>2018</v>
      </c>
      <c r="D56" s="257" t="s">
        <v>526</v>
      </c>
      <c r="E56" s="258">
        <v>1</v>
      </c>
      <c r="F56" s="259">
        <v>2</v>
      </c>
      <c r="G56" s="259">
        <v>3</v>
      </c>
      <c r="H56" s="259">
        <v>4</v>
      </c>
      <c r="I56" s="259">
        <v>5</v>
      </c>
      <c r="J56" s="259">
        <v>6</v>
      </c>
      <c r="K56" s="259">
        <v>7</v>
      </c>
      <c r="L56" s="260">
        <v>8</v>
      </c>
    </row>
    <row r="57" spans="1:12" ht="63" thickBot="1" x14ac:dyDescent="0.25">
      <c r="A57" s="145" t="s">
        <v>32</v>
      </c>
      <c r="B57" s="261">
        <v>12</v>
      </c>
      <c r="D57" s="262" t="s">
        <v>527</v>
      </c>
      <c r="E57" s="263" t="str">
        <f ca="1">E44</f>
        <v>Personnel 01</v>
      </c>
      <c r="F57" s="264" t="str">
        <f ca="1">F44</f>
        <v>Personnel 02</v>
      </c>
      <c r="G57" s="264" t="str">
        <f t="shared" ref="G57:L57" ca="1" si="17">G44</f>
        <v>Personnel 03</v>
      </c>
      <c r="H57" s="264" t="str">
        <f t="shared" ca="1" si="17"/>
        <v/>
      </c>
      <c r="I57" s="264" t="str">
        <f t="shared" ca="1" si="17"/>
        <v/>
      </c>
      <c r="J57" s="264" t="str">
        <f t="shared" ca="1" si="17"/>
        <v/>
      </c>
      <c r="K57" s="264" t="str">
        <f t="shared" ca="1" si="17"/>
        <v/>
      </c>
      <c r="L57" s="265" t="str">
        <f t="shared" ca="1" si="17"/>
        <v/>
      </c>
    </row>
    <row r="58" spans="1:12" x14ac:dyDescent="0.2">
      <c r="A58" s="266" t="s">
        <v>528</v>
      </c>
      <c r="B58" s="267">
        <f ca="1">B59+B60</f>
        <v>31</v>
      </c>
      <c r="D58" s="286" t="s">
        <v>60</v>
      </c>
      <c r="E58" s="269">
        <f ca="1">IF(E57="","",E60+E61+E62+E63+E66)</f>
        <v>0</v>
      </c>
      <c r="F58" s="270">
        <f ca="1">IF(F57="","",F60+F61+F62+F63+F66)</f>
        <v>0</v>
      </c>
      <c r="G58" s="270">
        <f t="shared" ref="G58:L58" ca="1" si="18">IF(G57="","",G60+G61+G62+G63+G66)</f>
        <v>0</v>
      </c>
      <c r="H58" s="270" t="str">
        <f t="shared" ca="1" si="18"/>
        <v/>
      </c>
      <c r="I58" s="270" t="str">
        <f t="shared" ca="1" si="18"/>
        <v/>
      </c>
      <c r="J58" s="270" t="str">
        <f t="shared" ca="1" si="18"/>
        <v/>
      </c>
      <c r="K58" s="270" t="str">
        <f t="shared" ca="1" si="18"/>
        <v/>
      </c>
      <c r="L58" s="271" t="str">
        <f t="shared" ca="1" si="18"/>
        <v/>
      </c>
    </row>
    <row r="59" spans="1:12" x14ac:dyDescent="0.2">
      <c r="A59" s="266" t="s">
        <v>529</v>
      </c>
      <c r="B59" s="272">
        <f ca="1">COUNTIF(INDIRECT("'Planning'!$"&amp;VLOOKUP(A57,tab_z,2,FALSE)&amp;"1:$"&amp;VLOOKUP(A57,tab_z,3,FALSE)&amp;1),1)</f>
        <v>20</v>
      </c>
      <c r="D59" s="287" t="s">
        <v>530</v>
      </c>
      <c r="E59" s="274">
        <f ca="1">IF(E57="","",B58-E58-E64-E65)</f>
        <v>20</v>
      </c>
      <c r="F59" s="275">
        <f ca="1">IF(F57="","",B58-F58-F64-F65)</f>
        <v>20</v>
      </c>
      <c r="G59" s="275">
        <f ca="1">IF(G57="","",B58-G58-G64-G65)</f>
        <v>20</v>
      </c>
      <c r="H59" s="275" t="str">
        <f ca="1">IF(H57="","",B58-H58-H64-H65)</f>
        <v/>
      </c>
      <c r="I59" s="275" t="str">
        <f ca="1">IF(I57="","",B58-I58-I64-I65)</f>
        <v/>
      </c>
      <c r="J59" s="275" t="str">
        <f ca="1">IF(J57="","",B58-J58-J64-J65)</f>
        <v/>
      </c>
      <c r="K59" s="275" t="str">
        <f ca="1">IF(K57="","",B58-K58-K64-K65)</f>
        <v/>
      </c>
      <c r="L59" s="276" t="str">
        <f ca="1">IF(L57="","",B58-L58-L64-L65)</f>
        <v/>
      </c>
    </row>
    <row r="60" spans="1:12" ht="13.5" thickBot="1" x14ac:dyDescent="0.25">
      <c r="A60" s="277" t="s">
        <v>531</v>
      </c>
      <c r="B60" s="278">
        <f ca="1">COUNTIF(INDIRECT("'Planning'!$"&amp;VLOOKUP(A57,tab_z,2,FALSE)&amp;"1:$"&amp;VLOOKUP(A57,tab_z,3,FALSE)&amp;9),0)</f>
        <v>11</v>
      </c>
      <c r="C60">
        <v>60</v>
      </c>
      <c r="D60" s="287" t="s">
        <v>9</v>
      </c>
      <c r="E60" s="274">
        <f ca="1">IF(E57="","",COUNTIF(INDIRECT("'Calcul1'!"&amp;VLOOKUP($A57,tab_z,2,FALSE)&amp;(E$1+((ROW()-$C60)*4))&amp;":"&amp;VLOOKUP($A57,tab_z,3,FALSE)&amp;(E$2+((ROW()-$C60)*4))),BD!$E$2))/2+IF(E57="","",COUNTIF(INDIRECT("'Calcul1'!"&amp;VLOOKUP($A57,tab_z,2,FALSE)&amp;(E$1+((ROW()-$C60)*4))&amp;":"&amp;VLOOKUP($A57,tab_z,3,FALSE)&amp;(E$2+((ROW()-$C60)*4))),BD!$E$3))/2+IF(E57="","",COUNTIF(INDIRECT("'Calcul1'!"&amp;VLOOKUP($A57,tab_z,2,FALSE)&amp;(E$1+((ROW()-$C60)*4))&amp;":"&amp;VLOOKUP($A57,tab_z,3,FALSE)&amp;(E$2+((ROW()-$C60)*4))),BD!$E$4))/2+IF(E57="","",COUNTIF(INDIRECT("'Calcul1'!"&amp;VLOOKUP($A57,tab_z,2,FALSE)&amp;(E$1+((ROW()-$C60)*4))&amp;":"&amp;VLOOKUP($A57,tab_z,3,FALSE)&amp;(E$2+((ROW()-$C60)*4))),BD!$E$5))/2+IF(E57="","",COUNTIF(INDIRECT("'Calcul1'!"&amp;VLOOKUP($A57,tab_z,2,FALSE)&amp;(E$1+((ROW()-$C60)*4))&amp;":"&amp;VLOOKUP($A57,tab_z,3,FALSE)&amp;(E$2+((ROW()-$C60)*4))),BD!$E$6))/2+IF(E57="","",COUNTIF(INDIRECT("'Calcul1'!"&amp;VLOOKUP($A57,tab_z,2,FALSE)&amp;(E$1+((ROW()-$C60)*4))&amp;":"&amp;VLOOKUP($A57,tab_z,3,FALSE)&amp;(E$2+((ROW()-$C60)*4))),BD!$E$7))/2+IF(E57="","",COUNTIF(INDIRECT("'Calcul1'!"&amp;VLOOKUP($A57,tab_z,2,FALSE)&amp;(E$1+((ROW()-$C60)*4))&amp;":"&amp;VLOOKUP($A57,tab_z,3,FALSE)&amp;(E$2+((ROW()-$C60)*4))),BD!$E$8))/2+IF(E57="","",COUNTIF(INDIRECT("'Calcul1'!"&amp;VLOOKUP($A57,tab_z,2,FALSE)&amp;(E$1+((ROW()-$C60)*4))&amp;":"&amp;VLOOKUP($A57,tab_z,3,FALSE)&amp;(E$2+((ROW()-$C60)*4))),BD!$E$9))/2+IF(E57="","",COUNTIF(INDIRECT("'Calcul1'!"&amp;VLOOKUP($A57,tab_z,2,FALSE)&amp;(E$1+((ROW()-$C60)*4))&amp;":"&amp;VLOOKUP($A57,tab_z,3,FALSE)&amp;(E$2+((ROW()-$C60)*4))),BD!$E$10))/2+IF(E57="","",COUNTIF(INDIRECT("'Calcul1'!"&amp;VLOOKUP($A57,tab_z,2,FALSE)&amp;(E$1+((ROW()-$C60)*4))&amp;":"&amp;VLOOKUP($A57,tab_z,3,FALSE)&amp;(E$2+((ROW()-$C60)*4))),BD!$E$11))/2+IF(E57="","",COUNTIF(INDIRECT("'Calcul1'!"&amp;VLOOKUP($A57,tab_z,2,FALSE)&amp;(E$1+((ROW()-$C60)*4))&amp;":"&amp;VLOOKUP($A57,tab_z,3,FALSE)&amp;(E$2+((ROW()-$C60)*4))),BD!$E$12))/2+IF(E57="","",COUNTIF(INDIRECT("'Calcul1'!"&amp;VLOOKUP($A57,tab_z,2,FALSE)&amp;(E$1+((ROW()-$C60)*4))&amp;":"&amp;VLOOKUP($A57,tab_z,3,FALSE)&amp;(E$2+((ROW()-$C60)*4))),BD!$E$13))/2+IF(E57="","",COUNTIF(INDIRECT("'Calcul1'!"&amp;VLOOKUP($A57,tab_z,2,FALSE)&amp;(E$1+((ROW()-$C60)*4))&amp;":"&amp;VLOOKUP($A57,tab_z,3,FALSE)&amp;(E$2+((ROW()-$C60)*4))),BD!$E$14))/2+IF(E57="","",COUNTIF(INDIRECT("'Calcul1'!"&amp;VLOOKUP($A57,tab_z,2,FALSE)&amp;(E$1+((ROW()-$C60)*4))&amp;":"&amp;VLOOKUP($A57,tab_z,3,FALSE)&amp;(E$2+((ROW()-$C60)*4))),BD!$E$15))/2+IF(E57="","",COUNTIF(INDIRECT("'Calcul1'!"&amp;VLOOKUP($A57,tab_z,2,FALSE)&amp;(E$1+((ROW()-$C60)*4))&amp;":"&amp;VLOOKUP($A57,tab_z,3,FALSE)&amp;(E$2+((ROW()-$C60)*4))),BD!$E$16))/2+IF(E57="","",COUNTIF(INDIRECT("'Calcul1'!"&amp;VLOOKUP($A57,tab_z,2,FALSE)&amp;(E$1+((ROW()-$C60)*4))&amp;":"&amp;VLOOKUP($A57,tab_z,3,FALSE)&amp;(E$2+((ROW()-$C60)*4))),BD!$E$17))/2+IF(E57="","",COUNTIF(INDIRECT("'Calcul1'!"&amp;VLOOKUP($A57,tab_z,2,FALSE)&amp;(E$1+((ROW()-$C60)*4))&amp;":"&amp;VLOOKUP($A57,tab_z,3,FALSE)&amp;(E$2+((ROW()-$C60)*4))),BD!$E$18))/2+IF(E57="","",COUNTIF(INDIRECT("'Calcul1'!"&amp;VLOOKUP($A57,tab_z,2,FALSE)&amp;(E$1+((ROW()-$C60)*4))&amp;":"&amp;VLOOKUP($A57,tab_z,3,FALSE)&amp;(E$2+((ROW()-$C60)*4))),BD!$E$19))/2+IF(E57="","",COUNTIF(INDIRECT("'Calcul1'!"&amp;VLOOKUP($A57,tab_z,2,FALSE)&amp;(E$1+((ROW()-$C60)*4))&amp;":"&amp;VLOOKUP($A57,tab_z,3,FALSE)&amp;(E$2+((ROW()-$C60)*4))),BD!$E$20))/2</f>
        <v>0</v>
      </c>
      <c r="F60" s="275">
        <f ca="1">IF(F57="","",COUNTIF(INDIRECT("'Calcul1'!"&amp;VLOOKUP($A57,tab_z,2,FALSE)&amp;(F$1+((ROW()-$C60)*4))&amp;":"&amp;VLOOKUP($A57,tab_z,3,FALSE)&amp;(F$2+((ROW()-$C60)*4))),BD!$E$2))/2+IF(F57="","",COUNTIF(INDIRECT("'Calcul1'!"&amp;VLOOKUP($A57,tab_z,2,FALSE)&amp;(F$1+((ROW()-$C60)*4))&amp;":"&amp;VLOOKUP($A57,tab_z,3,FALSE)&amp;(F$2+((ROW()-$C60)*4))),BD!$E$3))/2+IF(F57="","",COUNTIF(INDIRECT("'Calcul1'!"&amp;VLOOKUP($A57,tab_z,2,FALSE)&amp;(F$1+((ROW()-$C60)*4))&amp;":"&amp;VLOOKUP($A57,tab_z,3,FALSE)&amp;(F$2+((ROW()-$C60)*4))),BD!$E$4))/2+IF(F57="","",COUNTIF(INDIRECT("'Calcul1'!"&amp;VLOOKUP($A57,tab_z,2,FALSE)&amp;(F$1+((ROW()-$C60)*4))&amp;":"&amp;VLOOKUP($A57,tab_z,3,FALSE)&amp;(F$2+((ROW()-$C60)*4))),BD!$E$5))/2+IF(F57="","",COUNTIF(INDIRECT("'Calcul1'!"&amp;VLOOKUP($A57,tab_z,2,FALSE)&amp;(F$1+((ROW()-$C60)*4))&amp;":"&amp;VLOOKUP($A57,tab_z,3,FALSE)&amp;(F$2+((ROW()-$C60)*4))),BD!$E$6))/2+IF(F57="","",COUNTIF(INDIRECT("'Calcul1'!"&amp;VLOOKUP($A57,tab_z,2,FALSE)&amp;(F$1+((ROW()-$C60)*4))&amp;":"&amp;VLOOKUP($A57,tab_z,3,FALSE)&amp;(F$2+((ROW()-$C60)*4))),BD!$E$7))/2+IF(F57="","",COUNTIF(INDIRECT("'Calcul1'!"&amp;VLOOKUP($A57,tab_z,2,FALSE)&amp;(F$1+((ROW()-$C60)*4))&amp;":"&amp;VLOOKUP($A57,tab_z,3,FALSE)&amp;(F$2+((ROW()-$C60)*4))),BD!$E$8))/2+IF(F57="","",COUNTIF(INDIRECT("'Calcul1'!"&amp;VLOOKUP($A57,tab_z,2,FALSE)&amp;(F$1+((ROW()-$C60)*4))&amp;":"&amp;VLOOKUP($A57,tab_z,3,FALSE)&amp;(F$2+((ROW()-$C60)*4))),BD!$E$9))/2+IF(F57="","",COUNTIF(INDIRECT("'Calcul1'!"&amp;VLOOKUP($A57,tab_z,2,FALSE)&amp;(F$1+((ROW()-$C60)*4))&amp;":"&amp;VLOOKUP($A57,tab_z,3,FALSE)&amp;(F$2+((ROW()-$C60)*4))),BD!$E$10))/2+IF(F57="","",COUNTIF(INDIRECT("'Calcul1'!"&amp;VLOOKUP($A57,tab_z,2,FALSE)&amp;(F$1+((ROW()-$C60)*4))&amp;":"&amp;VLOOKUP($A57,tab_z,3,FALSE)&amp;(F$2+((ROW()-$C60)*4))),BD!$E$11))/2+IF(F57="","",COUNTIF(INDIRECT("'Calcul1'!"&amp;VLOOKUP($A57,tab_z,2,FALSE)&amp;(F$1+((ROW()-$C60)*4))&amp;":"&amp;VLOOKUP($A57,tab_z,3,FALSE)&amp;(F$2+((ROW()-$C60)*4))),BD!$E$12))/2+IF(F57="","",COUNTIF(INDIRECT("'Calcul1'!"&amp;VLOOKUP($A57,tab_z,2,FALSE)&amp;(F$1+((ROW()-$C60)*4))&amp;":"&amp;VLOOKUP($A57,tab_z,3,FALSE)&amp;(F$2+((ROW()-$C60)*4))),BD!$E$13))/2+IF(F57="","",COUNTIF(INDIRECT("'Calcul1'!"&amp;VLOOKUP($A57,tab_z,2,FALSE)&amp;(F$1+((ROW()-$C60)*4))&amp;":"&amp;VLOOKUP($A57,tab_z,3,FALSE)&amp;(F$2+((ROW()-$C60)*4))),BD!$E$14))/2+IF(F57="","",COUNTIF(INDIRECT("'Calcul1'!"&amp;VLOOKUP($A57,tab_z,2,FALSE)&amp;(F$1+((ROW()-$C60)*4))&amp;":"&amp;VLOOKUP($A57,tab_z,3,FALSE)&amp;(F$2+((ROW()-$C60)*4))),BD!$E$15))/2+IF(F57="","",COUNTIF(INDIRECT("'Calcul1'!"&amp;VLOOKUP($A57,tab_z,2,FALSE)&amp;(F$1+((ROW()-$C60)*4))&amp;":"&amp;VLOOKUP($A57,tab_z,3,FALSE)&amp;(F$2+((ROW()-$C60)*4))),BD!$E$16))/2+IF(F57="","",COUNTIF(INDIRECT("'Calcul1'!"&amp;VLOOKUP($A57,tab_z,2,FALSE)&amp;(F$1+((ROW()-$C60)*4))&amp;":"&amp;VLOOKUP($A57,tab_z,3,FALSE)&amp;(F$2+((ROW()-$C60)*4))),BD!$E$17))/2+IF(F57="","",COUNTIF(INDIRECT("'Calcul1'!"&amp;VLOOKUP($A57,tab_z,2,FALSE)&amp;(F$1+((ROW()-$C60)*4))&amp;":"&amp;VLOOKUP($A57,tab_z,3,FALSE)&amp;(F$2+((ROW()-$C60)*4))),BD!$E$18))/2+IF(F57="","",COUNTIF(INDIRECT("'Calcul1'!"&amp;VLOOKUP($A57,tab_z,2,FALSE)&amp;(F$1+((ROW()-$C60)*4))&amp;":"&amp;VLOOKUP($A57,tab_z,3,FALSE)&amp;(F$2+((ROW()-$C60)*4))),BD!$E$19))/2+IF(F57="","",COUNTIF(INDIRECT("'Calcul1'!"&amp;VLOOKUP($A57,tab_z,2,FALSE)&amp;(F$1+((ROW()-$C60)*4))&amp;":"&amp;VLOOKUP($A57,tab_z,3,FALSE)&amp;(F$2+((ROW()-$C60)*4))),BD!$E$20))/2</f>
        <v>0</v>
      </c>
      <c r="G60" s="275">
        <f ca="1">IF(G57="","",COUNTIF(INDIRECT("'Calcul1'!"&amp;VLOOKUP($A57,tab_z,2,FALSE)&amp;(G$1+((ROW()-$C60)*4))&amp;":"&amp;VLOOKUP($A57,tab_z,3,FALSE)&amp;(G$2+((ROW()-$C60)*4))),BD!$E$2))/2+IF(G57="","",COUNTIF(INDIRECT("'Calcul1'!"&amp;VLOOKUP($A57,tab_z,2,FALSE)&amp;(G$1+((ROW()-$C60)*4))&amp;":"&amp;VLOOKUP($A57,tab_z,3,FALSE)&amp;(G$2+((ROW()-$C60)*4))),BD!$E$3))/2+IF(G57="","",COUNTIF(INDIRECT("'Calcul1'!"&amp;VLOOKUP($A57,tab_z,2,FALSE)&amp;(G$1+((ROW()-$C60)*4))&amp;":"&amp;VLOOKUP($A57,tab_z,3,FALSE)&amp;(G$2+((ROW()-$C60)*4))),BD!$E$4))/2+IF(G57="","",COUNTIF(INDIRECT("'Calcul1'!"&amp;VLOOKUP($A57,tab_z,2,FALSE)&amp;(G$1+((ROW()-$C60)*4))&amp;":"&amp;VLOOKUP($A57,tab_z,3,FALSE)&amp;(G$2+((ROW()-$C60)*4))),BD!$E$5))/2+IF(G57="","",COUNTIF(INDIRECT("'Calcul1'!"&amp;VLOOKUP($A57,tab_z,2,FALSE)&amp;(G$1+((ROW()-$C60)*4))&amp;":"&amp;VLOOKUP($A57,tab_z,3,FALSE)&amp;(G$2+((ROW()-$C60)*4))),BD!$E$6))/2+IF(G57="","",COUNTIF(INDIRECT("'Calcul1'!"&amp;VLOOKUP($A57,tab_z,2,FALSE)&amp;(G$1+((ROW()-$C60)*4))&amp;":"&amp;VLOOKUP($A57,tab_z,3,FALSE)&amp;(G$2+((ROW()-$C60)*4))),BD!$E$7))/2+IF(G57="","",COUNTIF(INDIRECT("'Calcul1'!"&amp;VLOOKUP($A57,tab_z,2,FALSE)&amp;(G$1+((ROW()-$C60)*4))&amp;":"&amp;VLOOKUP($A57,tab_z,3,FALSE)&amp;(G$2+((ROW()-$C60)*4))),BD!$E$8))/2+IF(G57="","",COUNTIF(INDIRECT("'Calcul1'!"&amp;VLOOKUP($A57,tab_z,2,FALSE)&amp;(G$1+((ROW()-$C60)*4))&amp;":"&amp;VLOOKUP($A57,tab_z,3,FALSE)&amp;(G$2+((ROW()-$C60)*4))),BD!$E$9))/2+IF(G57="","",COUNTIF(INDIRECT("'Calcul1'!"&amp;VLOOKUP($A57,tab_z,2,FALSE)&amp;(G$1+((ROW()-$C60)*4))&amp;":"&amp;VLOOKUP($A57,tab_z,3,FALSE)&amp;(G$2+((ROW()-$C60)*4))),BD!$E$10))/2+IF(G57="","",COUNTIF(INDIRECT("'Calcul1'!"&amp;VLOOKUP($A57,tab_z,2,FALSE)&amp;(G$1+((ROW()-$C60)*4))&amp;":"&amp;VLOOKUP($A57,tab_z,3,FALSE)&amp;(G$2+((ROW()-$C60)*4))),BD!$E$11))/2+IF(G57="","",COUNTIF(INDIRECT("'Calcul1'!"&amp;VLOOKUP($A57,tab_z,2,FALSE)&amp;(G$1+((ROW()-$C60)*4))&amp;":"&amp;VLOOKUP($A57,tab_z,3,FALSE)&amp;(G$2+((ROW()-$C60)*4))),BD!$E$12))/2+IF(G57="","",COUNTIF(INDIRECT("'Calcul1'!"&amp;VLOOKUP($A57,tab_z,2,FALSE)&amp;(G$1+((ROW()-$C60)*4))&amp;":"&amp;VLOOKUP($A57,tab_z,3,FALSE)&amp;(G$2+((ROW()-$C60)*4))),BD!$E$13))/2+IF(G57="","",COUNTIF(INDIRECT("'Calcul1'!"&amp;VLOOKUP($A57,tab_z,2,FALSE)&amp;(G$1+((ROW()-$C60)*4))&amp;":"&amp;VLOOKUP($A57,tab_z,3,FALSE)&amp;(G$2+((ROW()-$C60)*4))),BD!$E$14))/2+IF(G57="","",COUNTIF(INDIRECT("'Calcul1'!"&amp;VLOOKUP($A57,tab_z,2,FALSE)&amp;(G$1+((ROW()-$C60)*4))&amp;":"&amp;VLOOKUP($A57,tab_z,3,FALSE)&amp;(G$2+((ROW()-$C60)*4))),BD!$E$15))/2+IF(G57="","",COUNTIF(INDIRECT("'Calcul1'!"&amp;VLOOKUP($A57,tab_z,2,FALSE)&amp;(G$1+((ROW()-$C60)*4))&amp;":"&amp;VLOOKUP($A57,tab_z,3,FALSE)&amp;(G$2+((ROW()-$C60)*4))),BD!$E$16))/2+IF(G57="","",COUNTIF(INDIRECT("'Calcul1'!"&amp;VLOOKUP($A57,tab_z,2,FALSE)&amp;(G$1+((ROW()-$C60)*4))&amp;":"&amp;VLOOKUP($A57,tab_z,3,FALSE)&amp;(G$2+((ROW()-$C60)*4))),BD!$E$17))/2+IF(G57="","",COUNTIF(INDIRECT("'Calcul1'!"&amp;VLOOKUP($A57,tab_z,2,FALSE)&amp;(G$1+((ROW()-$C60)*4))&amp;":"&amp;VLOOKUP($A57,tab_z,3,FALSE)&amp;(G$2+((ROW()-$C60)*4))),BD!$E$18))/2+IF(G57="","",COUNTIF(INDIRECT("'Calcul1'!"&amp;VLOOKUP($A57,tab_z,2,FALSE)&amp;(G$1+((ROW()-$C60)*4))&amp;":"&amp;VLOOKUP($A57,tab_z,3,FALSE)&amp;(G$2+((ROW()-$C60)*4))),BD!$E$19))/2+IF(G57="","",COUNTIF(INDIRECT("'Calcul1'!"&amp;VLOOKUP($A57,tab_z,2,FALSE)&amp;(G$1+((ROW()-$C60)*4))&amp;":"&amp;VLOOKUP($A57,tab_z,3,FALSE)&amp;(G$2+((ROW()-$C60)*4))),BD!$E$20))/2</f>
        <v>0</v>
      </c>
      <c r="H60" s="275" t="e">
        <f ca="1">IF(H57="","",COUNTIF(INDIRECT("'Calcul1'!"&amp;VLOOKUP($A57,tab_z,2,FALSE)&amp;(H$1+((ROW()-$C60)*4))&amp;":"&amp;VLOOKUP($A57,tab_z,3,FALSE)&amp;(H$2+((ROW()-$C60)*4))),BD!$E$2))/2+IF(H57="","",COUNTIF(INDIRECT("'Calcul1'!"&amp;VLOOKUP($A57,tab_z,2,FALSE)&amp;(H$1+((ROW()-$C60)*4))&amp;":"&amp;VLOOKUP($A57,tab_z,3,FALSE)&amp;(H$2+((ROW()-$C60)*4))),BD!$E$3))/2+IF(H57="","",COUNTIF(INDIRECT("'Calcul1'!"&amp;VLOOKUP($A57,tab_z,2,FALSE)&amp;(H$1+((ROW()-$C60)*4))&amp;":"&amp;VLOOKUP($A57,tab_z,3,FALSE)&amp;(H$2+((ROW()-$C60)*4))),BD!$E$4))/2+IF(H57="","",COUNTIF(INDIRECT("'Calcul1'!"&amp;VLOOKUP($A57,tab_z,2,FALSE)&amp;(H$1+((ROW()-$C60)*4))&amp;":"&amp;VLOOKUP($A57,tab_z,3,FALSE)&amp;(H$2+((ROW()-$C60)*4))),BD!$E$5))/2+IF(H57="","",COUNTIF(INDIRECT("'Calcul1'!"&amp;VLOOKUP($A57,tab_z,2,FALSE)&amp;(H$1+((ROW()-$C60)*4))&amp;":"&amp;VLOOKUP($A57,tab_z,3,FALSE)&amp;(H$2+((ROW()-$C60)*4))),BD!$E$6))/2+IF(H57="","",COUNTIF(INDIRECT("'Calcul1'!"&amp;VLOOKUP($A57,tab_z,2,FALSE)&amp;(H$1+((ROW()-$C60)*4))&amp;":"&amp;VLOOKUP($A57,tab_z,3,FALSE)&amp;(H$2+((ROW()-$C60)*4))),BD!$E$7))/2+IF(H57="","",COUNTIF(INDIRECT("'Calcul1'!"&amp;VLOOKUP($A57,tab_z,2,FALSE)&amp;(H$1+((ROW()-$C60)*4))&amp;":"&amp;VLOOKUP($A57,tab_z,3,FALSE)&amp;(H$2+((ROW()-$C60)*4))),BD!$E$8))/2+IF(H57="","",COUNTIF(INDIRECT("'Calcul1'!"&amp;VLOOKUP($A57,tab_z,2,FALSE)&amp;(H$1+((ROW()-$C60)*4))&amp;":"&amp;VLOOKUP($A57,tab_z,3,FALSE)&amp;(H$2+((ROW()-$C60)*4))),BD!$E$9))/2+IF(H57="","",COUNTIF(INDIRECT("'Calcul1'!"&amp;VLOOKUP($A57,tab_z,2,FALSE)&amp;(H$1+((ROW()-$C60)*4))&amp;":"&amp;VLOOKUP($A57,tab_z,3,FALSE)&amp;(H$2+((ROW()-$C60)*4))),BD!$E$10))/2+IF(H57="","",COUNTIF(INDIRECT("'Calcul1'!"&amp;VLOOKUP($A57,tab_z,2,FALSE)&amp;(H$1+((ROW()-$C60)*4))&amp;":"&amp;VLOOKUP($A57,tab_z,3,FALSE)&amp;(H$2+((ROW()-$C60)*4))),BD!$E$11))/2+IF(H57="","",COUNTIF(INDIRECT("'Calcul1'!"&amp;VLOOKUP($A57,tab_z,2,FALSE)&amp;(H$1+((ROW()-$C60)*4))&amp;":"&amp;VLOOKUP($A57,tab_z,3,FALSE)&amp;(H$2+((ROW()-$C60)*4))),BD!$E$12))/2+IF(H57="","",COUNTIF(INDIRECT("'Calcul1'!"&amp;VLOOKUP($A57,tab_z,2,FALSE)&amp;(H$1+((ROW()-$C60)*4))&amp;":"&amp;VLOOKUP($A57,tab_z,3,FALSE)&amp;(H$2+((ROW()-$C60)*4))),BD!$E$13))/2+IF(H57="","",COUNTIF(INDIRECT("'Calcul1'!"&amp;VLOOKUP($A57,tab_z,2,FALSE)&amp;(H$1+((ROW()-$C60)*4))&amp;":"&amp;VLOOKUP($A57,tab_z,3,FALSE)&amp;(H$2+((ROW()-$C60)*4))),BD!$E$14))/2+IF(H57="","",COUNTIF(INDIRECT("'Calcul1'!"&amp;VLOOKUP($A57,tab_z,2,FALSE)&amp;(H$1+((ROW()-$C60)*4))&amp;":"&amp;VLOOKUP($A57,tab_z,3,FALSE)&amp;(H$2+((ROW()-$C60)*4))),BD!$E$15))/2+IF(H57="","",COUNTIF(INDIRECT("'Calcul1'!"&amp;VLOOKUP($A57,tab_z,2,FALSE)&amp;(H$1+((ROW()-$C60)*4))&amp;":"&amp;VLOOKUP($A57,tab_z,3,FALSE)&amp;(H$2+((ROW()-$C60)*4))),BD!$E$16))/2+IF(H57="","",COUNTIF(INDIRECT("'Calcul1'!"&amp;VLOOKUP($A57,tab_z,2,FALSE)&amp;(H$1+((ROW()-$C60)*4))&amp;":"&amp;VLOOKUP($A57,tab_z,3,FALSE)&amp;(H$2+((ROW()-$C60)*4))),BD!$E$17))/2+IF(H57="","",COUNTIF(INDIRECT("'Calcul1'!"&amp;VLOOKUP($A57,tab_z,2,FALSE)&amp;(H$1+((ROW()-$C60)*4))&amp;":"&amp;VLOOKUP($A57,tab_z,3,FALSE)&amp;(H$2+((ROW()-$C60)*4))),BD!$E$18))/2+IF(H57="","",COUNTIF(INDIRECT("'Calcul1'!"&amp;VLOOKUP($A57,tab_z,2,FALSE)&amp;(H$1+((ROW()-$C60)*4))&amp;":"&amp;VLOOKUP($A57,tab_z,3,FALSE)&amp;(H$2+((ROW()-$C60)*4))),BD!$E$19))/2+IF(H57="","",COUNTIF(INDIRECT("'Calcul1'!"&amp;VLOOKUP($A57,tab_z,2,FALSE)&amp;(H$1+((ROW()-$C60)*4))&amp;":"&amp;VLOOKUP($A57,tab_z,3,FALSE)&amp;(H$2+((ROW()-$C60)*4))),BD!$E$20))/2</f>
        <v>#VALUE!</v>
      </c>
      <c r="I60" s="275" t="e">
        <f ca="1">IF(I57="","",COUNTIF(INDIRECT("'Calcul1'!"&amp;VLOOKUP($A57,tab_z,2,FALSE)&amp;(I$1+((ROW()-$C60)*4))&amp;":"&amp;VLOOKUP($A57,tab_z,3,FALSE)&amp;(I$2+((ROW()-$C60)*4))),BD!$E$2))/2+IF(I57="","",COUNTIF(INDIRECT("'Calcul1'!"&amp;VLOOKUP($A57,tab_z,2,FALSE)&amp;(I$1+((ROW()-$C60)*4))&amp;":"&amp;VLOOKUP($A57,tab_z,3,FALSE)&amp;(I$2+((ROW()-$C60)*4))),BD!$E$3))/2+IF(I57="","",COUNTIF(INDIRECT("'Calcul1'!"&amp;VLOOKUP($A57,tab_z,2,FALSE)&amp;(I$1+((ROW()-$C60)*4))&amp;":"&amp;VLOOKUP($A57,tab_z,3,FALSE)&amp;(I$2+((ROW()-$C60)*4))),BD!$E$4))/2+IF(I57="","",COUNTIF(INDIRECT("'Calcul1'!"&amp;VLOOKUP($A57,tab_z,2,FALSE)&amp;(I$1+((ROW()-$C60)*4))&amp;":"&amp;VLOOKUP($A57,tab_z,3,FALSE)&amp;(I$2+((ROW()-$C60)*4))),BD!$E$5))/2+IF(I57="","",COUNTIF(INDIRECT("'Calcul1'!"&amp;VLOOKUP($A57,tab_z,2,FALSE)&amp;(I$1+((ROW()-$C60)*4))&amp;":"&amp;VLOOKUP($A57,tab_z,3,FALSE)&amp;(I$2+((ROW()-$C60)*4))),BD!$E$6))/2+IF(I57="","",COUNTIF(INDIRECT("'Calcul1'!"&amp;VLOOKUP($A57,tab_z,2,FALSE)&amp;(I$1+((ROW()-$C60)*4))&amp;":"&amp;VLOOKUP($A57,tab_z,3,FALSE)&amp;(I$2+((ROW()-$C60)*4))),BD!$E$7))/2+IF(I57="","",COUNTIF(INDIRECT("'Calcul1'!"&amp;VLOOKUP($A57,tab_z,2,FALSE)&amp;(I$1+((ROW()-$C60)*4))&amp;":"&amp;VLOOKUP($A57,tab_z,3,FALSE)&amp;(I$2+((ROW()-$C60)*4))),BD!$E$8))/2+IF(I57="","",COUNTIF(INDIRECT("'Calcul1'!"&amp;VLOOKUP($A57,tab_z,2,FALSE)&amp;(I$1+((ROW()-$C60)*4))&amp;":"&amp;VLOOKUP($A57,tab_z,3,FALSE)&amp;(I$2+((ROW()-$C60)*4))),BD!$E$9))/2+IF(I57="","",COUNTIF(INDIRECT("'Calcul1'!"&amp;VLOOKUP($A57,tab_z,2,FALSE)&amp;(I$1+((ROW()-$C60)*4))&amp;":"&amp;VLOOKUP($A57,tab_z,3,FALSE)&amp;(I$2+((ROW()-$C60)*4))),BD!$E$10))/2+IF(I57="","",COUNTIF(INDIRECT("'Calcul1'!"&amp;VLOOKUP($A57,tab_z,2,FALSE)&amp;(I$1+((ROW()-$C60)*4))&amp;":"&amp;VLOOKUP($A57,tab_z,3,FALSE)&amp;(I$2+((ROW()-$C60)*4))),BD!$E$11))/2+IF(I57="","",COUNTIF(INDIRECT("'Calcul1'!"&amp;VLOOKUP($A57,tab_z,2,FALSE)&amp;(I$1+((ROW()-$C60)*4))&amp;":"&amp;VLOOKUP($A57,tab_z,3,FALSE)&amp;(I$2+((ROW()-$C60)*4))),BD!$E$12))/2+IF(I57="","",COUNTIF(INDIRECT("'Calcul1'!"&amp;VLOOKUP($A57,tab_z,2,FALSE)&amp;(I$1+((ROW()-$C60)*4))&amp;":"&amp;VLOOKUP($A57,tab_z,3,FALSE)&amp;(I$2+((ROW()-$C60)*4))),BD!$E$13))/2+IF(I57="","",COUNTIF(INDIRECT("'Calcul1'!"&amp;VLOOKUP($A57,tab_z,2,FALSE)&amp;(I$1+((ROW()-$C60)*4))&amp;":"&amp;VLOOKUP($A57,tab_z,3,FALSE)&amp;(I$2+((ROW()-$C60)*4))),BD!$E$14))/2+IF(I57="","",COUNTIF(INDIRECT("'Calcul1'!"&amp;VLOOKUP($A57,tab_z,2,FALSE)&amp;(I$1+((ROW()-$C60)*4))&amp;":"&amp;VLOOKUP($A57,tab_z,3,FALSE)&amp;(I$2+((ROW()-$C60)*4))),BD!$E$15))/2+IF(I57="","",COUNTIF(INDIRECT("'Calcul1'!"&amp;VLOOKUP($A57,tab_z,2,FALSE)&amp;(I$1+((ROW()-$C60)*4))&amp;":"&amp;VLOOKUP($A57,tab_z,3,FALSE)&amp;(I$2+((ROW()-$C60)*4))),BD!$E$16))/2+IF(I57="","",COUNTIF(INDIRECT("'Calcul1'!"&amp;VLOOKUP($A57,tab_z,2,FALSE)&amp;(I$1+((ROW()-$C60)*4))&amp;":"&amp;VLOOKUP($A57,tab_z,3,FALSE)&amp;(I$2+((ROW()-$C60)*4))),BD!$E$17))/2+IF(I57="","",COUNTIF(INDIRECT("'Calcul1'!"&amp;VLOOKUP($A57,tab_z,2,FALSE)&amp;(I$1+((ROW()-$C60)*4))&amp;":"&amp;VLOOKUP($A57,tab_z,3,FALSE)&amp;(I$2+((ROW()-$C60)*4))),BD!$E$18))/2+IF(I57="","",COUNTIF(INDIRECT("'Calcul1'!"&amp;VLOOKUP($A57,tab_z,2,FALSE)&amp;(I$1+((ROW()-$C60)*4))&amp;":"&amp;VLOOKUP($A57,tab_z,3,FALSE)&amp;(I$2+((ROW()-$C60)*4))),BD!$E$19))/2+IF(I57="","",COUNTIF(INDIRECT("'Calcul1'!"&amp;VLOOKUP($A57,tab_z,2,FALSE)&amp;(I$1+((ROW()-$C60)*4))&amp;":"&amp;VLOOKUP($A57,tab_z,3,FALSE)&amp;(I$2+((ROW()-$C60)*4))),BD!$E$20))/2</f>
        <v>#VALUE!</v>
      </c>
      <c r="J60" s="275" t="e">
        <f ca="1">IF(J57="","",COUNTIF(INDIRECT("'Calcul1'!"&amp;VLOOKUP($A57,tab_z,2,FALSE)&amp;(J$1+((ROW()-$C60)*4))&amp;":"&amp;VLOOKUP($A57,tab_z,3,FALSE)&amp;(J$2+((ROW()-$C60)*4))),BD!$E$2))/2+IF(J57="","",COUNTIF(INDIRECT("'Calcul1'!"&amp;VLOOKUP($A57,tab_z,2,FALSE)&amp;(J$1+((ROW()-$C60)*4))&amp;":"&amp;VLOOKUP($A57,tab_z,3,FALSE)&amp;(J$2+((ROW()-$C60)*4))),BD!$E$3))/2+IF(J57="","",COUNTIF(INDIRECT("'Calcul1'!"&amp;VLOOKUP($A57,tab_z,2,FALSE)&amp;(J$1+((ROW()-$C60)*4))&amp;":"&amp;VLOOKUP($A57,tab_z,3,FALSE)&amp;(J$2+((ROW()-$C60)*4))),BD!$E$4))/2+IF(J57="","",COUNTIF(INDIRECT("'Calcul1'!"&amp;VLOOKUP($A57,tab_z,2,FALSE)&amp;(J$1+((ROW()-$C60)*4))&amp;":"&amp;VLOOKUP($A57,tab_z,3,FALSE)&amp;(J$2+((ROW()-$C60)*4))),BD!$E$5))/2+IF(J57="","",COUNTIF(INDIRECT("'Calcul1'!"&amp;VLOOKUP($A57,tab_z,2,FALSE)&amp;(J$1+((ROW()-$C60)*4))&amp;":"&amp;VLOOKUP($A57,tab_z,3,FALSE)&amp;(J$2+((ROW()-$C60)*4))),BD!$E$6))/2+IF(J57="","",COUNTIF(INDIRECT("'Calcul1'!"&amp;VLOOKUP($A57,tab_z,2,FALSE)&amp;(J$1+((ROW()-$C60)*4))&amp;":"&amp;VLOOKUP($A57,tab_z,3,FALSE)&amp;(J$2+((ROW()-$C60)*4))),BD!$E$7))/2+IF(J57="","",COUNTIF(INDIRECT("'Calcul1'!"&amp;VLOOKUP($A57,tab_z,2,FALSE)&amp;(J$1+((ROW()-$C60)*4))&amp;":"&amp;VLOOKUP($A57,tab_z,3,FALSE)&amp;(J$2+((ROW()-$C60)*4))),BD!$E$8))/2+IF(J57="","",COUNTIF(INDIRECT("'Calcul1'!"&amp;VLOOKUP($A57,tab_z,2,FALSE)&amp;(J$1+((ROW()-$C60)*4))&amp;":"&amp;VLOOKUP($A57,tab_z,3,FALSE)&amp;(J$2+((ROW()-$C60)*4))),BD!$E$9))/2+IF(J57="","",COUNTIF(INDIRECT("'Calcul1'!"&amp;VLOOKUP($A57,tab_z,2,FALSE)&amp;(J$1+((ROW()-$C60)*4))&amp;":"&amp;VLOOKUP($A57,tab_z,3,FALSE)&amp;(J$2+((ROW()-$C60)*4))),BD!$E$10))/2+IF(J57="","",COUNTIF(INDIRECT("'Calcul1'!"&amp;VLOOKUP($A57,tab_z,2,FALSE)&amp;(J$1+((ROW()-$C60)*4))&amp;":"&amp;VLOOKUP($A57,tab_z,3,FALSE)&amp;(J$2+((ROW()-$C60)*4))),BD!$E$11))/2+IF(J57="","",COUNTIF(INDIRECT("'Calcul1'!"&amp;VLOOKUP($A57,tab_z,2,FALSE)&amp;(J$1+((ROW()-$C60)*4))&amp;":"&amp;VLOOKUP($A57,tab_z,3,FALSE)&amp;(J$2+((ROW()-$C60)*4))),BD!$E$12))/2+IF(J57="","",COUNTIF(INDIRECT("'Calcul1'!"&amp;VLOOKUP($A57,tab_z,2,FALSE)&amp;(J$1+((ROW()-$C60)*4))&amp;":"&amp;VLOOKUP($A57,tab_z,3,FALSE)&amp;(J$2+((ROW()-$C60)*4))),BD!$E$13))/2+IF(J57="","",COUNTIF(INDIRECT("'Calcul1'!"&amp;VLOOKUP($A57,tab_z,2,FALSE)&amp;(J$1+((ROW()-$C60)*4))&amp;":"&amp;VLOOKUP($A57,tab_z,3,FALSE)&amp;(J$2+((ROW()-$C60)*4))),BD!$E$14))/2+IF(J57="","",COUNTIF(INDIRECT("'Calcul1'!"&amp;VLOOKUP($A57,tab_z,2,FALSE)&amp;(J$1+((ROW()-$C60)*4))&amp;":"&amp;VLOOKUP($A57,tab_z,3,FALSE)&amp;(J$2+((ROW()-$C60)*4))),BD!$E$15))/2+IF(J57="","",COUNTIF(INDIRECT("'Calcul1'!"&amp;VLOOKUP($A57,tab_z,2,FALSE)&amp;(J$1+((ROW()-$C60)*4))&amp;":"&amp;VLOOKUP($A57,tab_z,3,FALSE)&amp;(J$2+((ROW()-$C60)*4))),BD!$E$16))/2+IF(J57="","",COUNTIF(INDIRECT("'Calcul1'!"&amp;VLOOKUP($A57,tab_z,2,FALSE)&amp;(J$1+((ROW()-$C60)*4))&amp;":"&amp;VLOOKUP($A57,tab_z,3,FALSE)&amp;(J$2+((ROW()-$C60)*4))),BD!$E$17))/2+IF(J57="","",COUNTIF(INDIRECT("'Calcul1'!"&amp;VLOOKUP($A57,tab_z,2,FALSE)&amp;(J$1+((ROW()-$C60)*4))&amp;":"&amp;VLOOKUP($A57,tab_z,3,FALSE)&amp;(J$2+((ROW()-$C60)*4))),BD!$E$18))/2+IF(J57="","",COUNTIF(INDIRECT("'Calcul1'!"&amp;VLOOKUP($A57,tab_z,2,FALSE)&amp;(J$1+((ROW()-$C60)*4))&amp;":"&amp;VLOOKUP($A57,tab_z,3,FALSE)&amp;(J$2+((ROW()-$C60)*4))),BD!$E$19))/2+IF(J57="","",COUNTIF(INDIRECT("'Calcul1'!"&amp;VLOOKUP($A57,tab_z,2,FALSE)&amp;(J$1+((ROW()-$C60)*4))&amp;":"&amp;VLOOKUP($A57,tab_z,3,FALSE)&amp;(J$2+((ROW()-$C60)*4))),BD!$E$20))/2</f>
        <v>#VALUE!</v>
      </c>
      <c r="K60" s="275" t="e">
        <f ca="1">IF(K57="","",COUNTIF(INDIRECT("'Calcul1'!"&amp;VLOOKUP($A57,tab_z,2,FALSE)&amp;(K$1+((ROW()-$C60)*4))&amp;":"&amp;VLOOKUP($A57,tab_z,3,FALSE)&amp;(K$2+((ROW()-$C60)*4))),BD!$E$2))/2+IF(K57="","",COUNTIF(INDIRECT("'Calcul1'!"&amp;VLOOKUP($A57,tab_z,2,FALSE)&amp;(K$1+((ROW()-$C60)*4))&amp;":"&amp;VLOOKUP($A57,tab_z,3,FALSE)&amp;(K$2+((ROW()-$C60)*4))),BD!$E$3))/2+IF(K57="","",COUNTIF(INDIRECT("'Calcul1'!"&amp;VLOOKUP($A57,tab_z,2,FALSE)&amp;(K$1+((ROW()-$C60)*4))&amp;":"&amp;VLOOKUP($A57,tab_z,3,FALSE)&amp;(K$2+((ROW()-$C60)*4))),BD!$E$4))/2+IF(K57="","",COUNTIF(INDIRECT("'Calcul1'!"&amp;VLOOKUP($A57,tab_z,2,FALSE)&amp;(K$1+((ROW()-$C60)*4))&amp;":"&amp;VLOOKUP($A57,tab_z,3,FALSE)&amp;(K$2+((ROW()-$C60)*4))),BD!$E$5))/2+IF(K57="","",COUNTIF(INDIRECT("'Calcul1'!"&amp;VLOOKUP($A57,tab_z,2,FALSE)&amp;(K$1+((ROW()-$C60)*4))&amp;":"&amp;VLOOKUP($A57,tab_z,3,FALSE)&amp;(K$2+((ROW()-$C60)*4))),BD!$E$6))/2+IF(K57="","",COUNTIF(INDIRECT("'Calcul1'!"&amp;VLOOKUP($A57,tab_z,2,FALSE)&amp;(K$1+((ROW()-$C60)*4))&amp;":"&amp;VLOOKUP($A57,tab_z,3,FALSE)&amp;(K$2+((ROW()-$C60)*4))),BD!$E$7))/2+IF(K57="","",COUNTIF(INDIRECT("'Calcul1'!"&amp;VLOOKUP($A57,tab_z,2,FALSE)&amp;(K$1+((ROW()-$C60)*4))&amp;":"&amp;VLOOKUP($A57,tab_z,3,FALSE)&amp;(K$2+((ROW()-$C60)*4))),BD!$E$8))/2+IF(K57="","",COUNTIF(INDIRECT("'Calcul1'!"&amp;VLOOKUP($A57,tab_z,2,FALSE)&amp;(K$1+((ROW()-$C60)*4))&amp;":"&amp;VLOOKUP($A57,tab_z,3,FALSE)&amp;(K$2+((ROW()-$C60)*4))),BD!$E$9))/2+IF(K57="","",COUNTIF(INDIRECT("'Calcul1'!"&amp;VLOOKUP($A57,tab_z,2,FALSE)&amp;(K$1+((ROW()-$C60)*4))&amp;":"&amp;VLOOKUP($A57,tab_z,3,FALSE)&amp;(K$2+((ROW()-$C60)*4))),BD!$E$10))/2+IF(K57="","",COUNTIF(INDIRECT("'Calcul1'!"&amp;VLOOKUP($A57,tab_z,2,FALSE)&amp;(K$1+((ROW()-$C60)*4))&amp;":"&amp;VLOOKUP($A57,tab_z,3,FALSE)&amp;(K$2+((ROW()-$C60)*4))),BD!$E$11))/2+IF(K57="","",COUNTIF(INDIRECT("'Calcul1'!"&amp;VLOOKUP($A57,tab_z,2,FALSE)&amp;(K$1+((ROW()-$C60)*4))&amp;":"&amp;VLOOKUP($A57,tab_z,3,FALSE)&amp;(K$2+((ROW()-$C60)*4))),BD!$E$12))/2+IF(K57="","",COUNTIF(INDIRECT("'Calcul1'!"&amp;VLOOKUP($A57,tab_z,2,FALSE)&amp;(K$1+((ROW()-$C60)*4))&amp;":"&amp;VLOOKUP($A57,tab_z,3,FALSE)&amp;(K$2+((ROW()-$C60)*4))),BD!$E$13))/2+IF(K57="","",COUNTIF(INDIRECT("'Calcul1'!"&amp;VLOOKUP($A57,tab_z,2,FALSE)&amp;(K$1+((ROW()-$C60)*4))&amp;":"&amp;VLOOKUP($A57,tab_z,3,FALSE)&amp;(K$2+((ROW()-$C60)*4))),BD!$E$14))/2+IF(K57="","",COUNTIF(INDIRECT("'Calcul1'!"&amp;VLOOKUP($A57,tab_z,2,FALSE)&amp;(K$1+((ROW()-$C60)*4))&amp;":"&amp;VLOOKUP($A57,tab_z,3,FALSE)&amp;(K$2+((ROW()-$C60)*4))),BD!$E$15))/2+IF(K57="","",COUNTIF(INDIRECT("'Calcul1'!"&amp;VLOOKUP($A57,tab_z,2,FALSE)&amp;(K$1+((ROW()-$C60)*4))&amp;":"&amp;VLOOKUP($A57,tab_z,3,FALSE)&amp;(K$2+((ROW()-$C60)*4))),BD!$E$16))/2+IF(K57="","",COUNTIF(INDIRECT("'Calcul1'!"&amp;VLOOKUP($A57,tab_z,2,FALSE)&amp;(K$1+((ROW()-$C60)*4))&amp;":"&amp;VLOOKUP($A57,tab_z,3,FALSE)&amp;(K$2+((ROW()-$C60)*4))),BD!$E$17))/2+IF(K57="","",COUNTIF(INDIRECT("'Calcul1'!"&amp;VLOOKUP($A57,tab_z,2,FALSE)&amp;(K$1+((ROW()-$C60)*4))&amp;":"&amp;VLOOKUP($A57,tab_z,3,FALSE)&amp;(K$2+((ROW()-$C60)*4))),BD!$E$18))/2+IF(K57="","",COUNTIF(INDIRECT("'Calcul1'!"&amp;VLOOKUP($A57,tab_z,2,FALSE)&amp;(K$1+((ROW()-$C60)*4))&amp;":"&amp;VLOOKUP($A57,tab_z,3,FALSE)&amp;(K$2+((ROW()-$C60)*4))),BD!$E$19))/2+IF(K57="","",COUNTIF(INDIRECT("'Calcul1'!"&amp;VLOOKUP($A57,tab_z,2,FALSE)&amp;(K$1+((ROW()-$C60)*4))&amp;":"&amp;VLOOKUP($A57,tab_z,3,FALSE)&amp;(K$2+((ROW()-$C60)*4))),BD!$E$20))/2</f>
        <v>#VALUE!</v>
      </c>
      <c r="L60" s="276" t="e">
        <f ca="1">IF(L57="","",COUNTIF(INDIRECT("'Calcul1'!"&amp;VLOOKUP($A57,tab_z,2,FALSE)&amp;(L$1+((ROW()-$C60)*4))&amp;":"&amp;VLOOKUP($A57,tab_z,3,FALSE)&amp;(L$2+((ROW()-$C60)*4))),BD!$E$2))/2+IF(L57="","",COUNTIF(INDIRECT("'Calcul1'!"&amp;VLOOKUP($A57,tab_z,2,FALSE)&amp;(L$1+((ROW()-$C60)*4))&amp;":"&amp;VLOOKUP($A57,tab_z,3,FALSE)&amp;(L$2+((ROW()-$C60)*4))),BD!$E$3))/2+IF(L57="","",COUNTIF(INDIRECT("'Calcul1'!"&amp;VLOOKUP($A57,tab_z,2,FALSE)&amp;(L$1+((ROW()-$C60)*4))&amp;":"&amp;VLOOKUP($A57,tab_z,3,FALSE)&amp;(L$2+((ROW()-$C60)*4))),BD!$E$4))/2+IF(L57="","",COUNTIF(INDIRECT("'Calcul1'!"&amp;VLOOKUP($A57,tab_z,2,FALSE)&amp;(L$1+((ROW()-$C60)*4))&amp;":"&amp;VLOOKUP($A57,tab_z,3,FALSE)&amp;(L$2+((ROW()-$C60)*4))),BD!$E$5))/2+IF(L57="","",COUNTIF(INDIRECT("'Calcul1'!"&amp;VLOOKUP($A57,tab_z,2,FALSE)&amp;(L$1+((ROW()-$C60)*4))&amp;":"&amp;VLOOKUP($A57,tab_z,3,FALSE)&amp;(L$2+((ROW()-$C60)*4))),BD!$E$6))/2+IF(L57="","",COUNTIF(INDIRECT("'Calcul1'!"&amp;VLOOKUP($A57,tab_z,2,FALSE)&amp;(L$1+((ROW()-$C60)*4))&amp;":"&amp;VLOOKUP($A57,tab_z,3,FALSE)&amp;(L$2+((ROW()-$C60)*4))),BD!$E$7))/2+IF(L57="","",COUNTIF(INDIRECT("'Calcul1'!"&amp;VLOOKUP($A57,tab_z,2,FALSE)&amp;(L$1+((ROW()-$C60)*4))&amp;":"&amp;VLOOKUP($A57,tab_z,3,FALSE)&amp;(L$2+((ROW()-$C60)*4))),BD!$E$8))/2+IF(L57="","",COUNTIF(INDIRECT("'Calcul1'!"&amp;VLOOKUP($A57,tab_z,2,FALSE)&amp;(L$1+((ROW()-$C60)*4))&amp;":"&amp;VLOOKUP($A57,tab_z,3,FALSE)&amp;(L$2+((ROW()-$C60)*4))),BD!$E$9))/2+IF(L57="","",COUNTIF(INDIRECT("'Calcul1'!"&amp;VLOOKUP($A57,tab_z,2,FALSE)&amp;(L$1+((ROW()-$C60)*4))&amp;":"&amp;VLOOKUP($A57,tab_z,3,FALSE)&amp;(L$2+((ROW()-$C60)*4))),BD!$E$10))/2+IF(L57="","",COUNTIF(INDIRECT("'Calcul1'!"&amp;VLOOKUP($A57,tab_z,2,FALSE)&amp;(L$1+((ROW()-$C60)*4))&amp;":"&amp;VLOOKUP($A57,tab_z,3,FALSE)&amp;(L$2+((ROW()-$C60)*4))),BD!$E$11))/2+IF(L57="","",COUNTIF(INDIRECT("'Calcul1'!"&amp;VLOOKUP($A57,tab_z,2,FALSE)&amp;(L$1+((ROW()-$C60)*4))&amp;":"&amp;VLOOKUP($A57,tab_z,3,FALSE)&amp;(L$2+((ROW()-$C60)*4))),BD!$E$12))/2+IF(L57="","",COUNTIF(INDIRECT("'Calcul1'!"&amp;VLOOKUP($A57,tab_z,2,FALSE)&amp;(L$1+((ROW()-$C60)*4))&amp;":"&amp;VLOOKUP($A57,tab_z,3,FALSE)&amp;(L$2+((ROW()-$C60)*4))),BD!$E$13))/2+IF(L57="","",COUNTIF(INDIRECT("'Calcul1'!"&amp;VLOOKUP($A57,tab_z,2,FALSE)&amp;(L$1+((ROW()-$C60)*4))&amp;":"&amp;VLOOKUP($A57,tab_z,3,FALSE)&amp;(L$2+((ROW()-$C60)*4))),BD!$E$14))/2+IF(L57="","",COUNTIF(INDIRECT("'Calcul1'!"&amp;VLOOKUP($A57,tab_z,2,FALSE)&amp;(L$1+((ROW()-$C60)*4))&amp;":"&amp;VLOOKUP($A57,tab_z,3,FALSE)&amp;(L$2+((ROW()-$C60)*4))),BD!$E$15))/2+IF(L57="","",COUNTIF(INDIRECT("'Calcul1'!"&amp;VLOOKUP($A57,tab_z,2,FALSE)&amp;(L$1+((ROW()-$C60)*4))&amp;":"&amp;VLOOKUP($A57,tab_z,3,FALSE)&amp;(L$2+((ROW()-$C60)*4))),BD!$E$16))/2+IF(L57="","",COUNTIF(INDIRECT("'Calcul1'!"&amp;VLOOKUP($A57,tab_z,2,FALSE)&amp;(L$1+((ROW()-$C60)*4))&amp;":"&amp;VLOOKUP($A57,tab_z,3,FALSE)&amp;(L$2+((ROW()-$C60)*4))),BD!$E$17))/2+IF(L57="","",COUNTIF(INDIRECT("'Calcul1'!"&amp;VLOOKUP($A57,tab_z,2,FALSE)&amp;(L$1+((ROW()-$C60)*4))&amp;":"&amp;VLOOKUP($A57,tab_z,3,FALSE)&amp;(L$2+((ROW()-$C60)*4))),BD!$E$18))/2+IF(L57="","",COUNTIF(INDIRECT("'Calcul1'!"&amp;VLOOKUP($A57,tab_z,2,FALSE)&amp;(L$1+((ROW()-$C60)*4))&amp;":"&amp;VLOOKUP($A57,tab_z,3,FALSE)&amp;(L$2+((ROW()-$C60)*4))),BD!$E$19))/2+IF(L57="","",COUNTIF(INDIRECT("'Calcul1'!"&amp;VLOOKUP($A57,tab_z,2,FALSE)&amp;(L$1+((ROW()-$C60)*4))&amp;":"&amp;VLOOKUP($A57,tab_z,3,FALSE)&amp;(L$2+((ROW()-$C60)*4))),BD!$E$20))/2</f>
        <v>#VALUE!</v>
      </c>
    </row>
    <row r="61" spans="1:12" x14ac:dyDescent="0.2">
      <c r="C61">
        <v>61</v>
      </c>
      <c r="D61" s="287" t="s">
        <v>532</v>
      </c>
      <c r="E61" s="274">
        <f ca="1">IF(E57="","",COUNTIF(INDIRECT("'Calcul1'!"&amp;VLOOKUP($A57,tab_z,2,FALSE)&amp;(E$1+((ROW()-$C61)*4))&amp;":"&amp;VLOOKUP($A57,tab_z,3,FALSE)&amp;(E$2+((ROW()-$C61)*4))),BD!$N$2))/2+IF(E57="","",COUNTIF(INDIRECT("'Calcul1'!"&amp;VLOOKUP($A57,tab_z,2,FALSE)&amp;(E$1+((ROW()-$C61)*4))&amp;":"&amp;VLOOKUP($A57,tab_z,3,FALSE)&amp;(E$2+((ROW()-$C61)*4))),BD!$N$3))/2+IF(E57="","",COUNTIF(INDIRECT("'Calcul1'!"&amp;VLOOKUP($A57,tab_z,2,FALSE)&amp;(E$1+((ROW()-$C61)*4))&amp;":"&amp;VLOOKUP($A57,tab_z,3,FALSE)&amp;(E$2+((ROW()-$C61)*4))),BD!$N$4))/2+IF(E57="","",COUNTIF(INDIRECT("'Calcul1'!"&amp;VLOOKUP($A57,tab_z,2,FALSE)&amp;(E$1+((ROW()-$C61)*4))&amp;":"&amp;VLOOKUP($A57,tab_z,3,FALSE)&amp;(E$2+((ROW()-$C61)*4))),BD!$N$5))/2+IF(E57="","",COUNTIF(INDIRECT("'Calcul1'!"&amp;VLOOKUP($A57,tab_z,2,FALSE)&amp;(E$1+((ROW()-$C61)*4))&amp;":"&amp;VLOOKUP($A57,tab_z,3,FALSE)&amp;(E$2+((ROW()-$C61)*4))),BD!$N$6))/2+IF(E57="","",COUNTIF(INDIRECT("'Calcul1'!"&amp;VLOOKUP($A57,tab_z,2,FALSE)&amp;(E$1+((ROW()-$C61)*4))&amp;":"&amp;VLOOKUP($A57,tab_z,3,FALSE)&amp;(E$2+((ROW()-$C61)*4))),BD!$N$7))/2+IF(E57="","",COUNTIF(INDIRECT("'Calcul1'!"&amp;VLOOKUP($A57,tab_z,2,FALSE)&amp;(E$1+((ROW()-$C61)*4))&amp;":"&amp;VLOOKUP($A57,tab_z,3,FALSE)&amp;(E$2+((ROW()-$C61)*4))),BD!$N$8))/2+IF(E57="","",COUNTIF(INDIRECT("'Calcul1'!"&amp;VLOOKUP($A57,tab_z,2,FALSE)&amp;(E$1+((ROW()-$C61)*4))&amp;":"&amp;VLOOKUP($A57,tab_z,3,FALSE)&amp;(E$2+((ROW()-$C61)*4))),BD!$N$9))/2+IF(E57="","",COUNTIF(INDIRECT("'Calcul1'!"&amp;VLOOKUP($A57,tab_z,2,FALSE)&amp;(E$1+((ROW()-$C61)*4))&amp;":"&amp;VLOOKUP($A57,tab_z,3,FALSE)&amp;(E$2+((ROW()-$C61)*4))),BD!$N$10))/2+IF(E57="","",COUNTIF(INDIRECT("'Calcul1'!"&amp;VLOOKUP($A57,tab_z,2,FALSE)&amp;(E$1+((ROW()-$C61)*4))&amp;":"&amp;VLOOKUP($A57,tab_z,3,FALSE)&amp;(E$2+((ROW()-$C61)*4))),BD!$N$11))/2+IF(E57="","",COUNTIF(INDIRECT("'Calcul1'!"&amp;VLOOKUP($A57,tab_z,2,FALSE)&amp;(E$1+((ROW()-$C61)*4))&amp;":"&amp;VLOOKUP($A57,tab_z,3,FALSE)&amp;(E$2+((ROW()-$C61)*4))),BD!$N$12))/2+IF(E57="","",COUNTIF(INDIRECT("'Calcul1'!"&amp;VLOOKUP($A57,tab_z,2,FALSE)&amp;(E$1+((ROW()-$C61)*4))&amp;":"&amp;VLOOKUP($A57,tab_z,3,FALSE)&amp;(E$2+((ROW()-$C61)*4))),BD!$N$13))/2+IF(E57="","",COUNTIF(INDIRECT("'Calcul1'!"&amp;VLOOKUP($A57,tab_z,2,FALSE)&amp;(E$1+((ROW()-$C61)*4))&amp;":"&amp;VLOOKUP($A57,tab_z,3,FALSE)&amp;(E$2+((ROW()-$C61)*4))),BD!$N$14))/2+IF(E57="","",COUNTIF(INDIRECT("'Calcul1'!"&amp;VLOOKUP($A57,tab_z,2,FALSE)&amp;(E$1+((ROW()-$C61)*4))&amp;":"&amp;VLOOKUP($A57,tab_z,3,FALSE)&amp;(E$2+((ROW()-$C61)*4))),BD!$N$15))/2+IF(E57="","",COUNTIF(INDIRECT("'Calcul1'!"&amp;VLOOKUP($A57,tab_z,2,FALSE)&amp;(E$1+((ROW()-$C61)*4))&amp;":"&amp;VLOOKUP($A57,tab_z,3,FALSE)&amp;(E$2+((ROW()-$C61)*4))),BD!$N$16))/2+IF(E57="","",COUNTIF(INDIRECT("'Calcul1'!"&amp;VLOOKUP($A57,tab_z,2,FALSE)&amp;(E$1+((ROW()-$C61)*4))&amp;":"&amp;VLOOKUP($A57,tab_z,3,FALSE)&amp;(E$2+((ROW()-$C61)*4))),BD!$N$17))/2+IF(E57="","",COUNTIF(INDIRECT("'Calcul1'!"&amp;VLOOKUP($A57,tab_z,2,FALSE)&amp;(E$1+((ROW()-$C61)*4))&amp;":"&amp;VLOOKUP($A57,tab_z,3,FALSE)&amp;(E$2+((ROW()-$C61)*4))),BD!$N$18))/2+IF(E57="","",COUNTIF(INDIRECT("'Calcul1'!"&amp;VLOOKUP($A57,tab_z,2,FALSE)&amp;(E$1+((ROW()-$C61)*4))&amp;":"&amp;VLOOKUP($A57,tab_z,3,FALSE)&amp;(E$2+((ROW()-$C61)*4))),BD!$N$19))/2++IF(E57="","",COUNTIF(INDIRECT("'Calcul1'!"&amp;VLOOKUP($A57,tab_z,2,FALSE)&amp;(E$1+((ROW()-$C61)*4))&amp;":"&amp;VLOOKUP($A57,tab_z,3,FALSE)&amp;(E$2+((ROW()-$C61)*4))),BD!$N$20))/2</f>
        <v>0</v>
      </c>
      <c r="F61" s="275">
        <f ca="1">IF(F57="","",COUNTIF(INDIRECT("'Calcul1'!"&amp;VLOOKUP($A57,tab_z,2,FALSE)&amp;(F$1+((ROW()-$C61)*4))&amp;":"&amp;VLOOKUP($A57,tab_z,3,FALSE)&amp;(F$2+((ROW()-$C61)*4))),BD!$N$2))/2+IF(F57="","",COUNTIF(INDIRECT("'Calcul1'!"&amp;VLOOKUP($A57,tab_z,2,FALSE)&amp;(F$1+((ROW()-$C61)*4))&amp;":"&amp;VLOOKUP($A57,tab_z,3,FALSE)&amp;(F$2+((ROW()-$C61)*4))),BD!$N$3))/2+IF(F57="","",COUNTIF(INDIRECT("'Calcul1'!"&amp;VLOOKUP($A57,tab_z,2,FALSE)&amp;(F$1+((ROW()-$C61)*4))&amp;":"&amp;VLOOKUP($A57,tab_z,3,FALSE)&amp;(F$2+((ROW()-$C61)*4))),BD!$N$4))/2+IF(F57="","",COUNTIF(INDIRECT("'Calcul1'!"&amp;VLOOKUP($A57,tab_z,2,FALSE)&amp;(F$1+((ROW()-$C61)*4))&amp;":"&amp;VLOOKUP($A57,tab_z,3,FALSE)&amp;(F$2+((ROW()-$C61)*4))),BD!$N$5))/2+IF(F57="","",COUNTIF(INDIRECT("'Calcul1'!"&amp;VLOOKUP($A57,tab_z,2,FALSE)&amp;(F$1+((ROW()-$C61)*4))&amp;":"&amp;VLOOKUP($A57,tab_z,3,FALSE)&amp;(F$2+((ROW()-$C61)*4))),BD!$N$6))/2+IF(F57="","",COUNTIF(INDIRECT("'Calcul1'!"&amp;VLOOKUP($A57,tab_z,2,FALSE)&amp;(F$1+((ROW()-$C61)*4))&amp;":"&amp;VLOOKUP($A57,tab_z,3,FALSE)&amp;(F$2+((ROW()-$C61)*4))),BD!$N$7))/2+IF(F57="","",COUNTIF(INDIRECT("'Calcul1'!"&amp;VLOOKUP($A57,tab_z,2,FALSE)&amp;(F$1+((ROW()-$C61)*4))&amp;":"&amp;VLOOKUP($A57,tab_z,3,FALSE)&amp;(F$2+((ROW()-$C61)*4))),BD!$N$8))/2+IF(F57="","",COUNTIF(INDIRECT("'Calcul1'!"&amp;VLOOKUP($A57,tab_z,2,FALSE)&amp;(F$1+((ROW()-$C61)*4))&amp;":"&amp;VLOOKUP($A57,tab_z,3,FALSE)&amp;(F$2+((ROW()-$C61)*4))),BD!$N$9))/2+IF(F57="","",COUNTIF(INDIRECT("'Calcul1'!"&amp;VLOOKUP($A57,tab_z,2,FALSE)&amp;(F$1+((ROW()-$C61)*4))&amp;":"&amp;VLOOKUP($A57,tab_z,3,FALSE)&amp;(F$2+((ROW()-$C61)*4))),BD!$N$10))/2+IF(F57="","",COUNTIF(INDIRECT("'Calcul1'!"&amp;VLOOKUP($A57,tab_z,2,FALSE)&amp;(F$1+((ROW()-$C61)*4))&amp;":"&amp;VLOOKUP($A57,tab_z,3,FALSE)&amp;(F$2+((ROW()-$C61)*4))),BD!$N$11))/2+IF(F57="","",COUNTIF(INDIRECT("'Calcul1'!"&amp;VLOOKUP($A57,tab_z,2,FALSE)&amp;(F$1+((ROW()-$C61)*4))&amp;":"&amp;VLOOKUP($A57,tab_z,3,FALSE)&amp;(F$2+((ROW()-$C61)*4))),BD!$N$12))/2+IF(F57="","",COUNTIF(INDIRECT("'Calcul1'!"&amp;VLOOKUP($A57,tab_z,2,FALSE)&amp;(F$1+((ROW()-$C61)*4))&amp;":"&amp;VLOOKUP($A57,tab_z,3,FALSE)&amp;(F$2+((ROW()-$C61)*4))),BD!$N$13))/2+IF(F57="","",COUNTIF(INDIRECT("'Calcul1'!"&amp;VLOOKUP($A57,tab_z,2,FALSE)&amp;(F$1+((ROW()-$C61)*4))&amp;":"&amp;VLOOKUP($A57,tab_z,3,FALSE)&amp;(F$2+((ROW()-$C61)*4))),BD!$N$14))/2+IF(F57="","",COUNTIF(INDIRECT("'Calcul1'!"&amp;VLOOKUP($A57,tab_z,2,FALSE)&amp;(F$1+((ROW()-$C61)*4))&amp;":"&amp;VLOOKUP($A57,tab_z,3,FALSE)&amp;(F$2+((ROW()-$C61)*4))),BD!$N$15))/2+IF(F57="","",COUNTIF(INDIRECT("'Calcul1'!"&amp;VLOOKUP($A57,tab_z,2,FALSE)&amp;(F$1+((ROW()-$C61)*4))&amp;":"&amp;VLOOKUP($A57,tab_z,3,FALSE)&amp;(F$2+((ROW()-$C61)*4))),BD!$N$16))/2+IF(F57="","",COUNTIF(INDIRECT("'Calcul1'!"&amp;VLOOKUP($A57,tab_z,2,FALSE)&amp;(F$1+((ROW()-$C61)*4))&amp;":"&amp;VLOOKUP($A57,tab_z,3,FALSE)&amp;(F$2+((ROW()-$C61)*4))),BD!$N$17))/2+IF(F57="","",COUNTIF(INDIRECT("'Calcul1'!"&amp;VLOOKUP($A57,tab_z,2,FALSE)&amp;(F$1+((ROW()-$C61)*4))&amp;":"&amp;VLOOKUP($A57,tab_z,3,FALSE)&amp;(F$2+((ROW()-$C61)*4))),BD!$N$18))/2+IF(F57="","",COUNTIF(INDIRECT("'Calcul1'!"&amp;VLOOKUP($A57,tab_z,2,FALSE)&amp;(F$1+((ROW()-$C61)*4))&amp;":"&amp;VLOOKUP($A57,tab_z,3,FALSE)&amp;(F$2+((ROW()-$C61)*4))),BD!$N$19))/2++IF(F57="","",COUNTIF(INDIRECT("'Calcul1'!"&amp;VLOOKUP($A57,tab_z,2,FALSE)&amp;(F$1+((ROW()-$C61)*4))&amp;":"&amp;VLOOKUP($A57,tab_z,3,FALSE)&amp;(F$2+((ROW()-$C61)*4))),BD!$N$20))/2</f>
        <v>0</v>
      </c>
      <c r="G61" s="275">
        <f ca="1">IF(G57="","",COUNTIF(INDIRECT("'Calcul1'!"&amp;VLOOKUP($A57,tab_z,2,FALSE)&amp;(G$1+((ROW()-$C61)*4))&amp;":"&amp;VLOOKUP($A57,tab_z,3,FALSE)&amp;(G$2+((ROW()-$C61)*4))),BD!$N$2))/2+IF(G57="","",COUNTIF(INDIRECT("'Calcul1'!"&amp;VLOOKUP($A57,tab_z,2,FALSE)&amp;(G$1+((ROW()-$C61)*4))&amp;":"&amp;VLOOKUP($A57,tab_z,3,FALSE)&amp;(G$2+((ROW()-$C61)*4))),BD!$N$3))/2+IF(G57="","",COUNTIF(INDIRECT("'Calcul1'!"&amp;VLOOKUP($A57,tab_z,2,FALSE)&amp;(G$1+((ROW()-$C61)*4))&amp;":"&amp;VLOOKUP($A57,tab_z,3,FALSE)&amp;(G$2+((ROW()-$C61)*4))),BD!$N$4))/2+IF(G57="","",COUNTIF(INDIRECT("'Calcul1'!"&amp;VLOOKUP($A57,tab_z,2,FALSE)&amp;(G$1+((ROW()-$C61)*4))&amp;":"&amp;VLOOKUP($A57,tab_z,3,FALSE)&amp;(G$2+((ROW()-$C61)*4))),BD!$N$5))/2+IF(G57="","",COUNTIF(INDIRECT("'Calcul1'!"&amp;VLOOKUP($A57,tab_z,2,FALSE)&amp;(G$1+((ROW()-$C61)*4))&amp;":"&amp;VLOOKUP($A57,tab_z,3,FALSE)&amp;(G$2+((ROW()-$C61)*4))),BD!$N$6))/2+IF(G57="","",COUNTIF(INDIRECT("'Calcul1'!"&amp;VLOOKUP($A57,tab_z,2,FALSE)&amp;(G$1+((ROW()-$C61)*4))&amp;":"&amp;VLOOKUP($A57,tab_z,3,FALSE)&amp;(G$2+((ROW()-$C61)*4))),BD!$N$7))/2+IF(G57="","",COUNTIF(INDIRECT("'Calcul1'!"&amp;VLOOKUP($A57,tab_z,2,FALSE)&amp;(G$1+((ROW()-$C61)*4))&amp;":"&amp;VLOOKUP($A57,tab_z,3,FALSE)&amp;(G$2+((ROW()-$C61)*4))),BD!$N$8))/2+IF(G57="","",COUNTIF(INDIRECT("'Calcul1'!"&amp;VLOOKUP($A57,tab_z,2,FALSE)&amp;(G$1+((ROW()-$C61)*4))&amp;":"&amp;VLOOKUP($A57,tab_z,3,FALSE)&amp;(G$2+((ROW()-$C61)*4))),BD!$N$9))/2+IF(G57="","",COUNTIF(INDIRECT("'Calcul1'!"&amp;VLOOKUP($A57,tab_z,2,FALSE)&amp;(G$1+((ROW()-$C61)*4))&amp;":"&amp;VLOOKUP($A57,tab_z,3,FALSE)&amp;(G$2+((ROW()-$C61)*4))),BD!$N$10))/2+IF(G57="","",COUNTIF(INDIRECT("'Calcul1'!"&amp;VLOOKUP($A57,tab_z,2,FALSE)&amp;(G$1+((ROW()-$C61)*4))&amp;":"&amp;VLOOKUP($A57,tab_z,3,FALSE)&amp;(G$2+((ROW()-$C61)*4))),BD!$N$11))/2+IF(G57="","",COUNTIF(INDIRECT("'Calcul1'!"&amp;VLOOKUP($A57,tab_z,2,FALSE)&amp;(G$1+((ROW()-$C61)*4))&amp;":"&amp;VLOOKUP($A57,tab_z,3,FALSE)&amp;(G$2+((ROW()-$C61)*4))),BD!$N$12))/2+IF(G57="","",COUNTIF(INDIRECT("'Calcul1'!"&amp;VLOOKUP($A57,tab_z,2,FALSE)&amp;(G$1+((ROW()-$C61)*4))&amp;":"&amp;VLOOKUP($A57,tab_z,3,FALSE)&amp;(G$2+((ROW()-$C61)*4))),BD!$N$13))/2+IF(G57="","",COUNTIF(INDIRECT("'Calcul1'!"&amp;VLOOKUP($A57,tab_z,2,FALSE)&amp;(G$1+((ROW()-$C61)*4))&amp;":"&amp;VLOOKUP($A57,tab_z,3,FALSE)&amp;(G$2+((ROW()-$C61)*4))),BD!$N$14))/2+IF(G57="","",COUNTIF(INDIRECT("'Calcul1'!"&amp;VLOOKUP($A57,tab_z,2,FALSE)&amp;(G$1+((ROW()-$C61)*4))&amp;":"&amp;VLOOKUP($A57,tab_z,3,FALSE)&amp;(G$2+((ROW()-$C61)*4))),BD!$N$15))/2+IF(G57="","",COUNTIF(INDIRECT("'Calcul1'!"&amp;VLOOKUP($A57,tab_z,2,FALSE)&amp;(G$1+((ROW()-$C61)*4))&amp;":"&amp;VLOOKUP($A57,tab_z,3,FALSE)&amp;(G$2+((ROW()-$C61)*4))),BD!$N$16))/2+IF(G57="","",COUNTIF(INDIRECT("'Calcul1'!"&amp;VLOOKUP($A57,tab_z,2,FALSE)&amp;(G$1+((ROW()-$C61)*4))&amp;":"&amp;VLOOKUP($A57,tab_z,3,FALSE)&amp;(G$2+((ROW()-$C61)*4))),BD!$N$17))/2+IF(G57="","",COUNTIF(INDIRECT("'Calcul1'!"&amp;VLOOKUP($A57,tab_z,2,FALSE)&amp;(G$1+((ROW()-$C61)*4))&amp;":"&amp;VLOOKUP($A57,tab_z,3,FALSE)&amp;(G$2+((ROW()-$C61)*4))),BD!$N$18))/2+IF(G57="","",COUNTIF(INDIRECT("'Calcul1'!"&amp;VLOOKUP($A57,tab_z,2,FALSE)&amp;(G$1+((ROW()-$C61)*4))&amp;":"&amp;VLOOKUP($A57,tab_z,3,FALSE)&amp;(G$2+((ROW()-$C61)*4))),BD!$N$19))/2++IF(G57="","",COUNTIF(INDIRECT("'Calcul1'!"&amp;VLOOKUP($A57,tab_z,2,FALSE)&amp;(G$1+((ROW()-$C61)*4))&amp;":"&amp;VLOOKUP($A57,tab_z,3,FALSE)&amp;(G$2+((ROW()-$C61)*4))),BD!$N$20))/2</f>
        <v>0</v>
      </c>
      <c r="H61" s="275" t="e">
        <f ca="1">IF(H57="","",COUNTIF(INDIRECT("'Calcul1'!"&amp;VLOOKUP($A57,tab_z,2,FALSE)&amp;(H$1+((ROW()-$C61)*4))&amp;":"&amp;VLOOKUP($A57,tab_z,3,FALSE)&amp;(H$2+((ROW()-$C61)*4))),BD!$N$2))/2+IF(H57="","",COUNTIF(INDIRECT("'Calcul1'!"&amp;VLOOKUP($A57,tab_z,2,FALSE)&amp;(H$1+((ROW()-$C61)*4))&amp;":"&amp;VLOOKUP($A57,tab_z,3,FALSE)&amp;(H$2+((ROW()-$C61)*4))),BD!$N$3))/2+IF(H57="","",COUNTIF(INDIRECT("'Calcul1'!"&amp;VLOOKUP($A57,tab_z,2,FALSE)&amp;(H$1+((ROW()-$C61)*4))&amp;":"&amp;VLOOKUP($A57,tab_z,3,FALSE)&amp;(H$2+((ROW()-$C61)*4))),BD!$N$4))/2+IF(H57="","",COUNTIF(INDIRECT("'Calcul1'!"&amp;VLOOKUP($A57,tab_z,2,FALSE)&amp;(H$1+((ROW()-$C61)*4))&amp;":"&amp;VLOOKUP($A57,tab_z,3,FALSE)&amp;(H$2+((ROW()-$C61)*4))),BD!$N$5))/2+IF(H57="","",COUNTIF(INDIRECT("'Calcul1'!"&amp;VLOOKUP($A57,tab_z,2,FALSE)&amp;(H$1+((ROW()-$C61)*4))&amp;":"&amp;VLOOKUP($A57,tab_z,3,FALSE)&amp;(H$2+((ROW()-$C61)*4))),BD!$N$6))/2+IF(H57="","",COUNTIF(INDIRECT("'Calcul1'!"&amp;VLOOKUP($A57,tab_z,2,FALSE)&amp;(H$1+((ROW()-$C61)*4))&amp;":"&amp;VLOOKUP($A57,tab_z,3,FALSE)&amp;(H$2+((ROW()-$C61)*4))),BD!$N$7))/2+IF(H57="","",COUNTIF(INDIRECT("'Calcul1'!"&amp;VLOOKUP($A57,tab_z,2,FALSE)&amp;(H$1+((ROW()-$C61)*4))&amp;":"&amp;VLOOKUP($A57,tab_z,3,FALSE)&amp;(H$2+((ROW()-$C61)*4))),BD!$N$8))/2+IF(H57="","",COUNTIF(INDIRECT("'Calcul1'!"&amp;VLOOKUP($A57,tab_z,2,FALSE)&amp;(H$1+((ROW()-$C61)*4))&amp;":"&amp;VLOOKUP($A57,tab_z,3,FALSE)&amp;(H$2+((ROW()-$C61)*4))),BD!$N$9))/2+IF(H57="","",COUNTIF(INDIRECT("'Calcul1'!"&amp;VLOOKUP($A57,tab_z,2,FALSE)&amp;(H$1+((ROW()-$C61)*4))&amp;":"&amp;VLOOKUP($A57,tab_z,3,FALSE)&amp;(H$2+((ROW()-$C61)*4))),BD!$N$10))/2+IF(H57="","",COUNTIF(INDIRECT("'Calcul1'!"&amp;VLOOKUP($A57,tab_z,2,FALSE)&amp;(H$1+((ROW()-$C61)*4))&amp;":"&amp;VLOOKUP($A57,tab_z,3,FALSE)&amp;(H$2+((ROW()-$C61)*4))),BD!$N$11))/2+IF(H57="","",COUNTIF(INDIRECT("'Calcul1'!"&amp;VLOOKUP($A57,tab_z,2,FALSE)&amp;(H$1+((ROW()-$C61)*4))&amp;":"&amp;VLOOKUP($A57,tab_z,3,FALSE)&amp;(H$2+((ROW()-$C61)*4))),BD!$N$12))/2+IF(H57="","",COUNTIF(INDIRECT("'Calcul1'!"&amp;VLOOKUP($A57,tab_z,2,FALSE)&amp;(H$1+((ROW()-$C61)*4))&amp;":"&amp;VLOOKUP($A57,tab_z,3,FALSE)&amp;(H$2+((ROW()-$C61)*4))),BD!$N$13))/2+IF(H57="","",COUNTIF(INDIRECT("'Calcul1'!"&amp;VLOOKUP($A57,tab_z,2,FALSE)&amp;(H$1+((ROW()-$C61)*4))&amp;":"&amp;VLOOKUP($A57,tab_z,3,FALSE)&amp;(H$2+((ROW()-$C61)*4))),BD!$N$14))/2+IF(H57="","",COUNTIF(INDIRECT("'Calcul1'!"&amp;VLOOKUP($A57,tab_z,2,FALSE)&amp;(H$1+((ROW()-$C61)*4))&amp;":"&amp;VLOOKUP($A57,tab_z,3,FALSE)&amp;(H$2+((ROW()-$C61)*4))),BD!$N$15))/2+IF(H57="","",COUNTIF(INDIRECT("'Calcul1'!"&amp;VLOOKUP($A57,tab_z,2,FALSE)&amp;(H$1+((ROW()-$C61)*4))&amp;":"&amp;VLOOKUP($A57,tab_z,3,FALSE)&amp;(H$2+((ROW()-$C61)*4))),BD!$N$16))/2+IF(H57="","",COUNTIF(INDIRECT("'Calcul1'!"&amp;VLOOKUP($A57,tab_z,2,FALSE)&amp;(H$1+((ROW()-$C61)*4))&amp;":"&amp;VLOOKUP($A57,tab_z,3,FALSE)&amp;(H$2+((ROW()-$C61)*4))),BD!$N$17))/2+IF(H57="","",COUNTIF(INDIRECT("'Calcul1'!"&amp;VLOOKUP($A57,tab_z,2,FALSE)&amp;(H$1+((ROW()-$C61)*4))&amp;":"&amp;VLOOKUP($A57,tab_z,3,FALSE)&amp;(H$2+((ROW()-$C61)*4))),BD!$N$18))/2+IF(H57="","",COUNTIF(INDIRECT("'Calcul1'!"&amp;VLOOKUP($A57,tab_z,2,FALSE)&amp;(H$1+((ROW()-$C61)*4))&amp;":"&amp;VLOOKUP($A57,tab_z,3,FALSE)&amp;(H$2+((ROW()-$C61)*4))),BD!$N$19))/2++IF(H57="","",COUNTIF(INDIRECT("'Calcul1'!"&amp;VLOOKUP($A57,tab_z,2,FALSE)&amp;(H$1+((ROW()-$C61)*4))&amp;":"&amp;VLOOKUP($A57,tab_z,3,FALSE)&amp;(H$2+((ROW()-$C61)*4))),BD!$N$20))/2</f>
        <v>#VALUE!</v>
      </c>
      <c r="I61" s="275" t="e">
        <f ca="1">IF(I57="","",COUNTIF(INDIRECT("'Calcul1'!"&amp;VLOOKUP($A57,tab_z,2,FALSE)&amp;(I$1+((ROW()-$C61)*4))&amp;":"&amp;VLOOKUP($A57,tab_z,3,FALSE)&amp;(I$2+((ROW()-$C61)*4))),BD!$N$2))/2+IF(I57="","",COUNTIF(INDIRECT("'Calcul1'!"&amp;VLOOKUP($A57,tab_z,2,FALSE)&amp;(I$1+((ROW()-$C61)*4))&amp;":"&amp;VLOOKUP($A57,tab_z,3,FALSE)&amp;(I$2+((ROW()-$C61)*4))),BD!$N$3))/2+IF(I57="","",COUNTIF(INDIRECT("'Calcul1'!"&amp;VLOOKUP($A57,tab_z,2,FALSE)&amp;(I$1+((ROW()-$C61)*4))&amp;":"&amp;VLOOKUP($A57,tab_z,3,FALSE)&amp;(I$2+((ROW()-$C61)*4))),BD!$N$4))/2+IF(I57="","",COUNTIF(INDIRECT("'Calcul1'!"&amp;VLOOKUP($A57,tab_z,2,FALSE)&amp;(I$1+((ROW()-$C61)*4))&amp;":"&amp;VLOOKUP($A57,tab_z,3,FALSE)&amp;(I$2+((ROW()-$C61)*4))),BD!$N$5))/2+IF(I57="","",COUNTIF(INDIRECT("'Calcul1'!"&amp;VLOOKUP($A57,tab_z,2,FALSE)&amp;(I$1+((ROW()-$C61)*4))&amp;":"&amp;VLOOKUP($A57,tab_z,3,FALSE)&amp;(I$2+((ROW()-$C61)*4))),BD!$N$6))/2+IF(I57="","",COUNTIF(INDIRECT("'Calcul1'!"&amp;VLOOKUP($A57,tab_z,2,FALSE)&amp;(I$1+((ROW()-$C61)*4))&amp;":"&amp;VLOOKUP($A57,tab_z,3,FALSE)&amp;(I$2+((ROW()-$C61)*4))),BD!$N$7))/2+IF(I57="","",COUNTIF(INDIRECT("'Calcul1'!"&amp;VLOOKUP($A57,tab_z,2,FALSE)&amp;(I$1+((ROW()-$C61)*4))&amp;":"&amp;VLOOKUP($A57,tab_z,3,FALSE)&amp;(I$2+((ROW()-$C61)*4))),BD!$N$8))/2+IF(I57="","",COUNTIF(INDIRECT("'Calcul1'!"&amp;VLOOKUP($A57,tab_z,2,FALSE)&amp;(I$1+((ROW()-$C61)*4))&amp;":"&amp;VLOOKUP($A57,tab_z,3,FALSE)&amp;(I$2+((ROW()-$C61)*4))),BD!$N$9))/2+IF(I57="","",COUNTIF(INDIRECT("'Calcul1'!"&amp;VLOOKUP($A57,tab_z,2,FALSE)&amp;(I$1+((ROW()-$C61)*4))&amp;":"&amp;VLOOKUP($A57,tab_z,3,FALSE)&amp;(I$2+((ROW()-$C61)*4))),BD!$N$10))/2+IF(I57="","",COUNTIF(INDIRECT("'Calcul1'!"&amp;VLOOKUP($A57,tab_z,2,FALSE)&amp;(I$1+((ROW()-$C61)*4))&amp;":"&amp;VLOOKUP($A57,tab_z,3,FALSE)&amp;(I$2+((ROW()-$C61)*4))),BD!$N$11))/2+IF(I57="","",COUNTIF(INDIRECT("'Calcul1'!"&amp;VLOOKUP($A57,tab_z,2,FALSE)&amp;(I$1+((ROW()-$C61)*4))&amp;":"&amp;VLOOKUP($A57,tab_z,3,FALSE)&amp;(I$2+((ROW()-$C61)*4))),BD!$N$12))/2+IF(I57="","",COUNTIF(INDIRECT("'Calcul1'!"&amp;VLOOKUP($A57,tab_z,2,FALSE)&amp;(I$1+((ROW()-$C61)*4))&amp;":"&amp;VLOOKUP($A57,tab_z,3,FALSE)&amp;(I$2+((ROW()-$C61)*4))),BD!$N$13))/2+IF(I57="","",COUNTIF(INDIRECT("'Calcul1'!"&amp;VLOOKUP($A57,tab_z,2,FALSE)&amp;(I$1+((ROW()-$C61)*4))&amp;":"&amp;VLOOKUP($A57,tab_z,3,FALSE)&amp;(I$2+((ROW()-$C61)*4))),BD!$N$14))/2+IF(I57="","",COUNTIF(INDIRECT("'Calcul1'!"&amp;VLOOKUP($A57,tab_z,2,FALSE)&amp;(I$1+((ROW()-$C61)*4))&amp;":"&amp;VLOOKUP($A57,tab_z,3,FALSE)&amp;(I$2+((ROW()-$C61)*4))),BD!$N$15))/2+IF(I57="","",COUNTIF(INDIRECT("'Calcul1'!"&amp;VLOOKUP($A57,tab_z,2,FALSE)&amp;(I$1+((ROW()-$C61)*4))&amp;":"&amp;VLOOKUP($A57,tab_z,3,FALSE)&amp;(I$2+((ROW()-$C61)*4))),BD!$N$16))/2+IF(I57="","",COUNTIF(INDIRECT("'Calcul1'!"&amp;VLOOKUP($A57,tab_z,2,FALSE)&amp;(I$1+((ROW()-$C61)*4))&amp;":"&amp;VLOOKUP($A57,tab_z,3,FALSE)&amp;(I$2+((ROW()-$C61)*4))),BD!$N$17))/2+IF(I57="","",COUNTIF(INDIRECT("'Calcul1'!"&amp;VLOOKUP($A57,tab_z,2,FALSE)&amp;(I$1+((ROW()-$C61)*4))&amp;":"&amp;VLOOKUP($A57,tab_z,3,FALSE)&amp;(I$2+((ROW()-$C61)*4))),BD!$N$18))/2+IF(I57="","",COUNTIF(INDIRECT("'Calcul1'!"&amp;VLOOKUP($A57,tab_z,2,FALSE)&amp;(I$1+((ROW()-$C61)*4))&amp;":"&amp;VLOOKUP($A57,tab_z,3,FALSE)&amp;(I$2+((ROW()-$C61)*4))),BD!$N$19))/2++IF(I57="","",COUNTIF(INDIRECT("'Calcul1'!"&amp;VLOOKUP($A57,tab_z,2,FALSE)&amp;(I$1+((ROW()-$C61)*4))&amp;":"&amp;VLOOKUP($A57,tab_z,3,FALSE)&amp;(I$2+((ROW()-$C61)*4))),BD!$N$20))/2</f>
        <v>#VALUE!</v>
      </c>
      <c r="J61" s="275" t="e">
        <f ca="1">IF(J57="","",COUNTIF(INDIRECT("'Calcul1'!"&amp;VLOOKUP($A57,tab_z,2,FALSE)&amp;(J$1+((ROW()-$C61)*4))&amp;":"&amp;VLOOKUP($A57,tab_z,3,FALSE)&amp;(J$2+((ROW()-$C61)*4))),BD!$N$2))/2+IF(J57="","",COUNTIF(INDIRECT("'Calcul1'!"&amp;VLOOKUP($A57,tab_z,2,FALSE)&amp;(J$1+((ROW()-$C61)*4))&amp;":"&amp;VLOOKUP($A57,tab_z,3,FALSE)&amp;(J$2+((ROW()-$C61)*4))),BD!$N$3))/2+IF(J57="","",COUNTIF(INDIRECT("'Calcul1'!"&amp;VLOOKUP($A57,tab_z,2,FALSE)&amp;(J$1+((ROW()-$C61)*4))&amp;":"&amp;VLOOKUP($A57,tab_z,3,FALSE)&amp;(J$2+((ROW()-$C61)*4))),BD!$N$4))/2+IF(J57="","",COUNTIF(INDIRECT("'Calcul1'!"&amp;VLOOKUP($A57,tab_z,2,FALSE)&amp;(J$1+((ROW()-$C61)*4))&amp;":"&amp;VLOOKUP($A57,tab_z,3,FALSE)&amp;(J$2+((ROW()-$C61)*4))),BD!$N$5))/2+IF(J57="","",COUNTIF(INDIRECT("'Calcul1'!"&amp;VLOOKUP($A57,tab_z,2,FALSE)&amp;(J$1+((ROW()-$C61)*4))&amp;":"&amp;VLOOKUP($A57,tab_z,3,FALSE)&amp;(J$2+((ROW()-$C61)*4))),BD!$N$6))/2+IF(J57="","",COUNTIF(INDIRECT("'Calcul1'!"&amp;VLOOKUP($A57,tab_z,2,FALSE)&amp;(J$1+((ROW()-$C61)*4))&amp;":"&amp;VLOOKUP($A57,tab_z,3,FALSE)&amp;(J$2+((ROW()-$C61)*4))),BD!$N$7))/2+IF(J57="","",COUNTIF(INDIRECT("'Calcul1'!"&amp;VLOOKUP($A57,tab_z,2,FALSE)&amp;(J$1+((ROW()-$C61)*4))&amp;":"&amp;VLOOKUP($A57,tab_z,3,FALSE)&amp;(J$2+((ROW()-$C61)*4))),BD!$N$8))/2+IF(J57="","",COUNTIF(INDIRECT("'Calcul1'!"&amp;VLOOKUP($A57,tab_z,2,FALSE)&amp;(J$1+((ROW()-$C61)*4))&amp;":"&amp;VLOOKUP($A57,tab_z,3,FALSE)&amp;(J$2+((ROW()-$C61)*4))),BD!$N$9))/2+IF(J57="","",COUNTIF(INDIRECT("'Calcul1'!"&amp;VLOOKUP($A57,tab_z,2,FALSE)&amp;(J$1+((ROW()-$C61)*4))&amp;":"&amp;VLOOKUP($A57,tab_z,3,FALSE)&amp;(J$2+((ROW()-$C61)*4))),BD!$N$10))/2+IF(J57="","",COUNTIF(INDIRECT("'Calcul1'!"&amp;VLOOKUP($A57,tab_z,2,FALSE)&amp;(J$1+((ROW()-$C61)*4))&amp;":"&amp;VLOOKUP($A57,tab_z,3,FALSE)&amp;(J$2+((ROW()-$C61)*4))),BD!$N$11))/2+IF(J57="","",COUNTIF(INDIRECT("'Calcul1'!"&amp;VLOOKUP($A57,tab_z,2,FALSE)&amp;(J$1+((ROW()-$C61)*4))&amp;":"&amp;VLOOKUP($A57,tab_z,3,FALSE)&amp;(J$2+((ROW()-$C61)*4))),BD!$N$12))/2+IF(J57="","",COUNTIF(INDIRECT("'Calcul1'!"&amp;VLOOKUP($A57,tab_z,2,FALSE)&amp;(J$1+((ROW()-$C61)*4))&amp;":"&amp;VLOOKUP($A57,tab_z,3,FALSE)&amp;(J$2+((ROW()-$C61)*4))),BD!$N$13))/2+IF(J57="","",COUNTIF(INDIRECT("'Calcul1'!"&amp;VLOOKUP($A57,tab_z,2,FALSE)&amp;(J$1+((ROW()-$C61)*4))&amp;":"&amp;VLOOKUP($A57,tab_z,3,FALSE)&amp;(J$2+((ROW()-$C61)*4))),BD!$N$14))/2+IF(J57="","",COUNTIF(INDIRECT("'Calcul1'!"&amp;VLOOKUP($A57,tab_z,2,FALSE)&amp;(J$1+((ROW()-$C61)*4))&amp;":"&amp;VLOOKUP($A57,tab_z,3,FALSE)&amp;(J$2+((ROW()-$C61)*4))),BD!$N$15))/2+IF(J57="","",COUNTIF(INDIRECT("'Calcul1'!"&amp;VLOOKUP($A57,tab_z,2,FALSE)&amp;(J$1+((ROW()-$C61)*4))&amp;":"&amp;VLOOKUP($A57,tab_z,3,FALSE)&amp;(J$2+((ROW()-$C61)*4))),BD!$N$16))/2+IF(J57="","",COUNTIF(INDIRECT("'Calcul1'!"&amp;VLOOKUP($A57,tab_z,2,FALSE)&amp;(J$1+((ROW()-$C61)*4))&amp;":"&amp;VLOOKUP($A57,tab_z,3,FALSE)&amp;(J$2+((ROW()-$C61)*4))),BD!$N$17))/2+IF(J57="","",COUNTIF(INDIRECT("'Calcul1'!"&amp;VLOOKUP($A57,tab_z,2,FALSE)&amp;(J$1+((ROW()-$C61)*4))&amp;":"&amp;VLOOKUP($A57,tab_z,3,FALSE)&amp;(J$2+((ROW()-$C61)*4))),BD!$N$18))/2+IF(J57="","",COUNTIF(INDIRECT("'Calcul1'!"&amp;VLOOKUP($A57,tab_z,2,FALSE)&amp;(J$1+((ROW()-$C61)*4))&amp;":"&amp;VLOOKUP($A57,tab_z,3,FALSE)&amp;(J$2+((ROW()-$C61)*4))),BD!$N$19))/2++IF(J57="","",COUNTIF(INDIRECT("'Calcul1'!"&amp;VLOOKUP($A57,tab_z,2,FALSE)&amp;(J$1+((ROW()-$C61)*4))&amp;":"&amp;VLOOKUP($A57,tab_z,3,FALSE)&amp;(J$2+((ROW()-$C61)*4))),BD!$N$20))/2</f>
        <v>#VALUE!</v>
      </c>
      <c r="K61" s="275" t="e">
        <f ca="1">IF(K57="","",COUNTIF(INDIRECT("'Calcul1'!"&amp;VLOOKUP($A57,tab_z,2,FALSE)&amp;(K$1+((ROW()-$C61)*4))&amp;":"&amp;VLOOKUP($A57,tab_z,3,FALSE)&amp;(K$2+((ROW()-$C61)*4))),BD!$N$2))/2+IF(K57="","",COUNTIF(INDIRECT("'Calcul1'!"&amp;VLOOKUP($A57,tab_z,2,FALSE)&amp;(K$1+((ROW()-$C61)*4))&amp;":"&amp;VLOOKUP($A57,tab_z,3,FALSE)&amp;(K$2+((ROW()-$C61)*4))),BD!$N$3))/2+IF(K57="","",COUNTIF(INDIRECT("'Calcul1'!"&amp;VLOOKUP($A57,tab_z,2,FALSE)&amp;(K$1+((ROW()-$C61)*4))&amp;":"&amp;VLOOKUP($A57,tab_z,3,FALSE)&amp;(K$2+((ROW()-$C61)*4))),BD!$N$4))/2+IF(K57="","",COUNTIF(INDIRECT("'Calcul1'!"&amp;VLOOKUP($A57,tab_z,2,FALSE)&amp;(K$1+((ROW()-$C61)*4))&amp;":"&amp;VLOOKUP($A57,tab_z,3,FALSE)&amp;(K$2+((ROW()-$C61)*4))),BD!$N$5))/2+IF(K57="","",COUNTIF(INDIRECT("'Calcul1'!"&amp;VLOOKUP($A57,tab_z,2,FALSE)&amp;(K$1+((ROW()-$C61)*4))&amp;":"&amp;VLOOKUP($A57,tab_z,3,FALSE)&amp;(K$2+((ROW()-$C61)*4))),BD!$N$6))/2+IF(K57="","",COUNTIF(INDIRECT("'Calcul1'!"&amp;VLOOKUP($A57,tab_z,2,FALSE)&amp;(K$1+((ROW()-$C61)*4))&amp;":"&amp;VLOOKUP($A57,tab_z,3,FALSE)&amp;(K$2+((ROW()-$C61)*4))),BD!$N$7))/2+IF(K57="","",COUNTIF(INDIRECT("'Calcul1'!"&amp;VLOOKUP($A57,tab_z,2,FALSE)&amp;(K$1+((ROW()-$C61)*4))&amp;":"&amp;VLOOKUP($A57,tab_z,3,FALSE)&amp;(K$2+((ROW()-$C61)*4))),BD!$N$8))/2+IF(K57="","",COUNTIF(INDIRECT("'Calcul1'!"&amp;VLOOKUP($A57,tab_z,2,FALSE)&amp;(K$1+((ROW()-$C61)*4))&amp;":"&amp;VLOOKUP($A57,tab_z,3,FALSE)&amp;(K$2+((ROW()-$C61)*4))),BD!$N$9))/2+IF(K57="","",COUNTIF(INDIRECT("'Calcul1'!"&amp;VLOOKUP($A57,tab_z,2,FALSE)&amp;(K$1+((ROW()-$C61)*4))&amp;":"&amp;VLOOKUP($A57,tab_z,3,FALSE)&amp;(K$2+((ROW()-$C61)*4))),BD!$N$10))/2+IF(K57="","",COUNTIF(INDIRECT("'Calcul1'!"&amp;VLOOKUP($A57,tab_z,2,FALSE)&amp;(K$1+((ROW()-$C61)*4))&amp;":"&amp;VLOOKUP($A57,tab_z,3,FALSE)&amp;(K$2+((ROW()-$C61)*4))),BD!$N$11))/2+IF(K57="","",COUNTIF(INDIRECT("'Calcul1'!"&amp;VLOOKUP($A57,tab_z,2,FALSE)&amp;(K$1+((ROW()-$C61)*4))&amp;":"&amp;VLOOKUP($A57,tab_z,3,FALSE)&amp;(K$2+((ROW()-$C61)*4))),BD!$N$12))/2+IF(K57="","",COUNTIF(INDIRECT("'Calcul1'!"&amp;VLOOKUP($A57,tab_z,2,FALSE)&amp;(K$1+((ROW()-$C61)*4))&amp;":"&amp;VLOOKUP($A57,tab_z,3,FALSE)&amp;(K$2+((ROW()-$C61)*4))),BD!$N$13))/2+IF(K57="","",COUNTIF(INDIRECT("'Calcul1'!"&amp;VLOOKUP($A57,tab_z,2,FALSE)&amp;(K$1+((ROW()-$C61)*4))&amp;":"&amp;VLOOKUP($A57,tab_z,3,FALSE)&amp;(K$2+((ROW()-$C61)*4))),BD!$N$14))/2+IF(K57="","",COUNTIF(INDIRECT("'Calcul1'!"&amp;VLOOKUP($A57,tab_z,2,FALSE)&amp;(K$1+((ROW()-$C61)*4))&amp;":"&amp;VLOOKUP($A57,tab_z,3,FALSE)&amp;(K$2+((ROW()-$C61)*4))),BD!$N$15))/2+IF(K57="","",COUNTIF(INDIRECT("'Calcul1'!"&amp;VLOOKUP($A57,tab_z,2,FALSE)&amp;(K$1+((ROW()-$C61)*4))&amp;":"&amp;VLOOKUP($A57,tab_z,3,FALSE)&amp;(K$2+((ROW()-$C61)*4))),BD!$N$16))/2+IF(K57="","",COUNTIF(INDIRECT("'Calcul1'!"&amp;VLOOKUP($A57,tab_z,2,FALSE)&amp;(K$1+((ROW()-$C61)*4))&amp;":"&amp;VLOOKUP($A57,tab_z,3,FALSE)&amp;(K$2+((ROW()-$C61)*4))),BD!$N$17))/2+IF(K57="","",COUNTIF(INDIRECT("'Calcul1'!"&amp;VLOOKUP($A57,tab_z,2,FALSE)&amp;(K$1+((ROW()-$C61)*4))&amp;":"&amp;VLOOKUP($A57,tab_z,3,FALSE)&amp;(K$2+((ROW()-$C61)*4))),BD!$N$18))/2+IF(K57="","",COUNTIF(INDIRECT("'Calcul1'!"&amp;VLOOKUP($A57,tab_z,2,FALSE)&amp;(K$1+((ROW()-$C61)*4))&amp;":"&amp;VLOOKUP($A57,tab_z,3,FALSE)&amp;(K$2+((ROW()-$C61)*4))),BD!$N$19))/2++IF(K57="","",COUNTIF(INDIRECT("'Calcul1'!"&amp;VLOOKUP($A57,tab_z,2,FALSE)&amp;(K$1+((ROW()-$C61)*4))&amp;":"&amp;VLOOKUP($A57,tab_z,3,FALSE)&amp;(K$2+((ROW()-$C61)*4))),BD!$N$20))/2</f>
        <v>#VALUE!</v>
      </c>
      <c r="L61" s="276" t="e">
        <f ca="1">IF(L57="","",COUNTIF(INDIRECT("'Calcul1'!"&amp;VLOOKUP($A57,tab_z,2,FALSE)&amp;(L$1+((ROW()-$C61)*4))&amp;":"&amp;VLOOKUP($A57,tab_z,3,FALSE)&amp;(L$2+((ROW()-$C61)*4))),BD!$N$2))/2+IF(L57="","",COUNTIF(INDIRECT("'Calcul1'!"&amp;VLOOKUP($A57,tab_z,2,FALSE)&amp;(L$1+((ROW()-$C61)*4))&amp;":"&amp;VLOOKUP($A57,tab_z,3,FALSE)&amp;(L$2+((ROW()-$C61)*4))),BD!$N$3))/2+IF(L57="","",COUNTIF(INDIRECT("'Calcul1'!"&amp;VLOOKUP($A57,tab_z,2,FALSE)&amp;(L$1+((ROW()-$C61)*4))&amp;":"&amp;VLOOKUP($A57,tab_z,3,FALSE)&amp;(L$2+((ROW()-$C61)*4))),BD!$N$4))/2+IF(L57="","",COUNTIF(INDIRECT("'Calcul1'!"&amp;VLOOKUP($A57,tab_z,2,FALSE)&amp;(L$1+((ROW()-$C61)*4))&amp;":"&amp;VLOOKUP($A57,tab_z,3,FALSE)&amp;(L$2+((ROW()-$C61)*4))),BD!$N$5))/2+IF(L57="","",COUNTIF(INDIRECT("'Calcul1'!"&amp;VLOOKUP($A57,tab_z,2,FALSE)&amp;(L$1+((ROW()-$C61)*4))&amp;":"&amp;VLOOKUP($A57,tab_z,3,FALSE)&amp;(L$2+((ROW()-$C61)*4))),BD!$N$6))/2+IF(L57="","",COUNTIF(INDIRECT("'Calcul1'!"&amp;VLOOKUP($A57,tab_z,2,FALSE)&amp;(L$1+((ROW()-$C61)*4))&amp;":"&amp;VLOOKUP($A57,tab_z,3,FALSE)&amp;(L$2+((ROW()-$C61)*4))),BD!$N$7))/2+IF(L57="","",COUNTIF(INDIRECT("'Calcul1'!"&amp;VLOOKUP($A57,tab_z,2,FALSE)&amp;(L$1+((ROW()-$C61)*4))&amp;":"&amp;VLOOKUP($A57,tab_z,3,FALSE)&amp;(L$2+((ROW()-$C61)*4))),BD!$N$8))/2+IF(L57="","",COUNTIF(INDIRECT("'Calcul1'!"&amp;VLOOKUP($A57,tab_z,2,FALSE)&amp;(L$1+((ROW()-$C61)*4))&amp;":"&amp;VLOOKUP($A57,tab_z,3,FALSE)&amp;(L$2+((ROW()-$C61)*4))),BD!$N$9))/2+IF(L57="","",COUNTIF(INDIRECT("'Calcul1'!"&amp;VLOOKUP($A57,tab_z,2,FALSE)&amp;(L$1+((ROW()-$C61)*4))&amp;":"&amp;VLOOKUP($A57,tab_z,3,FALSE)&amp;(L$2+((ROW()-$C61)*4))),BD!$N$10))/2+IF(L57="","",COUNTIF(INDIRECT("'Calcul1'!"&amp;VLOOKUP($A57,tab_z,2,FALSE)&amp;(L$1+((ROW()-$C61)*4))&amp;":"&amp;VLOOKUP($A57,tab_z,3,FALSE)&amp;(L$2+((ROW()-$C61)*4))),BD!$N$11))/2+IF(L57="","",COUNTIF(INDIRECT("'Calcul1'!"&amp;VLOOKUP($A57,tab_z,2,FALSE)&amp;(L$1+((ROW()-$C61)*4))&amp;":"&amp;VLOOKUP($A57,tab_z,3,FALSE)&amp;(L$2+((ROW()-$C61)*4))),BD!$N$12))/2+IF(L57="","",COUNTIF(INDIRECT("'Calcul1'!"&amp;VLOOKUP($A57,tab_z,2,FALSE)&amp;(L$1+((ROW()-$C61)*4))&amp;":"&amp;VLOOKUP($A57,tab_z,3,FALSE)&amp;(L$2+((ROW()-$C61)*4))),BD!$N$13))/2+IF(L57="","",COUNTIF(INDIRECT("'Calcul1'!"&amp;VLOOKUP($A57,tab_z,2,FALSE)&amp;(L$1+((ROW()-$C61)*4))&amp;":"&amp;VLOOKUP($A57,tab_z,3,FALSE)&amp;(L$2+((ROW()-$C61)*4))),BD!$N$14))/2+IF(L57="","",COUNTIF(INDIRECT("'Calcul1'!"&amp;VLOOKUP($A57,tab_z,2,FALSE)&amp;(L$1+((ROW()-$C61)*4))&amp;":"&amp;VLOOKUP($A57,tab_z,3,FALSE)&amp;(L$2+((ROW()-$C61)*4))),BD!$N$15))/2+IF(L57="","",COUNTIF(INDIRECT("'Calcul1'!"&amp;VLOOKUP($A57,tab_z,2,FALSE)&amp;(L$1+((ROW()-$C61)*4))&amp;":"&amp;VLOOKUP($A57,tab_z,3,FALSE)&amp;(L$2+((ROW()-$C61)*4))),BD!$N$16))/2+IF(L57="","",COUNTIF(INDIRECT("'Calcul1'!"&amp;VLOOKUP($A57,tab_z,2,FALSE)&amp;(L$1+((ROW()-$C61)*4))&amp;":"&amp;VLOOKUP($A57,tab_z,3,FALSE)&amp;(L$2+((ROW()-$C61)*4))),BD!$N$17))/2+IF(L57="","",COUNTIF(INDIRECT("'Calcul1'!"&amp;VLOOKUP($A57,tab_z,2,FALSE)&amp;(L$1+((ROW()-$C61)*4))&amp;":"&amp;VLOOKUP($A57,tab_z,3,FALSE)&amp;(L$2+((ROW()-$C61)*4))),BD!$N$18))/2+IF(L57="","",COUNTIF(INDIRECT("'Calcul1'!"&amp;VLOOKUP($A57,tab_z,2,FALSE)&amp;(L$1+((ROW()-$C61)*4))&amp;":"&amp;VLOOKUP($A57,tab_z,3,FALSE)&amp;(L$2+((ROW()-$C61)*4))),BD!$N$19))/2++IF(L57="","",COUNTIF(INDIRECT("'Calcul1'!"&amp;VLOOKUP($A57,tab_z,2,FALSE)&amp;(L$1+((ROW()-$C61)*4))&amp;":"&amp;VLOOKUP($A57,tab_z,3,FALSE)&amp;(L$2+((ROW()-$C61)*4))),BD!$N$20))/2</f>
        <v>#VALUE!</v>
      </c>
    </row>
    <row r="62" spans="1:12" x14ac:dyDescent="0.2">
      <c r="C62">
        <v>62</v>
      </c>
      <c r="D62" s="287" t="s">
        <v>533</v>
      </c>
      <c r="E62" s="274">
        <f ca="1">IF(E57="","",COUNTIF(INDIRECT("'Calcul1'!"&amp;VLOOKUP($A57,tab_z,2,FALSE)&amp;(E$1+((ROW()-$C62)*4))&amp;":"&amp;VLOOKUP($A57,tab_z,3,FALSE)&amp;(E$2+((ROW()-$C62)*4))),BD!$H$2))/2+IF(E57="","",COUNTIF(INDIRECT("'Calcul1'!"&amp;VLOOKUP($A57,tab_z,2,FALSE)&amp;(E$1+((ROW()-$C62)*4))&amp;":"&amp;VLOOKUP($A57,tab_z,3,FALSE)&amp;(E$2+((ROW()-$C62)*4))),BD!$H$3))/2+IF(E57="","",COUNTIF(INDIRECT("'Calcul1'!"&amp;VLOOKUP($A57,tab_z,2,FALSE)&amp;(E$1+((ROW()-$C62)*4))&amp;":"&amp;VLOOKUP($A57,tab_z,3,FALSE)&amp;(E$2+((ROW()-$C62)*4))),BD!$H$4))/2+IF(E57="","",COUNTIF(INDIRECT("'Calcul1'!"&amp;VLOOKUP($A57,tab_z,2,FALSE)&amp;(E$1+((ROW()-$C62)*4))&amp;":"&amp;VLOOKUP($A57,tab_z,3,FALSE)&amp;(E$2+((ROW()-$C62)*4))),BD!$H$5))/2+IF(E57="","",COUNTIF(INDIRECT("'Calcul1'!"&amp;VLOOKUP($A57,tab_z,2,FALSE)&amp;(E$1+((ROW()-$C62)*4))&amp;":"&amp;VLOOKUP($A57,tab_z,3,FALSE)&amp;(E$2+((ROW()-$C62)*4))),BD!$H$6))/2+IF(E57="","",COUNTIF(INDIRECT("'Calcul1'!"&amp;VLOOKUP($A57,tab_z,2,FALSE)&amp;(E$1+((ROW()-$C62)*4))&amp;":"&amp;VLOOKUP($A57,tab_z,3,FALSE)&amp;(E$2+((ROW()-$C62)*4))),BD!$H$7))/2+IF(E57="","",COUNTIF(INDIRECT("'Calcul1'!"&amp;VLOOKUP($A57,tab_z,2,FALSE)&amp;(E$1+((ROW()-$C62)*4))&amp;":"&amp;VLOOKUP($A57,tab_z,3,FALSE)&amp;(E$2+((ROW()-$C62)*4))),BD!$H$8))/2+IF(E57="","",COUNTIF(INDIRECT("'Calcul1'!"&amp;VLOOKUP($A57,tab_z,2,FALSE)&amp;(E$1+((ROW()-$C62)*4))&amp;":"&amp;VLOOKUP($A57,tab_z,3,FALSE)&amp;(E$2+((ROW()-$C62)*4))),BD!$H$9))/2+IF(E57="","",COUNTIF(INDIRECT("'Calcul1'!"&amp;VLOOKUP($A57,tab_z,2,FALSE)&amp;(E$1+((ROW()-$C62)*4))&amp;":"&amp;VLOOKUP($A57,tab_z,3,FALSE)&amp;(E$2+((ROW()-$C62)*4))),BD!$H$10))/2+IF(E57="","",COUNTIF(INDIRECT("'Calcul1'!"&amp;VLOOKUP($A57,tab_z,2,FALSE)&amp;(E$1+((ROW()-$C62)*4))&amp;":"&amp;VLOOKUP($A57,tab_z,3,FALSE)&amp;(E$2+((ROW()-$C62)*4))),BD!$H$11))/2+IF(E57="","",COUNTIF(INDIRECT("'Calcul1'!"&amp;VLOOKUP($A57,tab_z,2,FALSE)&amp;(E$1+((ROW()-$C62)*4))&amp;":"&amp;VLOOKUP($A57,tab_z,3,FALSE)&amp;(E$2+((ROW()-$C62)*4))),BD!$H$12))/2+IF(E57="","",COUNTIF(INDIRECT("'Calcul1'!"&amp;VLOOKUP($A57,tab_z,2,FALSE)&amp;(E$1+((ROW()-$C62)*4))&amp;":"&amp;VLOOKUP($A57,tab_z,3,FALSE)&amp;(E$2+((ROW()-$C62)*4))),BD!$H$13))/2+IF(E57="","",COUNTIF(INDIRECT("'Calcul1'!"&amp;VLOOKUP($A57,tab_z,2,FALSE)&amp;(E$1+((ROW()-$C62)*4))&amp;":"&amp;VLOOKUP($A57,tab_z,3,FALSE)&amp;(E$2+((ROW()-$C62)*4))),BD!$H$14))/2+IF(E57="","",COUNTIF(INDIRECT("'Calcul1'!"&amp;VLOOKUP($A57,tab_z,2,FALSE)&amp;(E$1+((ROW()-$C62)*4))&amp;":"&amp;VLOOKUP($A57,tab_z,3,FALSE)&amp;(E$2+((ROW()-$C62)*4))),BD!$H$15))/2+IF(E57="","",COUNTIF(INDIRECT("'Calcul1'!"&amp;VLOOKUP($A57,tab_z,2,FALSE)&amp;(E$1+((ROW()-$C62)*4))&amp;":"&amp;VLOOKUP($A57,tab_z,3,FALSE)&amp;(E$2+((ROW()-$C62)*4))),BD!$H$16))/2+IF(E57="","",COUNTIF(INDIRECT("'Calcul1'!"&amp;VLOOKUP($A57,tab_z,2,FALSE)&amp;(E$1+((ROW()-$C62)*4))&amp;":"&amp;VLOOKUP($A57,tab_z,3,FALSE)&amp;(E$2+((ROW()-$C62)*4))),BD!$H$17))/2+IF(E57="","",COUNTIF(INDIRECT("'Calcul1'!"&amp;VLOOKUP($A57,tab_z,2,FALSE)&amp;(E$1+((ROW()-$C62)*4))&amp;":"&amp;VLOOKUP($A57,tab_z,3,FALSE)&amp;(E$2+((ROW()-$C62)*4))),BD!$H$18))/2+IF(E57="","",COUNTIF(INDIRECT("'Calcul1'!"&amp;VLOOKUP($A57,tab_z,2,FALSE)&amp;(E$1+((ROW()-$C62)*4))&amp;":"&amp;VLOOKUP($A57,tab_z,3,FALSE)&amp;(E$2+((ROW()-$C62)*4))),BD!$H$19))/2+IF(E57="","",COUNTIF(INDIRECT("'Calcul1'!"&amp;VLOOKUP($A57,tab_z,2,FALSE)&amp;(E$1+((ROW()-$C62)*4))&amp;":"&amp;VLOOKUP($A57,tab_z,3,FALSE)&amp;(E$2+((ROW()-$C62)*4))),BD!$H$20))/2</f>
        <v>0</v>
      </c>
      <c r="F62" s="275">
        <f ca="1">IF(F57="","",COUNTIF(INDIRECT("'Calcul1'!"&amp;VLOOKUP($A57,tab_z,2,FALSE)&amp;(F$1+((ROW()-$C62)*4))&amp;":"&amp;VLOOKUP($A57,tab_z,3,FALSE)&amp;(F$2+((ROW()-$C62)*4))),BD!$H$2))/2+IF(F57="","",COUNTIF(INDIRECT("'Calcul1'!"&amp;VLOOKUP($A57,tab_z,2,FALSE)&amp;(F$1+((ROW()-$C62)*4))&amp;":"&amp;VLOOKUP($A57,tab_z,3,FALSE)&amp;(F$2+((ROW()-$C62)*4))),BD!$H$3))/2+IF(F57="","",COUNTIF(INDIRECT("'Calcul1'!"&amp;VLOOKUP($A57,tab_z,2,FALSE)&amp;(F$1+((ROW()-$C62)*4))&amp;":"&amp;VLOOKUP($A57,tab_z,3,FALSE)&amp;(F$2+((ROW()-$C62)*4))),BD!$H$4))/2+IF(F57="","",COUNTIF(INDIRECT("'Calcul1'!"&amp;VLOOKUP($A57,tab_z,2,FALSE)&amp;(F$1+((ROW()-$C62)*4))&amp;":"&amp;VLOOKUP($A57,tab_z,3,FALSE)&amp;(F$2+((ROW()-$C62)*4))),BD!$H$5))/2+IF(F57="","",COUNTIF(INDIRECT("'Calcul1'!"&amp;VLOOKUP($A57,tab_z,2,FALSE)&amp;(F$1+((ROW()-$C62)*4))&amp;":"&amp;VLOOKUP($A57,tab_z,3,FALSE)&amp;(F$2+((ROW()-$C62)*4))),BD!$H$6))/2+IF(F57="","",COUNTIF(INDIRECT("'Calcul1'!"&amp;VLOOKUP($A57,tab_z,2,FALSE)&amp;(F$1+((ROW()-$C62)*4))&amp;":"&amp;VLOOKUP($A57,tab_z,3,FALSE)&amp;(F$2+((ROW()-$C62)*4))),BD!$H$7))/2+IF(F57="","",COUNTIF(INDIRECT("'Calcul1'!"&amp;VLOOKUP($A57,tab_z,2,FALSE)&amp;(F$1+((ROW()-$C62)*4))&amp;":"&amp;VLOOKUP($A57,tab_z,3,FALSE)&amp;(F$2+((ROW()-$C62)*4))),BD!$H$8))/2+IF(F57="","",COUNTIF(INDIRECT("'Calcul1'!"&amp;VLOOKUP($A57,tab_z,2,FALSE)&amp;(F$1+((ROW()-$C62)*4))&amp;":"&amp;VLOOKUP($A57,tab_z,3,FALSE)&amp;(F$2+((ROW()-$C62)*4))),BD!$H$9))/2+IF(F57="","",COUNTIF(INDIRECT("'Calcul1'!"&amp;VLOOKUP($A57,tab_z,2,FALSE)&amp;(F$1+((ROW()-$C62)*4))&amp;":"&amp;VLOOKUP($A57,tab_z,3,FALSE)&amp;(F$2+((ROW()-$C62)*4))),BD!$H$10))/2+IF(F57="","",COUNTIF(INDIRECT("'Calcul1'!"&amp;VLOOKUP($A57,tab_z,2,FALSE)&amp;(F$1+((ROW()-$C62)*4))&amp;":"&amp;VLOOKUP($A57,tab_z,3,FALSE)&amp;(F$2+((ROW()-$C62)*4))),BD!$H$11))/2+IF(F57="","",COUNTIF(INDIRECT("'Calcul1'!"&amp;VLOOKUP($A57,tab_z,2,FALSE)&amp;(F$1+((ROW()-$C62)*4))&amp;":"&amp;VLOOKUP($A57,tab_z,3,FALSE)&amp;(F$2+((ROW()-$C62)*4))),BD!$H$12))/2+IF(F57="","",COUNTIF(INDIRECT("'Calcul1'!"&amp;VLOOKUP($A57,tab_z,2,FALSE)&amp;(F$1+((ROW()-$C62)*4))&amp;":"&amp;VLOOKUP($A57,tab_z,3,FALSE)&amp;(F$2+((ROW()-$C62)*4))),BD!$H$13))/2+IF(F57="","",COUNTIF(INDIRECT("'Calcul1'!"&amp;VLOOKUP($A57,tab_z,2,FALSE)&amp;(F$1+((ROW()-$C62)*4))&amp;":"&amp;VLOOKUP($A57,tab_z,3,FALSE)&amp;(F$2+((ROW()-$C62)*4))),BD!$H$14))/2+IF(F57="","",COUNTIF(INDIRECT("'Calcul1'!"&amp;VLOOKUP($A57,tab_z,2,FALSE)&amp;(F$1+((ROW()-$C62)*4))&amp;":"&amp;VLOOKUP($A57,tab_z,3,FALSE)&amp;(F$2+((ROW()-$C62)*4))),BD!$H$15))/2+IF(F57="","",COUNTIF(INDIRECT("'Calcul1'!"&amp;VLOOKUP($A57,tab_z,2,FALSE)&amp;(F$1+((ROW()-$C62)*4))&amp;":"&amp;VLOOKUP($A57,tab_z,3,FALSE)&amp;(F$2+((ROW()-$C62)*4))),BD!$H$16))/2+IF(F57="","",COUNTIF(INDIRECT("'Calcul1'!"&amp;VLOOKUP($A57,tab_z,2,FALSE)&amp;(F$1+((ROW()-$C62)*4))&amp;":"&amp;VLOOKUP($A57,tab_z,3,FALSE)&amp;(F$2+((ROW()-$C62)*4))),BD!$H$17))/2+IF(F57="","",COUNTIF(INDIRECT("'Calcul1'!"&amp;VLOOKUP($A57,tab_z,2,FALSE)&amp;(F$1+((ROW()-$C62)*4))&amp;":"&amp;VLOOKUP($A57,tab_z,3,FALSE)&amp;(F$2+((ROW()-$C62)*4))),BD!$H$18))/2+IF(F57="","",COUNTIF(INDIRECT("'Calcul1'!"&amp;VLOOKUP($A57,tab_z,2,FALSE)&amp;(F$1+((ROW()-$C62)*4))&amp;":"&amp;VLOOKUP($A57,tab_z,3,FALSE)&amp;(F$2+((ROW()-$C62)*4))),BD!$H$19))/2+IF(F57="","",COUNTIF(INDIRECT("'Calcul1'!"&amp;VLOOKUP($A57,tab_z,2,FALSE)&amp;(F$1+((ROW()-$C62)*4))&amp;":"&amp;VLOOKUP($A57,tab_z,3,FALSE)&amp;(F$2+((ROW()-$C62)*4))),BD!$H$20))/2</f>
        <v>0</v>
      </c>
      <c r="G62" s="275">
        <f ca="1">IF(G57="","",COUNTIF(INDIRECT("'Calcul1'!"&amp;VLOOKUP($A57,tab_z,2,FALSE)&amp;(G$1+((ROW()-$C62)*4))&amp;":"&amp;VLOOKUP($A57,tab_z,3,FALSE)&amp;(G$2+((ROW()-$C62)*4))),BD!$H$2))/2+IF(G57="","",COUNTIF(INDIRECT("'Calcul1'!"&amp;VLOOKUP($A57,tab_z,2,FALSE)&amp;(G$1+((ROW()-$C62)*4))&amp;":"&amp;VLOOKUP($A57,tab_z,3,FALSE)&amp;(G$2+((ROW()-$C62)*4))),BD!$H$3))/2+IF(G57="","",COUNTIF(INDIRECT("'Calcul1'!"&amp;VLOOKUP($A57,tab_z,2,FALSE)&amp;(G$1+((ROW()-$C62)*4))&amp;":"&amp;VLOOKUP($A57,tab_z,3,FALSE)&amp;(G$2+((ROW()-$C62)*4))),BD!$H$4))/2+IF(G57="","",COUNTIF(INDIRECT("'Calcul1'!"&amp;VLOOKUP($A57,tab_z,2,FALSE)&amp;(G$1+((ROW()-$C62)*4))&amp;":"&amp;VLOOKUP($A57,tab_z,3,FALSE)&amp;(G$2+((ROW()-$C62)*4))),BD!$H$5))/2+IF(G57="","",COUNTIF(INDIRECT("'Calcul1'!"&amp;VLOOKUP($A57,tab_z,2,FALSE)&amp;(G$1+((ROW()-$C62)*4))&amp;":"&amp;VLOOKUP($A57,tab_z,3,FALSE)&amp;(G$2+((ROW()-$C62)*4))),BD!$H$6))/2+IF(G57="","",COUNTIF(INDIRECT("'Calcul1'!"&amp;VLOOKUP($A57,tab_z,2,FALSE)&amp;(G$1+((ROW()-$C62)*4))&amp;":"&amp;VLOOKUP($A57,tab_z,3,FALSE)&amp;(G$2+((ROW()-$C62)*4))),BD!$H$7))/2+IF(G57="","",COUNTIF(INDIRECT("'Calcul1'!"&amp;VLOOKUP($A57,tab_z,2,FALSE)&amp;(G$1+((ROW()-$C62)*4))&amp;":"&amp;VLOOKUP($A57,tab_z,3,FALSE)&amp;(G$2+((ROW()-$C62)*4))),BD!$H$8))/2+IF(G57="","",COUNTIF(INDIRECT("'Calcul1'!"&amp;VLOOKUP($A57,tab_z,2,FALSE)&amp;(G$1+((ROW()-$C62)*4))&amp;":"&amp;VLOOKUP($A57,tab_z,3,FALSE)&amp;(G$2+((ROW()-$C62)*4))),BD!$H$9))/2+IF(G57="","",COUNTIF(INDIRECT("'Calcul1'!"&amp;VLOOKUP($A57,tab_z,2,FALSE)&amp;(G$1+((ROW()-$C62)*4))&amp;":"&amp;VLOOKUP($A57,tab_z,3,FALSE)&amp;(G$2+((ROW()-$C62)*4))),BD!$H$10))/2+IF(G57="","",COUNTIF(INDIRECT("'Calcul1'!"&amp;VLOOKUP($A57,tab_z,2,FALSE)&amp;(G$1+((ROW()-$C62)*4))&amp;":"&amp;VLOOKUP($A57,tab_z,3,FALSE)&amp;(G$2+((ROW()-$C62)*4))),BD!$H$11))/2+IF(G57="","",COUNTIF(INDIRECT("'Calcul1'!"&amp;VLOOKUP($A57,tab_z,2,FALSE)&amp;(G$1+((ROW()-$C62)*4))&amp;":"&amp;VLOOKUP($A57,tab_z,3,FALSE)&amp;(G$2+((ROW()-$C62)*4))),BD!$H$12))/2+IF(G57="","",COUNTIF(INDIRECT("'Calcul1'!"&amp;VLOOKUP($A57,tab_z,2,FALSE)&amp;(G$1+((ROW()-$C62)*4))&amp;":"&amp;VLOOKUP($A57,tab_z,3,FALSE)&amp;(G$2+((ROW()-$C62)*4))),BD!$H$13))/2+IF(G57="","",COUNTIF(INDIRECT("'Calcul1'!"&amp;VLOOKUP($A57,tab_z,2,FALSE)&amp;(G$1+((ROW()-$C62)*4))&amp;":"&amp;VLOOKUP($A57,tab_z,3,FALSE)&amp;(G$2+((ROW()-$C62)*4))),BD!$H$14))/2+IF(G57="","",COUNTIF(INDIRECT("'Calcul1'!"&amp;VLOOKUP($A57,tab_z,2,FALSE)&amp;(G$1+((ROW()-$C62)*4))&amp;":"&amp;VLOOKUP($A57,tab_z,3,FALSE)&amp;(G$2+((ROW()-$C62)*4))),BD!$H$15))/2+IF(G57="","",COUNTIF(INDIRECT("'Calcul1'!"&amp;VLOOKUP($A57,tab_z,2,FALSE)&amp;(G$1+((ROW()-$C62)*4))&amp;":"&amp;VLOOKUP($A57,tab_z,3,FALSE)&amp;(G$2+((ROW()-$C62)*4))),BD!$H$16))/2+IF(G57="","",COUNTIF(INDIRECT("'Calcul1'!"&amp;VLOOKUP($A57,tab_z,2,FALSE)&amp;(G$1+((ROW()-$C62)*4))&amp;":"&amp;VLOOKUP($A57,tab_z,3,FALSE)&amp;(G$2+((ROW()-$C62)*4))),BD!$H$17))/2+IF(G57="","",COUNTIF(INDIRECT("'Calcul1'!"&amp;VLOOKUP($A57,tab_z,2,FALSE)&amp;(G$1+((ROW()-$C62)*4))&amp;":"&amp;VLOOKUP($A57,tab_z,3,FALSE)&amp;(G$2+((ROW()-$C62)*4))),BD!$H$18))/2+IF(G57="","",COUNTIF(INDIRECT("'Calcul1'!"&amp;VLOOKUP($A57,tab_z,2,FALSE)&amp;(G$1+((ROW()-$C62)*4))&amp;":"&amp;VLOOKUP($A57,tab_z,3,FALSE)&amp;(G$2+((ROW()-$C62)*4))),BD!$H$19))/2+IF(G57="","",COUNTIF(INDIRECT("'Calcul1'!"&amp;VLOOKUP($A57,tab_z,2,FALSE)&amp;(G$1+((ROW()-$C62)*4))&amp;":"&amp;VLOOKUP($A57,tab_z,3,FALSE)&amp;(G$2+((ROW()-$C62)*4))),BD!$H$20))/2</f>
        <v>0</v>
      </c>
      <c r="H62" s="275" t="e">
        <f ca="1">IF(H57="","",COUNTIF(INDIRECT("'Calcul1'!"&amp;VLOOKUP($A57,tab_z,2,FALSE)&amp;(H$1+((ROW()-$C62)*4))&amp;":"&amp;VLOOKUP($A57,tab_z,3,FALSE)&amp;(H$2+((ROW()-$C62)*4))),BD!$H$2))/2+IF(H57="","",COUNTIF(INDIRECT("'Calcul1'!"&amp;VLOOKUP($A57,tab_z,2,FALSE)&amp;(H$1+((ROW()-$C62)*4))&amp;":"&amp;VLOOKUP($A57,tab_z,3,FALSE)&amp;(H$2+((ROW()-$C62)*4))),BD!$H$3))/2+IF(H57="","",COUNTIF(INDIRECT("'Calcul1'!"&amp;VLOOKUP($A57,tab_z,2,FALSE)&amp;(H$1+((ROW()-$C62)*4))&amp;":"&amp;VLOOKUP($A57,tab_z,3,FALSE)&amp;(H$2+((ROW()-$C62)*4))),BD!$H$4))/2+IF(H57="","",COUNTIF(INDIRECT("'Calcul1'!"&amp;VLOOKUP($A57,tab_z,2,FALSE)&amp;(H$1+((ROW()-$C62)*4))&amp;":"&amp;VLOOKUP($A57,tab_z,3,FALSE)&amp;(H$2+((ROW()-$C62)*4))),BD!$H$5))/2+IF(H57="","",COUNTIF(INDIRECT("'Calcul1'!"&amp;VLOOKUP($A57,tab_z,2,FALSE)&amp;(H$1+((ROW()-$C62)*4))&amp;":"&amp;VLOOKUP($A57,tab_z,3,FALSE)&amp;(H$2+((ROW()-$C62)*4))),BD!$H$6))/2+IF(H57="","",COUNTIF(INDIRECT("'Calcul1'!"&amp;VLOOKUP($A57,tab_z,2,FALSE)&amp;(H$1+((ROW()-$C62)*4))&amp;":"&amp;VLOOKUP($A57,tab_z,3,FALSE)&amp;(H$2+((ROW()-$C62)*4))),BD!$H$7))/2+IF(H57="","",COUNTIF(INDIRECT("'Calcul1'!"&amp;VLOOKUP($A57,tab_z,2,FALSE)&amp;(H$1+((ROW()-$C62)*4))&amp;":"&amp;VLOOKUP($A57,tab_z,3,FALSE)&amp;(H$2+((ROW()-$C62)*4))),BD!$H$8))/2+IF(H57="","",COUNTIF(INDIRECT("'Calcul1'!"&amp;VLOOKUP($A57,tab_z,2,FALSE)&amp;(H$1+((ROW()-$C62)*4))&amp;":"&amp;VLOOKUP($A57,tab_z,3,FALSE)&amp;(H$2+((ROW()-$C62)*4))),BD!$H$9))/2+IF(H57="","",COUNTIF(INDIRECT("'Calcul1'!"&amp;VLOOKUP($A57,tab_z,2,FALSE)&amp;(H$1+((ROW()-$C62)*4))&amp;":"&amp;VLOOKUP($A57,tab_z,3,FALSE)&amp;(H$2+((ROW()-$C62)*4))),BD!$H$10))/2+IF(H57="","",COUNTIF(INDIRECT("'Calcul1'!"&amp;VLOOKUP($A57,tab_z,2,FALSE)&amp;(H$1+((ROW()-$C62)*4))&amp;":"&amp;VLOOKUP($A57,tab_z,3,FALSE)&amp;(H$2+((ROW()-$C62)*4))),BD!$H$11))/2+IF(H57="","",COUNTIF(INDIRECT("'Calcul1'!"&amp;VLOOKUP($A57,tab_z,2,FALSE)&amp;(H$1+((ROW()-$C62)*4))&amp;":"&amp;VLOOKUP($A57,tab_z,3,FALSE)&amp;(H$2+((ROW()-$C62)*4))),BD!$H$12))/2+IF(H57="","",COUNTIF(INDIRECT("'Calcul1'!"&amp;VLOOKUP($A57,tab_z,2,FALSE)&amp;(H$1+((ROW()-$C62)*4))&amp;":"&amp;VLOOKUP($A57,tab_z,3,FALSE)&amp;(H$2+((ROW()-$C62)*4))),BD!$H$13))/2+IF(H57="","",COUNTIF(INDIRECT("'Calcul1'!"&amp;VLOOKUP($A57,tab_z,2,FALSE)&amp;(H$1+((ROW()-$C62)*4))&amp;":"&amp;VLOOKUP($A57,tab_z,3,FALSE)&amp;(H$2+((ROW()-$C62)*4))),BD!$H$14))/2+IF(H57="","",COUNTIF(INDIRECT("'Calcul1'!"&amp;VLOOKUP($A57,tab_z,2,FALSE)&amp;(H$1+((ROW()-$C62)*4))&amp;":"&amp;VLOOKUP($A57,tab_z,3,FALSE)&amp;(H$2+((ROW()-$C62)*4))),BD!$H$15))/2+IF(H57="","",COUNTIF(INDIRECT("'Calcul1'!"&amp;VLOOKUP($A57,tab_z,2,FALSE)&amp;(H$1+((ROW()-$C62)*4))&amp;":"&amp;VLOOKUP($A57,tab_z,3,FALSE)&amp;(H$2+((ROW()-$C62)*4))),BD!$H$16))/2+IF(H57="","",COUNTIF(INDIRECT("'Calcul1'!"&amp;VLOOKUP($A57,tab_z,2,FALSE)&amp;(H$1+((ROW()-$C62)*4))&amp;":"&amp;VLOOKUP($A57,tab_z,3,FALSE)&amp;(H$2+((ROW()-$C62)*4))),BD!$H$17))/2+IF(H57="","",COUNTIF(INDIRECT("'Calcul1'!"&amp;VLOOKUP($A57,tab_z,2,FALSE)&amp;(H$1+((ROW()-$C62)*4))&amp;":"&amp;VLOOKUP($A57,tab_z,3,FALSE)&amp;(H$2+((ROW()-$C62)*4))),BD!$H$18))/2+IF(H57="","",COUNTIF(INDIRECT("'Calcul1'!"&amp;VLOOKUP($A57,tab_z,2,FALSE)&amp;(H$1+((ROW()-$C62)*4))&amp;":"&amp;VLOOKUP($A57,tab_z,3,FALSE)&amp;(H$2+((ROW()-$C62)*4))),BD!$H$19))/2+IF(H57="","",COUNTIF(INDIRECT("'Calcul1'!"&amp;VLOOKUP($A57,tab_z,2,FALSE)&amp;(H$1+((ROW()-$C62)*4))&amp;":"&amp;VLOOKUP($A57,tab_z,3,FALSE)&amp;(H$2+((ROW()-$C62)*4))),BD!$H$20))/2</f>
        <v>#VALUE!</v>
      </c>
      <c r="I62" s="275" t="e">
        <f ca="1">IF(I57="","",COUNTIF(INDIRECT("'Calcul1'!"&amp;VLOOKUP($A57,tab_z,2,FALSE)&amp;(I$1+((ROW()-$C62)*4))&amp;":"&amp;VLOOKUP($A57,tab_z,3,FALSE)&amp;(I$2+((ROW()-$C62)*4))),BD!$H$2))/2+IF(I57="","",COUNTIF(INDIRECT("'Calcul1'!"&amp;VLOOKUP($A57,tab_z,2,FALSE)&amp;(I$1+((ROW()-$C62)*4))&amp;":"&amp;VLOOKUP($A57,tab_z,3,FALSE)&amp;(I$2+((ROW()-$C62)*4))),BD!$H$3))/2+IF(I57="","",COUNTIF(INDIRECT("'Calcul1'!"&amp;VLOOKUP($A57,tab_z,2,FALSE)&amp;(I$1+((ROW()-$C62)*4))&amp;":"&amp;VLOOKUP($A57,tab_z,3,FALSE)&amp;(I$2+((ROW()-$C62)*4))),BD!$H$4))/2+IF(I57="","",COUNTIF(INDIRECT("'Calcul1'!"&amp;VLOOKUP($A57,tab_z,2,FALSE)&amp;(I$1+((ROW()-$C62)*4))&amp;":"&amp;VLOOKUP($A57,tab_z,3,FALSE)&amp;(I$2+((ROW()-$C62)*4))),BD!$H$5))/2+IF(I57="","",COUNTIF(INDIRECT("'Calcul1'!"&amp;VLOOKUP($A57,tab_z,2,FALSE)&amp;(I$1+((ROW()-$C62)*4))&amp;":"&amp;VLOOKUP($A57,tab_z,3,FALSE)&amp;(I$2+((ROW()-$C62)*4))),BD!$H$6))/2+IF(I57="","",COUNTIF(INDIRECT("'Calcul1'!"&amp;VLOOKUP($A57,tab_z,2,FALSE)&amp;(I$1+((ROW()-$C62)*4))&amp;":"&amp;VLOOKUP($A57,tab_z,3,FALSE)&amp;(I$2+((ROW()-$C62)*4))),BD!$H$7))/2+IF(I57="","",COUNTIF(INDIRECT("'Calcul1'!"&amp;VLOOKUP($A57,tab_z,2,FALSE)&amp;(I$1+((ROW()-$C62)*4))&amp;":"&amp;VLOOKUP($A57,tab_z,3,FALSE)&amp;(I$2+((ROW()-$C62)*4))),BD!$H$8))/2+IF(I57="","",COUNTIF(INDIRECT("'Calcul1'!"&amp;VLOOKUP($A57,tab_z,2,FALSE)&amp;(I$1+((ROW()-$C62)*4))&amp;":"&amp;VLOOKUP($A57,tab_z,3,FALSE)&amp;(I$2+((ROW()-$C62)*4))),BD!$H$9))/2+IF(I57="","",COUNTIF(INDIRECT("'Calcul1'!"&amp;VLOOKUP($A57,tab_z,2,FALSE)&amp;(I$1+((ROW()-$C62)*4))&amp;":"&amp;VLOOKUP($A57,tab_z,3,FALSE)&amp;(I$2+((ROW()-$C62)*4))),BD!$H$10))/2+IF(I57="","",COUNTIF(INDIRECT("'Calcul1'!"&amp;VLOOKUP($A57,tab_z,2,FALSE)&amp;(I$1+((ROW()-$C62)*4))&amp;":"&amp;VLOOKUP($A57,tab_z,3,FALSE)&amp;(I$2+((ROW()-$C62)*4))),BD!$H$11))/2+IF(I57="","",COUNTIF(INDIRECT("'Calcul1'!"&amp;VLOOKUP($A57,tab_z,2,FALSE)&amp;(I$1+((ROW()-$C62)*4))&amp;":"&amp;VLOOKUP($A57,tab_z,3,FALSE)&amp;(I$2+((ROW()-$C62)*4))),BD!$H$12))/2+IF(I57="","",COUNTIF(INDIRECT("'Calcul1'!"&amp;VLOOKUP($A57,tab_z,2,FALSE)&amp;(I$1+((ROW()-$C62)*4))&amp;":"&amp;VLOOKUP($A57,tab_z,3,FALSE)&amp;(I$2+((ROW()-$C62)*4))),BD!$H$13))/2+IF(I57="","",COUNTIF(INDIRECT("'Calcul1'!"&amp;VLOOKUP($A57,tab_z,2,FALSE)&amp;(I$1+((ROW()-$C62)*4))&amp;":"&amp;VLOOKUP($A57,tab_z,3,FALSE)&amp;(I$2+((ROW()-$C62)*4))),BD!$H$14))/2+IF(I57="","",COUNTIF(INDIRECT("'Calcul1'!"&amp;VLOOKUP($A57,tab_z,2,FALSE)&amp;(I$1+((ROW()-$C62)*4))&amp;":"&amp;VLOOKUP($A57,tab_z,3,FALSE)&amp;(I$2+((ROW()-$C62)*4))),BD!$H$15))/2+IF(I57="","",COUNTIF(INDIRECT("'Calcul1'!"&amp;VLOOKUP($A57,tab_z,2,FALSE)&amp;(I$1+((ROW()-$C62)*4))&amp;":"&amp;VLOOKUP($A57,tab_z,3,FALSE)&amp;(I$2+((ROW()-$C62)*4))),BD!$H$16))/2+IF(I57="","",COUNTIF(INDIRECT("'Calcul1'!"&amp;VLOOKUP($A57,tab_z,2,FALSE)&amp;(I$1+((ROW()-$C62)*4))&amp;":"&amp;VLOOKUP($A57,tab_z,3,FALSE)&amp;(I$2+((ROW()-$C62)*4))),BD!$H$17))/2+IF(I57="","",COUNTIF(INDIRECT("'Calcul1'!"&amp;VLOOKUP($A57,tab_z,2,FALSE)&amp;(I$1+((ROW()-$C62)*4))&amp;":"&amp;VLOOKUP($A57,tab_z,3,FALSE)&amp;(I$2+((ROW()-$C62)*4))),BD!$H$18))/2+IF(I57="","",COUNTIF(INDIRECT("'Calcul1'!"&amp;VLOOKUP($A57,tab_z,2,FALSE)&amp;(I$1+((ROW()-$C62)*4))&amp;":"&amp;VLOOKUP($A57,tab_z,3,FALSE)&amp;(I$2+((ROW()-$C62)*4))),BD!$H$19))/2+IF(I57="","",COUNTIF(INDIRECT("'Calcul1'!"&amp;VLOOKUP($A57,tab_z,2,FALSE)&amp;(I$1+((ROW()-$C62)*4))&amp;":"&amp;VLOOKUP($A57,tab_z,3,FALSE)&amp;(I$2+((ROW()-$C62)*4))),BD!$H$20))/2</f>
        <v>#VALUE!</v>
      </c>
      <c r="J62" s="275" t="e">
        <f ca="1">IF(J57="","",COUNTIF(INDIRECT("'Calcul1'!"&amp;VLOOKUP($A57,tab_z,2,FALSE)&amp;(J$1+((ROW()-$C62)*4))&amp;":"&amp;VLOOKUP($A57,tab_z,3,FALSE)&amp;(J$2+((ROW()-$C62)*4))),BD!$H$2))/2+IF(J57="","",COUNTIF(INDIRECT("'Calcul1'!"&amp;VLOOKUP($A57,tab_z,2,FALSE)&amp;(J$1+((ROW()-$C62)*4))&amp;":"&amp;VLOOKUP($A57,tab_z,3,FALSE)&amp;(J$2+((ROW()-$C62)*4))),BD!$H$3))/2+IF(J57="","",COUNTIF(INDIRECT("'Calcul1'!"&amp;VLOOKUP($A57,tab_z,2,FALSE)&amp;(J$1+((ROW()-$C62)*4))&amp;":"&amp;VLOOKUP($A57,tab_z,3,FALSE)&amp;(J$2+((ROW()-$C62)*4))),BD!$H$4))/2+IF(J57="","",COUNTIF(INDIRECT("'Calcul1'!"&amp;VLOOKUP($A57,tab_z,2,FALSE)&amp;(J$1+((ROW()-$C62)*4))&amp;":"&amp;VLOOKUP($A57,tab_z,3,FALSE)&amp;(J$2+((ROW()-$C62)*4))),BD!$H$5))/2+IF(J57="","",COUNTIF(INDIRECT("'Calcul1'!"&amp;VLOOKUP($A57,tab_z,2,FALSE)&amp;(J$1+((ROW()-$C62)*4))&amp;":"&amp;VLOOKUP($A57,tab_z,3,FALSE)&amp;(J$2+((ROW()-$C62)*4))),BD!$H$6))/2+IF(J57="","",COUNTIF(INDIRECT("'Calcul1'!"&amp;VLOOKUP($A57,tab_z,2,FALSE)&amp;(J$1+((ROW()-$C62)*4))&amp;":"&amp;VLOOKUP($A57,tab_z,3,FALSE)&amp;(J$2+((ROW()-$C62)*4))),BD!$H$7))/2+IF(J57="","",COUNTIF(INDIRECT("'Calcul1'!"&amp;VLOOKUP($A57,tab_z,2,FALSE)&amp;(J$1+((ROW()-$C62)*4))&amp;":"&amp;VLOOKUP($A57,tab_z,3,FALSE)&amp;(J$2+((ROW()-$C62)*4))),BD!$H$8))/2+IF(J57="","",COUNTIF(INDIRECT("'Calcul1'!"&amp;VLOOKUP($A57,tab_z,2,FALSE)&amp;(J$1+((ROW()-$C62)*4))&amp;":"&amp;VLOOKUP($A57,tab_z,3,FALSE)&amp;(J$2+((ROW()-$C62)*4))),BD!$H$9))/2+IF(J57="","",COUNTIF(INDIRECT("'Calcul1'!"&amp;VLOOKUP($A57,tab_z,2,FALSE)&amp;(J$1+((ROW()-$C62)*4))&amp;":"&amp;VLOOKUP($A57,tab_z,3,FALSE)&amp;(J$2+((ROW()-$C62)*4))),BD!$H$10))/2+IF(J57="","",COUNTIF(INDIRECT("'Calcul1'!"&amp;VLOOKUP($A57,tab_z,2,FALSE)&amp;(J$1+((ROW()-$C62)*4))&amp;":"&amp;VLOOKUP($A57,tab_z,3,FALSE)&amp;(J$2+((ROW()-$C62)*4))),BD!$H$11))/2+IF(J57="","",COUNTIF(INDIRECT("'Calcul1'!"&amp;VLOOKUP($A57,tab_z,2,FALSE)&amp;(J$1+((ROW()-$C62)*4))&amp;":"&amp;VLOOKUP($A57,tab_z,3,FALSE)&amp;(J$2+((ROW()-$C62)*4))),BD!$H$12))/2+IF(J57="","",COUNTIF(INDIRECT("'Calcul1'!"&amp;VLOOKUP($A57,tab_z,2,FALSE)&amp;(J$1+((ROW()-$C62)*4))&amp;":"&amp;VLOOKUP($A57,tab_z,3,FALSE)&amp;(J$2+((ROW()-$C62)*4))),BD!$H$13))/2+IF(J57="","",COUNTIF(INDIRECT("'Calcul1'!"&amp;VLOOKUP($A57,tab_z,2,FALSE)&amp;(J$1+((ROW()-$C62)*4))&amp;":"&amp;VLOOKUP($A57,tab_z,3,FALSE)&amp;(J$2+((ROW()-$C62)*4))),BD!$H$14))/2+IF(J57="","",COUNTIF(INDIRECT("'Calcul1'!"&amp;VLOOKUP($A57,tab_z,2,FALSE)&amp;(J$1+((ROW()-$C62)*4))&amp;":"&amp;VLOOKUP($A57,tab_z,3,FALSE)&amp;(J$2+((ROW()-$C62)*4))),BD!$H$15))/2+IF(J57="","",COUNTIF(INDIRECT("'Calcul1'!"&amp;VLOOKUP($A57,tab_z,2,FALSE)&amp;(J$1+((ROW()-$C62)*4))&amp;":"&amp;VLOOKUP($A57,tab_z,3,FALSE)&amp;(J$2+((ROW()-$C62)*4))),BD!$H$16))/2+IF(J57="","",COUNTIF(INDIRECT("'Calcul1'!"&amp;VLOOKUP($A57,tab_z,2,FALSE)&amp;(J$1+((ROW()-$C62)*4))&amp;":"&amp;VLOOKUP($A57,tab_z,3,FALSE)&amp;(J$2+((ROW()-$C62)*4))),BD!$H$17))/2+IF(J57="","",COUNTIF(INDIRECT("'Calcul1'!"&amp;VLOOKUP($A57,tab_z,2,FALSE)&amp;(J$1+((ROW()-$C62)*4))&amp;":"&amp;VLOOKUP($A57,tab_z,3,FALSE)&amp;(J$2+((ROW()-$C62)*4))),BD!$H$18))/2+IF(J57="","",COUNTIF(INDIRECT("'Calcul1'!"&amp;VLOOKUP($A57,tab_z,2,FALSE)&amp;(J$1+((ROW()-$C62)*4))&amp;":"&amp;VLOOKUP($A57,tab_z,3,FALSE)&amp;(J$2+((ROW()-$C62)*4))),BD!$H$19))/2+IF(J57="","",COUNTIF(INDIRECT("'Calcul1'!"&amp;VLOOKUP($A57,tab_z,2,FALSE)&amp;(J$1+((ROW()-$C62)*4))&amp;":"&amp;VLOOKUP($A57,tab_z,3,FALSE)&amp;(J$2+((ROW()-$C62)*4))),BD!$H$20))/2</f>
        <v>#VALUE!</v>
      </c>
      <c r="K62" s="275" t="e">
        <f ca="1">IF(K57="","",COUNTIF(INDIRECT("'Calcul1'!"&amp;VLOOKUP($A57,tab_z,2,FALSE)&amp;(K$1+((ROW()-$C62)*4))&amp;":"&amp;VLOOKUP($A57,tab_z,3,FALSE)&amp;(K$2+((ROW()-$C62)*4))),BD!$H$2))/2+IF(K57="","",COUNTIF(INDIRECT("'Calcul1'!"&amp;VLOOKUP($A57,tab_z,2,FALSE)&amp;(K$1+((ROW()-$C62)*4))&amp;":"&amp;VLOOKUP($A57,tab_z,3,FALSE)&amp;(K$2+((ROW()-$C62)*4))),BD!$H$3))/2+IF(K57="","",COUNTIF(INDIRECT("'Calcul1'!"&amp;VLOOKUP($A57,tab_z,2,FALSE)&amp;(K$1+((ROW()-$C62)*4))&amp;":"&amp;VLOOKUP($A57,tab_z,3,FALSE)&amp;(K$2+((ROW()-$C62)*4))),BD!$H$4))/2+IF(K57="","",COUNTIF(INDIRECT("'Calcul1'!"&amp;VLOOKUP($A57,tab_z,2,FALSE)&amp;(K$1+((ROW()-$C62)*4))&amp;":"&amp;VLOOKUP($A57,tab_z,3,FALSE)&amp;(K$2+((ROW()-$C62)*4))),BD!$H$5))/2+IF(K57="","",COUNTIF(INDIRECT("'Calcul1'!"&amp;VLOOKUP($A57,tab_z,2,FALSE)&amp;(K$1+((ROW()-$C62)*4))&amp;":"&amp;VLOOKUP($A57,tab_z,3,FALSE)&amp;(K$2+((ROW()-$C62)*4))),BD!$H$6))/2+IF(K57="","",COUNTIF(INDIRECT("'Calcul1'!"&amp;VLOOKUP($A57,tab_z,2,FALSE)&amp;(K$1+((ROW()-$C62)*4))&amp;":"&amp;VLOOKUP($A57,tab_z,3,FALSE)&amp;(K$2+((ROW()-$C62)*4))),BD!$H$7))/2+IF(K57="","",COUNTIF(INDIRECT("'Calcul1'!"&amp;VLOOKUP($A57,tab_z,2,FALSE)&amp;(K$1+((ROW()-$C62)*4))&amp;":"&amp;VLOOKUP($A57,tab_z,3,FALSE)&amp;(K$2+((ROW()-$C62)*4))),BD!$H$8))/2+IF(K57="","",COUNTIF(INDIRECT("'Calcul1'!"&amp;VLOOKUP($A57,tab_z,2,FALSE)&amp;(K$1+((ROW()-$C62)*4))&amp;":"&amp;VLOOKUP($A57,tab_z,3,FALSE)&amp;(K$2+((ROW()-$C62)*4))),BD!$H$9))/2+IF(K57="","",COUNTIF(INDIRECT("'Calcul1'!"&amp;VLOOKUP($A57,tab_z,2,FALSE)&amp;(K$1+((ROW()-$C62)*4))&amp;":"&amp;VLOOKUP($A57,tab_z,3,FALSE)&amp;(K$2+((ROW()-$C62)*4))),BD!$H$10))/2+IF(K57="","",COUNTIF(INDIRECT("'Calcul1'!"&amp;VLOOKUP($A57,tab_z,2,FALSE)&amp;(K$1+((ROW()-$C62)*4))&amp;":"&amp;VLOOKUP($A57,tab_z,3,FALSE)&amp;(K$2+((ROW()-$C62)*4))),BD!$H$11))/2+IF(K57="","",COUNTIF(INDIRECT("'Calcul1'!"&amp;VLOOKUP($A57,tab_z,2,FALSE)&amp;(K$1+((ROW()-$C62)*4))&amp;":"&amp;VLOOKUP($A57,tab_z,3,FALSE)&amp;(K$2+((ROW()-$C62)*4))),BD!$H$12))/2+IF(K57="","",COUNTIF(INDIRECT("'Calcul1'!"&amp;VLOOKUP($A57,tab_z,2,FALSE)&amp;(K$1+((ROW()-$C62)*4))&amp;":"&amp;VLOOKUP($A57,tab_z,3,FALSE)&amp;(K$2+((ROW()-$C62)*4))),BD!$H$13))/2+IF(K57="","",COUNTIF(INDIRECT("'Calcul1'!"&amp;VLOOKUP($A57,tab_z,2,FALSE)&amp;(K$1+((ROW()-$C62)*4))&amp;":"&amp;VLOOKUP($A57,tab_z,3,FALSE)&amp;(K$2+((ROW()-$C62)*4))),BD!$H$14))/2+IF(K57="","",COUNTIF(INDIRECT("'Calcul1'!"&amp;VLOOKUP($A57,tab_z,2,FALSE)&amp;(K$1+((ROW()-$C62)*4))&amp;":"&amp;VLOOKUP($A57,tab_z,3,FALSE)&amp;(K$2+((ROW()-$C62)*4))),BD!$H$15))/2+IF(K57="","",COUNTIF(INDIRECT("'Calcul1'!"&amp;VLOOKUP($A57,tab_z,2,FALSE)&amp;(K$1+((ROW()-$C62)*4))&amp;":"&amp;VLOOKUP($A57,tab_z,3,FALSE)&amp;(K$2+((ROW()-$C62)*4))),BD!$H$16))/2+IF(K57="","",COUNTIF(INDIRECT("'Calcul1'!"&amp;VLOOKUP($A57,tab_z,2,FALSE)&amp;(K$1+((ROW()-$C62)*4))&amp;":"&amp;VLOOKUP($A57,tab_z,3,FALSE)&amp;(K$2+((ROW()-$C62)*4))),BD!$H$17))/2+IF(K57="","",COUNTIF(INDIRECT("'Calcul1'!"&amp;VLOOKUP($A57,tab_z,2,FALSE)&amp;(K$1+((ROW()-$C62)*4))&amp;":"&amp;VLOOKUP($A57,tab_z,3,FALSE)&amp;(K$2+((ROW()-$C62)*4))),BD!$H$18))/2+IF(K57="","",COUNTIF(INDIRECT("'Calcul1'!"&amp;VLOOKUP($A57,tab_z,2,FALSE)&amp;(K$1+((ROW()-$C62)*4))&amp;":"&amp;VLOOKUP($A57,tab_z,3,FALSE)&amp;(K$2+((ROW()-$C62)*4))),BD!$H$19))/2+IF(K57="","",COUNTIF(INDIRECT("'Calcul1'!"&amp;VLOOKUP($A57,tab_z,2,FALSE)&amp;(K$1+((ROW()-$C62)*4))&amp;":"&amp;VLOOKUP($A57,tab_z,3,FALSE)&amp;(K$2+((ROW()-$C62)*4))),BD!$H$20))/2</f>
        <v>#VALUE!</v>
      </c>
      <c r="L62" s="276" t="e">
        <f ca="1">IF(L57="","",COUNTIF(INDIRECT("'Calcul1'!"&amp;VLOOKUP($A57,tab_z,2,FALSE)&amp;(L$1+((ROW()-$C62)*4))&amp;":"&amp;VLOOKUP($A57,tab_z,3,FALSE)&amp;(L$2+((ROW()-$C62)*4))),BD!$H$2))/2+IF(L57="","",COUNTIF(INDIRECT("'Calcul1'!"&amp;VLOOKUP($A57,tab_z,2,FALSE)&amp;(L$1+((ROW()-$C62)*4))&amp;":"&amp;VLOOKUP($A57,tab_z,3,FALSE)&amp;(L$2+((ROW()-$C62)*4))),BD!$H$3))/2+IF(L57="","",COUNTIF(INDIRECT("'Calcul1'!"&amp;VLOOKUP($A57,tab_z,2,FALSE)&amp;(L$1+((ROW()-$C62)*4))&amp;":"&amp;VLOOKUP($A57,tab_z,3,FALSE)&amp;(L$2+((ROW()-$C62)*4))),BD!$H$4))/2+IF(L57="","",COUNTIF(INDIRECT("'Calcul1'!"&amp;VLOOKUP($A57,tab_z,2,FALSE)&amp;(L$1+((ROW()-$C62)*4))&amp;":"&amp;VLOOKUP($A57,tab_z,3,FALSE)&amp;(L$2+((ROW()-$C62)*4))),BD!$H$5))/2+IF(L57="","",COUNTIF(INDIRECT("'Calcul1'!"&amp;VLOOKUP($A57,tab_z,2,FALSE)&amp;(L$1+((ROW()-$C62)*4))&amp;":"&amp;VLOOKUP($A57,tab_z,3,FALSE)&amp;(L$2+((ROW()-$C62)*4))),BD!$H$6))/2+IF(L57="","",COUNTIF(INDIRECT("'Calcul1'!"&amp;VLOOKUP($A57,tab_z,2,FALSE)&amp;(L$1+((ROW()-$C62)*4))&amp;":"&amp;VLOOKUP($A57,tab_z,3,FALSE)&amp;(L$2+((ROW()-$C62)*4))),BD!$H$7))/2+IF(L57="","",COUNTIF(INDIRECT("'Calcul1'!"&amp;VLOOKUP($A57,tab_z,2,FALSE)&amp;(L$1+((ROW()-$C62)*4))&amp;":"&amp;VLOOKUP($A57,tab_z,3,FALSE)&amp;(L$2+((ROW()-$C62)*4))),BD!$H$8))/2+IF(L57="","",COUNTIF(INDIRECT("'Calcul1'!"&amp;VLOOKUP($A57,tab_z,2,FALSE)&amp;(L$1+((ROW()-$C62)*4))&amp;":"&amp;VLOOKUP($A57,tab_z,3,FALSE)&amp;(L$2+((ROW()-$C62)*4))),BD!$H$9))/2+IF(L57="","",COUNTIF(INDIRECT("'Calcul1'!"&amp;VLOOKUP($A57,tab_z,2,FALSE)&amp;(L$1+((ROW()-$C62)*4))&amp;":"&amp;VLOOKUP($A57,tab_z,3,FALSE)&amp;(L$2+((ROW()-$C62)*4))),BD!$H$10))/2+IF(L57="","",COUNTIF(INDIRECT("'Calcul1'!"&amp;VLOOKUP($A57,tab_z,2,FALSE)&amp;(L$1+((ROW()-$C62)*4))&amp;":"&amp;VLOOKUP($A57,tab_z,3,FALSE)&amp;(L$2+((ROW()-$C62)*4))),BD!$H$11))/2+IF(L57="","",COUNTIF(INDIRECT("'Calcul1'!"&amp;VLOOKUP($A57,tab_z,2,FALSE)&amp;(L$1+((ROW()-$C62)*4))&amp;":"&amp;VLOOKUP($A57,tab_z,3,FALSE)&amp;(L$2+((ROW()-$C62)*4))),BD!$H$12))/2+IF(L57="","",COUNTIF(INDIRECT("'Calcul1'!"&amp;VLOOKUP($A57,tab_z,2,FALSE)&amp;(L$1+((ROW()-$C62)*4))&amp;":"&amp;VLOOKUP($A57,tab_z,3,FALSE)&amp;(L$2+((ROW()-$C62)*4))),BD!$H$13))/2+IF(L57="","",COUNTIF(INDIRECT("'Calcul1'!"&amp;VLOOKUP($A57,tab_z,2,FALSE)&amp;(L$1+((ROW()-$C62)*4))&amp;":"&amp;VLOOKUP($A57,tab_z,3,FALSE)&amp;(L$2+((ROW()-$C62)*4))),BD!$H$14))/2+IF(L57="","",COUNTIF(INDIRECT("'Calcul1'!"&amp;VLOOKUP($A57,tab_z,2,FALSE)&amp;(L$1+((ROW()-$C62)*4))&amp;":"&amp;VLOOKUP($A57,tab_z,3,FALSE)&amp;(L$2+((ROW()-$C62)*4))),BD!$H$15))/2+IF(L57="","",COUNTIF(INDIRECT("'Calcul1'!"&amp;VLOOKUP($A57,tab_z,2,FALSE)&amp;(L$1+((ROW()-$C62)*4))&amp;":"&amp;VLOOKUP($A57,tab_z,3,FALSE)&amp;(L$2+((ROW()-$C62)*4))),BD!$H$16))/2+IF(L57="","",COUNTIF(INDIRECT("'Calcul1'!"&amp;VLOOKUP($A57,tab_z,2,FALSE)&amp;(L$1+((ROW()-$C62)*4))&amp;":"&amp;VLOOKUP($A57,tab_z,3,FALSE)&amp;(L$2+((ROW()-$C62)*4))),BD!$H$17))/2+IF(L57="","",COUNTIF(INDIRECT("'Calcul1'!"&amp;VLOOKUP($A57,tab_z,2,FALSE)&amp;(L$1+((ROW()-$C62)*4))&amp;":"&amp;VLOOKUP($A57,tab_z,3,FALSE)&amp;(L$2+((ROW()-$C62)*4))),BD!$H$18))/2+IF(L57="","",COUNTIF(INDIRECT("'Calcul1'!"&amp;VLOOKUP($A57,tab_z,2,FALSE)&amp;(L$1+((ROW()-$C62)*4))&amp;":"&amp;VLOOKUP($A57,tab_z,3,FALSE)&amp;(L$2+((ROW()-$C62)*4))),BD!$H$19))/2+IF(L57="","",COUNTIF(INDIRECT("'Calcul1'!"&amp;VLOOKUP($A57,tab_z,2,FALSE)&amp;(L$1+((ROW()-$C62)*4))&amp;":"&amp;VLOOKUP($A57,tab_z,3,FALSE)&amp;(L$2+((ROW()-$C62)*4))),BD!$H$20))/2</f>
        <v>#VALUE!</v>
      </c>
    </row>
    <row r="63" spans="1:12" x14ac:dyDescent="0.2">
      <c r="C63">
        <v>63</v>
      </c>
      <c r="D63" s="287" t="s">
        <v>534</v>
      </c>
      <c r="E63" s="274">
        <f ca="1">IF(E57="","",COUNTIF(INDIRECT("'Calcul1'!"&amp;VLOOKUP($A57,tab_z,2,FALSE)&amp;(E$1+((ROW()-$C63)*4))&amp;":"&amp;VLOOKUP($A57,tab_z,3,FALSE)&amp;(E$2+((ROW()-$C63)*4))),BD!$K$2))/2+IF(E57="","",COUNTIF(INDIRECT("'Calcul1'!"&amp;VLOOKUP($A57,tab_z,2,FALSE)&amp;(E$1+((ROW()-$C63)*4))&amp;":"&amp;VLOOKUP($A57,tab_z,3,FALSE)&amp;(E$2+((ROW()-$C63)*4))),BD!$K$3))/2+IF(E57="","",COUNTIF(INDIRECT("'Calcul1'!"&amp;VLOOKUP($A57,tab_z,2,FALSE)&amp;(E$1+((ROW()-$C63)*4))&amp;":"&amp;VLOOKUP($A57,tab_z,3,FALSE)&amp;(E$2+((ROW()-$C63)*4))),BD!$K$4))/2+IF(E57="","",COUNTIF(INDIRECT("'Calcul1'!"&amp;VLOOKUP($A57,tab_z,2,FALSE)&amp;(E$1+((ROW()-$C63)*4))&amp;":"&amp;VLOOKUP($A57,tab_z,3,FALSE)&amp;(E$2+((ROW()-$C63)*4))),BD!$K$5))/2+IF(E57="","",COUNTIF(INDIRECT("'Calcul1'!"&amp;VLOOKUP($A57,tab_z,2,FALSE)&amp;(E$1+((ROW()-$C63)*4))&amp;":"&amp;VLOOKUP($A57,tab_z,3,FALSE)&amp;(E$2+((ROW()-$C63)*4))),BD!$K$6))/2+IF(E57="","",COUNTIF(INDIRECT("'Calcul1'!"&amp;VLOOKUP($A57,tab_z,2,FALSE)&amp;(E$1+((ROW()-$C63)*4))&amp;":"&amp;VLOOKUP($A57,tab_z,3,FALSE)&amp;(E$2+((ROW()-$C63)*4))),BD!$K$7))/2+IF(E57="","",COUNTIF(INDIRECT("'Calcul1'!"&amp;VLOOKUP($A57,tab_z,2,FALSE)&amp;(E$1+((ROW()-$C63)*4))&amp;":"&amp;VLOOKUP($A57,tab_z,3,FALSE)&amp;(E$2+((ROW()-$C63)*4))),BD!$K$8))/2+IF(E57="","",COUNTIF(INDIRECT("'Calcul1'!"&amp;VLOOKUP($A57,tab_z,2,FALSE)&amp;(E$1+((ROW()-$C63)*4))&amp;":"&amp;VLOOKUP($A57,tab_z,3,FALSE)&amp;(E$2+((ROW()-$C63)*4))),BD!$K$9))/2+IF(E57="","",COUNTIF(INDIRECT("'Calcul1'!"&amp;VLOOKUP($A57,tab_z,2,FALSE)&amp;(E$1+((ROW()-$C63)*4))&amp;":"&amp;VLOOKUP($A57,tab_z,3,FALSE)&amp;(E$2+((ROW()-$C63)*4))),BD!$K$10))/2+IF(E57="","",COUNTIF(INDIRECT("'Calcul1'!"&amp;VLOOKUP($A57,tab_z,2,FALSE)&amp;(E$1+((ROW()-$C63)*4))&amp;":"&amp;VLOOKUP($A57,tab_z,3,FALSE)&amp;(E$2+((ROW()-$C63)*4))),BD!$K$11))/2+IF(E57="","",COUNTIF(INDIRECT("'Calcul1'!"&amp;VLOOKUP($A57,tab_z,2,FALSE)&amp;(E$1+((ROW()-$C63)*4))&amp;":"&amp;VLOOKUP($A57,tab_z,3,FALSE)&amp;(E$2+((ROW()-$C63)*4))),BD!$K$12))/2+IF(E57="","",COUNTIF(INDIRECT("'Calcul1'!"&amp;VLOOKUP($A57,tab_z,2,FALSE)&amp;(E$1+((ROW()-$C63)*4))&amp;":"&amp;VLOOKUP($A57,tab_z,3,FALSE)&amp;(E$2+((ROW()-$C63)*4))),BD!$K$13))/2+IF(E57="","",COUNTIF(INDIRECT("'Calcul1'!"&amp;VLOOKUP($A57,tab_z,2,FALSE)&amp;(E$1+((ROW()-$C63)*4))&amp;":"&amp;VLOOKUP($A57,tab_z,3,FALSE)&amp;(E$2+((ROW()-$C63)*4))),BD!$K$14))/2+IF(E57="","",COUNTIF(INDIRECT("'Calcul1'!"&amp;VLOOKUP($A57,tab_z,2,FALSE)&amp;(E$1+((ROW()-$C63)*4))&amp;":"&amp;VLOOKUP($A57,tab_z,3,FALSE)&amp;(E$2+((ROW()-$C63)*4))),BD!$K$15))/2+IF(E57="","",COUNTIF(INDIRECT("'Calcul1'!"&amp;VLOOKUP($A57,tab_z,2,FALSE)&amp;(E$1+((ROW()-$C63)*4))&amp;":"&amp;VLOOKUP($A57,tab_z,3,FALSE)&amp;(E$2+((ROW()-$C63)*4))),BD!$K$16))/2+IF(E57="","",COUNTIF(INDIRECT("'Calcul1'!"&amp;VLOOKUP($A57,tab_z,2,FALSE)&amp;(E$1+((ROW()-$C63)*4))&amp;":"&amp;VLOOKUP($A57,tab_z,3,FALSE)&amp;(E$2+((ROW()-$C63)*4))),BD!$K$17))/2+IF(E57="","",COUNTIF(INDIRECT("'Calcul1'!"&amp;VLOOKUP($A57,tab_z,2,FALSE)&amp;(E$1+((ROW()-$C63)*4))&amp;":"&amp;VLOOKUP($A57,tab_z,3,FALSE)&amp;(E$2+((ROW()-$C63)*4))),BD!$K$18))/2+IF(E57="","",COUNTIF(INDIRECT("'Calcul1'!"&amp;VLOOKUP($A57,tab_z,2,FALSE)&amp;(E$1+((ROW()-$C63)*4))&amp;":"&amp;VLOOKUP($A57,tab_z,3,FALSE)&amp;(E$2+((ROW()-$C63)*4))),BD!$K$19))/2+IF(E57="","",COUNTIF(INDIRECT("'Calcul1'!"&amp;VLOOKUP($A57,tab_z,2,FALSE)&amp;(E$1+((ROW()-$C63)*4))&amp;":"&amp;VLOOKUP($A57,tab_z,3,FALSE)&amp;(E$2+((ROW()-$C63)*4))),BD!$K$20))/2</f>
        <v>0</v>
      </c>
      <c r="F63" s="275">
        <f ca="1">IF(F57="","",COUNTIF(INDIRECT("'Calcul1'!"&amp;VLOOKUP($A57,tab_z,2,FALSE)&amp;(F$1+((ROW()-$C63)*4))&amp;":"&amp;VLOOKUP($A57,tab_z,3,FALSE)&amp;(F$2+((ROW()-$C63)*4))),BD!$K$2))/2+IF(F57="","",COUNTIF(INDIRECT("'Calcul1'!"&amp;VLOOKUP($A57,tab_z,2,FALSE)&amp;(F$1+((ROW()-$C63)*4))&amp;":"&amp;VLOOKUP($A57,tab_z,3,FALSE)&amp;(F$2+((ROW()-$C63)*4))),BD!$K$3))/2+IF(F57="","",COUNTIF(INDIRECT("'Calcul1'!"&amp;VLOOKUP($A57,tab_z,2,FALSE)&amp;(F$1+((ROW()-$C63)*4))&amp;":"&amp;VLOOKUP($A57,tab_z,3,FALSE)&amp;(F$2+((ROW()-$C63)*4))),BD!$K$4))/2+IF(F57="","",COUNTIF(INDIRECT("'Calcul1'!"&amp;VLOOKUP($A57,tab_z,2,FALSE)&amp;(F$1+((ROW()-$C63)*4))&amp;":"&amp;VLOOKUP($A57,tab_z,3,FALSE)&amp;(F$2+((ROW()-$C63)*4))),BD!$K$5))/2+IF(F57="","",COUNTIF(INDIRECT("'Calcul1'!"&amp;VLOOKUP($A57,tab_z,2,FALSE)&amp;(F$1+((ROW()-$C63)*4))&amp;":"&amp;VLOOKUP($A57,tab_z,3,FALSE)&amp;(F$2+((ROW()-$C63)*4))),BD!$K$6))/2+IF(F57="","",COUNTIF(INDIRECT("'Calcul1'!"&amp;VLOOKUP($A57,tab_z,2,FALSE)&amp;(F$1+((ROW()-$C63)*4))&amp;":"&amp;VLOOKUP($A57,tab_z,3,FALSE)&amp;(F$2+((ROW()-$C63)*4))),BD!$K$7))/2+IF(F57="","",COUNTIF(INDIRECT("'Calcul1'!"&amp;VLOOKUP($A57,tab_z,2,FALSE)&amp;(F$1+((ROW()-$C63)*4))&amp;":"&amp;VLOOKUP($A57,tab_z,3,FALSE)&amp;(F$2+((ROW()-$C63)*4))),BD!$K$8))/2+IF(F57="","",COUNTIF(INDIRECT("'Calcul1'!"&amp;VLOOKUP($A57,tab_z,2,FALSE)&amp;(F$1+((ROW()-$C63)*4))&amp;":"&amp;VLOOKUP($A57,tab_z,3,FALSE)&amp;(F$2+((ROW()-$C63)*4))),BD!$K$9))/2+IF(F57="","",COUNTIF(INDIRECT("'Calcul1'!"&amp;VLOOKUP($A57,tab_z,2,FALSE)&amp;(F$1+((ROW()-$C63)*4))&amp;":"&amp;VLOOKUP($A57,tab_z,3,FALSE)&amp;(F$2+((ROW()-$C63)*4))),BD!$K$10))/2+IF(F57="","",COUNTIF(INDIRECT("'Calcul1'!"&amp;VLOOKUP($A57,tab_z,2,FALSE)&amp;(F$1+((ROW()-$C63)*4))&amp;":"&amp;VLOOKUP($A57,tab_z,3,FALSE)&amp;(F$2+((ROW()-$C63)*4))),BD!$K$11))/2+IF(F57="","",COUNTIF(INDIRECT("'Calcul1'!"&amp;VLOOKUP($A57,tab_z,2,FALSE)&amp;(F$1+((ROW()-$C63)*4))&amp;":"&amp;VLOOKUP($A57,tab_z,3,FALSE)&amp;(F$2+((ROW()-$C63)*4))),BD!$K$12))/2+IF(F57="","",COUNTIF(INDIRECT("'Calcul1'!"&amp;VLOOKUP($A57,tab_z,2,FALSE)&amp;(F$1+((ROW()-$C63)*4))&amp;":"&amp;VLOOKUP($A57,tab_z,3,FALSE)&amp;(F$2+((ROW()-$C63)*4))),BD!$K$13))/2+IF(F57="","",COUNTIF(INDIRECT("'Calcul1'!"&amp;VLOOKUP($A57,tab_z,2,FALSE)&amp;(F$1+((ROW()-$C63)*4))&amp;":"&amp;VLOOKUP($A57,tab_z,3,FALSE)&amp;(F$2+((ROW()-$C63)*4))),BD!$K$14))/2+IF(F57="","",COUNTIF(INDIRECT("'Calcul1'!"&amp;VLOOKUP($A57,tab_z,2,FALSE)&amp;(F$1+((ROW()-$C63)*4))&amp;":"&amp;VLOOKUP($A57,tab_z,3,FALSE)&amp;(F$2+((ROW()-$C63)*4))),BD!$K$15))/2+IF(F57="","",COUNTIF(INDIRECT("'Calcul1'!"&amp;VLOOKUP($A57,tab_z,2,FALSE)&amp;(F$1+((ROW()-$C63)*4))&amp;":"&amp;VLOOKUP($A57,tab_z,3,FALSE)&amp;(F$2+((ROW()-$C63)*4))),BD!$K$16))/2+IF(F57="","",COUNTIF(INDIRECT("'Calcul1'!"&amp;VLOOKUP($A57,tab_z,2,FALSE)&amp;(F$1+((ROW()-$C63)*4))&amp;":"&amp;VLOOKUP($A57,tab_z,3,FALSE)&amp;(F$2+((ROW()-$C63)*4))),BD!$K$17))/2+IF(F57="","",COUNTIF(INDIRECT("'Calcul1'!"&amp;VLOOKUP($A57,tab_z,2,FALSE)&amp;(F$1+((ROW()-$C63)*4))&amp;":"&amp;VLOOKUP($A57,tab_z,3,FALSE)&amp;(F$2+((ROW()-$C63)*4))),BD!$K$18))/2+IF(F57="","",COUNTIF(INDIRECT("'Calcul1'!"&amp;VLOOKUP($A57,tab_z,2,FALSE)&amp;(F$1+((ROW()-$C63)*4))&amp;":"&amp;VLOOKUP($A57,tab_z,3,FALSE)&amp;(F$2+((ROW()-$C63)*4))),BD!$K$19))/2+IF(F57="","",COUNTIF(INDIRECT("'Calcul1'!"&amp;VLOOKUP($A57,tab_z,2,FALSE)&amp;(F$1+((ROW()-$C63)*4))&amp;":"&amp;VLOOKUP($A57,tab_z,3,FALSE)&amp;(F$2+((ROW()-$C63)*4))),BD!$K$20))/2</f>
        <v>0</v>
      </c>
      <c r="G63" s="275">
        <f ca="1">IF(G57="","",COUNTIF(INDIRECT("'Calcul1'!"&amp;VLOOKUP($A57,tab_z,2,FALSE)&amp;(G$1+((ROW()-$C63)*4))&amp;":"&amp;VLOOKUP($A57,tab_z,3,FALSE)&amp;(G$2+((ROW()-$C63)*4))),BD!$K$2))/2+IF(G57="","",COUNTIF(INDIRECT("'Calcul1'!"&amp;VLOOKUP($A57,tab_z,2,FALSE)&amp;(G$1+((ROW()-$C63)*4))&amp;":"&amp;VLOOKUP($A57,tab_z,3,FALSE)&amp;(G$2+((ROW()-$C63)*4))),BD!$K$3))/2+IF(G57="","",COUNTIF(INDIRECT("'Calcul1'!"&amp;VLOOKUP($A57,tab_z,2,FALSE)&amp;(G$1+((ROW()-$C63)*4))&amp;":"&amp;VLOOKUP($A57,tab_z,3,FALSE)&amp;(G$2+((ROW()-$C63)*4))),BD!$K$4))/2+IF(G57="","",COUNTIF(INDIRECT("'Calcul1'!"&amp;VLOOKUP($A57,tab_z,2,FALSE)&amp;(G$1+((ROW()-$C63)*4))&amp;":"&amp;VLOOKUP($A57,tab_z,3,FALSE)&amp;(G$2+((ROW()-$C63)*4))),BD!$K$5))/2+IF(G57="","",COUNTIF(INDIRECT("'Calcul1'!"&amp;VLOOKUP($A57,tab_z,2,FALSE)&amp;(G$1+((ROW()-$C63)*4))&amp;":"&amp;VLOOKUP($A57,tab_z,3,FALSE)&amp;(G$2+((ROW()-$C63)*4))),BD!$K$6))/2+IF(G57="","",COUNTIF(INDIRECT("'Calcul1'!"&amp;VLOOKUP($A57,tab_z,2,FALSE)&amp;(G$1+((ROW()-$C63)*4))&amp;":"&amp;VLOOKUP($A57,tab_z,3,FALSE)&amp;(G$2+((ROW()-$C63)*4))),BD!$K$7))/2+IF(G57="","",COUNTIF(INDIRECT("'Calcul1'!"&amp;VLOOKUP($A57,tab_z,2,FALSE)&amp;(G$1+((ROW()-$C63)*4))&amp;":"&amp;VLOOKUP($A57,tab_z,3,FALSE)&amp;(G$2+((ROW()-$C63)*4))),BD!$K$8))/2+IF(G57="","",COUNTIF(INDIRECT("'Calcul1'!"&amp;VLOOKUP($A57,tab_z,2,FALSE)&amp;(G$1+((ROW()-$C63)*4))&amp;":"&amp;VLOOKUP($A57,tab_z,3,FALSE)&amp;(G$2+((ROW()-$C63)*4))),BD!$K$9))/2+IF(G57="","",COUNTIF(INDIRECT("'Calcul1'!"&amp;VLOOKUP($A57,tab_z,2,FALSE)&amp;(G$1+((ROW()-$C63)*4))&amp;":"&amp;VLOOKUP($A57,tab_z,3,FALSE)&amp;(G$2+((ROW()-$C63)*4))),BD!$K$10))/2+IF(G57="","",COUNTIF(INDIRECT("'Calcul1'!"&amp;VLOOKUP($A57,tab_z,2,FALSE)&amp;(G$1+((ROW()-$C63)*4))&amp;":"&amp;VLOOKUP($A57,tab_z,3,FALSE)&amp;(G$2+((ROW()-$C63)*4))),BD!$K$11))/2+IF(G57="","",COUNTIF(INDIRECT("'Calcul1'!"&amp;VLOOKUP($A57,tab_z,2,FALSE)&amp;(G$1+((ROW()-$C63)*4))&amp;":"&amp;VLOOKUP($A57,tab_z,3,FALSE)&amp;(G$2+((ROW()-$C63)*4))),BD!$K$12))/2+IF(G57="","",COUNTIF(INDIRECT("'Calcul1'!"&amp;VLOOKUP($A57,tab_z,2,FALSE)&amp;(G$1+((ROW()-$C63)*4))&amp;":"&amp;VLOOKUP($A57,tab_z,3,FALSE)&amp;(G$2+((ROW()-$C63)*4))),BD!$K$13))/2+IF(G57="","",COUNTIF(INDIRECT("'Calcul1'!"&amp;VLOOKUP($A57,tab_z,2,FALSE)&amp;(G$1+((ROW()-$C63)*4))&amp;":"&amp;VLOOKUP($A57,tab_z,3,FALSE)&amp;(G$2+((ROW()-$C63)*4))),BD!$K$14))/2+IF(G57="","",COUNTIF(INDIRECT("'Calcul1'!"&amp;VLOOKUP($A57,tab_z,2,FALSE)&amp;(G$1+((ROW()-$C63)*4))&amp;":"&amp;VLOOKUP($A57,tab_z,3,FALSE)&amp;(G$2+((ROW()-$C63)*4))),BD!$K$15))/2+IF(G57="","",COUNTIF(INDIRECT("'Calcul1'!"&amp;VLOOKUP($A57,tab_z,2,FALSE)&amp;(G$1+((ROW()-$C63)*4))&amp;":"&amp;VLOOKUP($A57,tab_z,3,FALSE)&amp;(G$2+((ROW()-$C63)*4))),BD!$K$16))/2+IF(G57="","",COUNTIF(INDIRECT("'Calcul1'!"&amp;VLOOKUP($A57,tab_z,2,FALSE)&amp;(G$1+((ROW()-$C63)*4))&amp;":"&amp;VLOOKUP($A57,tab_z,3,FALSE)&amp;(G$2+((ROW()-$C63)*4))),BD!$K$17))/2+IF(G57="","",COUNTIF(INDIRECT("'Calcul1'!"&amp;VLOOKUP($A57,tab_z,2,FALSE)&amp;(G$1+((ROW()-$C63)*4))&amp;":"&amp;VLOOKUP($A57,tab_z,3,FALSE)&amp;(G$2+((ROW()-$C63)*4))),BD!$K$18))/2+IF(G57="","",COUNTIF(INDIRECT("'Calcul1'!"&amp;VLOOKUP($A57,tab_z,2,FALSE)&amp;(G$1+((ROW()-$C63)*4))&amp;":"&amp;VLOOKUP($A57,tab_z,3,FALSE)&amp;(G$2+((ROW()-$C63)*4))),BD!$K$19))/2+IF(G57="","",COUNTIF(INDIRECT("'Calcul1'!"&amp;VLOOKUP($A57,tab_z,2,FALSE)&amp;(G$1+((ROW()-$C63)*4))&amp;":"&amp;VLOOKUP($A57,tab_z,3,FALSE)&amp;(G$2+((ROW()-$C63)*4))),BD!$K$20))/2</f>
        <v>0</v>
      </c>
      <c r="H63" s="275" t="e">
        <f ca="1">IF(H57="","",COUNTIF(INDIRECT("'Calcul1'!"&amp;VLOOKUP($A57,tab_z,2,FALSE)&amp;(H$1+((ROW()-$C63)*4))&amp;":"&amp;VLOOKUP($A57,tab_z,3,FALSE)&amp;(H$2+((ROW()-$C63)*4))),BD!$K$2))/2+IF(H57="","",COUNTIF(INDIRECT("'Calcul1'!"&amp;VLOOKUP($A57,tab_z,2,FALSE)&amp;(H$1+((ROW()-$C63)*4))&amp;":"&amp;VLOOKUP($A57,tab_z,3,FALSE)&amp;(H$2+((ROW()-$C63)*4))),BD!$K$3))/2+IF(H57="","",COUNTIF(INDIRECT("'Calcul1'!"&amp;VLOOKUP($A57,tab_z,2,FALSE)&amp;(H$1+((ROW()-$C63)*4))&amp;":"&amp;VLOOKUP($A57,tab_z,3,FALSE)&amp;(H$2+((ROW()-$C63)*4))),BD!$K$4))/2+IF(H57="","",COUNTIF(INDIRECT("'Calcul1'!"&amp;VLOOKUP($A57,tab_z,2,FALSE)&amp;(H$1+((ROW()-$C63)*4))&amp;":"&amp;VLOOKUP($A57,tab_z,3,FALSE)&amp;(H$2+((ROW()-$C63)*4))),BD!$K$5))/2+IF(H57="","",COUNTIF(INDIRECT("'Calcul1'!"&amp;VLOOKUP($A57,tab_z,2,FALSE)&amp;(H$1+((ROW()-$C63)*4))&amp;":"&amp;VLOOKUP($A57,tab_z,3,FALSE)&amp;(H$2+((ROW()-$C63)*4))),BD!$K$6))/2+IF(H57="","",COUNTIF(INDIRECT("'Calcul1'!"&amp;VLOOKUP($A57,tab_z,2,FALSE)&amp;(H$1+((ROW()-$C63)*4))&amp;":"&amp;VLOOKUP($A57,tab_z,3,FALSE)&amp;(H$2+((ROW()-$C63)*4))),BD!$K$7))/2+IF(H57="","",COUNTIF(INDIRECT("'Calcul1'!"&amp;VLOOKUP($A57,tab_z,2,FALSE)&amp;(H$1+((ROW()-$C63)*4))&amp;":"&amp;VLOOKUP($A57,tab_z,3,FALSE)&amp;(H$2+((ROW()-$C63)*4))),BD!$K$8))/2+IF(H57="","",COUNTIF(INDIRECT("'Calcul1'!"&amp;VLOOKUP($A57,tab_z,2,FALSE)&amp;(H$1+((ROW()-$C63)*4))&amp;":"&amp;VLOOKUP($A57,tab_z,3,FALSE)&amp;(H$2+((ROW()-$C63)*4))),BD!$K$9))/2+IF(H57="","",COUNTIF(INDIRECT("'Calcul1'!"&amp;VLOOKUP($A57,tab_z,2,FALSE)&amp;(H$1+((ROW()-$C63)*4))&amp;":"&amp;VLOOKUP($A57,tab_z,3,FALSE)&amp;(H$2+((ROW()-$C63)*4))),BD!$K$10))/2+IF(H57="","",COUNTIF(INDIRECT("'Calcul1'!"&amp;VLOOKUP($A57,tab_z,2,FALSE)&amp;(H$1+((ROW()-$C63)*4))&amp;":"&amp;VLOOKUP($A57,tab_z,3,FALSE)&amp;(H$2+((ROW()-$C63)*4))),BD!$K$11))/2+IF(H57="","",COUNTIF(INDIRECT("'Calcul1'!"&amp;VLOOKUP($A57,tab_z,2,FALSE)&amp;(H$1+((ROW()-$C63)*4))&amp;":"&amp;VLOOKUP($A57,tab_z,3,FALSE)&amp;(H$2+((ROW()-$C63)*4))),BD!$K$12))/2+IF(H57="","",COUNTIF(INDIRECT("'Calcul1'!"&amp;VLOOKUP($A57,tab_z,2,FALSE)&amp;(H$1+((ROW()-$C63)*4))&amp;":"&amp;VLOOKUP($A57,tab_z,3,FALSE)&amp;(H$2+((ROW()-$C63)*4))),BD!$K$13))/2+IF(H57="","",COUNTIF(INDIRECT("'Calcul1'!"&amp;VLOOKUP($A57,tab_z,2,FALSE)&amp;(H$1+((ROW()-$C63)*4))&amp;":"&amp;VLOOKUP($A57,tab_z,3,FALSE)&amp;(H$2+((ROW()-$C63)*4))),BD!$K$14))/2+IF(H57="","",COUNTIF(INDIRECT("'Calcul1'!"&amp;VLOOKUP($A57,tab_z,2,FALSE)&amp;(H$1+((ROW()-$C63)*4))&amp;":"&amp;VLOOKUP($A57,tab_z,3,FALSE)&amp;(H$2+((ROW()-$C63)*4))),BD!$K$15))/2+IF(H57="","",COUNTIF(INDIRECT("'Calcul1'!"&amp;VLOOKUP($A57,tab_z,2,FALSE)&amp;(H$1+((ROW()-$C63)*4))&amp;":"&amp;VLOOKUP($A57,tab_z,3,FALSE)&amp;(H$2+((ROW()-$C63)*4))),BD!$K$16))/2+IF(H57="","",COUNTIF(INDIRECT("'Calcul1'!"&amp;VLOOKUP($A57,tab_z,2,FALSE)&amp;(H$1+((ROW()-$C63)*4))&amp;":"&amp;VLOOKUP($A57,tab_z,3,FALSE)&amp;(H$2+((ROW()-$C63)*4))),BD!$K$17))/2+IF(H57="","",COUNTIF(INDIRECT("'Calcul1'!"&amp;VLOOKUP($A57,tab_z,2,FALSE)&amp;(H$1+((ROW()-$C63)*4))&amp;":"&amp;VLOOKUP($A57,tab_z,3,FALSE)&amp;(H$2+((ROW()-$C63)*4))),BD!$K$18))/2+IF(H57="","",COUNTIF(INDIRECT("'Calcul1'!"&amp;VLOOKUP($A57,tab_z,2,FALSE)&amp;(H$1+((ROW()-$C63)*4))&amp;":"&amp;VLOOKUP($A57,tab_z,3,FALSE)&amp;(H$2+((ROW()-$C63)*4))),BD!$K$19))/2+IF(H57="","",COUNTIF(INDIRECT("'Calcul1'!"&amp;VLOOKUP($A57,tab_z,2,FALSE)&amp;(H$1+((ROW()-$C63)*4))&amp;":"&amp;VLOOKUP($A57,tab_z,3,FALSE)&amp;(H$2+((ROW()-$C63)*4))),BD!$K$20))/2</f>
        <v>#VALUE!</v>
      </c>
      <c r="I63" s="275" t="e">
        <f ca="1">IF(I57="","",COUNTIF(INDIRECT("'Calcul1'!"&amp;VLOOKUP($A57,tab_z,2,FALSE)&amp;(I$1+((ROW()-$C63)*4))&amp;":"&amp;VLOOKUP($A57,tab_z,3,FALSE)&amp;(I$2+((ROW()-$C63)*4))),BD!$K$2))/2+IF(I57="","",COUNTIF(INDIRECT("'Calcul1'!"&amp;VLOOKUP($A57,tab_z,2,FALSE)&amp;(I$1+((ROW()-$C63)*4))&amp;":"&amp;VLOOKUP($A57,tab_z,3,FALSE)&amp;(I$2+((ROW()-$C63)*4))),BD!$K$3))/2+IF(I57="","",COUNTIF(INDIRECT("'Calcul1'!"&amp;VLOOKUP($A57,tab_z,2,FALSE)&amp;(I$1+((ROW()-$C63)*4))&amp;":"&amp;VLOOKUP($A57,tab_z,3,FALSE)&amp;(I$2+((ROW()-$C63)*4))),BD!$K$4))/2+IF(I57="","",COUNTIF(INDIRECT("'Calcul1'!"&amp;VLOOKUP($A57,tab_z,2,FALSE)&amp;(I$1+((ROW()-$C63)*4))&amp;":"&amp;VLOOKUP($A57,tab_z,3,FALSE)&amp;(I$2+((ROW()-$C63)*4))),BD!$K$5))/2+IF(I57="","",COUNTIF(INDIRECT("'Calcul1'!"&amp;VLOOKUP($A57,tab_z,2,FALSE)&amp;(I$1+((ROW()-$C63)*4))&amp;":"&amp;VLOOKUP($A57,tab_z,3,FALSE)&amp;(I$2+((ROW()-$C63)*4))),BD!$K$6))/2+IF(I57="","",COUNTIF(INDIRECT("'Calcul1'!"&amp;VLOOKUP($A57,tab_z,2,FALSE)&amp;(I$1+((ROW()-$C63)*4))&amp;":"&amp;VLOOKUP($A57,tab_z,3,FALSE)&amp;(I$2+((ROW()-$C63)*4))),BD!$K$7))/2+IF(I57="","",COUNTIF(INDIRECT("'Calcul1'!"&amp;VLOOKUP($A57,tab_z,2,FALSE)&amp;(I$1+((ROW()-$C63)*4))&amp;":"&amp;VLOOKUP($A57,tab_z,3,FALSE)&amp;(I$2+((ROW()-$C63)*4))),BD!$K$8))/2+IF(I57="","",COUNTIF(INDIRECT("'Calcul1'!"&amp;VLOOKUP($A57,tab_z,2,FALSE)&amp;(I$1+((ROW()-$C63)*4))&amp;":"&amp;VLOOKUP($A57,tab_z,3,FALSE)&amp;(I$2+((ROW()-$C63)*4))),BD!$K$9))/2+IF(I57="","",COUNTIF(INDIRECT("'Calcul1'!"&amp;VLOOKUP($A57,tab_z,2,FALSE)&amp;(I$1+((ROW()-$C63)*4))&amp;":"&amp;VLOOKUP($A57,tab_z,3,FALSE)&amp;(I$2+((ROW()-$C63)*4))),BD!$K$10))/2+IF(I57="","",COUNTIF(INDIRECT("'Calcul1'!"&amp;VLOOKUP($A57,tab_z,2,FALSE)&amp;(I$1+((ROW()-$C63)*4))&amp;":"&amp;VLOOKUP($A57,tab_z,3,FALSE)&amp;(I$2+((ROW()-$C63)*4))),BD!$K$11))/2+IF(I57="","",COUNTIF(INDIRECT("'Calcul1'!"&amp;VLOOKUP($A57,tab_z,2,FALSE)&amp;(I$1+((ROW()-$C63)*4))&amp;":"&amp;VLOOKUP($A57,tab_z,3,FALSE)&amp;(I$2+((ROW()-$C63)*4))),BD!$K$12))/2+IF(I57="","",COUNTIF(INDIRECT("'Calcul1'!"&amp;VLOOKUP($A57,tab_z,2,FALSE)&amp;(I$1+((ROW()-$C63)*4))&amp;":"&amp;VLOOKUP($A57,tab_z,3,FALSE)&amp;(I$2+((ROW()-$C63)*4))),BD!$K$13))/2+IF(I57="","",COUNTIF(INDIRECT("'Calcul1'!"&amp;VLOOKUP($A57,tab_z,2,FALSE)&amp;(I$1+((ROW()-$C63)*4))&amp;":"&amp;VLOOKUP($A57,tab_z,3,FALSE)&amp;(I$2+((ROW()-$C63)*4))),BD!$K$14))/2+IF(I57="","",COUNTIF(INDIRECT("'Calcul1'!"&amp;VLOOKUP($A57,tab_z,2,FALSE)&amp;(I$1+((ROW()-$C63)*4))&amp;":"&amp;VLOOKUP($A57,tab_z,3,FALSE)&amp;(I$2+((ROW()-$C63)*4))),BD!$K$15))/2+IF(I57="","",COUNTIF(INDIRECT("'Calcul1'!"&amp;VLOOKUP($A57,tab_z,2,FALSE)&amp;(I$1+((ROW()-$C63)*4))&amp;":"&amp;VLOOKUP($A57,tab_z,3,FALSE)&amp;(I$2+((ROW()-$C63)*4))),BD!$K$16))/2+IF(I57="","",COUNTIF(INDIRECT("'Calcul1'!"&amp;VLOOKUP($A57,tab_z,2,FALSE)&amp;(I$1+((ROW()-$C63)*4))&amp;":"&amp;VLOOKUP($A57,tab_z,3,FALSE)&amp;(I$2+((ROW()-$C63)*4))),BD!$K$17))/2+IF(I57="","",COUNTIF(INDIRECT("'Calcul1'!"&amp;VLOOKUP($A57,tab_z,2,FALSE)&amp;(I$1+((ROW()-$C63)*4))&amp;":"&amp;VLOOKUP($A57,tab_z,3,FALSE)&amp;(I$2+((ROW()-$C63)*4))),BD!$K$18))/2+IF(I57="","",COUNTIF(INDIRECT("'Calcul1'!"&amp;VLOOKUP($A57,tab_z,2,FALSE)&amp;(I$1+((ROW()-$C63)*4))&amp;":"&amp;VLOOKUP($A57,tab_z,3,FALSE)&amp;(I$2+((ROW()-$C63)*4))),BD!$K$19))/2+IF(I57="","",COUNTIF(INDIRECT("'Calcul1'!"&amp;VLOOKUP($A57,tab_z,2,FALSE)&amp;(I$1+((ROW()-$C63)*4))&amp;":"&amp;VLOOKUP($A57,tab_z,3,FALSE)&amp;(I$2+((ROW()-$C63)*4))),BD!$K$20))/2</f>
        <v>#VALUE!</v>
      </c>
      <c r="J63" s="275" t="e">
        <f ca="1">IF(J57="","",COUNTIF(INDIRECT("'Calcul1'!"&amp;VLOOKUP($A57,tab_z,2,FALSE)&amp;(J$1+((ROW()-$C63)*4))&amp;":"&amp;VLOOKUP($A57,tab_z,3,FALSE)&amp;(J$2+((ROW()-$C63)*4))),BD!$K$2))/2+IF(J57="","",COUNTIF(INDIRECT("'Calcul1'!"&amp;VLOOKUP($A57,tab_z,2,FALSE)&amp;(J$1+((ROW()-$C63)*4))&amp;":"&amp;VLOOKUP($A57,tab_z,3,FALSE)&amp;(J$2+((ROW()-$C63)*4))),BD!$K$3))/2+IF(J57="","",COUNTIF(INDIRECT("'Calcul1'!"&amp;VLOOKUP($A57,tab_z,2,FALSE)&amp;(J$1+((ROW()-$C63)*4))&amp;":"&amp;VLOOKUP($A57,tab_z,3,FALSE)&amp;(J$2+((ROW()-$C63)*4))),BD!$K$4))/2+IF(J57="","",COUNTIF(INDIRECT("'Calcul1'!"&amp;VLOOKUP($A57,tab_z,2,FALSE)&amp;(J$1+((ROW()-$C63)*4))&amp;":"&amp;VLOOKUP($A57,tab_z,3,FALSE)&amp;(J$2+((ROW()-$C63)*4))),BD!$K$5))/2+IF(J57="","",COUNTIF(INDIRECT("'Calcul1'!"&amp;VLOOKUP($A57,tab_z,2,FALSE)&amp;(J$1+((ROW()-$C63)*4))&amp;":"&amp;VLOOKUP($A57,tab_z,3,FALSE)&amp;(J$2+((ROW()-$C63)*4))),BD!$K$6))/2+IF(J57="","",COUNTIF(INDIRECT("'Calcul1'!"&amp;VLOOKUP($A57,tab_z,2,FALSE)&amp;(J$1+((ROW()-$C63)*4))&amp;":"&amp;VLOOKUP($A57,tab_z,3,FALSE)&amp;(J$2+((ROW()-$C63)*4))),BD!$K$7))/2+IF(J57="","",COUNTIF(INDIRECT("'Calcul1'!"&amp;VLOOKUP($A57,tab_z,2,FALSE)&amp;(J$1+((ROW()-$C63)*4))&amp;":"&amp;VLOOKUP($A57,tab_z,3,FALSE)&amp;(J$2+((ROW()-$C63)*4))),BD!$K$8))/2+IF(J57="","",COUNTIF(INDIRECT("'Calcul1'!"&amp;VLOOKUP($A57,tab_z,2,FALSE)&amp;(J$1+((ROW()-$C63)*4))&amp;":"&amp;VLOOKUP($A57,tab_z,3,FALSE)&amp;(J$2+((ROW()-$C63)*4))),BD!$K$9))/2+IF(J57="","",COUNTIF(INDIRECT("'Calcul1'!"&amp;VLOOKUP($A57,tab_z,2,FALSE)&amp;(J$1+((ROW()-$C63)*4))&amp;":"&amp;VLOOKUP($A57,tab_z,3,FALSE)&amp;(J$2+((ROW()-$C63)*4))),BD!$K$10))/2+IF(J57="","",COUNTIF(INDIRECT("'Calcul1'!"&amp;VLOOKUP($A57,tab_z,2,FALSE)&amp;(J$1+((ROW()-$C63)*4))&amp;":"&amp;VLOOKUP($A57,tab_z,3,FALSE)&amp;(J$2+((ROW()-$C63)*4))),BD!$K$11))/2+IF(J57="","",COUNTIF(INDIRECT("'Calcul1'!"&amp;VLOOKUP($A57,tab_z,2,FALSE)&amp;(J$1+((ROW()-$C63)*4))&amp;":"&amp;VLOOKUP($A57,tab_z,3,FALSE)&amp;(J$2+((ROW()-$C63)*4))),BD!$K$12))/2+IF(J57="","",COUNTIF(INDIRECT("'Calcul1'!"&amp;VLOOKUP($A57,tab_z,2,FALSE)&amp;(J$1+((ROW()-$C63)*4))&amp;":"&amp;VLOOKUP($A57,tab_z,3,FALSE)&amp;(J$2+((ROW()-$C63)*4))),BD!$K$13))/2+IF(J57="","",COUNTIF(INDIRECT("'Calcul1'!"&amp;VLOOKUP($A57,tab_z,2,FALSE)&amp;(J$1+((ROW()-$C63)*4))&amp;":"&amp;VLOOKUP($A57,tab_z,3,FALSE)&amp;(J$2+((ROW()-$C63)*4))),BD!$K$14))/2+IF(J57="","",COUNTIF(INDIRECT("'Calcul1'!"&amp;VLOOKUP($A57,tab_z,2,FALSE)&amp;(J$1+((ROW()-$C63)*4))&amp;":"&amp;VLOOKUP($A57,tab_z,3,FALSE)&amp;(J$2+((ROW()-$C63)*4))),BD!$K$15))/2+IF(J57="","",COUNTIF(INDIRECT("'Calcul1'!"&amp;VLOOKUP($A57,tab_z,2,FALSE)&amp;(J$1+((ROW()-$C63)*4))&amp;":"&amp;VLOOKUP($A57,tab_z,3,FALSE)&amp;(J$2+((ROW()-$C63)*4))),BD!$K$16))/2+IF(J57="","",COUNTIF(INDIRECT("'Calcul1'!"&amp;VLOOKUP($A57,tab_z,2,FALSE)&amp;(J$1+((ROW()-$C63)*4))&amp;":"&amp;VLOOKUP($A57,tab_z,3,FALSE)&amp;(J$2+((ROW()-$C63)*4))),BD!$K$17))/2+IF(J57="","",COUNTIF(INDIRECT("'Calcul1'!"&amp;VLOOKUP($A57,tab_z,2,FALSE)&amp;(J$1+((ROW()-$C63)*4))&amp;":"&amp;VLOOKUP($A57,tab_z,3,FALSE)&amp;(J$2+((ROW()-$C63)*4))),BD!$K$18))/2+IF(J57="","",COUNTIF(INDIRECT("'Calcul1'!"&amp;VLOOKUP($A57,tab_z,2,FALSE)&amp;(J$1+((ROW()-$C63)*4))&amp;":"&amp;VLOOKUP($A57,tab_z,3,FALSE)&amp;(J$2+((ROW()-$C63)*4))),BD!$K$19))/2+IF(J57="","",COUNTIF(INDIRECT("'Calcul1'!"&amp;VLOOKUP($A57,tab_z,2,FALSE)&amp;(J$1+((ROW()-$C63)*4))&amp;":"&amp;VLOOKUP($A57,tab_z,3,FALSE)&amp;(J$2+((ROW()-$C63)*4))),BD!$K$20))/2</f>
        <v>#VALUE!</v>
      </c>
      <c r="K63" s="275" t="e">
        <f ca="1">IF(K57="","",COUNTIF(INDIRECT("'Calcul1'!"&amp;VLOOKUP($A57,tab_z,2,FALSE)&amp;(K$1+((ROW()-$C63)*4))&amp;":"&amp;VLOOKUP($A57,tab_z,3,FALSE)&amp;(K$2+((ROW()-$C63)*4))),BD!$K$2))/2+IF(K57="","",COUNTIF(INDIRECT("'Calcul1'!"&amp;VLOOKUP($A57,tab_z,2,FALSE)&amp;(K$1+((ROW()-$C63)*4))&amp;":"&amp;VLOOKUP($A57,tab_z,3,FALSE)&amp;(K$2+((ROW()-$C63)*4))),BD!$K$3))/2+IF(K57="","",COUNTIF(INDIRECT("'Calcul1'!"&amp;VLOOKUP($A57,tab_z,2,FALSE)&amp;(K$1+((ROW()-$C63)*4))&amp;":"&amp;VLOOKUP($A57,tab_z,3,FALSE)&amp;(K$2+((ROW()-$C63)*4))),BD!$K$4))/2+IF(K57="","",COUNTIF(INDIRECT("'Calcul1'!"&amp;VLOOKUP($A57,tab_z,2,FALSE)&amp;(K$1+((ROW()-$C63)*4))&amp;":"&amp;VLOOKUP($A57,tab_z,3,FALSE)&amp;(K$2+((ROW()-$C63)*4))),BD!$K$5))/2+IF(K57="","",COUNTIF(INDIRECT("'Calcul1'!"&amp;VLOOKUP($A57,tab_z,2,FALSE)&amp;(K$1+((ROW()-$C63)*4))&amp;":"&amp;VLOOKUP($A57,tab_z,3,FALSE)&amp;(K$2+((ROW()-$C63)*4))),BD!$K$6))/2+IF(K57="","",COUNTIF(INDIRECT("'Calcul1'!"&amp;VLOOKUP($A57,tab_z,2,FALSE)&amp;(K$1+((ROW()-$C63)*4))&amp;":"&amp;VLOOKUP($A57,tab_z,3,FALSE)&amp;(K$2+((ROW()-$C63)*4))),BD!$K$7))/2+IF(K57="","",COUNTIF(INDIRECT("'Calcul1'!"&amp;VLOOKUP($A57,tab_z,2,FALSE)&amp;(K$1+((ROW()-$C63)*4))&amp;":"&amp;VLOOKUP($A57,tab_z,3,FALSE)&amp;(K$2+((ROW()-$C63)*4))),BD!$K$8))/2+IF(K57="","",COUNTIF(INDIRECT("'Calcul1'!"&amp;VLOOKUP($A57,tab_z,2,FALSE)&amp;(K$1+((ROW()-$C63)*4))&amp;":"&amp;VLOOKUP($A57,tab_z,3,FALSE)&amp;(K$2+((ROW()-$C63)*4))),BD!$K$9))/2+IF(K57="","",COUNTIF(INDIRECT("'Calcul1'!"&amp;VLOOKUP($A57,tab_z,2,FALSE)&amp;(K$1+((ROW()-$C63)*4))&amp;":"&amp;VLOOKUP($A57,tab_z,3,FALSE)&amp;(K$2+((ROW()-$C63)*4))),BD!$K$10))/2+IF(K57="","",COUNTIF(INDIRECT("'Calcul1'!"&amp;VLOOKUP($A57,tab_z,2,FALSE)&amp;(K$1+((ROW()-$C63)*4))&amp;":"&amp;VLOOKUP($A57,tab_z,3,FALSE)&amp;(K$2+((ROW()-$C63)*4))),BD!$K$11))/2+IF(K57="","",COUNTIF(INDIRECT("'Calcul1'!"&amp;VLOOKUP($A57,tab_z,2,FALSE)&amp;(K$1+((ROW()-$C63)*4))&amp;":"&amp;VLOOKUP($A57,tab_z,3,FALSE)&amp;(K$2+((ROW()-$C63)*4))),BD!$K$12))/2+IF(K57="","",COUNTIF(INDIRECT("'Calcul1'!"&amp;VLOOKUP($A57,tab_z,2,FALSE)&amp;(K$1+((ROW()-$C63)*4))&amp;":"&amp;VLOOKUP($A57,tab_z,3,FALSE)&amp;(K$2+((ROW()-$C63)*4))),BD!$K$13))/2+IF(K57="","",COUNTIF(INDIRECT("'Calcul1'!"&amp;VLOOKUP($A57,tab_z,2,FALSE)&amp;(K$1+((ROW()-$C63)*4))&amp;":"&amp;VLOOKUP($A57,tab_z,3,FALSE)&amp;(K$2+((ROW()-$C63)*4))),BD!$K$14))/2+IF(K57="","",COUNTIF(INDIRECT("'Calcul1'!"&amp;VLOOKUP($A57,tab_z,2,FALSE)&amp;(K$1+((ROW()-$C63)*4))&amp;":"&amp;VLOOKUP($A57,tab_z,3,FALSE)&amp;(K$2+((ROW()-$C63)*4))),BD!$K$15))/2+IF(K57="","",COUNTIF(INDIRECT("'Calcul1'!"&amp;VLOOKUP($A57,tab_z,2,FALSE)&amp;(K$1+((ROW()-$C63)*4))&amp;":"&amp;VLOOKUP($A57,tab_z,3,FALSE)&amp;(K$2+((ROW()-$C63)*4))),BD!$K$16))/2+IF(K57="","",COUNTIF(INDIRECT("'Calcul1'!"&amp;VLOOKUP($A57,tab_z,2,FALSE)&amp;(K$1+((ROW()-$C63)*4))&amp;":"&amp;VLOOKUP($A57,tab_z,3,FALSE)&amp;(K$2+((ROW()-$C63)*4))),BD!$K$17))/2+IF(K57="","",COUNTIF(INDIRECT("'Calcul1'!"&amp;VLOOKUP($A57,tab_z,2,FALSE)&amp;(K$1+((ROW()-$C63)*4))&amp;":"&amp;VLOOKUP($A57,tab_z,3,FALSE)&amp;(K$2+((ROW()-$C63)*4))),BD!$K$18))/2+IF(K57="","",COUNTIF(INDIRECT("'Calcul1'!"&amp;VLOOKUP($A57,tab_z,2,FALSE)&amp;(K$1+((ROW()-$C63)*4))&amp;":"&amp;VLOOKUP($A57,tab_z,3,FALSE)&amp;(K$2+((ROW()-$C63)*4))),BD!$K$19))/2+IF(K57="","",COUNTIF(INDIRECT("'Calcul1'!"&amp;VLOOKUP($A57,tab_z,2,FALSE)&amp;(K$1+((ROW()-$C63)*4))&amp;":"&amp;VLOOKUP($A57,tab_z,3,FALSE)&amp;(K$2+((ROW()-$C63)*4))),BD!$K$20))/2</f>
        <v>#VALUE!</v>
      </c>
      <c r="L63" s="276" t="e">
        <f ca="1">IF(L57="","",COUNTIF(INDIRECT("'Calcul1'!"&amp;VLOOKUP($A57,tab_z,2,FALSE)&amp;(L$1+((ROW()-$C63)*4))&amp;":"&amp;VLOOKUP($A57,tab_z,3,FALSE)&amp;(L$2+((ROW()-$C63)*4))),BD!$K$2))/2+IF(L57="","",COUNTIF(INDIRECT("'Calcul1'!"&amp;VLOOKUP($A57,tab_z,2,FALSE)&amp;(L$1+((ROW()-$C63)*4))&amp;":"&amp;VLOOKUP($A57,tab_z,3,FALSE)&amp;(L$2+((ROW()-$C63)*4))),BD!$K$3))/2+IF(L57="","",COUNTIF(INDIRECT("'Calcul1'!"&amp;VLOOKUP($A57,tab_z,2,FALSE)&amp;(L$1+((ROW()-$C63)*4))&amp;":"&amp;VLOOKUP($A57,tab_z,3,FALSE)&amp;(L$2+((ROW()-$C63)*4))),BD!$K$4))/2+IF(L57="","",COUNTIF(INDIRECT("'Calcul1'!"&amp;VLOOKUP($A57,tab_z,2,FALSE)&amp;(L$1+((ROW()-$C63)*4))&amp;":"&amp;VLOOKUP($A57,tab_z,3,FALSE)&amp;(L$2+((ROW()-$C63)*4))),BD!$K$5))/2+IF(L57="","",COUNTIF(INDIRECT("'Calcul1'!"&amp;VLOOKUP($A57,tab_z,2,FALSE)&amp;(L$1+((ROW()-$C63)*4))&amp;":"&amp;VLOOKUP($A57,tab_z,3,FALSE)&amp;(L$2+((ROW()-$C63)*4))),BD!$K$6))/2+IF(L57="","",COUNTIF(INDIRECT("'Calcul1'!"&amp;VLOOKUP($A57,tab_z,2,FALSE)&amp;(L$1+((ROW()-$C63)*4))&amp;":"&amp;VLOOKUP($A57,tab_z,3,FALSE)&amp;(L$2+((ROW()-$C63)*4))),BD!$K$7))/2+IF(L57="","",COUNTIF(INDIRECT("'Calcul1'!"&amp;VLOOKUP($A57,tab_z,2,FALSE)&amp;(L$1+((ROW()-$C63)*4))&amp;":"&amp;VLOOKUP($A57,tab_z,3,FALSE)&amp;(L$2+((ROW()-$C63)*4))),BD!$K$8))/2+IF(L57="","",COUNTIF(INDIRECT("'Calcul1'!"&amp;VLOOKUP($A57,tab_z,2,FALSE)&amp;(L$1+((ROW()-$C63)*4))&amp;":"&amp;VLOOKUP($A57,tab_z,3,FALSE)&amp;(L$2+((ROW()-$C63)*4))),BD!$K$9))/2+IF(L57="","",COUNTIF(INDIRECT("'Calcul1'!"&amp;VLOOKUP($A57,tab_z,2,FALSE)&amp;(L$1+((ROW()-$C63)*4))&amp;":"&amp;VLOOKUP($A57,tab_z,3,FALSE)&amp;(L$2+((ROW()-$C63)*4))),BD!$K$10))/2+IF(L57="","",COUNTIF(INDIRECT("'Calcul1'!"&amp;VLOOKUP($A57,tab_z,2,FALSE)&amp;(L$1+((ROW()-$C63)*4))&amp;":"&amp;VLOOKUP($A57,tab_z,3,FALSE)&amp;(L$2+((ROW()-$C63)*4))),BD!$K$11))/2+IF(L57="","",COUNTIF(INDIRECT("'Calcul1'!"&amp;VLOOKUP($A57,tab_z,2,FALSE)&amp;(L$1+((ROW()-$C63)*4))&amp;":"&amp;VLOOKUP($A57,tab_z,3,FALSE)&amp;(L$2+((ROW()-$C63)*4))),BD!$K$12))/2+IF(L57="","",COUNTIF(INDIRECT("'Calcul1'!"&amp;VLOOKUP($A57,tab_z,2,FALSE)&amp;(L$1+((ROW()-$C63)*4))&amp;":"&amp;VLOOKUP($A57,tab_z,3,FALSE)&amp;(L$2+((ROW()-$C63)*4))),BD!$K$13))/2+IF(L57="","",COUNTIF(INDIRECT("'Calcul1'!"&amp;VLOOKUP($A57,tab_z,2,FALSE)&amp;(L$1+((ROW()-$C63)*4))&amp;":"&amp;VLOOKUP($A57,tab_z,3,FALSE)&amp;(L$2+((ROW()-$C63)*4))),BD!$K$14))/2+IF(L57="","",COUNTIF(INDIRECT("'Calcul1'!"&amp;VLOOKUP($A57,tab_z,2,FALSE)&amp;(L$1+((ROW()-$C63)*4))&amp;":"&amp;VLOOKUP($A57,tab_z,3,FALSE)&amp;(L$2+((ROW()-$C63)*4))),BD!$K$15))/2+IF(L57="","",COUNTIF(INDIRECT("'Calcul1'!"&amp;VLOOKUP($A57,tab_z,2,FALSE)&amp;(L$1+((ROW()-$C63)*4))&amp;":"&amp;VLOOKUP($A57,tab_z,3,FALSE)&amp;(L$2+((ROW()-$C63)*4))),BD!$K$16))/2+IF(L57="","",COUNTIF(INDIRECT("'Calcul1'!"&amp;VLOOKUP($A57,tab_z,2,FALSE)&amp;(L$1+((ROW()-$C63)*4))&amp;":"&amp;VLOOKUP($A57,tab_z,3,FALSE)&amp;(L$2+((ROW()-$C63)*4))),BD!$K$17))/2+IF(L57="","",COUNTIF(INDIRECT("'Calcul1'!"&amp;VLOOKUP($A57,tab_z,2,FALSE)&amp;(L$1+((ROW()-$C63)*4))&amp;":"&amp;VLOOKUP($A57,tab_z,3,FALSE)&amp;(L$2+((ROW()-$C63)*4))),BD!$K$18))/2+IF(L57="","",COUNTIF(INDIRECT("'Calcul1'!"&amp;VLOOKUP($A57,tab_z,2,FALSE)&amp;(L$1+((ROW()-$C63)*4))&amp;":"&amp;VLOOKUP($A57,tab_z,3,FALSE)&amp;(L$2+((ROW()-$C63)*4))),BD!$K$19))/2+IF(L57="","",COUNTIF(INDIRECT("'Calcul1'!"&amp;VLOOKUP($A57,tab_z,2,FALSE)&amp;(L$1+((ROW()-$C63)*4))&amp;":"&amp;VLOOKUP($A57,tab_z,3,FALSE)&amp;(L$2+((ROW()-$C63)*4))),BD!$K$20))/2</f>
        <v>#VALUE!</v>
      </c>
    </row>
    <row r="64" spans="1:12" x14ac:dyDescent="0.2">
      <c r="C64">
        <v>64</v>
      </c>
      <c r="D64" s="287" t="s">
        <v>535</v>
      </c>
      <c r="E64" s="274">
        <f t="shared" ref="E64:L64" ca="1" si="19">IF(E57="","",COUNTIF(INDIRECT("'Calcul1'!"&amp;VLOOKUP($A57,tab_z,2,FALSE)&amp;(E$1+((ROW()-$C64)*4))&amp;":"&amp;VLOOKUP($A57,tab_z,3,FALSE)&amp;(E$2+((ROW()-$C64)*4))),0))</f>
        <v>11</v>
      </c>
      <c r="F64" s="275">
        <f t="shared" ca="1" si="19"/>
        <v>11</v>
      </c>
      <c r="G64" s="275">
        <f t="shared" ca="1" si="19"/>
        <v>11</v>
      </c>
      <c r="H64" s="275" t="str">
        <f t="shared" ca="1" si="19"/>
        <v/>
      </c>
      <c r="I64" s="275" t="str">
        <f t="shared" ca="1" si="19"/>
        <v/>
      </c>
      <c r="J64" s="275" t="str">
        <f t="shared" ca="1" si="19"/>
        <v/>
      </c>
      <c r="K64" s="275" t="str">
        <f t="shared" ca="1" si="19"/>
        <v/>
      </c>
      <c r="L64" s="276" t="str">
        <f t="shared" ca="1" si="19"/>
        <v/>
      </c>
    </row>
    <row r="65" spans="1:12" x14ac:dyDescent="0.2">
      <c r="C65">
        <v>65</v>
      </c>
      <c r="D65" s="287" t="s">
        <v>536</v>
      </c>
      <c r="E65" s="274">
        <f ca="1">IF(E57="","",COUNTIF(INDIRECT("'Calcul1'!"&amp;VLOOKUP($A57,tab_z,2,FALSE)&amp;(E$1+((ROW()-$C65)*4))&amp;":"&amp;VLOOKUP($A57,tab_z,3,FALSE)&amp;(E$2+((ROW()-$C65)*4))),BD!$B$2))+IF(E57="","",COUNTIF(INDIRECT("'Calcul1'!"&amp;VLOOKUP($A57,tab_z,2,FALSE)&amp;(E$1+((ROW()-$C65)*4))&amp;":"&amp;VLOOKUP($A57,tab_z,3,FALSE)&amp;(E$2+((ROW()-$C65)*4))),CP_2_M))/2+IF(E57="","",COUNTIF(INDIRECT("'Calcul1'!"&amp;VLOOKUP($A57,tab_z,2,FALSE)&amp;(E$1+((ROW()-$C65)*4))&amp;":"&amp;VLOOKUP($A57,tab_z,3,FALSE)&amp;(E$2+((ROW()-$C65)*4))),CP_2_A))/2+IF(E57="","",COUNTIF(INDIRECT("'Calcul1'!"&amp;VLOOKUP($A57,tab_z,2,FALSE)&amp;(E$1+((ROW()-$C65)*4))&amp;":"&amp;VLOOKUP($A57,tab_z,3,FALSE)&amp;(E$2+((ROW()-$C65)*4))),BD!$B$6))/2+IF(E57="","",COUNTIF(INDIRECT("'Calcul1'!"&amp;VLOOKUP($A57,tab_z,2,FALSE)&amp;(E$1+((ROW()-$C65)*4))&amp;":"&amp;VLOOKUP($A57,tab_z,3,FALSE)&amp;(E$2+((ROW()-$C65)*4))),BD!$B$7))/2</f>
        <v>0</v>
      </c>
      <c r="F65" s="275">
        <f ca="1">IF(F57="","",COUNTIF(INDIRECT("'Calcul1'!"&amp;VLOOKUP($A57,tab_z,2,FALSE)&amp;(F$1+((ROW()-$C65)*4))&amp;":"&amp;VLOOKUP($A57,tab_z,3,FALSE)&amp;(F$2+((ROW()-$C65)*4))),BD!$B$2))+IF(F57="","",COUNTIF(INDIRECT("'Calcul1'!"&amp;VLOOKUP($A57,tab_z,2,FALSE)&amp;(F$1+((ROW()-$C65)*4))&amp;":"&amp;VLOOKUP($A57,tab_z,3,FALSE)&amp;(F$2+((ROW()-$C65)*4))),CP_2_M))/2+IF(F57="","",COUNTIF(INDIRECT("'Calcul1'!"&amp;VLOOKUP($A57,tab_z,2,FALSE)&amp;(F$1+((ROW()-$C65)*4))&amp;":"&amp;VLOOKUP($A57,tab_z,3,FALSE)&amp;(F$2+((ROW()-$C65)*4))),CP_2_A))/2+IF(F57="","",COUNTIF(INDIRECT("'Calcul1'!"&amp;VLOOKUP($A57,tab_z,2,FALSE)&amp;(F$1+((ROW()-$C65)*4))&amp;":"&amp;VLOOKUP($A57,tab_z,3,FALSE)&amp;(F$2+((ROW()-$C65)*4))),BD!$B$6))/2+IF(F57="","",COUNTIF(INDIRECT("'Calcul1'!"&amp;VLOOKUP($A57,tab_z,2,FALSE)&amp;(F$1+((ROW()-$C65)*4))&amp;":"&amp;VLOOKUP($A57,tab_z,3,FALSE)&amp;(F$2+((ROW()-$C65)*4))),BD!$B$7))/2</f>
        <v>0</v>
      </c>
      <c r="G65" s="275">
        <f ca="1">IF(G57="","",COUNTIF(INDIRECT("'Calcul1'!"&amp;VLOOKUP($A57,tab_z,2,FALSE)&amp;(G$1+((ROW()-$C65)*4))&amp;":"&amp;VLOOKUP($A57,tab_z,3,FALSE)&amp;(G$2+((ROW()-$C65)*4))),BD!$B$2))+IF(G57="","",COUNTIF(INDIRECT("'Calcul1'!"&amp;VLOOKUP($A57,tab_z,2,FALSE)&amp;(G$1+((ROW()-$C65)*4))&amp;":"&amp;VLOOKUP($A57,tab_z,3,FALSE)&amp;(G$2+((ROW()-$C65)*4))),CP_2_M))/2+IF(G57="","",COUNTIF(INDIRECT("'Calcul1'!"&amp;VLOOKUP($A57,tab_z,2,FALSE)&amp;(G$1+((ROW()-$C65)*4))&amp;":"&amp;VLOOKUP($A57,tab_z,3,FALSE)&amp;(G$2+((ROW()-$C65)*4))),CP_2_A))/2+IF(G57="","",COUNTIF(INDIRECT("'Calcul1'!"&amp;VLOOKUP($A57,tab_z,2,FALSE)&amp;(G$1+((ROW()-$C65)*4))&amp;":"&amp;VLOOKUP($A57,tab_z,3,FALSE)&amp;(G$2+((ROW()-$C65)*4))),BD!$B$6))/2+IF(G57="","",COUNTIF(INDIRECT("'Calcul1'!"&amp;VLOOKUP($A57,tab_z,2,FALSE)&amp;(G$1+((ROW()-$C65)*4))&amp;":"&amp;VLOOKUP($A57,tab_z,3,FALSE)&amp;(G$2+((ROW()-$C65)*4))),BD!$B$7))/2</f>
        <v>0</v>
      </c>
      <c r="H65" s="275" t="e">
        <f ca="1">IF(H57="","",COUNTIF(INDIRECT("'Calcul1'!"&amp;VLOOKUP($A57,tab_z,2,FALSE)&amp;(H$1+((ROW()-$C65)*4))&amp;":"&amp;VLOOKUP($A57,tab_z,3,FALSE)&amp;(H$2+((ROW()-$C65)*4))),BD!$B$2))+IF(H57="","",COUNTIF(INDIRECT("'Calcul1'!"&amp;VLOOKUP($A57,tab_z,2,FALSE)&amp;(H$1+((ROW()-$C65)*4))&amp;":"&amp;VLOOKUP($A57,tab_z,3,FALSE)&amp;(H$2+((ROW()-$C65)*4))),CP_2_M))/2+IF(H57="","",COUNTIF(INDIRECT("'Calcul1'!"&amp;VLOOKUP($A57,tab_z,2,FALSE)&amp;(H$1+((ROW()-$C65)*4))&amp;":"&amp;VLOOKUP($A57,tab_z,3,FALSE)&amp;(H$2+((ROW()-$C65)*4))),CP_2_A))/2+IF(H57="","",COUNTIF(INDIRECT("'Calcul1'!"&amp;VLOOKUP($A57,tab_z,2,FALSE)&amp;(H$1+((ROW()-$C65)*4))&amp;":"&amp;VLOOKUP($A57,tab_z,3,FALSE)&amp;(H$2+((ROW()-$C65)*4))),BD!$B$6))/2+IF(H57="","",COUNTIF(INDIRECT("'Calcul1'!"&amp;VLOOKUP($A57,tab_z,2,FALSE)&amp;(H$1+((ROW()-$C65)*4))&amp;":"&amp;VLOOKUP($A57,tab_z,3,FALSE)&amp;(H$2+((ROW()-$C65)*4))),BD!$B$7))/2</f>
        <v>#VALUE!</v>
      </c>
      <c r="I65" s="275" t="e">
        <f ca="1">IF(I57="","",COUNTIF(INDIRECT("'Calcul1'!"&amp;VLOOKUP($A57,tab_z,2,FALSE)&amp;(I$1+((ROW()-$C65)*4))&amp;":"&amp;VLOOKUP($A57,tab_z,3,FALSE)&amp;(I$2+((ROW()-$C65)*4))),BD!$B$2))+IF(I57="","",COUNTIF(INDIRECT("'Calcul1'!"&amp;VLOOKUP($A57,tab_z,2,FALSE)&amp;(I$1+((ROW()-$C65)*4))&amp;":"&amp;VLOOKUP($A57,tab_z,3,FALSE)&amp;(I$2+((ROW()-$C65)*4))),CP_2_M))/2+IF(I57="","",COUNTIF(INDIRECT("'Calcul1'!"&amp;VLOOKUP($A57,tab_z,2,FALSE)&amp;(I$1+((ROW()-$C65)*4))&amp;":"&amp;VLOOKUP($A57,tab_z,3,FALSE)&amp;(I$2+((ROW()-$C65)*4))),CP_2_A))/2+IF(I57="","",COUNTIF(INDIRECT("'Calcul1'!"&amp;VLOOKUP($A57,tab_z,2,FALSE)&amp;(I$1+((ROW()-$C65)*4))&amp;":"&amp;VLOOKUP($A57,tab_z,3,FALSE)&amp;(I$2+((ROW()-$C65)*4))),BD!$B$6))/2+IF(I57="","",COUNTIF(INDIRECT("'Calcul1'!"&amp;VLOOKUP($A57,tab_z,2,FALSE)&amp;(I$1+((ROW()-$C65)*4))&amp;":"&amp;VLOOKUP($A57,tab_z,3,FALSE)&amp;(I$2+((ROW()-$C65)*4))),BD!$B$7))/2</f>
        <v>#VALUE!</v>
      </c>
      <c r="J65" s="275" t="e">
        <f ca="1">IF(J57="","",COUNTIF(INDIRECT("'Calcul1'!"&amp;VLOOKUP($A57,tab_z,2,FALSE)&amp;(J$1+((ROW()-$C65)*4))&amp;":"&amp;VLOOKUP($A57,tab_z,3,FALSE)&amp;(J$2+((ROW()-$C65)*4))),BD!$B$2))+IF(J57="","",COUNTIF(INDIRECT("'Calcul1'!"&amp;VLOOKUP($A57,tab_z,2,FALSE)&amp;(J$1+((ROW()-$C65)*4))&amp;":"&amp;VLOOKUP($A57,tab_z,3,FALSE)&amp;(J$2+((ROW()-$C65)*4))),CP_2_M))/2+IF(J57="","",COUNTIF(INDIRECT("'Calcul1'!"&amp;VLOOKUP($A57,tab_z,2,FALSE)&amp;(J$1+((ROW()-$C65)*4))&amp;":"&amp;VLOOKUP($A57,tab_z,3,FALSE)&amp;(J$2+((ROW()-$C65)*4))),CP_2_A))/2+IF(J57="","",COUNTIF(INDIRECT("'Calcul1'!"&amp;VLOOKUP($A57,tab_z,2,FALSE)&amp;(J$1+((ROW()-$C65)*4))&amp;":"&amp;VLOOKUP($A57,tab_z,3,FALSE)&amp;(J$2+((ROW()-$C65)*4))),BD!$B$6))/2+IF(J57="","",COUNTIF(INDIRECT("'Calcul1'!"&amp;VLOOKUP($A57,tab_z,2,FALSE)&amp;(J$1+((ROW()-$C65)*4))&amp;":"&amp;VLOOKUP($A57,tab_z,3,FALSE)&amp;(J$2+((ROW()-$C65)*4))),BD!$B$7))/2</f>
        <v>#VALUE!</v>
      </c>
      <c r="K65" s="275" t="e">
        <f ca="1">IF(K57="","",COUNTIF(INDIRECT("'Calcul1'!"&amp;VLOOKUP($A57,tab_z,2,FALSE)&amp;(K$1+((ROW()-$C65)*4))&amp;":"&amp;VLOOKUP($A57,tab_z,3,FALSE)&amp;(K$2+((ROW()-$C65)*4))),BD!$B$2))+IF(K57="","",COUNTIF(INDIRECT("'Calcul1'!"&amp;VLOOKUP($A57,tab_z,2,FALSE)&amp;(K$1+((ROW()-$C65)*4))&amp;":"&amp;VLOOKUP($A57,tab_z,3,FALSE)&amp;(K$2+((ROW()-$C65)*4))),CP_2_M))/2+IF(K57="","",COUNTIF(INDIRECT("'Calcul1'!"&amp;VLOOKUP($A57,tab_z,2,FALSE)&amp;(K$1+((ROW()-$C65)*4))&amp;":"&amp;VLOOKUP($A57,tab_z,3,FALSE)&amp;(K$2+((ROW()-$C65)*4))),CP_2_A))/2+IF(K57="","",COUNTIF(INDIRECT("'Calcul1'!"&amp;VLOOKUP($A57,tab_z,2,FALSE)&amp;(K$1+((ROW()-$C65)*4))&amp;":"&amp;VLOOKUP($A57,tab_z,3,FALSE)&amp;(K$2+((ROW()-$C65)*4))),BD!$B$6))/2+IF(K57="","",COUNTIF(INDIRECT("'Calcul1'!"&amp;VLOOKUP($A57,tab_z,2,FALSE)&amp;(K$1+((ROW()-$C65)*4))&amp;":"&amp;VLOOKUP($A57,tab_z,3,FALSE)&amp;(K$2+((ROW()-$C65)*4))),BD!$B$7))/2</f>
        <v>#VALUE!</v>
      </c>
      <c r="L65" s="276" t="e">
        <f ca="1">IF(L57="","",COUNTIF(INDIRECT("'Calcul1'!"&amp;VLOOKUP($A57,tab_z,2,FALSE)&amp;(L$1+((ROW()-$C65)*4))&amp;":"&amp;VLOOKUP($A57,tab_z,3,FALSE)&amp;(L$2+((ROW()-$C65)*4))),BD!$B$2))+IF(L57="","",COUNTIF(INDIRECT("'Calcul1'!"&amp;VLOOKUP($A57,tab_z,2,FALSE)&amp;(L$1+((ROW()-$C65)*4))&amp;":"&amp;VLOOKUP($A57,tab_z,3,FALSE)&amp;(L$2+((ROW()-$C65)*4))),CP_2_M))/2+IF(L57="","",COUNTIF(INDIRECT("'Calcul1'!"&amp;VLOOKUP($A57,tab_z,2,FALSE)&amp;(L$1+((ROW()-$C65)*4))&amp;":"&amp;VLOOKUP($A57,tab_z,3,FALSE)&amp;(L$2+((ROW()-$C65)*4))),CP_2_A))/2+IF(L57="","",COUNTIF(INDIRECT("'Calcul1'!"&amp;VLOOKUP($A57,tab_z,2,FALSE)&amp;(L$1+((ROW()-$C65)*4))&amp;":"&amp;VLOOKUP($A57,tab_z,3,FALSE)&amp;(L$2+((ROW()-$C65)*4))),BD!$B$6))/2+IF(L57="","",COUNTIF(INDIRECT("'Calcul1'!"&amp;VLOOKUP($A57,tab_z,2,FALSE)&amp;(L$1+((ROW()-$C65)*4))&amp;":"&amp;VLOOKUP($A57,tab_z,3,FALSE)&amp;(L$2+((ROW()-$C65)*4))),BD!$B$7))/2</f>
        <v>#VALUE!</v>
      </c>
    </row>
    <row r="66" spans="1:12" x14ac:dyDescent="0.2">
      <c r="C66">
        <v>66</v>
      </c>
      <c r="D66" s="287" t="s">
        <v>537</v>
      </c>
      <c r="E66" s="274">
        <f ca="1">IF(E57="","",COUNTIF(INDIRECT("'Calcul1'!"&amp;VLOOKUP($A57,tab_z,2,FALSE)&amp;(E$1+((ROW()-$C66)*4))&amp;":"&amp;VLOOKUP($A57,tab_z,3,FALSE)&amp;(E$2+((ROW()-$C66)*4))),BD!$B$8))+IF(E57="","",COUNTIF(INDIRECT("'Calcul1'!"&amp;VLOOKUP($A57,tab_z,2,FALSE)&amp;(E$1+((ROW()-$C66)*4))&amp;":"&amp;VLOOKUP($A57,tab_z,3,FALSE)&amp;(E$2+((ROW()-$C66)*4))),BD!$B$9))+IF(E57="","",COUNTIF(INDIRECT("'Calcul1'!"&amp;VLOOKUP($A57,tab_z,2,FALSE)&amp;(E$1+((ROW()-$C66)*4))&amp;":"&amp;VLOOKUP($A57,tab_z,3,FALSE)&amp;(E$2+((ROW()-$C66)*4))),BD!$B$10))+IF(E57="","",COUNTIF(INDIRECT("'Calcul1'!"&amp;VLOOKUP($A57,tab_z,2,FALSE)&amp;(E$1+((ROW()-$C66)*4))&amp;":"&amp;VLOOKUP($A57,tab_z,3,FALSE)&amp;(E$2+((ROW()-$C66)*4))),BD!$B$11))+IF(E57="","",COUNTIF(INDIRECT("'Calcul1'!"&amp;VLOOKUP($A57,tab_z,2,FALSE)&amp;(E$1+((ROW()-$C66)*4))&amp;":"&amp;VLOOKUP($A57,tab_z,3,FALSE)&amp;(E$2+((ROW()-$C66)*4))),BD!$B$12))+IF(E57="","",COUNTIF(INDIRECT("'Calcul1'!"&amp;VLOOKUP($A57,tab_z,2,FALSE)&amp;(E$1+((ROW()-$C66)*4))&amp;":"&amp;VLOOKUP($A57,tab_z,3,FALSE)&amp;(E$2+((ROW()-$C66)*4))),BD!$B$13))</f>
        <v>0</v>
      </c>
      <c r="F66" s="275">
        <f ca="1">IF(F57="","",COUNTIF(INDIRECT("'Calcul1'!"&amp;VLOOKUP($A57,tab_z,2,FALSE)&amp;(F$1+((ROW()-$C66)*4))&amp;":"&amp;VLOOKUP($A57,tab_z,3,FALSE)&amp;(F$2+((ROW()-$C66)*4))),BD!$B$8))+IF(F57="","",COUNTIF(INDIRECT("'Calcul1'!"&amp;VLOOKUP($A57,tab_z,2,FALSE)&amp;(F$1+((ROW()-$C66)*4))&amp;":"&amp;VLOOKUP($A57,tab_z,3,FALSE)&amp;(F$2+((ROW()-$C66)*4))),BD!$B$9))+IF(F57="","",COUNTIF(INDIRECT("'Calcul1'!"&amp;VLOOKUP($A57,tab_z,2,FALSE)&amp;(F$1+((ROW()-$C66)*4))&amp;":"&amp;VLOOKUP($A57,tab_z,3,FALSE)&amp;(F$2+((ROW()-$C66)*4))),BD!$B$10))+IF(F57="","",COUNTIF(INDIRECT("'Calcul1'!"&amp;VLOOKUP($A57,tab_z,2,FALSE)&amp;(F$1+((ROW()-$C66)*4))&amp;":"&amp;VLOOKUP($A57,tab_z,3,FALSE)&amp;(F$2+((ROW()-$C66)*4))),BD!$B$11))+IF(F57="","",COUNTIF(INDIRECT("'Calcul1'!"&amp;VLOOKUP($A57,tab_z,2,FALSE)&amp;(F$1+((ROW()-$C66)*4))&amp;":"&amp;VLOOKUP($A57,tab_z,3,FALSE)&amp;(F$2+((ROW()-$C66)*4))),BD!$B$12))+IF(F57="","",COUNTIF(INDIRECT("'Calcul1'!"&amp;VLOOKUP($A57,tab_z,2,FALSE)&amp;(F$1+((ROW()-$C66)*4))&amp;":"&amp;VLOOKUP($A57,tab_z,3,FALSE)&amp;(F$2+((ROW()-$C66)*4))),BD!$B$13))</f>
        <v>0</v>
      </c>
      <c r="G66" s="275">
        <f ca="1">IF(G57="","",COUNTIF(INDIRECT("'Calcul1'!"&amp;VLOOKUP($A57,tab_z,2,FALSE)&amp;(G$1+((ROW()-$C66)*4))&amp;":"&amp;VLOOKUP($A57,tab_z,3,FALSE)&amp;(G$2+((ROW()-$C66)*4))),BD!$B$8))+IF(G57="","",COUNTIF(INDIRECT("'Calcul1'!"&amp;VLOOKUP($A57,tab_z,2,FALSE)&amp;(G$1+((ROW()-$C66)*4))&amp;":"&amp;VLOOKUP($A57,tab_z,3,FALSE)&amp;(G$2+((ROW()-$C66)*4))),BD!$B$9))+IF(G57="","",COUNTIF(INDIRECT("'Calcul1'!"&amp;VLOOKUP($A57,tab_z,2,FALSE)&amp;(G$1+((ROW()-$C66)*4))&amp;":"&amp;VLOOKUP($A57,tab_z,3,FALSE)&amp;(G$2+((ROW()-$C66)*4))),BD!$B$10))+IF(G57="","",COUNTIF(INDIRECT("'Calcul1'!"&amp;VLOOKUP($A57,tab_z,2,FALSE)&amp;(G$1+((ROW()-$C66)*4))&amp;":"&amp;VLOOKUP($A57,tab_z,3,FALSE)&amp;(G$2+((ROW()-$C66)*4))),BD!$B$11))+IF(G57="","",COUNTIF(INDIRECT("'Calcul1'!"&amp;VLOOKUP($A57,tab_z,2,FALSE)&amp;(G$1+((ROW()-$C66)*4))&amp;":"&amp;VLOOKUP($A57,tab_z,3,FALSE)&amp;(G$2+((ROW()-$C66)*4))),BD!$B$12))+IF(G57="","",COUNTIF(INDIRECT("'Calcul1'!"&amp;VLOOKUP($A57,tab_z,2,FALSE)&amp;(G$1+((ROW()-$C66)*4))&amp;":"&amp;VLOOKUP($A57,tab_z,3,FALSE)&amp;(G$2+((ROW()-$C66)*4))),BD!$B$13))</f>
        <v>0</v>
      </c>
      <c r="H66" s="275" t="e">
        <f ca="1">IF(H57="","",COUNTIF(INDIRECT("'Calcul1'!"&amp;VLOOKUP($A57,tab_z,2,FALSE)&amp;(H$1+((ROW()-$C66)*4))&amp;":"&amp;VLOOKUP($A57,tab_z,3,FALSE)&amp;(H$2+((ROW()-$C66)*4))),BD!$B$8))+IF(H57="","",COUNTIF(INDIRECT("'Calcul1'!"&amp;VLOOKUP($A57,tab_z,2,FALSE)&amp;(H$1+((ROW()-$C66)*4))&amp;":"&amp;VLOOKUP($A57,tab_z,3,FALSE)&amp;(H$2+((ROW()-$C66)*4))),BD!$B$9))+IF(H57="","",COUNTIF(INDIRECT("'Calcul1'!"&amp;VLOOKUP($A57,tab_z,2,FALSE)&amp;(H$1+((ROW()-$C66)*4))&amp;":"&amp;VLOOKUP($A57,tab_z,3,FALSE)&amp;(H$2+((ROW()-$C66)*4))),BD!$B$10))+IF(H57="","",COUNTIF(INDIRECT("'Calcul1'!"&amp;VLOOKUP($A57,tab_z,2,FALSE)&amp;(H$1+((ROW()-$C66)*4))&amp;":"&amp;VLOOKUP($A57,tab_z,3,FALSE)&amp;(H$2+((ROW()-$C66)*4))),BD!$B$11))+IF(H57="","",COUNTIF(INDIRECT("'Calcul1'!"&amp;VLOOKUP($A57,tab_z,2,FALSE)&amp;(H$1+((ROW()-$C66)*4))&amp;":"&amp;VLOOKUP($A57,tab_z,3,FALSE)&amp;(H$2+((ROW()-$C66)*4))),BD!$B$12))+IF(H57="","",COUNTIF(INDIRECT("'Calcul1'!"&amp;VLOOKUP($A57,tab_z,2,FALSE)&amp;(H$1+((ROW()-$C66)*4))&amp;":"&amp;VLOOKUP($A57,tab_z,3,FALSE)&amp;(H$2+((ROW()-$C66)*4))),BD!$B$13))</f>
        <v>#VALUE!</v>
      </c>
      <c r="I66" s="275" t="e">
        <f ca="1">IF(I57="","",COUNTIF(INDIRECT("'Calcul1'!"&amp;VLOOKUP($A57,tab_z,2,FALSE)&amp;(I$1+((ROW()-$C66)*4))&amp;":"&amp;VLOOKUP($A57,tab_z,3,FALSE)&amp;(I$2+((ROW()-$C66)*4))),BD!$B$8))+IF(I57="","",COUNTIF(INDIRECT("'Calcul1'!"&amp;VLOOKUP($A57,tab_z,2,FALSE)&amp;(I$1+((ROW()-$C66)*4))&amp;":"&amp;VLOOKUP($A57,tab_z,3,FALSE)&amp;(I$2+((ROW()-$C66)*4))),BD!$B$9))+IF(I57="","",COUNTIF(INDIRECT("'Calcul1'!"&amp;VLOOKUP($A57,tab_z,2,FALSE)&amp;(I$1+((ROW()-$C66)*4))&amp;":"&amp;VLOOKUP($A57,tab_z,3,FALSE)&amp;(I$2+((ROW()-$C66)*4))),BD!$B$10))+IF(I57="","",COUNTIF(INDIRECT("'Calcul1'!"&amp;VLOOKUP($A57,tab_z,2,FALSE)&amp;(I$1+((ROW()-$C66)*4))&amp;":"&amp;VLOOKUP($A57,tab_z,3,FALSE)&amp;(I$2+((ROW()-$C66)*4))),BD!$B$11))+IF(I57="","",COUNTIF(INDIRECT("'Calcul1'!"&amp;VLOOKUP($A57,tab_z,2,FALSE)&amp;(I$1+((ROW()-$C66)*4))&amp;":"&amp;VLOOKUP($A57,tab_z,3,FALSE)&amp;(I$2+((ROW()-$C66)*4))),BD!$B$12))+IF(I57="","",COUNTIF(INDIRECT("'Calcul1'!"&amp;VLOOKUP($A57,tab_z,2,FALSE)&amp;(I$1+((ROW()-$C66)*4))&amp;":"&amp;VLOOKUP($A57,tab_z,3,FALSE)&amp;(I$2+((ROW()-$C66)*4))),BD!$B$13))</f>
        <v>#VALUE!</v>
      </c>
      <c r="J66" s="275" t="e">
        <f ca="1">IF(J57="","",COUNTIF(INDIRECT("'Calcul1'!"&amp;VLOOKUP($A57,tab_z,2,FALSE)&amp;(J$1+((ROW()-$C66)*4))&amp;":"&amp;VLOOKUP($A57,tab_z,3,FALSE)&amp;(J$2+((ROW()-$C66)*4))),BD!$B$8))+IF(J57="","",COUNTIF(INDIRECT("'Calcul1'!"&amp;VLOOKUP($A57,tab_z,2,FALSE)&amp;(J$1+((ROW()-$C66)*4))&amp;":"&amp;VLOOKUP($A57,tab_z,3,FALSE)&amp;(J$2+((ROW()-$C66)*4))),BD!$B$9))+IF(J57="","",COUNTIF(INDIRECT("'Calcul1'!"&amp;VLOOKUP($A57,tab_z,2,FALSE)&amp;(J$1+((ROW()-$C66)*4))&amp;":"&amp;VLOOKUP($A57,tab_z,3,FALSE)&amp;(J$2+((ROW()-$C66)*4))),BD!$B$10))+IF(J57="","",COUNTIF(INDIRECT("'Calcul1'!"&amp;VLOOKUP($A57,tab_z,2,FALSE)&amp;(J$1+((ROW()-$C66)*4))&amp;":"&amp;VLOOKUP($A57,tab_z,3,FALSE)&amp;(J$2+((ROW()-$C66)*4))),BD!$B$11))+IF(J57="","",COUNTIF(INDIRECT("'Calcul1'!"&amp;VLOOKUP($A57,tab_z,2,FALSE)&amp;(J$1+((ROW()-$C66)*4))&amp;":"&amp;VLOOKUP($A57,tab_z,3,FALSE)&amp;(J$2+((ROW()-$C66)*4))),BD!$B$12))+IF(J57="","",COUNTIF(INDIRECT("'Calcul1'!"&amp;VLOOKUP($A57,tab_z,2,FALSE)&amp;(J$1+((ROW()-$C66)*4))&amp;":"&amp;VLOOKUP($A57,tab_z,3,FALSE)&amp;(J$2+((ROW()-$C66)*4))),BD!$B$13))</f>
        <v>#VALUE!</v>
      </c>
      <c r="K66" s="275" t="e">
        <f ca="1">IF(K57="","",COUNTIF(INDIRECT("'Calcul1'!"&amp;VLOOKUP($A57,tab_z,2,FALSE)&amp;(K$1+((ROW()-$C66)*4))&amp;":"&amp;VLOOKUP($A57,tab_z,3,FALSE)&amp;(K$2+((ROW()-$C66)*4))),BD!$B$8))+IF(K57="","",COUNTIF(INDIRECT("'Calcul1'!"&amp;VLOOKUP($A57,tab_z,2,FALSE)&amp;(K$1+((ROW()-$C66)*4))&amp;":"&amp;VLOOKUP($A57,tab_z,3,FALSE)&amp;(K$2+((ROW()-$C66)*4))),BD!$B$9))+IF(K57="","",COUNTIF(INDIRECT("'Calcul1'!"&amp;VLOOKUP($A57,tab_z,2,FALSE)&amp;(K$1+((ROW()-$C66)*4))&amp;":"&amp;VLOOKUP($A57,tab_z,3,FALSE)&amp;(K$2+((ROW()-$C66)*4))),BD!$B$10))+IF(K57="","",COUNTIF(INDIRECT("'Calcul1'!"&amp;VLOOKUP($A57,tab_z,2,FALSE)&amp;(K$1+((ROW()-$C66)*4))&amp;":"&amp;VLOOKUP($A57,tab_z,3,FALSE)&amp;(K$2+((ROW()-$C66)*4))),BD!$B$11))+IF(K57="","",COUNTIF(INDIRECT("'Calcul1'!"&amp;VLOOKUP($A57,tab_z,2,FALSE)&amp;(K$1+((ROW()-$C66)*4))&amp;":"&amp;VLOOKUP($A57,tab_z,3,FALSE)&amp;(K$2+((ROW()-$C66)*4))),BD!$B$12))+IF(K57="","",COUNTIF(INDIRECT("'Calcul1'!"&amp;VLOOKUP($A57,tab_z,2,FALSE)&amp;(K$1+((ROW()-$C66)*4))&amp;":"&amp;VLOOKUP($A57,tab_z,3,FALSE)&amp;(K$2+((ROW()-$C66)*4))),BD!$B$13))</f>
        <v>#VALUE!</v>
      </c>
      <c r="L66" s="276" t="e">
        <f ca="1">IF(L57="","",COUNTIF(INDIRECT("'Calcul1'!"&amp;VLOOKUP($A57,tab_z,2,FALSE)&amp;(L$1+((ROW()-$C66)*4))&amp;":"&amp;VLOOKUP($A57,tab_z,3,FALSE)&amp;(L$2+((ROW()-$C66)*4))),BD!$B$8))+IF(L57="","",COUNTIF(INDIRECT("'Calcul1'!"&amp;VLOOKUP($A57,tab_z,2,FALSE)&amp;(L$1+((ROW()-$C66)*4))&amp;":"&amp;VLOOKUP($A57,tab_z,3,FALSE)&amp;(L$2+((ROW()-$C66)*4))),BD!$B$9))+IF(L57="","",COUNTIF(INDIRECT("'Calcul1'!"&amp;VLOOKUP($A57,tab_z,2,FALSE)&amp;(L$1+((ROW()-$C66)*4))&amp;":"&amp;VLOOKUP($A57,tab_z,3,FALSE)&amp;(L$2+((ROW()-$C66)*4))),BD!$B$10))+IF(L57="","",COUNTIF(INDIRECT("'Calcul1'!"&amp;VLOOKUP($A57,tab_z,2,FALSE)&amp;(L$1+((ROW()-$C66)*4))&amp;":"&amp;VLOOKUP($A57,tab_z,3,FALSE)&amp;(L$2+((ROW()-$C66)*4))),BD!$B$11))+IF(L57="","",COUNTIF(INDIRECT("'Calcul1'!"&amp;VLOOKUP($A57,tab_z,2,FALSE)&amp;(L$1+((ROW()-$C66)*4))&amp;":"&amp;VLOOKUP($A57,tab_z,3,FALSE)&amp;(L$2+((ROW()-$C66)*4))),BD!$B$12))+IF(L57="","",COUNTIF(INDIRECT("'Calcul1'!"&amp;VLOOKUP($A57,tab_z,2,FALSE)&amp;(L$1+((ROW()-$C66)*4))&amp;":"&amp;VLOOKUP($A57,tab_z,3,FALSE)&amp;(L$2+((ROW()-$C66)*4))),BD!$B$13))</f>
        <v>#VALUE!</v>
      </c>
    </row>
    <row r="67" spans="1:12" ht="13.5" thickBot="1" x14ac:dyDescent="0.25">
      <c r="D67" s="290" t="s">
        <v>539</v>
      </c>
      <c r="E67" s="282">
        <f t="shared" ref="E67:L67" ca="1" si="20">IF(E57="","",E58+E59+E64+E65)</f>
        <v>31</v>
      </c>
      <c r="F67" s="283">
        <f t="shared" ca="1" si="20"/>
        <v>31</v>
      </c>
      <c r="G67" s="283">
        <f t="shared" ca="1" si="20"/>
        <v>31</v>
      </c>
      <c r="H67" s="283" t="str">
        <f t="shared" ca="1" si="20"/>
        <v/>
      </c>
      <c r="I67" s="283" t="str">
        <f t="shared" ca="1" si="20"/>
        <v/>
      </c>
      <c r="J67" s="283" t="str">
        <f t="shared" ca="1" si="20"/>
        <v/>
      </c>
      <c r="K67" s="283" t="str">
        <f t="shared" ca="1" si="20"/>
        <v/>
      </c>
      <c r="L67" s="284" t="str">
        <f t="shared" ca="1" si="20"/>
        <v/>
      </c>
    </row>
    <row r="68" spans="1:12" ht="13.5" thickBot="1" x14ac:dyDescent="0.25">
      <c r="E68" s="291"/>
      <c r="F68" s="291"/>
      <c r="G68" s="291"/>
    </row>
    <row r="69" spans="1:12" ht="13.5" thickBot="1" x14ac:dyDescent="0.25">
      <c r="A69" s="206" t="s">
        <v>525</v>
      </c>
      <c r="B69">
        <f>IF(AND(MONTH(debut)&gt;=8,B70&gt;=8),$D$1,$D$1+1)</f>
        <v>2019</v>
      </c>
      <c r="D69" s="257" t="s">
        <v>526</v>
      </c>
      <c r="E69" s="258">
        <v>1</v>
      </c>
      <c r="F69" s="259">
        <v>2</v>
      </c>
      <c r="G69" s="259">
        <v>3</v>
      </c>
      <c r="H69" s="259">
        <v>4</v>
      </c>
      <c r="I69" s="259">
        <v>5</v>
      </c>
      <c r="J69" s="259">
        <v>6</v>
      </c>
      <c r="K69" s="259">
        <v>7</v>
      </c>
      <c r="L69" s="260">
        <v>8</v>
      </c>
    </row>
    <row r="70" spans="1:12" ht="63" thickBot="1" x14ac:dyDescent="0.25">
      <c r="A70" s="145" t="s">
        <v>17</v>
      </c>
      <c r="B70" s="261">
        <v>1</v>
      </c>
      <c r="D70" s="262" t="s">
        <v>527</v>
      </c>
      <c r="E70" s="263" t="str">
        <f ca="1">E57</f>
        <v>Personnel 01</v>
      </c>
      <c r="F70" s="264" t="str">
        <f ca="1">F57</f>
        <v>Personnel 02</v>
      </c>
      <c r="G70" s="264" t="str">
        <f t="shared" ref="G70:L70" ca="1" si="21">G57</f>
        <v>Personnel 03</v>
      </c>
      <c r="H70" s="264" t="str">
        <f t="shared" ca="1" si="21"/>
        <v/>
      </c>
      <c r="I70" s="264" t="str">
        <f t="shared" ca="1" si="21"/>
        <v/>
      </c>
      <c r="J70" s="264" t="str">
        <f t="shared" ca="1" si="21"/>
        <v/>
      </c>
      <c r="K70" s="264" t="str">
        <f t="shared" ca="1" si="21"/>
        <v/>
      </c>
      <c r="L70" s="265" t="str">
        <f t="shared" ca="1" si="21"/>
        <v/>
      </c>
    </row>
    <row r="71" spans="1:12" x14ac:dyDescent="0.2">
      <c r="A71" s="266" t="s">
        <v>528</v>
      </c>
      <c r="B71" s="267">
        <f ca="1">B72+B73</f>
        <v>31</v>
      </c>
      <c r="D71" s="286" t="s">
        <v>60</v>
      </c>
      <c r="E71" s="269">
        <f ca="1">IF(E70="","",E73+E74+E75+E76+E79)</f>
        <v>0</v>
      </c>
      <c r="F71" s="270">
        <f ca="1">IF(F70="","",F73+F74+F75+F76+F79)</f>
        <v>0</v>
      </c>
      <c r="G71" s="270">
        <f t="shared" ref="G71:L71" ca="1" si="22">IF(G70="","",G73+G74+G75+G76+G79)</f>
        <v>0</v>
      </c>
      <c r="H71" s="270" t="str">
        <f t="shared" ca="1" si="22"/>
        <v/>
      </c>
      <c r="I71" s="270" t="str">
        <f t="shared" ca="1" si="22"/>
        <v/>
      </c>
      <c r="J71" s="270" t="str">
        <f t="shared" ca="1" si="22"/>
        <v/>
      </c>
      <c r="K71" s="270" t="str">
        <f t="shared" ca="1" si="22"/>
        <v/>
      </c>
      <c r="L71" s="271" t="str">
        <f t="shared" ca="1" si="22"/>
        <v/>
      </c>
    </row>
    <row r="72" spans="1:12" x14ac:dyDescent="0.2">
      <c r="A72" s="266" t="s">
        <v>529</v>
      </c>
      <c r="B72" s="272">
        <f ca="1">COUNTIF(INDIRECT("'Planning'!$"&amp;VLOOKUP(A70,tab_z,2,FALSE)&amp;"1:$"&amp;VLOOKUP(A70,tab_z,3,FALSE)&amp;1),1)</f>
        <v>22</v>
      </c>
      <c r="D72" s="287" t="s">
        <v>530</v>
      </c>
      <c r="E72" s="274">
        <f ca="1">IF(E70="","",B71-E71-E77-E78)</f>
        <v>22</v>
      </c>
      <c r="F72" s="275">
        <f ca="1">IF(F70="","",B71-F71-F77-F78)</f>
        <v>22</v>
      </c>
      <c r="G72" s="275">
        <f ca="1">IF(G70="","",B71-G71-G77-G78)</f>
        <v>22</v>
      </c>
      <c r="H72" s="275" t="str">
        <f ca="1">IF(H70="","",B71-H71-H77-H78)</f>
        <v/>
      </c>
      <c r="I72" s="275" t="str">
        <f ca="1">IF(I70="","",B71-I71-I77-I78)</f>
        <v/>
      </c>
      <c r="J72" s="275" t="str">
        <f ca="1">IF(J70="","",B71-J71-J77-J78)</f>
        <v/>
      </c>
      <c r="K72" s="275" t="str">
        <f ca="1">IF(K70="","",B71-K71-K77-K78)</f>
        <v/>
      </c>
      <c r="L72" s="276" t="str">
        <f ca="1">IF(L70="","",B71-L71-L77-L78)</f>
        <v/>
      </c>
    </row>
    <row r="73" spans="1:12" ht="13.5" thickBot="1" x14ac:dyDescent="0.25">
      <c r="A73" s="277" t="s">
        <v>531</v>
      </c>
      <c r="B73" s="278">
        <f ca="1">COUNTIF(INDIRECT("'Planning'!$"&amp;VLOOKUP(A70,tab_z,2,FALSE)&amp;"1:$"&amp;VLOOKUP(A70,tab_z,3,FALSE)&amp;9),0)</f>
        <v>9</v>
      </c>
      <c r="C73">
        <v>73</v>
      </c>
      <c r="D73" s="287" t="s">
        <v>9</v>
      </c>
      <c r="E73" s="274">
        <f ca="1">IF(E70="","",COUNTIF(INDIRECT("'Calcul1'!"&amp;VLOOKUP($A70,tab_z,2,FALSE)&amp;(E$1+((ROW()-$C73)*4))&amp;":"&amp;VLOOKUP($A70,tab_z,3,FALSE)&amp;(E$2+((ROW()-$C73)*4))),BD!$E$2))/2+IF(E70="","",COUNTIF(INDIRECT("'Calcul1'!"&amp;VLOOKUP($A70,tab_z,2,FALSE)&amp;(E$1+((ROW()-$C73)*4))&amp;":"&amp;VLOOKUP($A70,tab_z,3,FALSE)&amp;(E$2+((ROW()-$C73)*4))),BD!$E$3))/2+IF(E70="","",COUNTIF(INDIRECT("'Calcul1'!"&amp;VLOOKUP($A70,tab_z,2,FALSE)&amp;(E$1+((ROW()-$C73)*4))&amp;":"&amp;VLOOKUP($A70,tab_z,3,FALSE)&amp;(E$2+((ROW()-$C73)*4))),BD!$E$4))/2+IF(E70="","",COUNTIF(INDIRECT("'Calcul1'!"&amp;VLOOKUP($A70,tab_z,2,FALSE)&amp;(E$1+((ROW()-$C73)*4))&amp;":"&amp;VLOOKUP($A70,tab_z,3,FALSE)&amp;(E$2+((ROW()-$C73)*4))),BD!$E$5))/2+IF(E70="","",COUNTIF(INDIRECT("'Calcul1'!"&amp;VLOOKUP($A70,tab_z,2,FALSE)&amp;(E$1+((ROW()-$C73)*4))&amp;":"&amp;VLOOKUP($A70,tab_z,3,FALSE)&amp;(E$2+((ROW()-$C73)*4))),BD!$E$6))/2+IF(E70="","",COUNTIF(INDIRECT("'Calcul1'!"&amp;VLOOKUP($A70,tab_z,2,FALSE)&amp;(E$1+((ROW()-$C73)*4))&amp;":"&amp;VLOOKUP($A70,tab_z,3,FALSE)&amp;(E$2+((ROW()-$C73)*4))),BD!$E$7))/2+IF(E70="","",COUNTIF(INDIRECT("'Calcul1'!"&amp;VLOOKUP($A70,tab_z,2,FALSE)&amp;(E$1+((ROW()-$C73)*4))&amp;":"&amp;VLOOKUP($A70,tab_z,3,FALSE)&amp;(E$2+((ROW()-$C73)*4))),BD!$E$8))/2+IF(E70="","",COUNTIF(INDIRECT("'Calcul1'!"&amp;VLOOKUP($A70,tab_z,2,FALSE)&amp;(E$1+((ROW()-$C73)*4))&amp;":"&amp;VLOOKUP($A70,tab_z,3,FALSE)&amp;(E$2+((ROW()-$C73)*4))),BD!$E$9))/2+IF(E70="","",COUNTIF(INDIRECT("'Calcul1'!"&amp;VLOOKUP($A70,tab_z,2,FALSE)&amp;(E$1+((ROW()-$C73)*4))&amp;":"&amp;VLOOKUP($A70,tab_z,3,FALSE)&amp;(E$2+((ROW()-$C73)*4))),BD!$E$10))/2+IF(E70="","",COUNTIF(INDIRECT("'Calcul1'!"&amp;VLOOKUP($A70,tab_z,2,FALSE)&amp;(E$1+((ROW()-$C73)*4))&amp;":"&amp;VLOOKUP($A70,tab_z,3,FALSE)&amp;(E$2+((ROW()-$C73)*4))),BD!$E$11))/2+IF(E70="","",COUNTIF(INDIRECT("'Calcul1'!"&amp;VLOOKUP($A70,tab_z,2,FALSE)&amp;(E$1+((ROW()-$C73)*4))&amp;":"&amp;VLOOKUP($A70,tab_z,3,FALSE)&amp;(E$2+((ROW()-$C73)*4))),BD!$E$12))/2+IF(E70="","",COUNTIF(INDIRECT("'Calcul1'!"&amp;VLOOKUP($A70,tab_z,2,FALSE)&amp;(E$1+((ROW()-$C73)*4))&amp;":"&amp;VLOOKUP($A70,tab_z,3,FALSE)&amp;(E$2+((ROW()-$C73)*4))),BD!$E$13))/2+IF(E70="","",COUNTIF(INDIRECT("'Calcul1'!"&amp;VLOOKUP($A70,tab_z,2,FALSE)&amp;(E$1+((ROW()-$C73)*4))&amp;":"&amp;VLOOKUP($A70,tab_z,3,FALSE)&amp;(E$2+((ROW()-$C73)*4))),BD!$E$14))/2+IF(E70="","",COUNTIF(INDIRECT("'Calcul1'!"&amp;VLOOKUP($A70,tab_z,2,FALSE)&amp;(E$1+((ROW()-$C73)*4))&amp;":"&amp;VLOOKUP($A70,tab_z,3,FALSE)&amp;(E$2+((ROW()-$C73)*4))),BD!$E$15))/2+IF(E70="","",COUNTIF(INDIRECT("'Calcul1'!"&amp;VLOOKUP($A70,tab_z,2,FALSE)&amp;(E$1+((ROW()-$C73)*4))&amp;":"&amp;VLOOKUP($A70,tab_z,3,FALSE)&amp;(E$2+((ROW()-$C73)*4))),BD!$E$16))/2+IF(E70="","",COUNTIF(INDIRECT("'Calcul1'!"&amp;VLOOKUP($A70,tab_z,2,FALSE)&amp;(E$1+((ROW()-$C73)*4))&amp;":"&amp;VLOOKUP($A70,tab_z,3,FALSE)&amp;(E$2+((ROW()-$C73)*4))),BD!$E$17))/2+IF(E70="","",COUNTIF(INDIRECT("'Calcul1'!"&amp;VLOOKUP($A70,tab_z,2,FALSE)&amp;(E$1+((ROW()-$C73)*4))&amp;":"&amp;VLOOKUP($A70,tab_z,3,FALSE)&amp;(E$2+((ROW()-$C73)*4))),BD!$E$18))/2+IF(E70="","",COUNTIF(INDIRECT("'Calcul1'!"&amp;VLOOKUP($A70,tab_z,2,FALSE)&amp;(E$1+((ROW()-$C73)*4))&amp;":"&amp;VLOOKUP($A70,tab_z,3,FALSE)&amp;(E$2+((ROW()-$C73)*4))),BD!$E$19))/2+IF(E70="","",COUNTIF(INDIRECT("'Calcul1'!"&amp;VLOOKUP($A70,tab_z,2,FALSE)&amp;(E$1+((ROW()-$C73)*4))&amp;":"&amp;VLOOKUP($A70,tab_z,3,FALSE)&amp;(E$2+((ROW()-$C73)*4))),BD!$E$20))/2</f>
        <v>0</v>
      </c>
      <c r="F73" s="275">
        <f ca="1">IF(F70="","",COUNTIF(INDIRECT("'Calcul1'!"&amp;VLOOKUP($A70,tab_z,2,FALSE)&amp;(F$1+((ROW()-$C73)*4))&amp;":"&amp;VLOOKUP($A70,tab_z,3,FALSE)&amp;(F$2+((ROW()-$C73)*4))),BD!$E$2))/2+IF(F70="","",COUNTIF(INDIRECT("'Calcul1'!"&amp;VLOOKUP($A70,tab_z,2,FALSE)&amp;(F$1+((ROW()-$C73)*4))&amp;":"&amp;VLOOKUP($A70,tab_z,3,FALSE)&amp;(F$2+((ROW()-$C73)*4))),BD!$E$3))/2+IF(F70="","",COUNTIF(INDIRECT("'Calcul1'!"&amp;VLOOKUP($A70,tab_z,2,FALSE)&amp;(F$1+((ROW()-$C73)*4))&amp;":"&amp;VLOOKUP($A70,tab_z,3,FALSE)&amp;(F$2+((ROW()-$C73)*4))),BD!$E$4))/2+IF(F70="","",COUNTIF(INDIRECT("'Calcul1'!"&amp;VLOOKUP($A70,tab_z,2,FALSE)&amp;(F$1+((ROW()-$C73)*4))&amp;":"&amp;VLOOKUP($A70,tab_z,3,FALSE)&amp;(F$2+((ROW()-$C73)*4))),BD!$E$5))/2+IF(F70="","",COUNTIF(INDIRECT("'Calcul1'!"&amp;VLOOKUP($A70,tab_z,2,FALSE)&amp;(F$1+((ROW()-$C73)*4))&amp;":"&amp;VLOOKUP($A70,tab_z,3,FALSE)&amp;(F$2+((ROW()-$C73)*4))),BD!$E$6))/2+IF(F70="","",COUNTIF(INDIRECT("'Calcul1'!"&amp;VLOOKUP($A70,tab_z,2,FALSE)&amp;(F$1+((ROW()-$C73)*4))&amp;":"&amp;VLOOKUP($A70,tab_z,3,FALSE)&amp;(F$2+((ROW()-$C73)*4))),BD!$E$7))/2+IF(F70="","",COUNTIF(INDIRECT("'Calcul1'!"&amp;VLOOKUP($A70,tab_z,2,FALSE)&amp;(F$1+((ROW()-$C73)*4))&amp;":"&amp;VLOOKUP($A70,tab_z,3,FALSE)&amp;(F$2+((ROW()-$C73)*4))),BD!$E$8))/2+IF(F70="","",COUNTIF(INDIRECT("'Calcul1'!"&amp;VLOOKUP($A70,tab_z,2,FALSE)&amp;(F$1+((ROW()-$C73)*4))&amp;":"&amp;VLOOKUP($A70,tab_z,3,FALSE)&amp;(F$2+((ROW()-$C73)*4))),BD!$E$9))/2+IF(F70="","",COUNTIF(INDIRECT("'Calcul1'!"&amp;VLOOKUP($A70,tab_z,2,FALSE)&amp;(F$1+((ROW()-$C73)*4))&amp;":"&amp;VLOOKUP($A70,tab_z,3,FALSE)&amp;(F$2+((ROW()-$C73)*4))),BD!$E$10))/2+IF(F70="","",COUNTIF(INDIRECT("'Calcul1'!"&amp;VLOOKUP($A70,tab_z,2,FALSE)&amp;(F$1+((ROW()-$C73)*4))&amp;":"&amp;VLOOKUP($A70,tab_z,3,FALSE)&amp;(F$2+((ROW()-$C73)*4))),BD!$E$11))/2+IF(F70="","",COUNTIF(INDIRECT("'Calcul1'!"&amp;VLOOKUP($A70,tab_z,2,FALSE)&amp;(F$1+((ROW()-$C73)*4))&amp;":"&amp;VLOOKUP($A70,tab_z,3,FALSE)&amp;(F$2+((ROW()-$C73)*4))),BD!$E$12))/2+IF(F70="","",COUNTIF(INDIRECT("'Calcul1'!"&amp;VLOOKUP($A70,tab_z,2,FALSE)&amp;(F$1+((ROW()-$C73)*4))&amp;":"&amp;VLOOKUP($A70,tab_z,3,FALSE)&amp;(F$2+((ROW()-$C73)*4))),BD!$E$13))/2+IF(F70="","",COUNTIF(INDIRECT("'Calcul1'!"&amp;VLOOKUP($A70,tab_z,2,FALSE)&amp;(F$1+((ROW()-$C73)*4))&amp;":"&amp;VLOOKUP($A70,tab_z,3,FALSE)&amp;(F$2+((ROW()-$C73)*4))),BD!$E$14))/2+IF(F70="","",COUNTIF(INDIRECT("'Calcul1'!"&amp;VLOOKUP($A70,tab_z,2,FALSE)&amp;(F$1+((ROW()-$C73)*4))&amp;":"&amp;VLOOKUP($A70,tab_z,3,FALSE)&amp;(F$2+((ROW()-$C73)*4))),BD!$E$15))/2+IF(F70="","",COUNTIF(INDIRECT("'Calcul1'!"&amp;VLOOKUP($A70,tab_z,2,FALSE)&amp;(F$1+((ROW()-$C73)*4))&amp;":"&amp;VLOOKUP($A70,tab_z,3,FALSE)&amp;(F$2+((ROW()-$C73)*4))),BD!$E$16))/2+IF(F70="","",COUNTIF(INDIRECT("'Calcul1'!"&amp;VLOOKUP($A70,tab_z,2,FALSE)&amp;(F$1+((ROW()-$C73)*4))&amp;":"&amp;VLOOKUP($A70,tab_z,3,FALSE)&amp;(F$2+((ROW()-$C73)*4))),BD!$E$17))/2+IF(F70="","",COUNTIF(INDIRECT("'Calcul1'!"&amp;VLOOKUP($A70,tab_z,2,FALSE)&amp;(F$1+((ROW()-$C73)*4))&amp;":"&amp;VLOOKUP($A70,tab_z,3,FALSE)&amp;(F$2+((ROW()-$C73)*4))),BD!$E$18))/2+IF(F70="","",COUNTIF(INDIRECT("'Calcul1'!"&amp;VLOOKUP($A70,tab_z,2,FALSE)&amp;(F$1+((ROW()-$C73)*4))&amp;":"&amp;VLOOKUP($A70,tab_z,3,FALSE)&amp;(F$2+((ROW()-$C73)*4))),BD!$E$19))/2+IF(F70="","",COUNTIF(INDIRECT("'Calcul1'!"&amp;VLOOKUP($A70,tab_z,2,FALSE)&amp;(F$1+((ROW()-$C73)*4))&amp;":"&amp;VLOOKUP($A70,tab_z,3,FALSE)&amp;(F$2+((ROW()-$C73)*4))),BD!$E$20))/2</f>
        <v>0</v>
      </c>
      <c r="G73" s="275">
        <f ca="1">IF(G70="","",COUNTIF(INDIRECT("'Calcul1'!"&amp;VLOOKUP($A70,tab_z,2,FALSE)&amp;(G$1+((ROW()-$C73)*4))&amp;":"&amp;VLOOKUP($A70,tab_z,3,FALSE)&amp;(G$2+((ROW()-$C73)*4))),BD!$E$2))/2+IF(G70="","",COUNTIF(INDIRECT("'Calcul1'!"&amp;VLOOKUP($A70,tab_z,2,FALSE)&amp;(G$1+((ROW()-$C73)*4))&amp;":"&amp;VLOOKUP($A70,tab_z,3,FALSE)&amp;(G$2+((ROW()-$C73)*4))),BD!$E$3))/2+IF(G70="","",COUNTIF(INDIRECT("'Calcul1'!"&amp;VLOOKUP($A70,tab_z,2,FALSE)&amp;(G$1+((ROW()-$C73)*4))&amp;":"&amp;VLOOKUP($A70,tab_z,3,FALSE)&amp;(G$2+((ROW()-$C73)*4))),BD!$E$4))/2+IF(G70="","",COUNTIF(INDIRECT("'Calcul1'!"&amp;VLOOKUP($A70,tab_z,2,FALSE)&amp;(G$1+((ROW()-$C73)*4))&amp;":"&amp;VLOOKUP($A70,tab_z,3,FALSE)&amp;(G$2+((ROW()-$C73)*4))),BD!$E$5))/2+IF(G70="","",COUNTIF(INDIRECT("'Calcul1'!"&amp;VLOOKUP($A70,tab_z,2,FALSE)&amp;(G$1+((ROW()-$C73)*4))&amp;":"&amp;VLOOKUP($A70,tab_z,3,FALSE)&amp;(G$2+((ROW()-$C73)*4))),BD!$E$6))/2+IF(G70="","",COUNTIF(INDIRECT("'Calcul1'!"&amp;VLOOKUP($A70,tab_z,2,FALSE)&amp;(G$1+((ROW()-$C73)*4))&amp;":"&amp;VLOOKUP($A70,tab_z,3,FALSE)&amp;(G$2+((ROW()-$C73)*4))),BD!$E$7))/2+IF(G70="","",COUNTIF(INDIRECT("'Calcul1'!"&amp;VLOOKUP($A70,tab_z,2,FALSE)&amp;(G$1+((ROW()-$C73)*4))&amp;":"&amp;VLOOKUP($A70,tab_z,3,FALSE)&amp;(G$2+((ROW()-$C73)*4))),BD!$E$8))/2+IF(G70="","",COUNTIF(INDIRECT("'Calcul1'!"&amp;VLOOKUP($A70,tab_z,2,FALSE)&amp;(G$1+((ROW()-$C73)*4))&amp;":"&amp;VLOOKUP($A70,tab_z,3,FALSE)&amp;(G$2+((ROW()-$C73)*4))),BD!$E$9))/2+IF(G70="","",COUNTIF(INDIRECT("'Calcul1'!"&amp;VLOOKUP($A70,tab_z,2,FALSE)&amp;(G$1+((ROW()-$C73)*4))&amp;":"&amp;VLOOKUP($A70,tab_z,3,FALSE)&amp;(G$2+((ROW()-$C73)*4))),BD!$E$10))/2+IF(G70="","",COUNTIF(INDIRECT("'Calcul1'!"&amp;VLOOKUP($A70,tab_z,2,FALSE)&amp;(G$1+((ROW()-$C73)*4))&amp;":"&amp;VLOOKUP($A70,tab_z,3,FALSE)&amp;(G$2+((ROW()-$C73)*4))),BD!$E$11))/2+IF(G70="","",COUNTIF(INDIRECT("'Calcul1'!"&amp;VLOOKUP($A70,tab_z,2,FALSE)&amp;(G$1+((ROW()-$C73)*4))&amp;":"&amp;VLOOKUP($A70,tab_z,3,FALSE)&amp;(G$2+((ROW()-$C73)*4))),BD!$E$12))/2+IF(G70="","",COUNTIF(INDIRECT("'Calcul1'!"&amp;VLOOKUP($A70,tab_z,2,FALSE)&amp;(G$1+((ROW()-$C73)*4))&amp;":"&amp;VLOOKUP($A70,tab_z,3,FALSE)&amp;(G$2+((ROW()-$C73)*4))),BD!$E$13))/2+IF(G70="","",COUNTIF(INDIRECT("'Calcul1'!"&amp;VLOOKUP($A70,tab_z,2,FALSE)&amp;(G$1+((ROW()-$C73)*4))&amp;":"&amp;VLOOKUP($A70,tab_z,3,FALSE)&amp;(G$2+((ROW()-$C73)*4))),BD!$E$14))/2+IF(G70="","",COUNTIF(INDIRECT("'Calcul1'!"&amp;VLOOKUP($A70,tab_z,2,FALSE)&amp;(G$1+((ROW()-$C73)*4))&amp;":"&amp;VLOOKUP($A70,tab_z,3,FALSE)&amp;(G$2+((ROW()-$C73)*4))),BD!$E$15))/2+IF(G70="","",COUNTIF(INDIRECT("'Calcul1'!"&amp;VLOOKUP($A70,tab_z,2,FALSE)&amp;(G$1+((ROW()-$C73)*4))&amp;":"&amp;VLOOKUP($A70,tab_z,3,FALSE)&amp;(G$2+((ROW()-$C73)*4))),BD!$E$16))/2+IF(G70="","",COUNTIF(INDIRECT("'Calcul1'!"&amp;VLOOKUP($A70,tab_z,2,FALSE)&amp;(G$1+((ROW()-$C73)*4))&amp;":"&amp;VLOOKUP($A70,tab_z,3,FALSE)&amp;(G$2+((ROW()-$C73)*4))),BD!$E$17))/2+IF(G70="","",COUNTIF(INDIRECT("'Calcul1'!"&amp;VLOOKUP($A70,tab_z,2,FALSE)&amp;(G$1+((ROW()-$C73)*4))&amp;":"&amp;VLOOKUP($A70,tab_z,3,FALSE)&amp;(G$2+((ROW()-$C73)*4))),BD!$E$18))/2+IF(G70="","",COUNTIF(INDIRECT("'Calcul1'!"&amp;VLOOKUP($A70,tab_z,2,FALSE)&amp;(G$1+((ROW()-$C73)*4))&amp;":"&amp;VLOOKUP($A70,tab_z,3,FALSE)&amp;(G$2+((ROW()-$C73)*4))),BD!$E$19))/2+IF(G70="","",COUNTIF(INDIRECT("'Calcul1'!"&amp;VLOOKUP($A70,tab_z,2,FALSE)&amp;(G$1+((ROW()-$C73)*4))&amp;":"&amp;VLOOKUP($A70,tab_z,3,FALSE)&amp;(G$2+((ROW()-$C73)*4))),BD!$E$20))/2</f>
        <v>0</v>
      </c>
      <c r="H73" s="275" t="e">
        <f ca="1">IF(H70="","",COUNTIF(INDIRECT("'Calcul1'!"&amp;VLOOKUP($A70,tab_z,2,FALSE)&amp;(H$1+((ROW()-$C73)*4))&amp;":"&amp;VLOOKUP($A70,tab_z,3,FALSE)&amp;(H$2+((ROW()-$C73)*4))),BD!$E$2))/2+IF(H70="","",COUNTIF(INDIRECT("'Calcul1'!"&amp;VLOOKUP($A70,tab_z,2,FALSE)&amp;(H$1+((ROW()-$C73)*4))&amp;":"&amp;VLOOKUP($A70,tab_z,3,FALSE)&amp;(H$2+((ROW()-$C73)*4))),BD!$E$3))/2+IF(H70="","",COUNTIF(INDIRECT("'Calcul1'!"&amp;VLOOKUP($A70,tab_z,2,FALSE)&amp;(H$1+((ROW()-$C73)*4))&amp;":"&amp;VLOOKUP($A70,tab_z,3,FALSE)&amp;(H$2+((ROW()-$C73)*4))),BD!$E$4))/2+IF(H70="","",COUNTIF(INDIRECT("'Calcul1'!"&amp;VLOOKUP($A70,tab_z,2,FALSE)&amp;(H$1+((ROW()-$C73)*4))&amp;":"&amp;VLOOKUP($A70,tab_z,3,FALSE)&amp;(H$2+((ROW()-$C73)*4))),BD!$E$5))/2+IF(H70="","",COUNTIF(INDIRECT("'Calcul1'!"&amp;VLOOKUP($A70,tab_z,2,FALSE)&amp;(H$1+((ROW()-$C73)*4))&amp;":"&amp;VLOOKUP($A70,tab_z,3,FALSE)&amp;(H$2+((ROW()-$C73)*4))),BD!$E$6))/2+IF(H70="","",COUNTIF(INDIRECT("'Calcul1'!"&amp;VLOOKUP($A70,tab_z,2,FALSE)&amp;(H$1+((ROW()-$C73)*4))&amp;":"&amp;VLOOKUP($A70,tab_z,3,FALSE)&amp;(H$2+((ROW()-$C73)*4))),BD!$E$7))/2+IF(H70="","",COUNTIF(INDIRECT("'Calcul1'!"&amp;VLOOKUP($A70,tab_z,2,FALSE)&amp;(H$1+((ROW()-$C73)*4))&amp;":"&amp;VLOOKUP($A70,tab_z,3,FALSE)&amp;(H$2+((ROW()-$C73)*4))),BD!$E$8))/2+IF(H70="","",COUNTIF(INDIRECT("'Calcul1'!"&amp;VLOOKUP($A70,tab_z,2,FALSE)&amp;(H$1+((ROW()-$C73)*4))&amp;":"&amp;VLOOKUP($A70,tab_z,3,FALSE)&amp;(H$2+((ROW()-$C73)*4))),BD!$E$9))/2+IF(H70="","",COUNTIF(INDIRECT("'Calcul1'!"&amp;VLOOKUP($A70,tab_z,2,FALSE)&amp;(H$1+((ROW()-$C73)*4))&amp;":"&amp;VLOOKUP($A70,tab_z,3,FALSE)&amp;(H$2+((ROW()-$C73)*4))),BD!$E$10))/2+IF(H70="","",COUNTIF(INDIRECT("'Calcul1'!"&amp;VLOOKUP($A70,tab_z,2,FALSE)&amp;(H$1+((ROW()-$C73)*4))&amp;":"&amp;VLOOKUP($A70,tab_z,3,FALSE)&amp;(H$2+((ROW()-$C73)*4))),BD!$E$11))/2+IF(H70="","",COUNTIF(INDIRECT("'Calcul1'!"&amp;VLOOKUP($A70,tab_z,2,FALSE)&amp;(H$1+((ROW()-$C73)*4))&amp;":"&amp;VLOOKUP($A70,tab_z,3,FALSE)&amp;(H$2+((ROW()-$C73)*4))),BD!$E$12))/2+IF(H70="","",COUNTIF(INDIRECT("'Calcul1'!"&amp;VLOOKUP($A70,tab_z,2,FALSE)&amp;(H$1+((ROW()-$C73)*4))&amp;":"&amp;VLOOKUP($A70,tab_z,3,FALSE)&amp;(H$2+((ROW()-$C73)*4))),BD!$E$13))/2+IF(H70="","",COUNTIF(INDIRECT("'Calcul1'!"&amp;VLOOKUP($A70,tab_z,2,FALSE)&amp;(H$1+((ROW()-$C73)*4))&amp;":"&amp;VLOOKUP($A70,tab_z,3,FALSE)&amp;(H$2+((ROW()-$C73)*4))),BD!$E$14))/2+IF(H70="","",COUNTIF(INDIRECT("'Calcul1'!"&amp;VLOOKUP($A70,tab_z,2,FALSE)&amp;(H$1+((ROW()-$C73)*4))&amp;":"&amp;VLOOKUP($A70,tab_z,3,FALSE)&amp;(H$2+((ROW()-$C73)*4))),BD!$E$15))/2+IF(H70="","",COUNTIF(INDIRECT("'Calcul1'!"&amp;VLOOKUP($A70,tab_z,2,FALSE)&amp;(H$1+((ROW()-$C73)*4))&amp;":"&amp;VLOOKUP($A70,tab_z,3,FALSE)&amp;(H$2+((ROW()-$C73)*4))),BD!$E$16))/2+IF(H70="","",COUNTIF(INDIRECT("'Calcul1'!"&amp;VLOOKUP($A70,tab_z,2,FALSE)&amp;(H$1+((ROW()-$C73)*4))&amp;":"&amp;VLOOKUP($A70,tab_z,3,FALSE)&amp;(H$2+((ROW()-$C73)*4))),BD!$E$17))/2+IF(H70="","",COUNTIF(INDIRECT("'Calcul1'!"&amp;VLOOKUP($A70,tab_z,2,FALSE)&amp;(H$1+((ROW()-$C73)*4))&amp;":"&amp;VLOOKUP($A70,tab_z,3,FALSE)&amp;(H$2+((ROW()-$C73)*4))),BD!$E$18))/2+IF(H70="","",COUNTIF(INDIRECT("'Calcul1'!"&amp;VLOOKUP($A70,tab_z,2,FALSE)&amp;(H$1+((ROW()-$C73)*4))&amp;":"&amp;VLOOKUP($A70,tab_z,3,FALSE)&amp;(H$2+((ROW()-$C73)*4))),BD!$E$19))/2+IF(H70="","",COUNTIF(INDIRECT("'Calcul1'!"&amp;VLOOKUP($A70,tab_z,2,FALSE)&amp;(H$1+((ROW()-$C73)*4))&amp;":"&amp;VLOOKUP($A70,tab_z,3,FALSE)&amp;(H$2+((ROW()-$C73)*4))),BD!$E$20))/2</f>
        <v>#VALUE!</v>
      </c>
      <c r="I73" s="275" t="e">
        <f ca="1">IF(I70="","",COUNTIF(INDIRECT("'Calcul1'!"&amp;VLOOKUP($A70,tab_z,2,FALSE)&amp;(I$1+((ROW()-$C73)*4))&amp;":"&amp;VLOOKUP($A70,tab_z,3,FALSE)&amp;(I$2+((ROW()-$C73)*4))),BD!$E$2))/2+IF(I70="","",COUNTIF(INDIRECT("'Calcul1'!"&amp;VLOOKUP($A70,tab_z,2,FALSE)&amp;(I$1+((ROW()-$C73)*4))&amp;":"&amp;VLOOKUP($A70,tab_z,3,FALSE)&amp;(I$2+((ROW()-$C73)*4))),BD!$E$3))/2+IF(I70="","",COUNTIF(INDIRECT("'Calcul1'!"&amp;VLOOKUP($A70,tab_z,2,FALSE)&amp;(I$1+((ROW()-$C73)*4))&amp;":"&amp;VLOOKUP($A70,tab_z,3,FALSE)&amp;(I$2+((ROW()-$C73)*4))),BD!$E$4))/2+IF(I70="","",COUNTIF(INDIRECT("'Calcul1'!"&amp;VLOOKUP($A70,tab_z,2,FALSE)&amp;(I$1+((ROW()-$C73)*4))&amp;":"&amp;VLOOKUP($A70,tab_z,3,FALSE)&amp;(I$2+((ROW()-$C73)*4))),BD!$E$5))/2+IF(I70="","",COUNTIF(INDIRECT("'Calcul1'!"&amp;VLOOKUP($A70,tab_z,2,FALSE)&amp;(I$1+((ROW()-$C73)*4))&amp;":"&amp;VLOOKUP($A70,tab_z,3,FALSE)&amp;(I$2+((ROW()-$C73)*4))),BD!$E$6))/2+IF(I70="","",COUNTIF(INDIRECT("'Calcul1'!"&amp;VLOOKUP($A70,tab_z,2,FALSE)&amp;(I$1+((ROW()-$C73)*4))&amp;":"&amp;VLOOKUP($A70,tab_z,3,FALSE)&amp;(I$2+((ROW()-$C73)*4))),BD!$E$7))/2+IF(I70="","",COUNTIF(INDIRECT("'Calcul1'!"&amp;VLOOKUP($A70,tab_z,2,FALSE)&amp;(I$1+((ROW()-$C73)*4))&amp;":"&amp;VLOOKUP($A70,tab_z,3,FALSE)&amp;(I$2+((ROW()-$C73)*4))),BD!$E$8))/2+IF(I70="","",COUNTIF(INDIRECT("'Calcul1'!"&amp;VLOOKUP($A70,tab_z,2,FALSE)&amp;(I$1+((ROW()-$C73)*4))&amp;":"&amp;VLOOKUP($A70,tab_z,3,FALSE)&amp;(I$2+((ROW()-$C73)*4))),BD!$E$9))/2+IF(I70="","",COUNTIF(INDIRECT("'Calcul1'!"&amp;VLOOKUP($A70,tab_z,2,FALSE)&amp;(I$1+((ROW()-$C73)*4))&amp;":"&amp;VLOOKUP($A70,tab_z,3,FALSE)&amp;(I$2+((ROW()-$C73)*4))),BD!$E$10))/2+IF(I70="","",COUNTIF(INDIRECT("'Calcul1'!"&amp;VLOOKUP($A70,tab_z,2,FALSE)&amp;(I$1+((ROW()-$C73)*4))&amp;":"&amp;VLOOKUP($A70,tab_z,3,FALSE)&amp;(I$2+((ROW()-$C73)*4))),BD!$E$11))/2+IF(I70="","",COUNTIF(INDIRECT("'Calcul1'!"&amp;VLOOKUP($A70,tab_z,2,FALSE)&amp;(I$1+((ROW()-$C73)*4))&amp;":"&amp;VLOOKUP($A70,tab_z,3,FALSE)&amp;(I$2+((ROW()-$C73)*4))),BD!$E$12))/2+IF(I70="","",COUNTIF(INDIRECT("'Calcul1'!"&amp;VLOOKUP($A70,tab_z,2,FALSE)&amp;(I$1+((ROW()-$C73)*4))&amp;":"&amp;VLOOKUP($A70,tab_z,3,FALSE)&amp;(I$2+((ROW()-$C73)*4))),BD!$E$13))/2+IF(I70="","",COUNTIF(INDIRECT("'Calcul1'!"&amp;VLOOKUP($A70,tab_z,2,FALSE)&amp;(I$1+((ROW()-$C73)*4))&amp;":"&amp;VLOOKUP($A70,tab_z,3,FALSE)&amp;(I$2+((ROW()-$C73)*4))),BD!$E$14))/2+IF(I70="","",COUNTIF(INDIRECT("'Calcul1'!"&amp;VLOOKUP($A70,tab_z,2,FALSE)&amp;(I$1+((ROW()-$C73)*4))&amp;":"&amp;VLOOKUP($A70,tab_z,3,FALSE)&amp;(I$2+((ROW()-$C73)*4))),BD!$E$15))/2+IF(I70="","",COUNTIF(INDIRECT("'Calcul1'!"&amp;VLOOKUP($A70,tab_z,2,FALSE)&amp;(I$1+((ROW()-$C73)*4))&amp;":"&amp;VLOOKUP($A70,tab_z,3,FALSE)&amp;(I$2+((ROW()-$C73)*4))),BD!$E$16))/2+IF(I70="","",COUNTIF(INDIRECT("'Calcul1'!"&amp;VLOOKUP($A70,tab_z,2,FALSE)&amp;(I$1+((ROW()-$C73)*4))&amp;":"&amp;VLOOKUP($A70,tab_z,3,FALSE)&amp;(I$2+((ROW()-$C73)*4))),BD!$E$17))/2+IF(I70="","",COUNTIF(INDIRECT("'Calcul1'!"&amp;VLOOKUP($A70,tab_z,2,FALSE)&amp;(I$1+((ROW()-$C73)*4))&amp;":"&amp;VLOOKUP($A70,tab_z,3,FALSE)&amp;(I$2+((ROW()-$C73)*4))),BD!$E$18))/2+IF(I70="","",COUNTIF(INDIRECT("'Calcul1'!"&amp;VLOOKUP($A70,tab_z,2,FALSE)&amp;(I$1+((ROW()-$C73)*4))&amp;":"&amp;VLOOKUP($A70,tab_z,3,FALSE)&amp;(I$2+((ROW()-$C73)*4))),BD!$E$19))/2+IF(I70="","",COUNTIF(INDIRECT("'Calcul1'!"&amp;VLOOKUP($A70,tab_z,2,FALSE)&amp;(I$1+((ROW()-$C73)*4))&amp;":"&amp;VLOOKUP($A70,tab_z,3,FALSE)&amp;(I$2+((ROW()-$C73)*4))),BD!$E$20))/2</f>
        <v>#VALUE!</v>
      </c>
      <c r="J73" s="275" t="e">
        <f ca="1">IF(J70="","",COUNTIF(INDIRECT("'Calcul1'!"&amp;VLOOKUP($A70,tab_z,2,FALSE)&amp;(J$1+((ROW()-$C73)*4))&amp;":"&amp;VLOOKUP($A70,tab_z,3,FALSE)&amp;(J$2+((ROW()-$C73)*4))),BD!$E$2))/2+IF(J70="","",COUNTIF(INDIRECT("'Calcul1'!"&amp;VLOOKUP($A70,tab_z,2,FALSE)&amp;(J$1+((ROW()-$C73)*4))&amp;":"&amp;VLOOKUP($A70,tab_z,3,FALSE)&amp;(J$2+((ROW()-$C73)*4))),BD!$E$3))/2+IF(J70="","",COUNTIF(INDIRECT("'Calcul1'!"&amp;VLOOKUP($A70,tab_z,2,FALSE)&amp;(J$1+((ROW()-$C73)*4))&amp;":"&amp;VLOOKUP($A70,tab_z,3,FALSE)&amp;(J$2+((ROW()-$C73)*4))),BD!$E$4))/2+IF(J70="","",COUNTIF(INDIRECT("'Calcul1'!"&amp;VLOOKUP($A70,tab_z,2,FALSE)&amp;(J$1+((ROW()-$C73)*4))&amp;":"&amp;VLOOKUP($A70,tab_z,3,FALSE)&amp;(J$2+((ROW()-$C73)*4))),BD!$E$5))/2+IF(J70="","",COUNTIF(INDIRECT("'Calcul1'!"&amp;VLOOKUP($A70,tab_z,2,FALSE)&amp;(J$1+((ROW()-$C73)*4))&amp;":"&amp;VLOOKUP($A70,tab_z,3,FALSE)&amp;(J$2+((ROW()-$C73)*4))),BD!$E$6))/2+IF(J70="","",COUNTIF(INDIRECT("'Calcul1'!"&amp;VLOOKUP($A70,tab_z,2,FALSE)&amp;(J$1+((ROW()-$C73)*4))&amp;":"&amp;VLOOKUP($A70,tab_z,3,FALSE)&amp;(J$2+((ROW()-$C73)*4))),BD!$E$7))/2+IF(J70="","",COUNTIF(INDIRECT("'Calcul1'!"&amp;VLOOKUP($A70,tab_z,2,FALSE)&amp;(J$1+((ROW()-$C73)*4))&amp;":"&amp;VLOOKUP($A70,tab_z,3,FALSE)&amp;(J$2+((ROW()-$C73)*4))),BD!$E$8))/2+IF(J70="","",COUNTIF(INDIRECT("'Calcul1'!"&amp;VLOOKUP($A70,tab_z,2,FALSE)&amp;(J$1+((ROW()-$C73)*4))&amp;":"&amp;VLOOKUP($A70,tab_z,3,FALSE)&amp;(J$2+((ROW()-$C73)*4))),BD!$E$9))/2+IF(J70="","",COUNTIF(INDIRECT("'Calcul1'!"&amp;VLOOKUP($A70,tab_z,2,FALSE)&amp;(J$1+((ROW()-$C73)*4))&amp;":"&amp;VLOOKUP($A70,tab_z,3,FALSE)&amp;(J$2+((ROW()-$C73)*4))),BD!$E$10))/2+IF(J70="","",COUNTIF(INDIRECT("'Calcul1'!"&amp;VLOOKUP($A70,tab_z,2,FALSE)&amp;(J$1+((ROW()-$C73)*4))&amp;":"&amp;VLOOKUP($A70,tab_z,3,FALSE)&amp;(J$2+((ROW()-$C73)*4))),BD!$E$11))/2+IF(J70="","",COUNTIF(INDIRECT("'Calcul1'!"&amp;VLOOKUP($A70,tab_z,2,FALSE)&amp;(J$1+((ROW()-$C73)*4))&amp;":"&amp;VLOOKUP($A70,tab_z,3,FALSE)&amp;(J$2+((ROW()-$C73)*4))),BD!$E$12))/2+IF(J70="","",COUNTIF(INDIRECT("'Calcul1'!"&amp;VLOOKUP($A70,tab_z,2,FALSE)&amp;(J$1+((ROW()-$C73)*4))&amp;":"&amp;VLOOKUP($A70,tab_z,3,FALSE)&amp;(J$2+((ROW()-$C73)*4))),BD!$E$13))/2+IF(J70="","",COUNTIF(INDIRECT("'Calcul1'!"&amp;VLOOKUP($A70,tab_z,2,FALSE)&amp;(J$1+((ROW()-$C73)*4))&amp;":"&amp;VLOOKUP($A70,tab_z,3,FALSE)&amp;(J$2+((ROW()-$C73)*4))),BD!$E$14))/2+IF(J70="","",COUNTIF(INDIRECT("'Calcul1'!"&amp;VLOOKUP($A70,tab_z,2,FALSE)&amp;(J$1+((ROW()-$C73)*4))&amp;":"&amp;VLOOKUP($A70,tab_z,3,FALSE)&amp;(J$2+((ROW()-$C73)*4))),BD!$E$15))/2+IF(J70="","",COUNTIF(INDIRECT("'Calcul1'!"&amp;VLOOKUP($A70,tab_z,2,FALSE)&amp;(J$1+((ROW()-$C73)*4))&amp;":"&amp;VLOOKUP($A70,tab_z,3,FALSE)&amp;(J$2+((ROW()-$C73)*4))),BD!$E$16))/2+IF(J70="","",COUNTIF(INDIRECT("'Calcul1'!"&amp;VLOOKUP($A70,tab_z,2,FALSE)&amp;(J$1+((ROW()-$C73)*4))&amp;":"&amp;VLOOKUP($A70,tab_z,3,FALSE)&amp;(J$2+((ROW()-$C73)*4))),BD!$E$17))/2+IF(J70="","",COUNTIF(INDIRECT("'Calcul1'!"&amp;VLOOKUP($A70,tab_z,2,FALSE)&amp;(J$1+((ROW()-$C73)*4))&amp;":"&amp;VLOOKUP($A70,tab_z,3,FALSE)&amp;(J$2+((ROW()-$C73)*4))),BD!$E$18))/2+IF(J70="","",COUNTIF(INDIRECT("'Calcul1'!"&amp;VLOOKUP($A70,tab_z,2,FALSE)&amp;(J$1+((ROW()-$C73)*4))&amp;":"&amp;VLOOKUP($A70,tab_z,3,FALSE)&amp;(J$2+((ROW()-$C73)*4))),BD!$E$19))/2+IF(J70="","",COUNTIF(INDIRECT("'Calcul1'!"&amp;VLOOKUP($A70,tab_z,2,FALSE)&amp;(J$1+((ROW()-$C73)*4))&amp;":"&amp;VLOOKUP($A70,tab_z,3,FALSE)&amp;(J$2+((ROW()-$C73)*4))),BD!$E$20))/2</f>
        <v>#VALUE!</v>
      </c>
      <c r="K73" s="275" t="e">
        <f ca="1">IF(K70="","",COUNTIF(INDIRECT("'Calcul1'!"&amp;VLOOKUP($A70,tab_z,2,FALSE)&amp;(K$1+((ROW()-$C73)*4))&amp;":"&amp;VLOOKUP($A70,tab_z,3,FALSE)&amp;(K$2+((ROW()-$C73)*4))),BD!$E$2))/2+IF(K70="","",COUNTIF(INDIRECT("'Calcul1'!"&amp;VLOOKUP($A70,tab_z,2,FALSE)&amp;(K$1+((ROW()-$C73)*4))&amp;":"&amp;VLOOKUP($A70,tab_z,3,FALSE)&amp;(K$2+((ROW()-$C73)*4))),BD!$E$3))/2+IF(K70="","",COUNTIF(INDIRECT("'Calcul1'!"&amp;VLOOKUP($A70,tab_z,2,FALSE)&amp;(K$1+((ROW()-$C73)*4))&amp;":"&amp;VLOOKUP($A70,tab_z,3,FALSE)&amp;(K$2+((ROW()-$C73)*4))),BD!$E$4))/2+IF(K70="","",COUNTIF(INDIRECT("'Calcul1'!"&amp;VLOOKUP($A70,tab_z,2,FALSE)&amp;(K$1+((ROW()-$C73)*4))&amp;":"&amp;VLOOKUP($A70,tab_z,3,FALSE)&amp;(K$2+((ROW()-$C73)*4))),BD!$E$5))/2+IF(K70="","",COUNTIF(INDIRECT("'Calcul1'!"&amp;VLOOKUP($A70,tab_z,2,FALSE)&amp;(K$1+((ROW()-$C73)*4))&amp;":"&amp;VLOOKUP($A70,tab_z,3,FALSE)&amp;(K$2+((ROW()-$C73)*4))),BD!$E$6))/2+IF(K70="","",COUNTIF(INDIRECT("'Calcul1'!"&amp;VLOOKUP($A70,tab_z,2,FALSE)&amp;(K$1+((ROW()-$C73)*4))&amp;":"&amp;VLOOKUP($A70,tab_z,3,FALSE)&amp;(K$2+((ROW()-$C73)*4))),BD!$E$7))/2+IF(K70="","",COUNTIF(INDIRECT("'Calcul1'!"&amp;VLOOKUP($A70,tab_z,2,FALSE)&amp;(K$1+((ROW()-$C73)*4))&amp;":"&amp;VLOOKUP($A70,tab_z,3,FALSE)&amp;(K$2+((ROW()-$C73)*4))),BD!$E$8))/2+IF(K70="","",COUNTIF(INDIRECT("'Calcul1'!"&amp;VLOOKUP($A70,tab_z,2,FALSE)&amp;(K$1+((ROW()-$C73)*4))&amp;":"&amp;VLOOKUP($A70,tab_z,3,FALSE)&amp;(K$2+((ROW()-$C73)*4))),BD!$E$9))/2+IF(K70="","",COUNTIF(INDIRECT("'Calcul1'!"&amp;VLOOKUP($A70,tab_z,2,FALSE)&amp;(K$1+((ROW()-$C73)*4))&amp;":"&amp;VLOOKUP($A70,tab_z,3,FALSE)&amp;(K$2+((ROW()-$C73)*4))),BD!$E$10))/2+IF(K70="","",COUNTIF(INDIRECT("'Calcul1'!"&amp;VLOOKUP($A70,tab_z,2,FALSE)&amp;(K$1+((ROW()-$C73)*4))&amp;":"&amp;VLOOKUP($A70,tab_z,3,FALSE)&amp;(K$2+((ROW()-$C73)*4))),BD!$E$11))/2+IF(K70="","",COUNTIF(INDIRECT("'Calcul1'!"&amp;VLOOKUP($A70,tab_z,2,FALSE)&amp;(K$1+((ROW()-$C73)*4))&amp;":"&amp;VLOOKUP($A70,tab_z,3,FALSE)&amp;(K$2+((ROW()-$C73)*4))),BD!$E$12))/2+IF(K70="","",COUNTIF(INDIRECT("'Calcul1'!"&amp;VLOOKUP($A70,tab_z,2,FALSE)&amp;(K$1+((ROW()-$C73)*4))&amp;":"&amp;VLOOKUP($A70,tab_z,3,FALSE)&amp;(K$2+((ROW()-$C73)*4))),BD!$E$13))/2+IF(K70="","",COUNTIF(INDIRECT("'Calcul1'!"&amp;VLOOKUP($A70,tab_z,2,FALSE)&amp;(K$1+((ROW()-$C73)*4))&amp;":"&amp;VLOOKUP($A70,tab_z,3,FALSE)&amp;(K$2+((ROW()-$C73)*4))),BD!$E$14))/2+IF(K70="","",COUNTIF(INDIRECT("'Calcul1'!"&amp;VLOOKUP($A70,tab_z,2,FALSE)&amp;(K$1+((ROW()-$C73)*4))&amp;":"&amp;VLOOKUP($A70,tab_z,3,FALSE)&amp;(K$2+((ROW()-$C73)*4))),BD!$E$15))/2+IF(K70="","",COUNTIF(INDIRECT("'Calcul1'!"&amp;VLOOKUP($A70,tab_z,2,FALSE)&amp;(K$1+((ROW()-$C73)*4))&amp;":"&amp;VLOOKUP($A70,tab_z,3,FALSE)&amp;(K$2+((ROW()-$C73)*4))),BD!$E$16))/2+IF(K70="","",COUNTIF(INDIRECT("'Calcul1'!"&amp;VLOOKUP($A70,tab_z,2,FALSE)&amp;(K$1+((ROW()-$C73)*4))&amp;":"&amp;VLOOKUP($A70,tab_z,3,FALSE)&amp;(K$2+((ROW()-$C73)*4))),BD!$E$17))/2+IF(K70="","",COUNTIF(INDIRECT("'Calcul1'!"&amp;VLOOKUP($A70,tab_z,2,FALSE)&amp;(K$1+((ROW()-$C73)*4))&amp;":"&amp;VLOOKUP($A70,tab_z,3,FALSE)&amp;(K$2+((ROW()-$C73)*4))),BD!$E$18))/2+IF(K70="","",COUNTIF(INDIRECT("'Calcul1'!"&amp;VLOOKUP($A70,tab_z,2,FALSE)&amp;(K$1+((ROW()-$C73)*4))&amp;":"&amp;VLOOKUP($A70,tab_z,3,FALSE)&amp;(K$2+((ROW()-$C73)*4))),BD!$E$19))/2+IF(K70="","",COUNTIF(INDIRECT("'Calcul1'!"&amp;VLOOKUP($A70,tab_z,2,FALSE)&amp;(K$1+((ROW()-$C73)*4))&amp;":"&amp;VLOOKUP($A70,tab_z,3,FALSE)&amp;(K$2+((ROW()-$C73)*4))),BD!$E$20))/2</f>
        <v>#VALUE!</v>
      </c>
      <c r="L73" s="276" t="e">
        <f ca="1">IF(L70="","",COUNTIF(INDIRECT("'Calcul1'!"&amp;VLOOKUP($A70,tab_z,2,FALSE)&amp;(L$1+((ROW()-$C73)*4))&amp;":"&amp;VLOOKUP($A70,tab_z,3,FALSE)&amp;(L$2+((ROW()-$C73)*4))),BD!$E$2))/2+IF(L70="","",COUNTIF(INDIRECT("'Calcul1'!"&amp;VLOOKUP($A70,tab_z,2,FALSE)&amp;(L$1+((ROW()-$C73)*4))&amp;":"&amp;VLOOKUP($A70,tab_z,3,FALSE)&amp;(L$2+((ROW()-$C73)*4))),BD!$E$3))/2+IF(L70="","",COUNTIF(INDIRECT("'Calcul1'!"&amp;VLOOKUP($A70,tab_z,2,FALSE)&amp;(L$1+((ROW()-$C73)*4))&amp;":"&amp;VLOOKUP($A70,tab_z,3,FALSE)&amp;(L$2+((ROW()-$C73)*4))),BD!$E$4))/2+IF(L70="","",COUNTIF(INDIRECT("'Calcul1'!"&amp;VLOOKUP($A70,tab_z,2,FALSE)&amp;(L$1+((ROW()-$C73)*4))&amp;":"&amp;VLOOKUP($A70,tab_z,3,FALSE)&amp;(L$2+((ROW()-$C73)*4))),BD!$E$5))/2+IF(L70="","",COUNTIF(INDIRECT("'Calcul1'!"&amp;VLOOKUP($A70,tab_z,2,FALSE)&amp;(L$1+((ROW()-$C73)*4))&amp;":"&amp;VLOOKUP($A70,tab_z,3,FALSE)&amp;(L$2+((ROW()-$C73)*4))),BD!$E$6))/2+IF(L70="","",COUNTIF(INDIRECT("'Calcul1'!"&amp;VLOOKUP($A70,tab_z,2,FALSE)&amp;(L$1+((ROW()-$C73)*4))&amp;":"&amp;VLOOKUP($A70,tab_z,3,FALSE)&amp;(L$2+((ROW()-$C73)*4))),BD!$E$7))/2+IF(L70="","",COUNTIF(INDIRECT("'Calcul1'!"&amp;VLOOKUP($A70,tab_z,2,FALSE)&amp;(L$1+((ROW()-$C73)*4))&amp;":"&amp;VLOOKUP($A70,tab_z,3,FALSE)&amp;(L$2+((ROW()-$C73)*4))),BD!$E$8))/2+IF(L70="","",COUNTIF(INDIRECT("'Calcul1'!"&amp;VLOOKUP($A70,tab_z,2,FALSE)&amp;(L$1+((ROW()-$C73)*4))&amp;":"&amp;VLOOKUP($A70,tab_z,3,FALSE)&amp;(L$2+((ROW()-$C73)*4))),BD!$E$9))/2+IF(L70="","",COUNTIF(INDIRECT("'Calcul1'!"&amp;VLOOKUP($A70,tab_z,2,FALSE)&amp;(L$1+((ROW()-$C73)*4))&amp;":"&amp;VLOOKUP($A70,tab_z,3,FALSE)&amp;(L$2+((ROW()-$C73)*4))),BD!$E$10))/2+IF(L70="","",COUNTIF(INDIRECT("'Calcul1'!"&amp;VLOOKUP($A70,tab_z,2,FALSE)&amp;(L$1+((ROW()-$C73)*4))&amp;":"&amp;VLOOKUP($A70,tab_z,3,FALSE)&amp;(L$2+((ROW()-$C73)*4))),BD!$E$11))/2+IF(L70="","",COUNTIF(INDIRECT("'Calcul1'!"&amp;VLOOKUP($A70,tab_z,2,FALSE)&amp;(L$1+((ROW()-$C73)*4))&amp;":"&amp;VLOOKUP($A70,tab_z,3,FALSE)&amp;(L$2+((ROW()-$C73)*4))),BD!$E$12))/2+IF(L70="","",COUNTIF(INDIRECT("'Calcul1'!"&amp;VLOOKUP($A70,tab_z,2,FALSE)&amp;(L$1+((ROW()-$C73)*4))&amp;":"&amp;VLOOKUP($A70,tab_z,3,FALSE)&amp;(L$2+((ROW()-$C73)*4))),BD!$E$13))/2+IF(L70="","",COUNTIF(INDIRECT("'Calcul1'!"&amp;VLOOKUP($A70,tab_z,2,FALSE)&amp;(L$1+((ROW()-$C73)*4))&amp;":"&amp;VLOOKUP($A70,tab_z,3,FALSE)&amp;(L$2+((ROW()-$C73)*4))),BD!$E$14))/2+IF(L70="","",COUNTIF(INDIRECT("'Calcul1'!"&amp;VLOOKUP($A70,tab_z,2,FALSE)&amp;(L$1+((ROW()-$C73)*4))&amp;":"&amp;VLOOKUP($A70,tab_z,3,FALSE)&amp;(L$2+((ROW()-$C73)*4))),BD!$E$15))/2+IF(L70="","",COUNTIF(INDIRECT("'Calcul1'!"&amp;VLOOKUP($A70,tab_z,2,FALSE)&amp;(L$1+((ROW()-$C73)*4))&amp;":"&amp;VLOOKUP($A70,tab_z,3,FALSE)&amp;(L$2+((ROW()-$C73)*4))),BD!$E$16))/2+IF(L70="","",COUNTIF(INDIRECT("'Calcul1'!"&amp;VLOOKUP($A70,tab_z,2,FALSE)&amp;(L$1+((ROW()-$C73)*4))&amp;":"&amp;VLOOKUP($A70,tab_z,3,FALSE)&amp;(L$2+((ROW()-$C73)*4))),BD!$E$17))/2+IF(L70="","",COUNTIF(INDIRECT("'Calcul1'!"&amp;VLOOKUP($A70,tab_z,2,FALSE)&amp;(L$1+((ROW()-$C73)*4))&amp;":"&amp;VLOOKUP($A70,tab_z,3,FALSE)&amp;(L$2+((ROW()-$C73)*4))),BD!$E$18))/2+IF(L70="","",COUNTIF(INDIRECT("'Calcul1'!"&amp;VLOOKUP($A70,tab_z,2,FALSE)&amp;(L$1+((ROW()-$C73)*4))&amp;":"&amp;VLOOKUP($A70,tab_z,3,FALSE)&amp;(L$2+((ROW()-$C73)*4))),BD!$E$19))/2+IF(L70="","",COUNTIF(INDIRECT("'Calcul1'!"&amp;VLOOKUP($A70,tab_z,2,FALSE)&amp;(L$1+((ROW()-$C73)*4))&amp;":"&amp;VLOOKUP($A70,tab_z,3,FALSE)&amp;(L$2+((ROW()-$C73)*4))),BD!$E$20))/2</f>
        <v>#VALUE!</v>
      </c>
    </row>
    <row r="74" spans="1:12" x14ac:dyDescent="0.2">
      <c r="C74">
        <v>74</v>
      </c>
      <c r="D74" s="287" t="s">
        <v>532</v>
      </c>
      <c r="E74" s="274">
        <f ca="1">IF(E70="","",COUNTIF(INDIRECT("'Calcul1'!"&amp;VLOOKUP($A70,tab_z,2,FALSE)&amp;(E$1+((ROW()-$C74)*4))&amp;":"&amp;VLOOKUP($A70,tab_z,3,FALSE)&amp;(E$2+((ROW()-$C74)*4))),BD!$N$2))/2+IF(E70="","",COUNTIF(INDIRECT("'Calcul1'!"&amp;VLOOKUP($A70,tab_z,2,FALSE)&amp;(E$1+((ROW()-$C74)*4))&amp;":"&amp;VLOOKUP($A70,tab_z,3,FALSE)&amp;(E$2+((ROW()-$C74)*4))),BD!$N$3))/2+IF(E70="","",COUNTIF(INDIRECT("'Calcul1'!"&amp;VLOOKUP($A70,tab_z,2,FALSE)&amp;(E$1+((ROW()-$C74)*4))&amp;":"&amp;VLOOKUP($A70,tab_z,3,FALSE)&amp;(E$2+((ROW()-$C74)*4))),BD!$N$4))/2+IF(E70="","",COUNTIF(INDIRECT("'Calcul1'!"&amp;VLOOKUP($A70,tab_z,2,FALSE)&amp;(E$1+((ROW()-$C74)*4))&amp;":"&amp;VLOOKUP($A70,tab_z,3,FALSE)&amp;(E$2+((ROW()-$C74)*4))),BD!$N$5))/2+IF(E70="","",COUNTIF(INDIRECT("'Calcul1'!"&amp;VLOOKUP($A70,tab_z,2,FALSE)&amp;(E$1+((ROW()-$C74)*4))&amp;":"&amp;VLOOKUP($A70,tab_z,3,FALSE)&amp;(E$2+((ROW()-$C74)*4))),BD!$N$6))/2+IF(E70="","",COUNTIF(INDIRECT("'Calcul1'!"&amp;VLOOKUP($A70,tab_z,2,FALSE)&amp;(E$1+((ROW()-$C74)*4))&amp;":"&amp;VLOOKUP($A70,tab_z,3,FALSE)&amp;(E$2+((ROW()-$C74)*4))),BD!$N$7))/2+IF(E70="","",COUNTIF(INDIRECT("'Calcul1'!"&amp;VLOOKUP($A70,tab_z,2,FALSE)&amp;(E$1+((ROW()-$C74)*4))&amp;":"&amp;VLOOKUP($A70,tab_z,3,FALSE)&amp;(E$2+((ROW()-$C74)*4))),BD!$N$8))/2+IF(E70="","",COUNTIF(INDIRECT("'Calcul1'!"&amp;VLOOKUP($A70,tab_z,2,FALSE)&amp;(E$1+((ROW()-$C74)*4))&amp;":"&amp;VLOOKUP($A70,tab_z,3,FALSE)&amp;(E$2+((ROW()-$C74)*4))),BD!$N$9))/2+IF(E70="","",COUNTIF(INDIRECT("'Calcul1'!"&amp;VLOOKUP($A70,tab_z,2,FALSE)&amp;(E$1+((ROW()-$C74)*4))&amp;":"&amp;VLOOKUP($A70,tab_z,3,FALSE)&amp;(E$2+((ROW()-$C74)*4))),BD!$N$10))/2+IF(E70="","",COUNTIF(INDIRECT("'Calcul1'!"&amp;VLOOKUP($A70,tab_z,2,FALSE)&amp;(E$1+((ROW()-$C74)*4))&amp;":"&amp;VLOOKUP($A70,tab_z,3,FALSE)&amp;(E$2+((ROW()-$C74)*4))),BD!$N$11))/2+IF(E70="","",COUNTIF(INDIRECT("'Calcul1'!"&amp;VLOOKUP($A70,tab_z,2,FALSE)&amp;(E$1+((ROW()-$C74)*4))&amp;":"&amp;VLOOKUP($A70,tab_z,3,FALSE)&amp;(E$2+((ROW()-$C74)*4))),BD!$N$12))/2+IF(E70="","",COUNTIF(INDIRECT("'Calcul1'!"&amp;VLOOKUP($A70,tab_z,2,FALSE)&amp;(E$1+((ROW()-$C74)*4))&amp;":"&amp;VLOOKUP($A70,tab_z,3,FALSE)&amp;(E$2+((ROW()-$C74)*4))),BD!$N$13))/2+IF(E70="","",COUNTIF(INDIRECT("'Calcul1'!"&amp;VLOOKUP($A70,tab_z,2,FALSE)&amp;(E$1+((ROW()-$C74)*4))&amp;":"&amp;VLOOKUP($A70,tab_z,3,FALSE)&amp;(E$2+((ROW()-$C74)*4))),BD!$N$14))/2+IF(E70="","",COUNTIF(INDIRECT("'Calcul1'!"&amp;VLOOKUP($A70,tab_z,2,FALSE)&amp;(E$1+((ROW()-$C74)*4))&amp;":"&amp;VLOOKUP($A70,tab_z,3,FALSE)&amp;(E$2+((ROW()-$C74)*4))),BD!$N$15))/2+IF(E70="","",COUNTIF(INDIRECT("'Calcul1'!"&amp;VLOOKUP($A70,tab_z,2,FALSE)&amp;(E$1+((ROW()-$C74)*4))&amp;":"&amp;VLOOKUP($A70,tab_z,3,FALSE)&amp;(E$2+((ROW()-$C74)*4))),BD!$N$16))/2+IF(E70="","",COUNTIF(INDIRECT("'Calcul1'!"&amp;VLOOKUP($A70,tab_z,2,FALSE)&amp;(E$1+((ROW()-$C74)*4))&amp;":"&amp;VLOOKUP($A70,tab_z,3,FALSE)&amp;(E$2+((ROW()-$C74)*4))),BD!$N$17))/2+IF(E70="","",COUNTIF(INDIRECT("'Calcul1'!"&amp;VLOOKUP($A70,tab_z,2,FALSE)&amp;(E$1+((ROW()-$C74)*4))&amp;":"&amp;VLOOKUP($A70,tab_z,3,FALSE)&amp;(E$2+((ROW()-$C74)*4))),BD!$N$18))/2+IF(E70="","",COUNTIF(INDIRECT("'Calcul1'!"&amp;VLOOKUP($A70,tab_z,2,FALSE)&amp;(E$1+((ROW()-$C74)*4))&amp;":"&amp;VLOOKUP($A70,tab_z,3,FALSE)&amp;(E$2+((ROW()-$C74)*4))),BD!$N$19))/2++IF(E70="","",COUNTIF(INDIRECT("'Calcul1'!"&amp;VLOOKUP($A70,tab_z,2,FALSE)&amp;(E$1+((ROW()-$C74)*4))&amp;":"&amp;VLOOKUP($A70,tab_z,3,FALSE)&amp;(E$2+((ROW()-$C74)*4))),BD!$N$20))/2</f>
        <v>0</v>
      </c>
      <c r="F74" s="275">
        <f ca="1">IF(F70="","",COUNTIF(INDIRECT("'Calcul1'!"&amp;VLOOKUP($A70,tab_z,2,FALSE)&amp;(F$1+((ROW()-$C74)*4))&amp;":"&amp;VLOOKUP($A70,tab_z,3,FALSE)&amp;(F$2+((ROW()-$C74)*4))),BD!$N$2))/2+IF(F70="","",COUNTIF(INDIRECT("'Calcul1'!"&amp;VLOOKUP($A70,tab_z,2,FALSE)&amp;(F$1+((ROW()-$C74)*4))&amp;":"&amp;VLOOKUP($A70,tab_z,3,FALSE)&amp;(F$2+((ROW()-$C74)*4))),BD!$N$3))/2+IF(F70="","",COUNTIF(INDIRECT("'Calcul1'!"&amp;VLOOKUP($A70,tab_z,2,FALSE)&amp;(F$1+((ROW()-$C74)*4))&amp;":"&amp;VLOOKUP($A70,tab_z,3,FALSE)&amp;(F$2+((ROW()-$C74)*4))),BD!$N$4))/2+IF(F70="","",COUNTIF(INDIRECT("'Calcul1'!"&amp;VLOOKUP($A70,tab_z,2,FALSE)&amp;(F$1+((ROW()-$C74)*4))&amp;":"&amp;VLOOKUP($A70,tab_z,3,FALSE)&amp;(F$2+((ROW()-$C74)*4))),BD!$N$5))/2+IF(F70="","",COUNTIF(INDIRECT("'Calcul1'!"&amp;VLOOKUP($A70,tab_z,2,FALSE)&amp;(F$1+((ROW()-$C74)*4))&amp;":"&amp;VLOOKUP($A70,tab_z,3,FALSE)&amp;(F$2+((ROW()-$C74)*4))),BD!$N$6))/2+IF(F70="","",COUNTIF(INDIRECT("'Calcul1'!"&amp;VLOOKUP($A70,tab_z,2,FALSE)&amp;(F$1+((ROW()-$C74)*4))&amp;":"&amp;VLOOKUP($A70,tab_z,3,FALSE)&amp;(F$2+((ROW()-$C74)*4))),BD!$N$7))/2+IF(F70="","",COUNTIF(INDIRECT("'Calcul1'!"&amp;VLOOKUP($A70,tab_z,2,FALSE)&amp;(F$1+((ROW()-$C74)*4))&amp;":"&amp;VLOOKUP($A70,tab_z,3,FALSE)&amp;(F$2+((ROW()-$C74)*4))),BD!$N$8))/2+IF(F70="","",COUNTIF(INDIRECT("'Calcul1'!"&amp;VLOOKUP($A70,tab_z,2,FALSE)&amp;(F$1+((ROW()-$C74)*4))&amp;":"&amp;VLOOKUP($A70,tab_z,3,FALSE)&amp;(F$2+((ROW()-$C74)*4))),BD!$N$9))/2+IF(F70="","",COUNTIF(INDIRECT("'Calcul1'!"&amp;VLOOKUP($A70,tab_z,2,FALSE)&amp;(F$1+((ROW()-$C74)*4))&amp;":"&amp;VLOOKUP($A70,tab_z,3,FALSE)&amp;(F$2+((ROW()-$C74)*4))),BD!$N$10))/2+IF(F70="","",COUNTIF(INDIRECT("'Calcul1'!"&amp;VLOOKUP($A70,tab_z,2,FALSE)&amp;(F$1+((ROW()-$C74)*4))&amp;":"&amp;VLOOKUP($A70,tab_z,3,FALSE)&amp;(F$2+((ROW()-$C74)*4))),BD!$N$11))/2+IF(F70="","",COUNTIF(INDIRECT("'Calcul1'!"&amp;VLOOKUP($A70,tab_z,2,FALSE)&amp;(F$1+((ROW()-$C74)*4))&amp;":"&amp;VLOOKUP($A70,tab_z,3,FALSE)&amp;(F$2+((ROW()-$C74)*4))),BD!$N$12))/2+IF(F70="","",COUNTIF(INDIRECT("'Calcul1'!"&amp;VLOOKUP($A70,tab_z,2,FALSE)&amp;(F$1+((ROW()-$C74)*4))&amp;":"&amp;VLOOKUP($A70,tab_z,3,FALSE)&amp;(F$2+((ROW()-$C74)*4))),BD!$N$13))/2+IF(F70="","",COUNTIF(INDIRECT("'Calcul1'!"&amp;VLOOKUP($A70,tab_z,2,FALSE)&amp;(F$1+((ROW()-$C74)*4))&amp;":"&amp;VLOOKUP($A70,tab_z,3,FALSE)&amp;(F$2+((ROW()-$C74)*4))),BD!$N$14))/2+IF(F70="","",COUNTIF(INDIRECT("'Calcul1'!"&amp;VLOOKUP($A70,tab_z,2,FALSE)&amp;(F$1+((ROW()-$C74)*4))&amp;":"&amp;VLOOKUP($A70,tab_z,3,FALSE)&amp;(F$2+((ROW()-$C74)*4))),BD!$N$15))/2+IF(F70="","",COUNTIF(INDIRECT("'Calcul1'!"&amp;VLOOKUP($A70,tab_z,2,FALSE)&amp;(F$1+((ROW()-$C74)*4))&amp;":"&amp;VLOOKUP($A70,tab_z,3,FALSE)&amp;(F$2+((ROW()-$C74)*4))),BD!$N$16))/2+IF(F70="","",COUNTIF(INDIRECT("'Calcul1'!"&amp;VLOOKUP($A70,tab_z,2,FALSE)&amp;(F$1+((ROW()-$C74)*4))&amp;":"&amp;VLOOKUP($A70,tab_z,3,FALSE)&amp;(F$2+((ROW()-$C74)*4))),BD!$N$17))/2+IF(F70="","",COUNTIF(INDIRECT("'Calcul1'!"&amp;VLOOKUP($A70,tab_z,2,FALSE)&amp;(F$1+((ROW()-$C74)*4))&amp;":"&amp;VLOOKUP($A70,tab_z,3,FALSE)&amp;(F$2+((ROW()-$C74)*4))),BD!$N$18))/2+IF(F70="","",COUNTIF(INDIRECT("'Calcul1'!"&amp;VLOOKUP($A70,tab_z,2,FALSE)&amp;(F$1+((ROW()-$C74)*4))&amp;":"&amp;VLOOKUP($A70,tab_z,3,FALSE)&amp;(F$2+((ROW()-$C74)*4))),BD!$N$19))/2++IF(F70="","",COUNTIF(INDIRECT("'Calcul1'!"&amp;VLOOKUP($A70,tab_z,2,FALSE)&amp;(F$1+((ROW()-$C74)*4))&amp;":"&amp;VLOOKUP($A70,tab_z,3,FALSE)&amp;(F$2+((ROW()-$C74)*4))),BD!$N$20))/2</f>
        <v>0</v>
      </c>
      <c r="G74" s="275">
        <f ca="1">IF(G70="","",COUNTIF(INDIRECT("'Calcul1'!"&amp;VLOOKUP($A70,tab_z,2,FALSE)&amp;(G$1+((ROW()-$C74)*4))&amp;":"&amp;VLOOKUP($A70,tab_z,3,FALSE)&amp;(G$2+((ROW()-$C74)*4))),BD!$N$2))/2+IF(G70="","",COUNTIF(INDIRECT("'Calcul1'!"&amp;VLOOKUP($A70,tab_z,2,FALSE)&amp;(G$1+((ROW()-$C74)*4))&amp;":"&amp;VLOOKUP($A70,tab_z,3,FALSE)&amp;(G$2+((ROW()-$C74)*4))),BD!$N$3))/2+IF(G70="","",COUNTIF(INDIRECT("'Calcul1'!"&amp;VLOOKUP($A70,tab_z,2,FALSE)&amp;(G$1+((ROW()-$C74)*4))&amp;":"&amp;VLOOKUP($A70,tab_z,3,FALSE)&amp;(G$2+((ROW()-$C74)*4))),BD!$N$4))/2+IF(G70="","",COUNTIF(INDIRECT("'Calcul1'!"&amp;VLOOKUP($A70,tab_z,2,FALSE)&amp;(G$1+((ROW()-$C74)*4))&amp;":"&amp;VLOOKUP($A70,tab_z,3,FALSE)&amp;(G$2+((ROW()-$C74)*4))),BD!$N$5))/2+IF(G70="","",COUNTIF(INDIRECT("'Calcul1'!"&amp;VLOOKUP($A70,tab_z,2,FALSE)&amp;(G$1+((ROW()-$C74)*4))&amp;":"&amp;VLOOKUP($A70,tab_z,3,FALSE)&amp;(G$2+((ROW()-$C74)*4))),BD!$N$6))/2+IF(G70="","",COUNTIF(INDIRECT("'Calcul1'!"&amp;VLOOKUP($A70,tab_z,2,FALSE)&amp;(G$1+((ROW()-$C74)*4))&amp;":"&amp;VLOOKUP($A70,tab_z,3,FALSE)&amp;(G$2+((ROW()-$C74)*4))),BD!$N$7))/2+IF(G70="","",COUNTIF(INDIRECT("'Calcul1'!"&amp;VLOOKUP($A70,tab_z,2,FALSE)&amp;(G$1+((ROW()-$C74)*4))&amp;":"&amp;VLOOKUP($A70,tab_z,3,FALSE)&amp;(G$2+((ROW()-$C74)*4))),BD!$N$8))/2+IF(G70="","",COUNTIF(INDIRECT("'Calcul1'!"&amp;VLOOKUP($A70,tab_z,2,FALSE)&amp;(G$1+((ROW()-$C74)*4))&amp;":"&amp;VLOOKUP($A70,tab_z,3,FALSE)&amp;(G$2+((ROW()-$C74)*4))),BD!$N$9))/2+IF(G70="","",COUNTIF(INDIRECT("'Calcul1'!"&amp;VLOOKUP($A70,tab_z,2,FALSE)&amp;(G$1+((ROW()-$C74)*4))&amp;":"&amp;VLOOKUP($A70,tab_z,3,FALSE)&amp;(G$2+((ROW()-$C74)*4))),BD!$N$10))/2+IF(G70="","",COUNTIF(INDIRECT("'Calcul1'!"&amp;VLOOKUP($A70,tab_z,2,FALSE)&amp;(G$1+((ROW()-$C74)*4))&amp;":"&amp;VLOOKUP($A70,tab_z,3,FALSE)&amp;(G$2+((ROW()-$C74)*4))),BD!$N$11))/2+IF(G70="","",COUNTIF(INDIRECT("'Calcul1'!"&amp;VLOOKUP($A70,tab_z,2,FALSE)&amp;(G$1+((ROW()-$C74)*4))&amp;":"&amp;VLOOKUP($A70,tab_z,3,FALSE)&amp;(G$2+((ROW()-$C74)*4))),BD!$N$12))/2+IF(G70="","",COUNTIF(INDIRECT("'Calcul1'!"&amp;VLOOKUP($A70,tab_z,2,FALSE)&amp;(G$1+((ROW()-$C74)*4))&amp;":"&amp;VLOOKUP($A70,tab_z,3,FALSE)&amp;(G$2+((ROW()-$C74)*4))),BD!$N$13))/2+IF(G70="","",COUNTIF(INDIRECT("'Calcul1'!"&amp;VLOOKUP($A70,tab_z,2,FALSE)&amp;(G$1+((ROW()-$C74)*4))&amp;":"&amp;VLOOKUP($A70,tab_z,3,FALSE)&amp;(G$2+((ROW()-$C74)*4))),BD!$N$14))/2+IF(G70="","",COUNTIF(INDIRECT("'Calcul1'!"&amp;VLOOKUP($A70,tab_z,2,FALSE)&amp;(G$1+((ROW()-$C74)*4))&amp;":"&amp;VLOOKUP($A70,tab_z,3,FALSE)&amp;(G$2+((ROW()-$C74)*4))),BD!$N$15))/2+IF(G70="","",COUNTIF(INDIRECT("'Calcul1'!"&amp;VLOOKUP($A70,tab_z,2,FALSE)&amp;(G$1+((ROW()-$C74)*4))&amp;":"&amp;VLOOKUP($A70,tab_z,3,FALSE)&amp;(G$2+((ROW()-$C74)*4))),BD!$N$16))/2+IF(G70="","",COUNTIF(INDIRECT("'Calcul1'!"&amp;VLOOKUP($A70,tab_z,2,FALSE)&amp;(G$1+((ROW()-$C74)*4))&amp;":"&amp;VLOOKUP($A70,tab_z,3,FALSE)&amp;(G$2+((ROW()-$C74)*4))),BD!$N$17))/2+IF(G70="","",COUNTIF(INDIRECT("'Calcul1'!"&amp;VLOOKUP($A70,tab_z,2,FALSE)&amp;(G$1+((ROW()-$C74)*4))&amp;":"&amp;VLOOKUP($A70,tab_z,3,FALSE)&amp;(G$2+((ROW()-$C74)*4))),BD!$N$18))/2+IF(G70="","",COUNTIF(INDIRECT("'Calcul1'!"&amp;VLOOKUP($A70,tab_z,2,FALSE)&amp;(G$1+((ROW()-$C74)*4))&amp;":"&amp;VLOOKUP($A70,tab_z,3,FALSE)&amp;(G$2+((ROW()-$C74)*4))),BD!$N$19))/2++IF(G70="","",COUNTIF(INDIRECT("'Calcul1'!"&amp;VLOOKUP($A70,tab_z,2,FALSE)&amp;(G$1+((ROW()-$C74)*4))&amp;":"&amp;VLOOKUP($A70,tab_z,3,FALSE)&amp;(G$2+((ROW()-$C74)*4))),BD!$N$20))/2</f>
        <v>0</v>
      </c>
      <c r="H74" s="275" t="e">
        <f ca="1">IF(H70="","",COUNTIF(INDIRECT("'Calcul1'!"&amp;VLOOKUP($A70,tab_z,2,FALSE)&amp;(H$1+((ROW()-$C74)*4))&amp;":"&amp;VLOOKUP($A70,tab_z,3,FALSE)&amp;(H$2+((ROW()-$C74)*4))),BD!$N$2))/2+IF(H70="","",COUNTIF(INDIRECT("'Calcul1'!"&amp;VLOOKUP($A70,tab_z,2,FALSE)&amp;(H$1+((ROW()-$C74)*4))&amp;":"&amp;VLOOKUP($A70,tab_z,3,FALSE)&amp;(H$2+((ROW()-$C74)*4))),BD!$N$3))/2+IF(H70="","",COUNTIF(INDIRECT("'Calcul1'!"&amp;VLOOKUP($A70,tab_z,2,FALSE)&amp;(H$1+((ROW()-$C74)*4))&amp;":"&amp;VLOOKUP($A70,tab_z,3,FALSE)&amp;(H$2+((ROW()-$C74)*4))),BD!$N$4))/2+IF(H70="","",COUNTIF(INDIRECT("'Calcul1'!"&amp;VLOOKUP($A70,tab_z,2,FALSE)&amp;(H$1+((ROW()-$C74)*4))&amp;":"&amp;VLOOKUP($A70,tab_z,3,FALSE)&amp;(H$2+((ROW()-$C74)*4))),BD!$N$5))/2+IF(H70="","",COUNTIF(INDIRECT("'Calcul1'!"&amp;VLOOKUP($A70,tab_z,2,FALSE)&amp;(H$1+((ROW()-$C74)*4))&amp;":"&amp;VLOOKUP($A70,tab_z,3,FALSE)&amp;(H$2+((ROW()-$C74)*4))),BD!$N$6))/2+IF(H70="","",COUNTIF(INDIRECT("'Calcul1'!"&amp;VLOOKUP($A70,tab_z,2,FALSE)&amp;(H$1+((ROW()-$C74)*4))&amp;":"&amp;VLOOKUP($A70,tab_z,3,FALSE)&amp;(H$2+((ROW()-$C74)*4))),BD!$N$7))/2+IF(H70="","",COUNTIF(INDIRECT("'Calcul1'!"&amp;VLOOKUP($A70,tab_z,2,FALSE)&amp;(H$1+((ROW()-$C74)*4))&amp;":"&amp;VLOOKUP($A70,tab_z,3,FALSE)&amp;(H$2+((ROW()-$C74)*4))),BD!$N$8))/2+IF(H70="","",COUNTIF(INDIRECT("'Calcul1'!"&amp;VLOOKUP($A70,tab_z,2,FALSE)&amp;(H$1+((ROW()-$C74)*4))&amp;":"&amp;VLOOKUP($A70,tab_z,3,FALSE)&amp;(H$2+((ROW()-$C74)*4))),BD!$N$9))/2+IF(H70="","",COUNTIF(INDIRECT("'Calcul1'!"&amp;VLOOKUP($A70,tab_z,2,FALSE)&amp;(H$1+((ROW()-$C74)*4))&amp;":"&amp;VLOOKUP($A70,tab_z,3,FALSE)&amp;(H$2+((ROW()-$C74)*4))),BD!$N$10))/2+IF(H70="","",COUNTIF(INDIRECT("'Calcul1'!"&amp;VLOOKUP($A70,tab_z,2,FALSE)&amp;(H$1+((ROW()-$C74)*4))&amp;":"&amp;VLOOKUP($A70,tab_z,3,FALSE)&amp;(H$2+((ROW()-$C74)*4))),BD!$N$11))/2+IF(H70="","",COUNTIF(INDIRECT("'Calcul1'!"&amp;VLOOKUP($A70,tab_z,2,FALSE)&amp;(H$1+((ROW()-$C74)*4))&amp;":"&amp;VLOOKUP($A70,tab_z,3,FALSE)&amp;(H$2+((ROW()-$C74)*4))),BD!$N$12))/2+IF(H70="","",COUNTIF(INDIRECT("'Calcul1'!"&amp;VLOOKUP($A70,tab_z,2,FALSE)&amp;(H$1+((ROW()-$C74)*4))&amp;":"&amp;VLOOKUP($A70,tab_z,3,FALSE)&amp;(H$2+((ROW()-$C74)*4))),BD!$N$13))/2+IF(H70="","",COUNTIF(INDIRECT("'Calcul1'!"&amp;VLOOKUP($A70,tab_z,2,FALSE)&amp;(H$1+((ROW()-$C74)*4))&amp;":"&amp;VLOOKUP($A70,tab_z,3,FALSE)&amp;(H$2+((ROW()-$C74)*4))),BD!$N$14))/2+IF(H70="","",COUNTIF(INDIRECT("'Calcul1'!"&amp;VLOOKUP($A70,tab_z,2,FALSE)&amp;(H$1+((ROW()-$C74)*4))&amp;":"&amp;VLOOKUP($A70,tab_z,3,FALSE)&amp;(H$2+((ROW()-$C74)*4))),BD!$N$15))/2+IF(H70="","",COUNTIF(INDIRECT("'Calcul1'!"&amp;VLOOKUP($A70,tab_z,2,FALSE)&amp;(H$1+((ROW()-$C74)*4))&amp;":"&amp;VLOOKUP($A70,tab_z,3,FALSE)&amp;(H$2+((ROW()-$C74)*4))),BD!$N$16))/2+IF(H70="","",COUNTIF(INDIRECT("'Calcul1'!"&amp;VLOOKUP($A70,tab_z,2,FALSE)&amp;(H$1+((ROW()-$C74)*4))&amp;":"&amp;VLOOKUP($A70,tab_z,3,FALSE)&amp;(H$2+((ROW()-$C74)*4))),BD!$N$17))/2+IF(H70="","",COUNTIF(INDIRECT("'Calcul1'!"&amp;VLOOKUP($A70,tab_z,2,FALSE)&amp;(H$1+((ROW()-$C74)*4))&amp;":"&amp;VLOOKUP($A70,tab_z,3,FALSE)&amp;(H$2+((ROW()-$C74)*4))),BD!$N$18))/2+IF(H70="","",COUNTIF(INDIRECT("'Calcul1'!"&amp;VLOOKUP($A70,tab_z,2,FALSE)&amp;(H$1+((ROW()-$C74)*4))&amp;":"&amp;VLOOKUP($A70,tab_z,3,FALSE)&amp;(H$2+((ROW()-$C74)*4))),BD!$N$19))/2++IF(H70="","",COUNTIF(INDIRECT("'Calcul1'!"&amp;VLOOKUP($A70,tab_z,2,FALSE)&amp;(H$1+((ROW()-$C74)*4))&amp;":"&amp;VLOOKUP($A70,tab_z,3,FALSE)&amp;(H$2+((ROW()-$C74)*4))),BD!$N$20))/2</f>
        <v>#VALUE!</v>
      </c>
      <c r="I74" s="275" t="e">
        <f ca="1">IF(I70="","",COUNTIF(INDIRECT("'Calcul1'!"&amp;VLOOKUP($A70,tab_z,2,FALSE)&amp;(I$1+((ROW()-$C74)*4))&amp;":"&amp;VLOOKUP($A70,tab_z,3,FALSE)&amp;(I$2+((ROW()-$C74)*4))),BD!$N$2))/2+IF(I70="","",COUNTIF(INDIRECT("'Calcul1'!"&amp;VLOOKUP($A70,tab_z,2,FALSE)&amp;(I$1+((ROW()-$C74)*4))&amp;":"&amp;VLOOKUP($A70,tab_z,3,FALSE)&amp;(I$2+((ROW()-$C74)*4))),BD!$N$3))/2+IF(I70="","",COUNTIF(INDIRECT("'Calcul1'!"&amp;VLOOKUP($A70,tab_z,2,FALSE)&amp;(I$1+((ROW()-$C74)*4))&amp;":"&amp;VLOOKUP($A70,tab_z,3,FALSE)&amp;(I$2+((ROW()-$C74)*4))),BD!$N$4))/2+IF(I70="","",COUNTIF(INDIRECT("'Calcul1'!"&amp;VLOOKUP($A70,tab_z,2,FALSE)&amp;(I$1+((ROW()-$C74)*4))&amp;":"&amp;VLOOKUP($A70,tab_z,3,FALSE)&amp;(I$2+((ROW()-$C74)*4))),BD!$N$5))/2+IF(I70="","",COUNTIF(INDIRECT("'Calcul1'!"&amp;VLOOKUP($A70,tab_z,2,FALSE)&amp;(I$1+((ROW()-$C74)*4))&amp;":"&amp;VLOOKUP($A70,tab_z,3,FALSE)&amp;(I$2+((ROW()-$C74)*4))),BD!$N$6))/2+IF(I70="","",COUNTIF(INDIRECT("'Calcul1'!"&amp;VLOOKUP($A70,tab_z,2,FALSE)&amp;(I$1+((ROW()-$C74)*4))&amp;":"&amp;VLOOKUP($A70,tab_z,3,FALSE)&amp;(I$2+((ROW()-$C74)*4))),BD!$N$7))/2+IF(I70="","",COUNTIF(INDIRECT("'Calcul1'!"&amp;VLOOKUP($A70,tab_z,2,FALSE)&amp;(I$1+((ROW()-$C74)*4))&amp;":"&amp;VLOOKUP($A70,tab_z,3,FALSE)&amp;(I$2+((ROW()-$C74)*4))),BD!$N$8))/2+IF(I70="","",COUNTIF(INDIRECT("'Calcul1'!"&amp;VLOOKUP($A70,tab_z,2,FALSE)&amp;(I$1+((ROW()-$C74)*4))&amp;":"&amp;VLOOKUP($A70,tab_z,3,FALSE)&amp;(I$2+((ROW()-$C74)*4))),BD!$N$9))/2+IF(I70="","",COUNTIF(INDIRECT("'Calcul1'!"&amp;VLOOKUP($A70,tab_z,2,FALSE)&amp;(I$1+((ROW()-$C74)*4))&amp;":"&amp;VLOOKUP($A70,tab_z,3,FALSE)&amp;(I$2+((ROW()-$C74)*4))),BD!$N$10))/2+IF(I70="","",COUNTIF(INDIRECT("'Calcul1'!"&amp;VLOOKUP($A70,tab_z,2,FALSE)&amp;(I$1+((ROW()-$C74)*4))&amp;":"&amp;VLOOKUP($A70,tab_z,3,FALSE)&amp;(I$2+((ROW()-$C74)*4))),BD!$N$11))/2+IF(I70="","",COUNTIF(INDIRECT("'Calcul1'!"&amp;VLOOKUP($A70,tab_z,2,FALSE)&amp;(I$1+((ROW()-$C74)*4))&amp;":"&amp;VLOOKUP($A70,tab_z,3,FALSE)&amp;(I$2+((ROW()-$C74)*4))),BD!$N$12))/2+IF(I70="","",COUNTIF(INDIRECT("'Calcul1'!"&amp;VLOOKUP($A70,tab_z,2,FALSE)&amp;(I$1+((ROW()-$C74)*4))&amp;":"&amp;VLOOKUP($A70,tab_z,3,FALSE)&amp;(I$2+((ROW()-$C74)*4))),BD!$N$13))/2+IF(I70="","",COUNTIF(INDIRECT("'Calcul1'!"&amp;VLOOKUP($A70,tab_z,2,FALSE)&amp;(I$1+((ROW()-$C74)*4))&amp;":"&amp;VLOOKUP($A70,tab_z,3,FALSE)&amp;(I$2+((ROW()-$C74)*4))),BD!$N$14))/2+IF(I70="","",COUNTIF(INDIRECT("'Calcul1'!"&amp;VLOOKUP($A70,tab_z,2,FALSE)&amp;(I$1+((ROW()-$C74)*4))&amp;":"&amp;VLOOKUP($A70,tab_z,3,FALSE)&amp;(I$2+((ROW()-$C74)*4))),BD!$N$15))/2+IF(I70="","",COUNTIF(INDIRECT("'Calcul1'!"&amp;VLOOKUP($A70,tab_z,2,FALSE)&amp;(I$1+((ROW()-$C74)*4))&amp;":"&amp;VLOOKUP($A70,tab_z,3,FALSE)&amp;(I$2+((ROW()-$C74)*4))),BD!$N$16))/2+IF(I70="","",COUNTIF(INDIRECT("'Calcul1'!"&amp;VLOOKUP($A70,tab_z,2,FALSE)&amp;(I$1+((ROW()-$C74)*4))&amp;":"&amp;VLOOKUP($A70,tab_z,3,FALSE)&amp;(I$2+((ROW()-$C74)*4))),BD!$N$17))/2+IF(I70="","",COUNTIF(INDIRECT("'Calcul1'!"&amp;VLOOKUP($A70,tab_z,2,FALSE)&amp;(I$1+((ROW()-$C74)*4))&amp;":"&amp;VLOOKUP($A70,tab_z,3,FALSE)&amp;(I$2+((ROW()-$C74)*4))),BD!$N$18))/2+IF(I70="","",COUNTIF(INDIRECT("'Calcul1'!"&amp;VLOOKUP($A70,tab_z,2,FALSE)&amp;(I$1+((ROW()-$C74)*4))&amp;":"&amp;VLOOKUP($A70,tab_z,3,FALSE)&amp;(I$2+((ROW()-$C74)*4))),BD!$N$19))/2++IF(I70="","",COUNTIF(INDIRECT("'Calcul1'!"&amp;VLOOKUP($A70,tab_z,2,FALSE)&amp;(I$1+((ROW()-$C74)*4))&amp;":"&amp;VLOOKUP($A70,tab_z,3,FALSE)&amp;(I$2+((ROW()-$C74)*4))),BD!$N$20))/2</f>
        <v>#VALUE!</v>
      </c>
      <c r="J74" s="275" t="e">
        <f ca="1">IF(J70="","",COUNTIF(INDIRECT("'Calcul1'!"&amp;VLOOKUP($A70,tab_z,2,FALSE)&amp;(J$1+((ROW()-$C74)*4))&amp;":"&amp;VLOOKUP($A70,tab_z,3,FALSE)&amp;(J$2+((ROW()-$C74)*4))),BD!$N$2))/2+IF(J70="","",COUNTIF(INDIRECT("'Calcul1'!"&amp;VLOOKUP($A70,tab_z,2,FALSE)&amp;(J$1+((ROW()-$C74)*4))&amp;":"&amp;VLOOKUP($A70,tab_z,3,FALSE)&amp;(J$2+((ROW()-$C74)*4))),BD!$N$3))/2+IF(J70="","",COUNTIF(INDIRECT("'Calcul1'!"&amp;VLOOKUP($A70,tab_z,2,FALSE)&amp;(J$1+((ROW()-$C74)*4))&amp;":"&amp;VLOOKUP($A70,tab_z,3,FALSE)&amp;(J$2+((ROW()-$C74)*4))),BD!$N$4))/2+IF(J70="","",COUNTIF(INDIRECT("'Calcul1'!"&amp;VLOOKUP($A70,tab_z,2,FALSE)&amp;(J$1+((ROW()-$C74)*4))&amp;":"&amp;VLOOKUP($A70,tab_z,3,FALSE)&amp;(J$2+((ROW()-$C74)*4))),BD!$N$5))/2+IF(J70="","",COUNTIF(INDIRECT("'Calcul1'!"&amp;VLOOKUP($A70,tab_z,2,FALSE)&amp;(J$1+((ROW()-$C74)*4))&amp;":"&amp;VLOOKUP($A70,tab_z,3,FALSE)&amp;(J$2+((ROW()-$C74)*4))),BD!$N$6))/2+IF(J70="","",COUNTIF(INDIRECT("'Calcul1'!"&amp;VLOOKUP($A70,tab_z,2,FALSE)&amp;(J$1+((ROW()-$C74)*4))&amp;":"&amp;VLOOKUP($A70,tab_z,3,FALSE)&amp;(J$2+((ROW()-$C74)*4))),BD!$N$7))/2+IF(J70="","",COUNTIF(INDIRECT("'Calcul1'!"&amp;VLOOKUP($A70,tab_z,2,FALSE)&amp;(J$1+((ROW()-$C74)*4))&amp;":"&amp;VLOOKUP($A70,tab_z,3,FALSE)&amp;(J$2+((ROW()-$C74)*4))),BD!$N$8))/2+IF(J70="","",COUNTIF(INDIRECT("'Calcul1'!"&amp;VLOOKUP($A70,tab_z,2,FALSE)&amp;(J$1+((ROW()-$C74)*4))&amp;":"&amp;VLOOKUP($A70,tab_z,3,FALSE)&amp;(J$2+((ROW()-$C74)*4))),BD!$N$9))/2+IF(J70="","",COUNTIF(INDIRECT("'Calcul1'!"&amp;VLOOKUP($A70,tab_z,2,FALSE)&amp;(J$1+((ROW()-$C74)*4))&amp;":"&amp;VLOOKUP($A70,tab_z,3,FALSE)&amp;(J$2+((ROW()-$C74)*4))),BD!$N$10))/2+IF(J70="","",COUNTIF(INDIRECT("'Calcul1'!"&amp;VLOOKUP($A70,tab_z,2,FALSE)&amp;(J$1+((ROW()-$C74)*4))&amp;":"&amp;VLOOKUP($A70,tab_z,3,FALSE)&amp;(J$2+((ROW()-$C74)*4))),BD!$N$11))/2+IF(J70="","",COUNTIF(INDIRECT("'Calcul1'!"&amp;VLOOKUP($A70,tab_z,2,FALSE)&amp;(J$1+((ROW()-$C74)*4))&amp;":"&amp;VLOOKUP($A70,tab_z,3,FALSE)&amp;(J$2+((ROW()-$C74)*4))),BD!$N$12))/2+IF(J70="","",COUNTIF(INDIRECT("'Calcul1'!"&amp;VLOOKUP($A70,tab_z,2,FALSE)&amp;(J$1+((ROW()-$C74)*4))&amp;":"&amp;VLOOKUP($A70,tab_z,3,FALSE)&amp;(J$2+((ROW()-$C74)*4))),BD!$N$13))/2+IF(J70="","",COUNTIF(INDIRECT("'Calcul1'!"&amp;VLOOKUP($A70,tab_z,2,FALSE)&amp;(J$1+((ROW()-$C74)*4))&amp;":"&amp;VLOOKUP($A70,tab_z,3,FALSE)&amp;(J$2+((ROW()-$C74)*4))),BD!$N$14))/2+IF(J70="","",COUNTIF(INDIRECT("'Calcul1'!"&amp;VLOOKUP($A70,tab_z,2,FALSE)&amp;(J$1+((ROW()-$C74)*4))&amp;":"&amp;VLOOKUP($A70,tab_z,3,FALSE)&amp;(J$2+((ROW()-$C74)*4))),BD!$N$15))/2+IF(J70="","",COUNTIF(INDIRECT("'Calcul1'!"&amp;VLOOKUP($A70,tab_z,2,FALSE)&amp;(J$1+((ROW()-$C74)*4))&amp;":"&amp;VLOOKUP($A70,tab_z,3,FALSE)&amp;(J$2+((ROW()-$C74)*4))),BD!$N$16))/2+IF(J70="","",COUNTIF(INDIRECT("'Calcul1'!"&amp;VLOOKUP($A70,tab_z,2,FALSE)&amp;(J$1+((ROW()-$C74)*4))&amp;":"&amp;VLOOKUP($A70,tab_z,3,FALSE)&amp;(J$2+((ROW()-$C74)*4))),BD!$N$17))/2+IF(J70="","",COUNTIF(INDIRECT("'Calcul1'!"&amp;VLOOKUP($A70,tab_z,2,FALSE)&amp;(J$1+((ROW()-$C74)*4))&amp;":"&amp;VLOOKUP($A70,tab_z,3,FALSE)&amp;(J$2+((ROW()-$C74)*4))),BD!$N$18))/2+IF(J70="","",COUNTIF(INDIRECT("'Calcul1'!"&amp;VLOOKUP($A70,tab_z,2,FALSE)&amp;(J$1+((ROW()-$C74)*4))&amp;":"&amp;VLOOKUP($A70,tab_z,3,FALSE)&amp;(J$2+((ROW()-$C74)*4))),BD!$N$19))/2++IF(J70="","",COUNTIF(INDIRECT("'Calcul1'!"&amp;VLOOKUP($A70,tab_z,2,FALSE)&amp;(J$1+((ROW()-$C74)*4))&amp;":"&amp;VLOOKUP($A70,tab_z,3,FALSE)&amp;(J$2+((ROW()-$C74)*4))),BD!$N$20))/2</f>
        <v>#VALUE!</v>
      </c>
      <c r="K74" s="275" t="e">
        <f ca="1">IF(K70="","",COUNTIF(INDIRECT("'Calcul1'!"&amp;VLOOKUP($A70,tab_z,2,FALSE)&amp;(K$1+((ROW()-$C74)*4))&amp;":"&amp;VLOOKUP($A70,tab_z,3,FALSE)&amp;(K$2+((ROW()-$C74)*4))),BD!$N$2))/2+IF(K70="","",COUNTIF(INDIRECT("'Calcul1'!"&amp;VLOOKUP($A70,tab_z,2,FALSE)&amp;(K$1+((ROW()-$C74)*4))&amp;":"&amp;VLOOKUP($A70,tab_z,3,FALSE)&amp;(K$2+((ROW()-$C74)*4))),BD!$N$3))/2+IF(K70="","",COUNTIF(INDIRECT("'Calcul1'!"&amp;VLOOKUP($A70,tab_z,2,FALSE)&amp;(K$1+((ROW()-$C74)*4))&amp;":"&amp;VLOOKUP($A70,tab_z,3,FALSE)&amp;(K$2+((ROW()-$C74)*4))),BD!$N$4))/2+IF(K70="","",COUNTIF(INDIRECT("'Calcul1'!"&amp;VLOOKUP($A70,tab_z,2,FALSE)&amp;(K$1+((ROW()-$C74)*4))&amp;":"&amp;VLOOKUP($A70,tab_z,3,FALSE)&amp;(K$2+((ROW()-$C74)*4))),BD!$N$5))/2+IF(K70="","",COUNTIF(INDIRECT("'Calcul1'!"&amp;VLOOKUP($A70,tab_z,2,FALSE)&amp;(K$1+((ROW()-$C74)*4))&amp;":"&amp;VLOOKUP($A70,tab_z,3,FALSE)&amp;(K$2+((ROW()-$C74)*4))),BD!$N$6))/2+IF(K70="","",COUNTIF(INDIRECT("'Calcul1'!"&amp;VLOOKUP($A70,tab_z,2,FALSE)&amp;(K$1+((ROW()-$C74)*4))&amp;":"&amp;VLOOKUP($A70,tab_z,3,FALSE)&amp;(K$2+((ROW()-$C74)*4))),BD!$N$7))/2+IF(K70="","",COUNTIF(INDIRECT("'Calcul1'!"&amp;VLOOKUP($A70,tab_z,2,FALSE)&amp;(K$1+((ROW()-$C74)*4))&amp;":"&amp;VLOOKUP($A70,tab_z,3,FALSE)&amp;(K$2+((ROW()-$C74)*4))),BD!$N$8))/2+IF(K70="","",COUNTIF(INDIRECT("'Calcul1'!"&amp;VLOOKUP($A70,tab_z,2,FALSE)&amp;(K$1+((ROW()-$C74)*4))&amp;":"&amp;VLOOKUP($A70,tab_z,3,FALSE)&amp;(K$2+((ROW()-$C74)*4))),BD!$N$9))/2+IF(K70="","",COUNTIF(INDIRECT("'Calcul1'!"&amp;VLOOKUP($A70,tab_z,2,FALSE)&amp;(K$1+((ROW()-$C74)*4))&amp;":"&amp;VLOOKUP($A70,tab_z,3,FALSE)&amp;(K$2+((ROW()-$C74)*4))),BD!$N$10))/2+IF(K70="","",COUNTIF(INDIRECT("'Calcul1'!"&amp;VLOOKUP($A70,tab_z,2,FALSE)&amp;(K$1+((ROW()-$C74)*4))&amp;":"&amp;VLOOKUP($A70,tab_z,3,FALSE)&amp;(K$2+((ROW()-$C74)*4))),BD!$N$11))/2+IF(K70="","",COUNTIF(INDIRECT("'Calcul1'!"&amp;VLOOKUP($A70,tab_z,2,FALSE)&amp;(K$1+((ROW()-$C74)*4))&amp;":"&amp;VLOOKUP($A70,tab_z,3,FALSE)&amp;(K$2+((ROW()-$C74)*4))),BD!$N$12))/2+IF(K70="","",COUNTIF(INDIRECT("'Calcul1'!"&amp;VLOOKUP($A70,tab_z,2,FALSE)&amp;(K$1+((ROW()-$C74)*4))&amp;":"&amp;VLOOKUP($A70,tab_z,3,FALSE)&amp;(K$2+((ROW()-$C74)*4))),BD!$N$13))/2+IF(K70="","",COUNTIF(INDIRECT("'Calcul1'!"&amp;VLOOKUP($A70,tab_z,2,FALSE)&amp;(K$1+((ROW()-$C74)*4))&amp;":"&amp;VLOOKUP($A70,tab_z,3,FALSE)&amp;(K$2+((ROW()-$C74)*4))),BD!$N$14))/2+IF(K70="","",COUNTIF(INDIRECT("'Calcul1'!"&amp;VLOOKUP($A70,tab_z,2,FALSE)&amp;(K$1+((ROW()-$C74)*4))&amp;":"&amp;VLOOKUP($A70,tab_z,3,FALSE)&amp;(K$2+((ROW()-$C74)*4))),BD!$N$15))/2+IF(K70="","",COUNTIF(INDIRECT("'Calcul1'!"&amp;VLOOKUP($A70,tab_z,2,FALSE)&amp;(K$1+((ROW()-$C74)*4))&amp;":"&amp;VLOOKUP($A70,tab_z,3,FALSE)&amp;(K$2+((ROW()-$C74)*4))),BD!$N$16))/2+IF(K70="","",COUNTIF(INDIRECT("'Calcul1'!"&amp;VLOOKUP($A70,tab_z,2,FALSE)&amp;(K$1+((ROW()-$C74)*4))&amp;":"&amp;VLOOKUP($A70,tab_z,3,FALSE)&amp;(K$2+((ROW()-$C74)*4))),BD!$N$17))/2+IF(K70="","",COUNTIF(INDIRECT("'Calcul1'!"&amp;VLOOKUP($A70,tab_z,2,FALSE)&amp;(K$1+((ROW()-$C74)*4))&amp;":"&amp;VLOOKUP($A70,tab_z,3,FALSE)&amp;(K$2+((ROW()-$C74)*4))),BD!$N$18))/2+IF(K70="","",COUNTIF(INDIRECT("'Calcul1'!"&amp;VLOOKUP($A70,tab_z,2,FALSE)&amp;(K$1+((ROW()-$C74)*4))&amp;":"&amp;VLOOKUP($A70,tab_z,3,FALSE)&amp;(K$2+((ROW()-$C74)*4))),BD!$N$19))/2++IF(K70="","",COUNTIF(INDIRECT("'Calcul1'!"&amp;VLOOKUP($A70,tab_z,2,FALSE)&amp;(K$1+((ROW()-$C74)*4))&amp;":"&amp;VLOOKUP($A70,tab_z,3,FALSE)&amp;(K$2+((ROW()-$C74)*4))),BD!$N$20))/2</f>
        <v>#VALUE!</v>
      </c>
      <c r="L74" s="276" t="e">
        <f ca="1">IF(L70="","",COUNTIF(INDIRECT("'Calcul1'!"&amp;VLOOKUP($A70,tab_z,2,FALSE)&amp;(L$1+((ROW()-$C74)*4))&amp;":"&amp;VLOOKUP($A70,tab_z,3,FALSE)&amp;(L$2+((ROW()-$C74)*4))),BD!$N$2))/2+IF(L70="","",COUNTIF(INDIRECT("'Calcul1'!"&amp;VLOOKUP($A70,tab_z,2,FALSE)&amp;(L$1+((ROW()-$C74)*4))&amp;":"&amp;VLOOKUP($A70,tab_z,3,FALSE)&amp;(L$2+((ROW()-$C74)*4))),BD!$N$3))/2+IF(L70="","",COUNTIF(INDIRECT("'Calcul1'!"&amp;VLOOKUP($A70,tab_z,2,FALSE)&amp;(L$1+((ROW()-$C74)*4))&amp;":"&amp;VLOOKUP($A70,tab_z,3,FALSE)&amp;(L$2+((ROW()-$C74)*4))),BD!$N$4))/2+IF(L70="","",COUNTIF(INDIRECT("'Calcul1'!"&amp;VLOOKUP($A70,tab_z,2,FALSE)&amp;(L$1+((ROW()-$C74)*4))&amp;":"&amp;VLOOKUP($A70,tab_z,3,FALSE)&amp;(L$2+((ROW()-$C74)*4))),BD!$N$5))/2+IF(L70="","",COUNTIF(INDIRECT("'Calcul1'!"&amp;VLOOKUP($A70,tab_z,2,FALSE)&amp;(L$1+((ROW()-$C74)*4))&amp;":"&amp;VLOOKUP($A70,tab_z,3,FALSE)&amp;(L$2+((ROW()-$C74)*4))),BD!$N$6))/2+IF(L70="","",COUNTIF(INDIRECT("'Calcul1'!"&amp;VLOOKUP($A70,tab_z,2,FALSE)&amp;(L$1+((ROW()-$C74)*4))&amp;":"&amp;VLOOKUP($A70,tab_z,3,FALSE)&amp;(L$2+((ROW()-$C74)*4))),BD!$N$7))/2+IF(L70="","",COUNTIF(INDIRECT("'Calcul1'!"&amp;VLOOKUP($A70,tab_z,2,FALSE)&amp;(L$1+((ROW()-$C74)*4))&amp;":"&amp;VLOOKUP($A70,tab_z,3,FALSE)&amp;(L$2+((ROW()-$C74)*4))),BD!$N$8))/2+IF(L70="","",COUNTIF(INDIRECT("'Calcul1'!"&amp;VLOOKUP($A70,tab_z,2,FALSE)&amp;(L$1+((ROW()-$C74)*4))&amp;":"&amp;VLOOKUP($A70,tab_z,3,FALSE)&amp;(L$2+((ROW()-$C74)*4))),BD!$N$9))/2+IF(L70="","",COUNTIF(INDIRECT("'Calcul1'!"&amp;VLOOKUP($A70,tab_z,2,FALSE)&amp;(L$1+((ROW()-$C74)*4))&amp;":"&amp;VLOOKUP($A70,tab_z,3,FALSE)&amp;(L$2+((ROW()-$C74)*4))),BD!$N$10))/2+IF(L70="","",COUNTIF(INDIRECT("'Calcul1'!"&amp;VLOOKUP($A70,tab_z,2,FALSE)&amp;(L$1+((ROW()-$C74)*4))&amp;":"&amp;VLOOKUP($A70,tab_z,3,FALSE)&amp;(L$2+((ROW()-$C74)*4))),BD!$N$11))/2+IF(L70="","",COUNTIF(INDIRECT("'Calcul1'!"&amp;VLOOKUP($A70,tab_z,2,FALSE)&amp;(L$1+((ROW()-$C74)*4))&amp;":"&amp;VLOOKUP($A70,tab_z,3,FALSE)&amp;(L$2+((ROW()-$C74)*4))),BD!$N$12))/2+IF(L70="","",COUNTIF(INDIRECT("'Calcul1'!"&amp;VLOOKUP($A70,tab_z,2,FALSE)&amp;(L$1+((ROW()-$C74)*4))&amp;":"&amp;VLOOKUP($A70,tab_z,3,FALSE)&amp;(L$2+((ROW()-$C74)*4))),BD!$N$13))/2+IF(L70="","",COUNTIF(INDIRECT("'Calcul1'!"&amp;VLOOKUP($A70,tab_z,2,FALSE)&amp;(L$1+((ROW()-$C74)*4))&amp;":"&amp;VLOOKUP($A70,tab_z,3,FALSE)&amp;(L$2+((ROW()-$C74)*4))),BD!$N$14))/2+IF(L70="","",COUNTIF(INDIRECT("'Calcul1'!"&amp;VLOOKUP($A70,tab_z,2,FALSE)&amp;(L$1+((ROW()-$C74)*4))&amp;":"&amp;VLOOKUP($A70,tab_z,3,FALSE)&amp;(L$2+((ROW()-$C74)*4))),BD!$N$15))/2+IF(L70="","",COUNTIF(INDIRECT("'Calcul1'!"&amp;VLOOKUP($A70,tab_z,2,FALSE)&amp;(L$1+((ROW()-$C74)*4))&amp;":"&amp;VLOOKUP($A70,tab_z,3,FALSE)&amp;(L$2+((ROW()-$C74)*4))),BD!$N$16))/2+IF(L70="","",COUNTIF(INDIRECT("'Calcul1'!"&amp;VLOOKUP($A70,tab_z,2,FALSE)&amp;(L$1+((ROW()-$C74)*4))&amp;":"&amp;VLOOKUP($A70,tab_z,3,FALSE)&amp;(L$2+((ROW()-$C74)*4))),BD!$N$17))/2+IF(L70="","",COUNTIF(INDIRECT("'Calcul1'!"&amp;VLOOKUP($A70,tab_z,2,FALSE)&amp;(L$1+((ROW()-$C74)*4))&amp;":"&amp;VLOOKUP($A70,tab_z,3,FALSE)&amp;(L$2+((ROW()-$C74)*4))),BD!$N$18))/2+IF(L70="","",COUNTIF(INDIRECT("'Calcul1'!"&amp;VLOOKUP($A70,tab_z,2,FALSE)&amp;(L$1+((ROW()-$C74)*4))&amp;":"&amp;VLOOKUP($A70,tab_z,3,FALSE)&amp;(L$2+((ROW()-$C74)*4))),BD!$N$19))/2++IF(L70="","",COUNTIF(INDIRECT("'Calcul1'!"&amp;VLOOKUP($A70,tab_z,2,FALSE)&amp;(L$1+((ROW()-$C74)*4))&amp;":"&amp;VLOOKUP($A70,tab_z,3,FALSE)&amp;(L$2+((ROW()-$C74)*4))),BD!$N$20))/2</f>
        <v>#VALUE!</v>
      </c>
    </row>
    <row r="75" spans="1:12" x14ac:dyDescent="0.2">
      <c r="C75">
        <v>75</v>
      </c>
      <c r="D75" s="287" t="s">
        <v>533</v>
      </c>
      <c r="E75" s="274">
        <f ca="1">IF(E70="","",COUNTIF(INDIRECT("'Calcul1'!"&amp;VLOOKUP($A70,tab_z,2,FALSE)&amp;(E$1+((ROW()-$C75)*4))&amp;":"&amp;VLOOKUP($A70,tab_z,3,FALSE)&amp;(E$2+((ROW()-$C75)*4))),BD!$H$2))/2+IF(E70="","",COUNTIF(INDIRECT("'Calcul1'!"&amp;VLOOKUP($A70,tab_z,2,FALSE)&amp;(E$1+((ROW()-$C75)*4))&amp;":"&amp;VLOOKUP($A70,tab_z,3,FALSE)&amp;(E$2+((ROW()-$C75)*4))),BD!$H$3))/2+IF(E70="","",COUNTIF(INDIRECT("'Calcul1'!"&amp;VLOOKUP($A70,tab_z,2,FALSE)&amp;(E$1+((ROW()-$C75)*4))&amp;":"&amp;VLOOKUP($A70,tab_z,3,FALSE)&amp;(E$2+((ROW()-$C75)*4))),BD!$H$4))/2+IF(E70="","",COUNTIF(INDIRECT("'Calcul1'!"&amp;VLOOKUP($A70,tab_z,2,FALSE)&amp;(E$1+((ROW()-$C75)*4))&amp;":"&amp;VLOOKUP($A70,tab_z,3,FALSE)&amp;(E$2+((ROW()-$C75)*4))),BD!$H$5))/2+IF(E70="","",COUNTIF(INDIRECT("'Calcul1'!"&amp;VLOOKUP($A70,tab_z,2,FALSE)&amp;(E$1+((ROW()-$C75)*4))&amp;":"&amp;VLOOKUP($A70,tab_z,3,FALSE)&amp;(E$2+((ROW()-$C75)*4))),BD!$H$6))/2+IF(E70="","",COUNTIF(INDIRECT("'Calcul1'!"&amp;VLOOKUP($A70,tab_z,2,FALSE)&amp;(E$1+((ROW()-$C75)*4))&amp;":"&amp;VLOOKUP($A70,tab_z,3,FALSE)&amp;(E$2+((ROW()-$C75)*4))),BD!$H$7))/2+IF(E70="","",COUNTIF(INDIRECT("'Calcul1'!"&amp;VLOOKUP($A70,tab_z,2,FALSE)&amp;(E$1+((ROW()-$C75)*4))&amp;":"&amp;VLOOKUP($A70,tab_z,3,FALSE)&amp;(E$2+((ROW()-$C75)*4))),BD!$H$8))/2+IF(E70="","",COUNTIF(INDIRECT("'Calcul1'!"&amp;VLOOKUP($A70,tab_z,2,FALSE)&amp;(E$1+((ROW()-$C75)*4))&amp;":"&amp;VLOOKUP($A70,tab_z,3,FALSE)&amp;(E$2+((ROW()-$C75)*4))),BD!$H$9))/2+IF(E70="","",COUNTIF(INDIRECT("'Calcul1'!"&amp;VLOOKUP($A70,tab_z,2,FALSE)&amp;(E$1+((ROW()-$C75)*4))&amp;":"&amp;VLOOKUP($A70,tab_z,3,FALSE)&amp;(E$2+((ROW()-$C75)*4))),BD!$H$10))/2+IF(E70="","",COUNTIF(INDIRECT("'Calcul1'!"&amp;VLOOKUP($A70,tab_z,2,FALSE)&amp;(E$1+((ROW()-$C75)*4))&amp;":"&amp;VLOOKUP($A70,tab_z,3,FALSE)&amp;(E$2+((ROW()-$C75)*4))),BD!$H$11))/2+IF(E70="","",COUNTIF(INDIRECT("'Calcul1'!"&amp;VLOOKUP($A70,tab_z,2,FALSE)&amp;(E$1+((ROW()-$C75)*4))&amp;":"&amp;VLOOKUP($A70,tab_z,3,FALSE)&amp;(E$2+((ROW()-$C75)*4))),BD!$H$12))/2+IF(E70="","",COUNTIF(INDIRECT("'Calcul1'!"&amp;VLOOKUP($A70,tab_z,2,FALSE)&amp;(E$1+((ROW()-$C75)*4))&amp;":"&amp;VLOOKUP($A70,tab_z,3,FALSE)&amp;(E$2+((ROW()-$C75)*4))),BD!$H$13))/2+IF(E70="","",COUNTIF(INDIRECT("'Calcul1'!"&amp;VLOOKUP($A70,tab_z,2,FALSE)&amp;(E$1+((ROW()-$C75)*4))&amp;":"&amp;VLOOKUP($A70,tab_z,3,FALSE)&amp;(E$2+((ROW()-$C75)*4))),BD!$H$14))/2+IF(E70="","",COUNTIF(INDIRECT("'Calcul1'!"&amp;VLOOKUP($A70,tab_z,2,FALSE)&amp;(E$1+((ROW()-$C75)*4))&amp;":"&amp;VLOOKUP($A70,tab_z,3,FALSE)&amp;(E$2+((ROW()-$C75)*4))),BD!$H$15))/2+IF(E70="","",COUNTIF(INDIRECT("'Calcul1'!"&amp;VLOOKUP($A70,tab_z,2,FALSE)&amp;(E$1+((ROW()-$C75)*4))&amp;":"&amp;VLOOKUP($A70,tab_z,3,FALSE)&amp;(E$2+((ROW()-$C75)*4))),BD!$H$16))/2+IF(E70="","",COUNTIF(INDIRECT("'Calcul1'!"&amp;VLOOKUP($A70,tab_z,2,FALSE)&amp;(E$1+((ROW()-$C75)*4))&amp;":"&amp;VLOOKUP($A70,tab_z,3,FALSE)&amp;(E$2+((ROW()-$C75)*4))),BD!$H$17))/2+IF(E70="","",COUNTIF(INDIRECT("'Calcul1'!"&amp;VLOOKUP($A70,tab_z,2,FALSE)&amp;(E$1+((ROW()-$C75)*4))&amp;":"&amp;VLOOKUP($A70,tab_z,3,FALSE)&amp;(E$2+((ROW()-$C75)*4))),BD!$H$18))/2+IF(E70="","",COUNTIF(INDIRECT("'Calcul1'!"&amp;VLOOKUP($A70,tab_z,2,FALSE)&amp;(E$1+((ROW()-$C75)*4))&amp;":"&amp;VLOOKUP($A70,tab_z,3,FALSE)&amp;(E$2+((ROW()-$C75)*4))),BD!$H$19))/2+IF(E70="","",COUNTIF(INDIRECT("'Calcul1'!"&amp;VLOOKUP($A70,tab_z,2,FALSE)&amp;(E$1+((ROW()-$C75)*4))&amp;":"&amp;VLOOKUP($A70,tab_z,3,FALSE)&amp;(E$2+((ROW()-$C75)*4))),BD!$H$20))/2</f>
        <v>0</v>
      </c>
      <c r="F75" s="275">
        <f ca="1">IF(F70="","",COUNTIF(INDIRECT("'Calcul1'!"&amp;VLOOKUP($A70,tab_z,2,FALSE)&amp;(F$1+((ROW()-$C75)*4))&amp;":"&amp;VLOOKUP($A70,tab_z,3,FALSE)&amp;(F$2+((ROW()-$C75)*4))),BD!$H$2))/2+IF(F70="","",COUNTIF(INDIRECT("'Calcul1'!"&amp;VLOOKUP($A70,tab_z,2,FALSE)&amp;(F$1+((ROW()-$C75)*4))&amp;":"&amp;VLOOKUP($A70,tab_z,3,FALSE)&amp;(F$2+((ROW()-$C75)*4))),BD!$H$3))/2+IF(F70="","",COUNTIF(INDIRECT("'Calcul1'!"&amp;VLOOKUP($A70,tab_z,2,FALSE)&amp;(F$1+((ROW()-$C75)*4))&amp;":"&amp;VLOOKUP($A70,tab_z,3,FALSE)&amp;(F$2+((ROW()-$C75)*4))),BD!$H$4))/2+IF(F70="","",COUNTIF(INDIRECT("'Calcul1'!"&amp;VLOOKUP($A70,tab_z,2,FALSE)&amp;(F$1+((ROW()-$C75)*4))&amp;":"&amp;VLOOKUP($A70,tab_z,3,FALSE)&amp;(F$2+((ROW()-$C75)*4))),BD!$H$5))/2+IF(F70="","",COUNTIF(INDIRECT("'Calcul1'!"&amp;VLOOKUP($A70,tab_z,2,FALSE)&amp;(F$1+((ROW()-$C75)*4))&amp;":"&amp;VLOOKUP($A70,tab_z,3,FALSE)&amp;(F$2+((ROW()-$C75)*4))),BD!$H$6))/2+IF(F70="","",COUNTIF(INDIRECT("'Calcul1'!"&amp;VLOOKUP($A70,tab_z,2,FALSE)&amp;(F$1+((ROW()-$C75)*4))&amp;":"&amp;VLOOKUP($A70,tab_z,3,FALSE)&amp;(F$2+((ROW()-$C75)*4))),BD!$H$7))/2+IF(F70="","",COUNTIF(INDIRECT("'Calcul1'!"&amp;VLOOKUP($A70,tab_z,2,FALSE)&amp;(F$1+((ROW()-$C75)*4))&amp;":"&amp;VLOOKUP($A70,tab_z,3,FALSE)&amp;(F$2+((ROW()-$C75)*4))),BD!$H$8))/2+IF(F70="","",COUNTIF(INDIRECT("'Calcul1'!"&amp;VLOOKUP($A70,tab_z,2,FALSE)&amp;(F$1+((ROW()-$C75)*4))&amp;":"&amp;VLOOKUP($A70,tab_z,3,FALSE)&amp;(F$2+((ROW()-$C75)*4))),BD!$H$9))/2+IF(F70="","",COUNTIF(INDIRECT("'Calcul1'!"&amp;VLOOKUP($A70,tab_z,2,FALSE)&amp;(F$1+((ROW()-$C75)*4))&amp;":"&amp;VLOOKUP($A70,tab_z,3,FALSE)&amp;(F$2+((ROW()-$C75)*4))),BD!$H$10))/2+IF(F70="","",COUNTIF(INDIRECT("'Calcul1'!"&amp;VLOOKUP($A70,tab_z,2,FALSE)&amp;(F$1+((ROW()-$C75)*4))&amp;":"&amp;VLOOKUP($A70,tab_z,3,FALSE)&amp;(F$2+((ROW()-$C75)*4))),BD!$H$11))/2+IF(F70="","",COUNTIF(INDIRECT("'Calcul1'!"&amp;VLOOKUP($A70,tab_z,2,FALSE)&amp;(F$1+((ROW()-$C75)*4))&amp;":"&amp;VLOOKUP($A70,tab_z,3,FALSE)&amp;(F$2+((ROW()-$C75)*4))),BD!$H$12))/2+IF(F70="","",COUNTIF(INDIRECT("'Calcul1'!"&amp;VLOOKUP($A70,tab_z,2,FALSE)&amp;(F$1+((ROW()-$C75)*4))&amp;":"&amp;VLOOKUP($A70,tab_z,3,FALSE)&amp;(F$2+((ROW()-$C75)*4))),BD!$H$13))/2+IF(F70="","",COUNTIF(INDIRECT("'Calcul1'!"&amp;VLOOKUP($A70,tab_z,2,FALSE)&amp;(F$1+((ROW()-$C75)*4))&amp;":"&amp;VLOOKUP($A70,tab_z,3,FALSE)&amp;(F$2+((ROW()-$C75)*4))),BD!$H$14))/2+IF(F70="","",COUNTIF(INDIRECT("'Calcul1'!"&amp;VLOOKUP($A70,tab_z,2,FALSE)&amp;(F$1+((ROW()-$C75)*4))&amp;":"&amp;VLOOKUP($A70,tab_z,3,FALSE)&amp;(F$2+((ROW()-$C75)*4))),BD!$H$15))/2+IF(F70="","",COUNTIF(INDIRECT("'Calcul1'!"&amp;VLOOKUP($A70,tab_z,2,FALSE)&amp;(F$1+((ROW()-$C75)*4))&amp;":"&amp;VLOOKUP($A70,tab_z,3,FALSE)&amp;(F$2+((ROW()-$C75)*4))),BD!$H$16))/2+IF(F70="","",COUNTIF(INDIRECT("'Calcul1'!"&amp;VLOOKUP($A70,tab_z,2,FALSE)&amp;(F$1+((ROW()-$C75)*4))&amp;":"&amp;VLOOKUP($A70,tab_z,3,FALSE)&amp;(F$2+((ROW()-$C75)*4))),BD!$H$17))/2+IF(F70="","",COUNTIF(INDIRECT("'Calcul1'!"&amp;VLOOKUP($A70,tab_z,2,FALSE)&amp;(F$1+((ROW()-$C75)*4))&amp;":"&amp;VLOOKUP($A70,tab_z,3,FALSE)&amp;(F$2+((ROW()-$C75)*4))),BD!$H$18))/2+IF(F70="","",COUNTIF(INDIRECT("'Calcul1'!"&amp;VLOOKUP($A70,tab_z,2,FALSE)&amp;(F$1+((ROW()-$C75)*4))&amp;":"&amp;VLOOKUP($A70,tab_z,3,FALSE)&amp;(F$2+((ROW()-$C75)*4))),BD!$H$19))/2+IF(F70="","",COUNTIF(INDIRECT("'Calcul1'!"&amp;VLOOKUP($A70,tab_z,2,FALSE)&amp;(F$1+((ROW()-$C75)*4))&amp;":"&amp;VLOOKUP($A70,tab_z,3,FALSE)&amp;(F$2+((ROW()-$C75)*4))),BD!$H$20))/2</f>
        <v>0</v>
      </c>
      <c r="G75" s="275">
        <f ca="1">IF(G70="","",COUNTIF(INDIRECT("'Calcul1'!"&amp;VLOOKUP($A70,tab_z,2,FALSE)&amp;(G$1+((ROW()-$C75)*4))&amp;":"&amp;VLOOKUP($A70,tab_z,3,FALSE)&amp;(G$2+((ROW()-$C75)*4))),BD!$H$2))/2+IF(G70="","",COUNTIF(INDIRECT("'Calcul1'!"&amp;VLOOKUP($A70,tab_z,2,FALSE)&amp;(G$1+((ROW()-$C75)*4))&amp;":"&amp;VLOOKUP($A70,tab_z,3,FALSE)&amp;(G$2+((ROW()-$C75)*4))),BD!$H$3))/2+IF(G70="","",COUNTIF(INDIRECT("'Calcul1'!"&amp;VLOOKUP($A70,tab_z,2,FALSE)&amp;(G$1+((ROW()-$C75)*4))&amp;":"&amp;VLOOKUP($A70,tab_z,3,FALSE)&amp;(G$2+((ROW()-$C75)*4))),BD!$H$4))/2+IF(G70="","",COUNTIF(INDIRECT("'Calcul1'!"&amp;VLOOKUP($A70,tab_z,2,FALSE)&amp;(G$1+((ROW()-$C75)*4))&amp;":"&amp;VLOOKUP($A70,tab_z,3,FALSE)&amp;(G$2+((ROW()-$C75)*4))),BD!$H$5))/2+IF(G70="","",COUNTIF(INDIRECT("'Calcul1'!"&amp;VLOOKUP($A70,tab_z,2,FALSE)&amp;(G$1+((ROW()-$C75)*4))&amp;":"&amp;VLOOKUP($A70,tab_z,3,FALSE)&amp;(G$2+((ROW()-$C75)*4))),BD!$H$6))/2+IF(G70="","",COUNTIF(INDIRECT("'Calcul1'!"&amp;VLOOKUP($A70,tab_z,2,FALSE)&amp;(G$1+((ROW()-$C75)*4))&amp;":"&amp;VLOOKUP($A70,tab_z,3,FALSE)&amp;(G$2+((ROW()-$C75)*4))),BD!$H$7))/2+IF(G70="","",COUNTIF(INDIRECT("'Calcul1'!"&amp;VLOOKUP($A70,tab_z,2,FALSE)&amp;(G$1+((ROW()-$C75)*4))&amp;":"&amp;VLOOKUP($A70,tab_z,3,FALSE)&amp;(G$2+((ROW()-$C75)*4))),BD!$H$8))/2+IF(G70="","",COUNTIF(INDIRECT("'Calcul1'!"&amp;VLOOKUP($A70,tab_z,2,FALSE)&amp;(G$1+((ROW()-$C75)*4))&amp;":"&amp;VLOOKUP($A70,tab_z,3,FALSE)&amp;(G$2+((ROW()-$C75)*4))),BD!$H$9))/2+IF(G70="","",COUNTIF(INDIRECT("'Calcul1'!"&amp;VLOOKUP($A70,tab_z,2,FALSE)&amp;(G$1+((ROW()-$C75)*4))&amp;":"&amp;VLOOKUP($A70,tab_z,3,FALSE)&amp;(G$2+((ROW()-$C75)*4))),BD!$H$10))/2+IF(G70="","",COUNTIF(INDIRECT("'Calcul1'!"&amp;VLOOKUP($A70,tab_z,2,FALSE)&amp;(G$1+((ROW()-$C75)*4))&amp;":"&amp;VLOOKUP($A70,tab_z,3,FALSE)&amp;(G$2+((ROW()-$C75)*4))),BD!$H$11))/2+IF(G70="","",COUNTIF(INDIRECT("'Calcul1'!"&amp;VLOOKUP($A70,tab_z,2,FALSE)&amp;(G$1+((ROW()-$C75)*4))&amp;":"&amp;VLOOKUP($A70,tab_z,3,FALSE)&amp;(G$2+((ROW()-$C75)*4))),BD!$H$12))/2+IF(G70="","",COUNTIF(INDIRECT("'Calcul1'!"&amp;VLOOKUP($A70,tab_z,2,FALSE)&amp;(G$1+((ROW()-$C75)*4))&amp;":"&amp;VLOOKUP($A70,tab_z,3,FALSE)&amp;(G$2+((ROW()-$C75)*4))),BD!$H$13))/2+IF(G70="","",COUNTIF(INDIRECT("'Calcul1'!"&amp;VLOOKUP($A70,tab_z,2,FALSE)&amp;(G$1+((ROW()-$C75)*4))&amp;":"&amp;VLOOKUP($A70,tab_z,3,FALSE)&amp;(G$2+((ROW()-$C75)*4))),BD!$H$14))/2+IF(G70="","",COUNTIF(INDIRECT("'Calcul1'!"&amp;VLOOKUP($A70,tab_z,2,FALSE)&amp;(G$1+((ROW()-$C75)*4))&amp;":"&amp;VLOOKUP($A70,tab_z,3,FALSE)&amp;(G$2+((ROW()-$C75)*4))),BD!$H$15))/2+IF(G70="","",COUNTIF(INDIRECT("'Calcul1'!"&amp;VLOOKUP($A70,tab_z,2,FALSE)&amp;(G$1+((ROW()-$C75)*4))&amp;":"&amp;VLOOKUP($A70,tab_z,3,FALSE)&amp;(G$2+((ROW()-$C75)*4))),BD!$H$16))/2+IF(G70="","",COUNTIF(INDIRECT("'Calcul1'!"&amp;VLOOKUP($A70,tab_z,2,FALSE)&amp;(G$1+((ROW()-$C75)*4))&amp;":"&amp;VLOOKUP($A70,tab_z,3,FALSE)&amp;(G$2+((ROW()-$C75)*4))),BD!$H$17))/2+IF(G70="","",COUNTIF(INDIRECT("'Calcul1'!"&amp;VLOOKUP($A70,tab_z,2,FALSE)&amp;(G$1+((ROW()-$C75)*4))&amp;":"&amp;VLOOKUP($A70,tab_z,3,FALSE)&amp;(G$2+((ROW()-$C75)*4))),BD!$H$18))/2+IF(G70="","",COUNTIF(INDIRECT("'Calcul1'!"&amp;VLOOKUP($A70,tab_z,2,FALSE)&amp;(G$1+((ROW()-$C75)*4))&amp;":"&amp;VLOOKUP($A70,tab_z,3,FALSE)&amp;(G$2+((ROW()-$C75)*4))),BD!$H$19))/2+IF(G70="","",COUNTIF(INDIRECT("'Calcul1'!"&amp;VLOOKUP($A70,tab_z,2,FALSE)&amp;(G$1+((ROW()-$C75)*4))&amp;":"&amp;VLOOKUP($A70,tab_z,3,FALSE)&amp;(G$2+((ROW()-$C75)*4))),BD!$H$20))/2</f>
        <v>0</v>
      </c>
      <c r="H75" s="275" t="e">
        <f ca="1">IF(H70="","",COUNTIF(INDIRECT("'Calcul1'!"&amp;VLOOKUP($A70,tab_z,2,FALSE)&amp;(H$1+((ROW()-$C75)*4))&amp;":"&amp;VLOOKUP($A70,tab_z,3,FALSE)&amp;(H$2+((ROW()-$C75)*4))),BD!$H$2))/2+IF(H70="","",COUNTIF(INDIRECT("'Calcul1'!"&amp;VLOOKUP($A70,tab_z,2,FALSE)&amp;(H$1+((ROW()-$C75)*4))&amp;":"&amp;VLOOKUP($A70,tab_z,3,FALSE)&amp;(H$2+((ROW()-$C75)*4))),BD!$H$3))/2+IF(H70="","",COUNTIF(INDIRECT("'Calcul1'!"&amp;VLOOKUP($A70,tab_z,2,FALSE)&amp;(H$1+((ROW()-$C75)*4))&amp;":"&amp;VLOOKUP($A70,tab_z,3,FALSE)&amp;(H$2+((ROW()-$C75)*4))),BD!$H$4))/2+IF(H70="","",COUNTIF(INDIRECT("'Calcul1'!"&amp;VLOOKUP($A70,tab_z,2,FALSE)&amp;(H$1+((ROW()-$C75)*4))&amp;":"&amp;VLOOKUP($A70,tab_z,3,FALSE)&amp;(H$2+((ROW()-$C75)*4))),BD!$H$5))/2+IF(H70="","",COUNTIF(INDIRECT("'Calcul1'!"&amp;VLOOKUP($A70,tab_z,2,FALSE)&amp;(H$1+((ROW()-$C75)*4))&amp;":"&amp;VLOOKUP($A70,tab_z,3,FALSE)&amp;(H$2+((ROW()-$C75)*4))),BD!$H$6))/2+IF(H70="","",COUNTIF(INDIRECT("'Calcul1'!"&amp;VLOOKUP($A70,tab_z,2,FALSE)&amp;(H$1+((ROW()-$C75)*4))&amp;":"&amp;VLOOKUP($A70,tab_z,3,FALSE)&amp;(H$2+((ROW()-$C75)*4))),BD!$H$7))/2+IF(H70="","",COUNTIF(INDIRECT("'Calcul1'!"&amp;VLOOKUP($A70,tab_z,2,FALSE)&amp;(H$1+((ROW()-$C75)*4))&amp;":"&amp;VLOOKUP($A70,tab_z,3,FALSE)&amp;(H$2+((ROW()-$C75)*4))),BD!$H$8))/2+IF(H70="","",COUNTIF(INDIRECT("'Calcul1'!"&amp;VLOOKUP($A70,tab_z,2,FALSE)&amp;(H$1+((ROW()-$C75)*4))&amp;":"&amp;VLOOKUP($A70,tab_z,3,FALSE)&amp;(H$2+((ROW()-$C75)*4))),BD!$H$9))/2+IF(H70="","",COUNTIF(INDIRECT("'Calcul1'!"&amp;VLOOKUP($A70,tab_z,2,FALSE)&amp;(H$1+((ROW()-$C75)*4))&amp;":"&amp;VLOOKUP($A70,tab_z,3,FALSE)&amp;(H$2+((ROW()-$C75)*4))),BD!$H$10))/2+IF(H70="","",COUNTIF(INDIRECT("'Calcul1'!"&amp;VLOOKUP($A70,tab_z,2,FALSE)&amp;(H$1+((ROW()-$C75)*4))&amp;":"&amp;VLOOKUP($A70,tab_z,3,FALSE)&amp;(H$2+((ROW()-$C75)*4))),BD!$H$11))/2+IF(H70="","",COUNTIF(INDIRECT("'Calcul1'!"&amp;VLOOKUP($A70,tab_z,2,FALSE)&amp;(H$1+((ROW()-$C75)*4))&amp;":"&amp;VLOOKUP($A70,tab_z,3,FALSE)&amp;(H$2+((ROW()-$C75)*4))),BD!$H$12))/2+IF(H70="","",COUNTIF(INDIRECT("'Calcul1'!"&amp;VLOOKUP($A70,tab_z,2,FALSE)&amp;(H$1+((ROW()-$C75)*4))&amp;":"&amp;VLOOKUP($A70,tab_z,3,FALSE)&amp;(H$2+((ROW()-$C75)*4))),BD!$H$13))/2+IF(H70="","",COUNTIF(INDIRECT("'Calcul1'!"&amp;VLOOKUP($A70,tab_z,2,FALSE)&amp;(H$1+((ROW()-$C75)*4))&amp;":"&amp;VLOOKUP($A70,tab_z,3,FALSE)&amp;(H$2+((ROW()-$C75)*4))),BD!$H$14))/2+IF(H70="","",COUNTIF(INDIRECT("'Calcul1'!"&amp;VLOOKUP($A70,tab_z,2,FALSE)&amp;(H$1+((ROW()-$C75)*4))&amp;":"&amp;VLOOKUP($A70,tab_z,3,FALSE)&amp;(H$2+((ROW()-$C75)*4))),BD!$H$15))/2+IF(H70="","",COUNTIF(INDIRECT("'Calcul1'!"&amp;VLOOKUP($A70,tab_z,2,FALSE)&amp;(H$1+((ROW()-$C75)*4))&amp;":"&amp;VLOOKUP($A70,tab_z,3,FALSE)&amp;(H$2+((ROW()-$C75)*4))),BD!$H$16))/2+IF(H70="","",COUNTIF(INDIRECT("'Calcul1'!"&amp;VLOOKUP($A70,tab_z,2,FALSE)&amp;(H$1+((ROW()-$C75)*4))&amp;":"&amp;VLOOKUP($A70,tab_z,3,FALSE)&amp;(H$2+((ROW()-$C75)*4))),BD!$H$17))/2+IF(H70="","",COUNTIF(INDIRECT("'Calcul1'!"&amp;VLOOKUP($A70,tab_z,2,FALSE)&amp;(H$1+((ROW()-$C75)*4))&amp;":"&amp;VLOOKUP($A70,tab_z,3,FALSE)&amp;(H$2+((ROW()-$C75)*4))),BD!$H$18))/2+IF(H70="","",COUNTIF(INDIRECT("'Calcul1'!"&amp;VLOOKUP($A70,tab_z,2,FALSE)&amp;(H$1+((ROW()-$C75)*4))&amp;":"&amp;VLOOKUP($A70,tab_z,3,FALSE)&amp;(H$2+((ROW()-$C75)*4))),BD!$H$19))/2+IF(H70="","",COUNTIF(INDIRECT("'Calcul1'!"&amp;VLOOKUP($A70,tab_z,2,FALSE)&amp;(H$1+((ROW()-$C75)*4))&amp;":"&amp;VLOOKUP($A70,tab_z,3,FALSE)&amp;(H$2+((ROW()-$C75)*4))),BD!$H$20))/2</f>
        <v>#VALUE!</v>
      </c>
      <c r="I75" s="275" t="e">
        <f ca="1">IF(I70="","",COUNTIF(INDIRECT("'Calcul1'!"&amp;VLOOKUP($A70,tab_z,2,FALSE)&amp;(I$1+((ROW()-$C75)*4))&amp;":"&amp;VLOOKUP($A70,tab_z,3,FALSE)&amp;(I$2+((ROW()-$C75)*4))),BD!$H$2))/2+IF(I70="","",COUNTIF(INDIRECT("'Calcul1'!"&amp;VLOOKUP($A70,tab_z,2,FALSE)&amp;(I$1+((ROW()-$C75)*4))&amp;":"&amp;VLOOKUP($A70,tab_z,3,FALSE)&amp;(I$2+((ROW()-$C75)*4))),BD!$H$3))/2+IF(I70="","",COUNTIF(INDIRECT("'Calcul1'!"&amp;VLOOKUP($A70,tab_z,2,FALSE)&amp;(I$1+((ROW()-$C75)*4))&amp;":"&amp;VLOOKUP($A70,tab_z,3,FALSE)&amp;(I$2+((ROW()-$C75)*4))),BD!$H$4))/2+IF(I70="","",COUNTIF(INDIRECT("'Calcul1'!"&amp;VLOOKUP($A70,tab_z,2,FALSE)&amp;(I$1+((ROW()-$C75)*4))&amp;":"&amp;VLOOKUP($A70,tab_z,3,FALSE)&amp;(I$2+((ROW()-$C75)*4))),BD!$H$5))/2+IF(I70="","",COUNTIF(INDIRECT("'Calcul1'!"&amp;VLOOKUP($A70,tab_z,2,FALSE)&amp;(I$1+((ROW()-$C75)*4))&amp;":"&amp;VLOOKUP($A70,tab_z,3,FALSE)&amp;(I$2+((ROW()-$C75)*4))),BD!$H$6))/2+IF(I70="","",COUNTIF(INDIRECT("'Calcul1'!"&amp;VLOOKUP($A70,tab_z,2,FALSE)&amp;(I$1+((ROW()-$C75)*4))&amp;":"&amp;VLOOKUP($A70,tab_z,3,FALSE)&amp;(I$2+((ROW()-$C75)*4))),BD!$H$7))/2+IF(I70="","",COUNTIF(INDIRECT("'Calcul1'!"&amp;VLOOKUP($A70,tab_z,2,FALSE)&amp;(I$1+((ROW()-$C75)*4))&amp;":"&amp;VLOOKUP($A70,tab_z,3,FALSE)&amp;(I$2+((ROW()-$C75)*4))),BD!$H$8))/2+IF(I70="","",COUNTIF(INDIRECT("'Calcul1'!"&amp;VLOOKUP($A70,tab_z,2,FALSE)&amp;(I$1+((ROW()-$C75)*4))&amp;":"&amp;VLOOKUP($A70,tab_z,3,FALSE)&amp;(I$2+((ROW()-$C75)*4))),BD!$H$9))/2+IF(I70="","",COUNTIF(INDIRECT("'Calcul1'!"&amp;VLOOKUP($A70,tab_z,2,FALSE)&amp;(I$1+((ROW()-$C75)*4))&amp;":"&amp;VLOOKUP($A70,tab_z,3,FALSE)&amp;(I$2+((ROW()-$C75)*4))),BD!$H$10))/2+IF(I70="","",COUNTIF(INDIRECT("'Calcul1'!"&amp;VLOOKUP($A70,tab_z,2,FALSE)&amp;(I$1+((ROW()-$C75)*4))&amp;":"&amp;VLOOKUP($A70,tab_z,3,FALSE)&amp;(I$2+((ROW()-$C75)*4))),BD!$H$11))/2+IF(I70="","",COUNTIF(INDIRECT("'Calcul1'!"&amp;VLOOKUP($A70,tab_z,2,FALSE)&amp;(I$1+((ROW()-$C75)*4))&amp;":"&amp;VLOOKUP($A70,tab_z,3,FALSE)&amp;(I$2+((ROW()-$C75)*4))),BD!$H$12))/2+IF(I70="","",COUNTIF(INDIRECT("'Calcul1'!"&amp;VLOOKUP($A70,tab_z,2,FALSE)&amp;(I$1+((ROW()-$C75)*4))&amp;":"&amp;VLOOKUP($A70,tab_z,3,FALSE)&amp;(I$2+((ROW()-$C75)*4))),BD!$H$13))/2+IF(I70="","",COUNTIF(INDIRECT("'Calcul1'!"&amp;VLOOKUP($A70,tab_z,2,FALSE)&amp;(I$1+((ROW()-$C75)*4))&amp;":"&amp;VLOOKUP($A70,tab_z,3,FALSE)&amp;(I$2+((ROW()-$C75)*4))),BD!$H$14))/2+IF(I70="","",COUNTIF(INDIRECT("'Calcul1'!"&amp;VLOOKUP($A70,tab_z,2,FALSE)&amp;(I$1+((ROW()-$C75)*4))&amp;":"&amp;VLOOKUP($A70,tab_z,3,FALSE)&amp;(I$2+((ROW()-$C75)*4))),BD!$H$15))/2+IF(I70="","",COUNTIF(INDIRECT("'Calcul1'!"&amp;VLOOKUP($A70,tab_z,2,FALSE)&amp;(I$1+((ROW()-$C75)*4))&amp;":"&amp;VLOOKUP($A70,tab_z,3,FALSE)&amp;(I$2+((ROW()-$C75)*4))),BD!$H$16))/2+IF(I70="","",COUNTIF(INDIRECT("'Calcul1'!"&amp;VLOOKUP($A70,tab_z,2,FALSE)&amp;(I$1+((ROW()-$C75)*4))&amp;":"&amp;VLOOKUP($A70,tab_z,3,FALSE)&amp;(I$2+((ROW()-$C75)*4))),BD!$H$17))/2+IF(I70="","",COUNTIF(INDIRECT("'Calcul1'!"&amp;VLOOKUP($A70,tab_z,2,FALSE)&amp;(I$1+((ROW()-$C75)*4))&amp;":"&amp;VLOOKUP($A70,tab_z,3,FALSE)&amp;(I$2+((ROW()-$C75)*4))),BD!$H$18))/2+IF(I70="","",COUNTIF(INDIRECT("'Calcul1'!"&amp;VLOOKUP($A70,tab_z,2,FALSE)&amp;(I$1+((ROW()-$C75)*4))&amp;":"&amp;VLOOKUP($A70,tab_z,3,FALSE)&amp;(I$2+((ROW()-$C75)*4))),BD!$H$19))/2+IF(I70="","",COUNTIF(INDIRECT("'Calcul1'!"&amp;VLOOKUP($A70,tab_z,2,FALSE)&amp;(I$1+((ROW()-$C75)*4))&amp;":"&amp;VLOOKUP($A70,tab_z,3,FALSE)&amp;(I$2+((ROW()-$C75)*4))),BD!$H$20))/2</f>
        <v>#VALUE!</v>
      </c>
      <c r="J75" s="275" t="e">
        <f ca="1">IF(J70="","",COUNTIF(INDIRECT("'Calcul1'!"&amp;VLOOKUP($A70,tab_z,2,FALSE)&amp;(J$1+((ROW()-$C75)*4))&amp;":"&amp;VLOOKUP($A70,tab_z,3,FALSE)&amp;(J$2+((ROW()-$C75)*4))),BD!$H$2))/2+IF(J70="","",COUNTIF(INDIRECT("'Calcul1'!"&amp;VLOOKUP($A70,tab_z,2,FALSE)&amp;(J$1+((ROW()-$C75)*4))&amp;":"&amp;VLOOKUP($A70,tab_z,3,FALSE)&amp;(J$2+((ROW()-$C75)*4))),BD!$H$3))/2+IF(J70="","",COUNTIF(INDIRECT("'Calcul1'!"&amp;VLOOKUP($A70,tab_z,2,FALSE)&amp;(J$1+((ROW()-$C75)*4))&amp;":"&amp;VLOOKUP($A70,tab_z,3,FALSE)&amp;(J$2+((ROW()-$C75)*4))),BD!$H$4))/2+IF(J70="","",COUNTIF(INDIRECT("'Calcul1'!"&amp;VLOOKUP($A70,tab_z,2,FALSE)&amp;(J$1+((ROW()-$C75)*4))&amp;":"&amp;VLOOKUP($A70,tab_z,3,FALSE)&amp;(J$2+((ROW()-$C75)*4))),BD!$H$5))/2+IF(J70="","",COUNTIF(INDIRECT("'Calcul1'!"&amp;VLOOKUP($A70,tab_z,2,FALSE)&amp;(J$1+((ROW()-$C75)*4))&amp;":"&amp;VLOOKUP($A70,tab_z,3,FALSE)&amp;(J$2+((ROW()-$C75)*4))),BD!$H$6))/2+IF(J70="","",COUNTIF(INDIRECT("'Calcul1'!"&amp;VLOOKUP($A70,tab_z,2,FALSE)&amp;(J$1+((ROW()-$C75)*4))&amp;":"&amp;VLOOKUP($A70,tab_z,3,FALSE)&amp;(J$2+((ROW()-$C75)*4))),BD!$H$7))/2+IF(J70="","",COUNTIF(INDIRECT("'Calcul1'!"&amp;VLOOKUP($A70,tab_z,2,FALSE)&amp;(J$1+((ROW()-$C75)*4))&amp;":"&amp;VLOOKUP($A70,tab_z,3,FALSE)&amp;(J$2+((ROW()-$C75)*4))),BD!$H$8))/2+IF(J70="","",COUNTIF(INDIRECT("'Calcul1'!"&amp;VLOOKUP($A70,tab_z,2,FALSE)&amp;(J$1+((ROW()-$C75)*4))&amp;":"&amp;VLOOKUP($A70,tab_z,3,FALSE)&amp;(J$2+((ROW()-$C75)*4))),BD!$H$9))/2+IF(J70="","",COUNTIF(INDIRECT("'Calcul1'!"&amp;VLOOKUP($A70,tab_z,2,FALSE)&amp;(J$1+((ROW()-$C75)*4))&amp;":"&amp;VLOOKUP($A70,tab_z,3,FALSE)&amp;(J$2+((ROW()-$C75)*4))),BD!$H$10))/2+IF(J70="","",COUNTIF(INDIRECT("'Calcul1'!"&amp;VLOOKUP($A70,tab_z,2,FALSE)&amp;(J$1+((ROW()-$C75)*4))&amp;":"&amp;VLOOKUP($A70,tab_z,3,FALSE)&amp;(J$2+((ROW()-$C75)*4))),BD!$H$11))/2+IF(J70="","",COUNTIF(INDIRECT("'Calcul1'!"&amp;VLOOKUP($A70,tab_z,2,FALSE)&amp;(J$1+((ROW()-$C75)*4))&amp;":"&amp;VLOOKUP($A70,tab_z,3,FALSE)&amp;(J$2+((ROW()-$C75)*4))),BD!$H$12))/2+IF(J70="","",COUNTIF(INDIRECT("'Calcul1'!"&amp;VLOOKUP($A70,tab_z,2,FALSE)&amp;(J$1+((ROW()-$C75)*4))&amp;":"&amp;VLOOKUP($A70,tab_z,3,FALSE)&amp;(J$2+((ROW()-$C75)*4))),BD!$H$13))/2+IF(J70="","",COUNTIF(INDIRECT("'Calcul1'!"&amp;VLOOKUP($A70,tab_z,2,FALSE)&amp;(J$1+((ROW()-$C75)*4))&amp;":"&amp;VLOOKUP($A70,tab_z,3,FALSE)&amp;(J$2+((ROW()-$C75)*4))),BD!$H$14))/2+IF(J70="","",COUNTIF(INDIRECT("'Calcul1'!"&amp;VLOOKUP($A70,tab_z,2,FALSE)&amp;(J$1+((ROW()-$C75)*4))&amp;":"&amp;VLOOKUP($A70,tab_z,3,FALSE)&amp;(J$2+((ROW()-$C75)*4))),BD!$H$15))/2+IF(J70="","",COUNTIF(INDIRECT("'Calcul1'!"&amp;VLOOKUP($A70,tab_z,2,FALSE)&amp;(J$1+((ROW()-$C75)*4))&amp;":"&amp;VLOOKUP($A70,tab_z,3,FALSE)&amp;(J$2+((ROW()-$C75)*4))),BD!$H$16))/2+IF(J70="","",COUNTIF(INDIRECT("'Calcul1'!"&amp;VLOOKUP($A70,tab_z,2,FALSE)&amp;(J$1+((ROW()-$C75)*4))&amp;":"&amp;VLOOKUP($A70,tab_z,3,FALSE)&amp;(J$2+((ROW()-$C75)*4))),BD!$H$17))/2+IF(J70="","",COUNTIF(INDIRECT("'Calcul1'!"&amp;VLOOKUP($A70,tab_z,2,FALSE)&amp;(J$1+((ROW()-$C75)*4))&amp;":"&amp;VLOOKUP($A70,tab_z,3,FALSE)&amp;(J$2+((ROW()-$C75)*4))),BD!$H$18))/2+IF(J70="","",COUNTIF(INDIRECT("'Calcul1'!"&amp;VLOOKUP($A70,tab_z,2,FALSE)&amp;(J$1+((ROW()-$C75)*4))&amp;":"&amp;VLOOKUP($A70,tab_z,3,FALSE)&amp;(J$2+((ROW()-$C75)*4))),BD!$H$19))/2+IF(J70="","",COUNTIF(INDIRECT("'Calcul1'!"&amp;VLOOKUP($A70,tab_z,2,FALSE)&amp;(J$1+((ROW()-$C75)*4))&amp;":"&amp;VLOOKUP($A70,tab_z,3,FALSE)&amp;(J$2+((ROW()-$C75)*4))),BD!$H$20))/2</f>
        <v>#VALUE!</v>
      </c>
      <c r="K75" s="275" t="e">
        <f ca="1">IF(K70="","",COUNTIF(INDIRECT("'Calcul1'!"&amp;VLOOKUP($A70,tab_z,2,FALSE)&amp;(K$1+((ROW()-$C75)*4))&amp;":"&amp;VLOOKUP($A70,tab_z,3,FALSE)&amp;(K$2+((ROW()-$C75)*4))),BD!$H$2))/2+IF(K70="","",COUNTIF(INDIRECT("'Calcul1'!"&amp;VLOOKUP($A70,tab_z,2,FALSE)&amp;(K$1+((ROW()-$C75)*4))&amp;":"&amp;VLOOKUP($A70,tab_z,3,FALSE)&amp;(K$2+((ROW()-$C75)*4))),BD!$H$3))/2+IF(K70="","",COUNTIF(INDIRECT("'Calcul1'!"&amp;VLOOKUP($A70,tab_z,2,FALSE)&amp;(K$1+((ROW()-$C75)*4))&amp;":"&amp;VLOOKUP($A70,tab_z,3,FALSE)&amp;(K$2+((ROW()-$C75)*4))),BD!$H$4))/2+IF(K70="","",COUNTIF(INDIRECT("'Calcul1'!"&amp;VLOOKUP($A70,tab_z,2,FALSE)&amp;(K$1+((ROW()-$C75)*4))&amp;":"&amp;VLOOKUP($A70,tab_z,3,FALSE)&amp;(K$2+((ROW()-$C75)*4))),BD!$H$5))/2+IF(K70="","",COUNTIF(INDIRECT("'Calcul1'!"&amp;VLOOKUP($A70,tab_z,2,FALSE)&amp;(K$1+((ROW()-$C75)*4))&amp;":"&amp;VLOOKUP($A70,tab_z,3,FALSE)&amp;(K$2+((ROW()-$C75)*4))),BD!$H$6))/2+IF(K70="","",COUNTIF(INDIRECT("'Calcul1'!"&amp;VLOOKUP($A70,tab_z,2,FALSE)&amp;(K$1+((ROW()-$C75)*4))&amp;":"&amp;VLOOKUP($A70,tab_z,3,FALSE)&amp;(K$2+((ROW()-$C75)*4))),BD!$H$7))/2+IF(K70="","",COUNTIF(INDIRECT("'Calcul1'!"&amp;VLOOKUP($A70,tab_z,2,FALSE)&amp;(K$1+((ROW()-$C75)*4))&amp;":"&amp;VLOOKUP($A70,tab_z,3,FALSE)&amp;(K$2+((ROW()-$C75)*4))),BD!$H$8))/2+IF(K70="","",COUNTIF(INDIRECT("'Calcul1'!"&amp;VLOOKUP($A70,tab_z,2,FALSE)&amp;(K$1+((ROW()-$C75)*4))&amp;":"&amp;VLOOKUP($A70,tab_z,3,FALSE)&amp;(K$2+((ROW()-$C75)*4))),BD!$H$9))/2+IF(K70="","",COUNTIF(INDIRECT("'Calcul1'!"&amp;VLOOKUP($A70,tab_z,2,FALSE)&amp;(K$1+((ROW()-$C75)*4))&amp;":"&amp;VLOOKUP($A70,tab_z,3,FALSE)&amp;(K$2+((ROW()-$C75)*4))),BD!$H$10))/2+IF(K70="","",COUNTIF(INDIRECT("'Calcul1'!"&amp;VLOOKUP($A70,tab_z,2,FALSE)&amp;(K$1+((ROW()-$C75)*4))&amp;":"&amp;VLOOKUP($A70,tab_z,3,FALSE)&amp;(K$2+((ROW()-$C75)*4))),BD!$H$11))/2+IF(K70="","",COUNTIF(INDIRECT("'Calcul1'!"&amp;VLOOKUP($A70,tab_z,2,FALSE)&amp;(K$1+((ROW()-$C75)*4))&amp;":"&amp;VLOOKUP($A70,tab_z,3,FALSE)&amp;(K$2+((ROW()-$C75)*4))),BD!$H$12))/2+IF(K70="","",COUNTIF(INDIRECT("'Calcul1'!"&amp;VLOOKUP($A70,tab_z,2,FALSE)&amp;(K$1+((ROW()-$C75)*4))&amp;":"&amp;VLOOKUP($A70,tab_z,3,FALSE)&amp;(K$2+((ROW()-$C75)*4))),BD!$H$13))/2+IF(K70="","",COUNTIF(INDIRECT("'Calcul1'!"&amp;VLOOKUP($A70,tab_z,2,FALSE)&amp;(K$1+((ROW()-$C75)*4))&amp;":"&amp;VLOOKUP($A70,tab_z,3,FALSE)&amp;(K$2+((ROW()-$C75)*4))),BD!$H$14))/2+IF(K70="","",COUNTIF(INDIRECT("'Calcul1'!"&amp;VLOOKUP($A70,tab_z,2,FALSE)&amp;(K$1+((ROW()-$C75)*4))&amp;":"&amp;VLOOKUP($A70,tab_z,3,FALSE)&amp;(K$2+((ROW()-$C75)*4))),BD!$H$15))/2+IF(K70="","",COUNTIF(INDIRECT("'Calcul1'!"&amp;VLOOKUP($A70,tab_z,2,FALSE)&amp;(K$1+((ROW()-$C75)*4))&amp;":"&amp;VLOOKUP($A70,tab_z,3,FALSE)&amp;(K$2+((ROW()-$C75)*4))),BD!$H$16))/2+IF(K70="","",COUNTIF(INDIRECT("'Calcul1'!"&amp;VLOOKUP($A70,tab_z,2,FALSE)&amp;(K$1+((ROW()-$C75)*4))&amp;":"&amp;VLOOKUP($A70,tab_z,3,FALSE)&amp;(K$2+((ROW()-$C75)*4))),BD!$H$17))/2+IF(K70="","",COUNTIF(INDIRECT("'Calcul1'!"&amp;VLOOKUP($A70,tab_z,2,FALSE)&amp;(K$1+((ROW()-$C75)*4))&amp;":"&amp;VLOOKUP($A70,tab_z,3,FALSE)&amp;(K$2+((ROW()-$C75)*4))),BD!$H$18))/2+IF(K70="","",COUNTIF(INDIRECT("'Calcul1'!"&amp;VLOOKUP($A70,tab_z,2,FALSE)&amp;(K$1+((ROW()-$C75)*4))&amp;":"&amp;VLOOKUP($A70,tab_z,3,FALSE)&amp;(K$2+((ROW()-$C75)*4))),BD!$H$19))/2+IF(K70="","",COUNTIF(INDIRECT("'Calcul1'!"&amp;VLOOKUP($A70,tab_z,2,FALSE)&amp;(K$1+((ROW()-$C75)*4))&amp;":"&amp;VLOOKUP($A70,tab_z,3,FALSE)&amp;(K$2+((ROW()-$C75)*4))),BD!$H$20))/2</f>
        <v>#VALUE!</v>
      </c>
      <c r="L75" s="276" t="e">
        <f ca="1">IF(L70="","",COUNTIF(INDIRECT("'Calcul1'!"&amp;VLOOKUP($A70,tab_z,2,FALSE)&amp;(L$1+((ROW()-$C75)*4))&amp;":"&amp;VLOOKUP($A70,tab_z,3,FALSE)&amp;(L$2+((ROW()-$C75)*4))),BD!$H$2))/2+IF(L70="","",COUNTIF(INDIRECT("'Calcul1'!"&amp;VLOOKUP($A70,tab_z,2,FALSE)&amp;(L$1+((ROW()-$C75)*4))&amp;":"&amp;VLOOKUP($A70,tab_z,3,FALSE)&amp;(L$2+((ROW()-$C75)*4))),BD!$H$3))/2+IF(L70="","",COUNTIF(INDIRECT("'Calcul1'!"&amp;VLOOKUP($A70,tab_z,2,FALSE)&amp;(L$1+((ROW()-$C75)*4))&amp;":"&amp;VLOOKUP($A70,tab_z,3,FALSE)&amp;(L$2+((ROW()-$C75)*4))),BD!$H$4))/2+IF(L70="","",COUNTIF(INDIRECT("'Calcul1'!"&amp;VLOOKUP($A70,tab_z,2,FALSE)&amp;(L$1+((ROW()-$C75)*4))&amp;":"&amp;VLOOKUP($A70,tab_z,3,FALSE)&amp;(L$2+((ROW()-$C75)*4))),BD!$H$5))/2+IF(L70="","",COUNTIF(INDIRECT("'Calcul1'!"&amp;VLOOKUP($A70,tab_z,2,FALSE)&amp;(L$1+((ROW()-$C75)*4))&amp;":"&amp;VLOOKUP($A70,tab_z,3,FALSE)&amp;(L$2+((ROW()-$C75)*4))),BD!$H$6))/2+IF(L70="","",COUNTIF(INDIRECT("'Calcul1'!"&amp;VLOOKUP($A70,tab_z,2,FALSE)&amp;(L$1+((ROW()-$C75)*4))&amp;":"&amp;VLOOKUP($A70,tab_z,3,FALSE)&amp;(L$2+((ROW()-$C75)*4))),BD!$H$7))/2+IF(L70="","",COUNTIF(INDIRECT("'Calcul1'!"&amp;VLOOKUP($A70,tab_z,2,FALSE)&amp;(L$1+((ROW()-$C75)*4))&amp;":"&amp;VLOOKUP($A70,tab_z,3,FALSE)&amp;(L$2+((ROW()-$C75)*4))),BD!$H$8))/2+IF(L70="","",COUNTIF(INDIRECT("'Calcul1'!"&amp;VLOOKUP($A70,tab_z,2,FALSE)&amp;(L$1+((ROW()-$C75)*4))&amp;":"&amp;VLOOKUP($A70,tab_z,3,FALSE)&amp;(L$2+((ROW()-$C75)*4))),BD!$H$9))/2+IF(L70="","",COUNTIF(INDIRECT("'Calcul1'!"&amp;VLOOKUP($A70,tab_z,2,FALSE)&amp;(L$1+((ROW()-$C75)*4))&amp;":"&amp;VLOOKUP($A70,tab_z,3,FALSE)&amp;(L$2+((ROW()-$C75)*4))),BD!$H$10))/2+IF(L70="","",COUNTIF(INDIRECT("'Calcul1'!"&amp;VLOOKUP($A70,tab_z,2,FALSE)&amp;(L$1+((ROW()-$C75)*4))&amp;":"&amp;VLOOKUP($A70,tab_z,3,FALSE)&amp;(L$2+((ROW()-$C75)*4))),BD!$H$11))/2+IF(L70="","",COUNTIF(INDIRECT("'Calcul1'!"&amp;VLOOKUP($A70,tab_z,2,FALSE)&amp;(L$1+((ROW()-$C75)*4))&amp;":"&amp;VLOOKUP($A70,tab_z,3,FALSE)&amp;(L$2+((ROW()-$C75)*4))),BD!$H$12))/2+IF(L70="","",COUNTIF(INDIRECT("'Calcul1'!"&amp;VLOOKUP($A70,tab_z,2,FALSE)&amp;(L$1+((ROW()-$C75)*4))&amp;":"&amp;VLOOKUP($A70,tab_z,3,FALSE)&amp;(L$2+((ROW()-$C75)*4))),BD!$H$13))/2+IF(L70="","",COUNTIF(INDIRECT("'Calcul1'!"&amp;VLOOKUP($A70,tab_z,2,FALSE)&amp;(L$1+((ROW()-$C75)*4))&amp;":"&amp;VLOOKUP($A70,tab_z,3,FALSE)&amp;(L$2+((ROW()-$C75)*4))),BD!$H$14))/2+IF(L70="","",COUNTIF(INDIRECT("'Calcul1'!"&amp;VLOOKUP($A70,tab_z,2,FALSE)&amp;(L$1+((ROW()-$C75)*4))&amp;":"&amp;VLOOKUP($A70,tab_z,3,FALSE)&amp;(L$2+((ROW()-$C75)*4))),BD!$H$15))/2+IF(L70="","",COUNTIF(INDIRECT("'Calcul1'!"&amp;VLOOKUP($A70,tab_z,2,FALSE)&amp;(L$1+((ROW()-$C75)*4))&amp;":"&amp;VLOOKUP($A70,tab_z,3,FALSE)&amp;(L$2+((ROW()-$C75)*4))),BD!$H$16))/2+IF(L70="","",COUNTIF(INDIRECT("'Calcul1'!"&amp;VLOOKUP($A70,tab_z,2,FALSE)&amp;(L$1+((ROW()-$C75)*4))&amp;":"&amp;VLOOKUP($A70,tab_z,3,FALSE)&amp;(L$2+((ROW()-$C75)*4))),BD!$H$17))/2+IF(L70="","",COUNTIF(INDIRECT("'Calcul1'!"&amp;VLOOKUP($A70,tab_z,2,FALSE)&amp;(L$1+((ROW()-$C75)*4))&amp;":"&amp;VLOOKUP($A70,tab_z,3,FALSE)&amp;(L$2+((ROW()-$C75)*4))),BD!$H$18))/2+IF(L70="","",COUNTIF(INDIRECT("'Calcul1'!"&amp;VLOOKUP($A70,tab_z,2,FALSE)&amp;(L$1+((ROW()-$C75)*4))&amp;":"&amp;VLOOKUP($A70,tab_z,3,FALSE)&amp;(L$2+((ROW()-$C75)*4))),BD!$H$19))/2+IF(L70="","",COUNTIF(INDIRECT("'Calcul1'!"&amp;VLOOKUP($A70,tab_z,2,FALSE)&amp;(L$1+((ROW()-$C75)*4))&amp;":"&amp;VLOOKUP($A70,tab_z,3,FALSE)&amp;(L$2+((ROW()-$C75)*4))),BD!$H$20))/2</f>
        <v>#VALUE!</v>
      </c>
    </row>
    <row r="76" spans="1:12" x14ac:dyDescent="0.2">
      <c r="C76">
        <v>76</v>
      </c>
      <c r="D76" s="287" t="s">
        <v>534</v>
      </c>
      <c r="E76" s="274">
        <f ca="1">IF(E70="","",COUNTIF(INDIRECT("'Calcul1'!"&amp;VLOOKUP($A70,tab_z,2,FALSE)&amp;(E$1+((ROW()-$C76)*4))&amp;":"&amp;VLOOKUP($A70,tab_z,3,FALSE)&amp;(E$2+((ROW()-$C76)*4))),BD!$K$2))/2+IF(E70="","",COUNTIF(INDIRECT("'Calcul1'!"&amp;VLOOKUP($A70,tab_z,2,FALSE)&amp;(E$1+((ROW()-$C76)*4))&amp;":"&amp;VLOOKUP($A70,tab_z,3,FALSE)&amp;(E$2+((ROW()-$C76)*4))),BD!$K$3))/2+IF(E70="","",COUNTIF(INDIRECT("'Calcul1'!"&amp;VLOOKUP($A70,tab_z,2,FALSE)&amp;(E$1+((ROW()-$C76)*4))&amp;":"&amp;VLOOKUP($A70,tab_z,3,FALSE)&amp;(E$2+((ROW()-$C76)*4))),BD!$K$4))/2+IF(E70="","",COUNTIF(INDIRECT("'Calcul1'!"&amp;VLOOKUP($A70,tab_z,2,FALSE)&amp;(E$1+((ROW()-$C76)*4))&amp;":"&amp;VLOOKUP($A70,tab_z,3,FALSE)&amp;(E$2+((ROW()-$C76)*4))),BD!$K$5))/2+IF(E70="","",COUNTIF(INDIRECT("'Calcul1'!"&amp;VLOOKUP($A70,tab_z,2,FALSE)&amp;(E$1+((ROW()-$C76)*4))&amp;":"&amp;VLOOKUP($A70,tab_z,3,FALSE)&amp;(E$2+((ROW()-$C76)*4))),BD!$K$6))/2+IF(E70="","",COUNTIF(INDIRECT("'Calcul1'!"&amp;VLOOKUP($A70,tab_z,2,FALSE)&amp;(E$1+((ROW()-$C76)*4))&amp;":"&amp;VLOOKUP($A70,tab_z,3,FALSE)&amp;(E$2+((ROW()-$C76)*4))),BD!$K$7))/2+IF(E70="","",COUNTIF(INDIRECT("'Calcul1'!"&amp;VLOOKUP($A70,tab_z,2,FALSE)&amp;(E$1+((ROW()-$C76)*4))&amp;":"&amp;VLOOKUP($A70,tab_z,3,FALSE)&amp;(E$2+((ROW()-$C76)*4))),BD!$K$8))/2+IF(E70="","",COUNTIF(INDIRECT("'Calcul1'!"&amp;VLOOKUP($A70,tab_z,2,FALSE)&amp;(E$1+((ROW()-$C76)*4))&amp;":"&amp;VLOOKUP($A70,tab_z,3,FALSE)&amp;(E$2+((ROW()-$C76)*4))),BD!$K$9))/2+IF(E70="","",COUNTIF(INDIRECT("'Calcul1'!"&amp;VLOOKUP($A70,tab_z,2,FALSE)&amp;(E$1+((ROW()-$C76)*4))&amp;":"&amp;VLOOKUP($A70,tab_z,3,FALSE)&amp;(E$2+((ROW()-$C76)*4))),BD!$K$10))/2+IF(E70="","",COUNTIF(INDIRECT("'Calcul1'!"&amp;VLOOKUP($A70,tab_z,2,FALSE)&amp;(E$1+((ROW()-$C76)*4))&amp;":"&amp;VLOOKUP($A70,tab_z,3,FALSE)&amp;(E$2+((ROW()-$C76)*4))),BD!$K$11))/2+IF(E70="","",COUNTIF(INDIRECT("'Calcul1'!"&amp;VLOOKUP($A70,tab_z,2,FALSE)&amp;(E$1+((ROW()-$C76)*4))&amp;":"&amp;VLOOKUP($A70,tab_z,3,FALSE)&amp;(E$2+((ROW()-$C76)*4))),BD!$K$12))/2+IF(E70="","",COUNTIF(INDIRECT("'Calcul1'!"&amp;VLOOKUP($A70,tab_z,2,FALSE)&amp;(E$1+((ROW()-$C76)*4))&amp;":"&amp;VLOOKUP($A70,tab_z,3,FALSE)&amp;(E$2+((ROW()-$C76)*4))),BD!$K$13))/2+IF(E70="","",COUNTIF(INDIRECT("'Calcul1'!"&amp;VLOOKUP($A70,tab_z,2,FALSE)&amp;(E$1+((ROW()-$C76)*4))&amp;":"&amp;VLOOKUP($A70,tab_z,3,FALSE)&amp;(E$2+((ROW()-$C76)*4))),BD!$K$14))/2+IF(E70="","",COUNTIF(INDIRECT("'Calcul1'!"&amp;VLOOKUP($A70,tab_z,2,FALSE)&amp;(E$1+((ROW()-$C76)*4))&amp;":"&amp;VLOOKUP($A70,tab_z,3,FALSE)&amp;(E$2+((ROW()-$C76)*4))),BD!$K$15))/2+IF(E70="","",COUNTIF(INDIRECT("'Calcul1'!"&amp;VLOOKUP($A70,tab_z,2,FALSE)&amp;(E$1+((ROW()-$C76)*4))&amp;":"&amp;VLOOKUP($A70,tab_z,3,FALSE)&amp;(E$2+((ROW()-$C76)*4))),BD!$K$16))/2+IF(E70="","",COUNTIF(INDIRECT("'Calcul1'!"&amp;VLOOKUP($A70,tab_z,2,FALSE)&amp;(E$1+((ROW()-$C76)*4))&amp;":"&amp;VLOOKUP($A70,tab_z,3,FALSE)&amp;(E$2+((ROW()-$C76)*4))),BD!$K$17))/2+IF(E70="","",COUNTIF(INDIRECT("'Calcul1'!"&amp;VLOOKUP($A70,tab_z,2,FALSE)&amp;(E$1+((ROW()-$C76)*4))&amp;":"&amp;VLOOKUP($A70,tab_z,3,FALSE)&amp;(E$2+((ROW()-$C76)*4))),BD!$K$18))/2+IF(E70="","",COUNTIF(INDIRECT("'Calcul1'!"&amp;VLOOKUP($A70,tab_z,2,FALSE)&amp;(E$1+((ROW()-$C76)*4))&amp;":"&amp;VLOOKUP($A70,tab_z,3,FALSE)&amp;(E$2+((ROW()-$C76)*4))),BD!$K$19))/2+IF(E70="","",COUNTIF(INDIRECT("'Calcul1'!"&amp;VLOOKUP($A70,tab_z,2,FALSE)&amp;(E$1+((ROW()-$C76)*4))&amp;":"&amp;VLOOKUP($A70,tab_z,3,FALSE)&amp;(E$2+((ROW()-$C76)*4))),BD!$K$20))/2</f>
        <v>0</v>
      </c>
      <c r="F76" s="275">
        <f ca="1">IF(F70="","",COUNTIF(INDIRECT("'Calcul1'!"&amp;VLOOKUP($A70,tab_z,2,FALSE)&amp;(F$1+((ROW()-$C76)*4))&amp;":"&amp;VLOOKUP($A70,tab_z,3,FALSE)&amp;(F$2+((ROW()-$C76)*4))),BD!$K$2))/2+IF(F70="","",COUNTIF(INDIRECT("'Calcul1'!"&amp;VLOOKUP($A70,tab_z,2,FALSE)&amp;(F$1+((ROW()-$C76)*4))&amp;":"&amp;VLOOKUP($A70,tab_z,3,FALSE)&amp;(F$2+((ROW()-$C76)*4))),BD!$K$3))/2+IF(F70="","",COUNTIF(INDIRECT("'Calcul1'!"&amp;VLOOKUP($A70,tab_z,2,FALSE)&amp;(F$1+((ROW()-$C76)*4))&amp;":"&amp;VLOOKUP($A70,tab_z,3,FALSE)&amp;(F$2+((ROW()-$C76)*4))),BD!$K$4))/2+IF(F70="","",COUNTIF(INDIRECT("'Calcul1'!"&amp;VLOOKUP($A70,tab_z,2,FALSE)&amp;(F$1+((ROW()-$C76)*4))&amp;":"&amp;VLOOKUP($A70,tab_z,3,FALSE)&amp;(F$2+((ROW()-$C76)*4))),BD!$K$5))/2+IF(F70="","",COUNTIF(INDIRECT("'Calcul1'!"&amp;VLOOKUP($A70,tab_z,2,FALSE)&amp;(F$1+((ROW()-$C76)*4))&amp;":"&amp;VLOOKUP($A70,tab_z,3,FALSE)&amp;(F$2+((ROW()-$C76)*4))),BD!$K$6))/2+IF(F70="","",COUNTIF(INDIRECT("'Calcul1'!"&amp;VLOOKUP($A70,tab_z,2,FALSE)&amp;(F$1+((ROW()-$C76)*4))&amp;":"&amp;VLOOKUP($A70,tab_z,3,FALSE)&amp;(F$2+((ROW()-$C76)*4))),BD!$K$7))/2+IF(F70="","",COUNTIF(INDIRECT("'Calcul1'!"&amp;VLOOKUP($A70,tab_z,2,FALSE)&amp;(F$1+((ROW()-$C76)*4))&amp;":"&amp;VLOOKUP($A70,tab_z,3,FALSE)&amp;(F$2+((ROW()-$C76)*4))),BD!$K$8))/2+IF(F70="","",COUNTIF(INDIRECT("'Calcul1'!"&amp;VLOOKUP($A70,tab_z,2,FALSE)&amp;(F$1+((ROW()-$C76)*4))&amp;":"&amp;VLOOKUP($A70,tab_z,3,FALSE)&amp;(F$2+((ROW()-$C76)*4))),BD!$K$9))/2+IF(F70="","",COUNTIF(INDIRECT("'Calcul1'!"&amp;VLOOKUP($A70,tab_z,2,FALSE)&amp;(F$1+((ROW()-$C76)*4))&amp;":"&amp;VLOOKUP($A70,tab_z,3,FALSE)&amp;(F$2+((ROW()-$C76)*4))),BD!$K$10))/2+IF(F70="","",COUNTIF(INDIRECT("'Calcul1'!"&amp;VLOOKUP($A70,tab_z,2,FALSE)&amp;(F$1+((ROW()-$C76)*4))&amp;":"&amp;VLOOKUP($A70,tab_z,3,FALSE)&amp;(F$2+((ROW()-$C76)*4))),BD!$K$11))/2+IF(F70="","",COUNTIF(INDIRECT("'Calcul1'!"&amp;VLOOKUP($A70,tab_z,2,FALSE)&amp;(F$1+((ROW()-$C76)*4))&amp;":"&amp;VLOOKUP($A70,tab_z,3,FALSE)&amp;(F$2+((ROW()-$C76)*4))),BD!$K$12))/2+IF(F70="","",COUNTIF(INDIRECT("'Calcul1'!"&amp;VLOOKUP($A70,tab_z,2,FALSE)&amp;(F$1+((ROW()-$C76)*4))&amp;":"&amp;VLOOKUP($A70,tab_z,3,FALSE)&amp;(F$2+((ROW()-$C76)*4))),BD!$K$13))/2+IF(F70="","",COUNTIF(INDIRECT("'Calcul1'!"&amp;VLOOKUP($A70,tab_z,2,FALSE)&amp;(F$1+((ROW()-$C76)*4))&amp;":"&amp;VLOOKUP($A70,tab_z,3,FALSE)&amp;(F$2+((ROW()-$C76)*4))),BD!$K$14))/2+IF(F70="","",COUNTIF(INDIRECT("'Calcul1'!"&amp;VLOOKUP($A70,tab_z,2,FALSE)&amp;(F$1+((ROW()-$C76)*4))&amp;":"&amp;VLOOKUP($A70,tab_z,3,FALSE)&amp;(F$2+((ROW()-$C76)*4))),BD!$K$15))/2+IF(F70="","",COUNTIF(INDIRECT("'Calcul1'!"&amp;VLOOKUP($A70,tab_z,2,FALSE)&amp;(F$1+((ROW()-$C76)*4))&amp;":"&amp;VLOOKUP($A70,tab_z,3,FALSE)&amp;(F$2+((ROW()-$C76)*4))),BD!$K$16))/2+IF(F70="","",COUNTIF(INDIRECT("'Calcul1'!"&amp;VLOOKUP($A70,tab_z,2,FALSE)&amp;(F$1+((ROW()-$C76)*4))&amp;":"&amp;VLOOKUP($A70,tab_z,3,FALSE)&amp;(F$2+((ROW()-$C76)*4))),BD!$K$17))/2+IF(F70="","",COUNTIF(INDIRECT("'Calcul1'!"&amp;VLOOKUP($A70,tab_z,2,FALSE)&amp;(F$1+((ROW()-$C76)*4))&amp;":"&amp;VLOOKUP($A70,tab_z,3,FALSE)&amp;(F$2+((ROW()-$C76)*4))),BD!$K$18))/2+IF(F70="","",COUNTIF(INDIRECT("'Calcul1'!"&amp;VLOOKUP($A70,tab_z,2,FALSE)&amp;(F$1+((ROW()-$C76)*4))&amp;":"&amp;VLOOKUP($A70,tab_z,3,FALSE)&amp;(F$2+((ROW()-$C76)*4))),BD!$K$19))/2+IF(F70="","",COUNTIF(INDIRECT("'Calcul1'!"&amp;VLOOKUP($A70,tab_z,2,FALSE)&amp;(F$1+((ROW()-$C76)*4))&amp;":"&amp;VLOOKUP($A70,tab_z,3,FALSE)&amp;(F$2+((ROW()-$C76)*4))),BD!$K$20))/2</f>
        <v>0</v>
      </c>
      <c r="G76" s="275">
        <f ca="1">IF(G70="","",COUNTIF(INDIRECT("'Calcul1'!"&amp;VLOOKUP($A70,tab_z,2,FALSE)&amp;(G$1+((ROW()-$C76)*4))&amp;":"&amp;VLOOKUP($A70,tab_z,3,FALSE)&amp;(G$2+((ROW()-$C76)*4))),BD!$K$2))/2+IF(G70="","",COUNTIF(INDIRECT("'Calcul1'!"&amp;VLOOKUP($A70,tab_z,2,FALSE)&amp;(G$1+((ROW()-$C76)*4))&amp;":"&amp;VLOOKUP($A70,tab_z,3,FALSE)&amp;(G$2+((ROW()-$C76)*4))),BD!$K$3))/2+IF(G70="","",COUNTIF(INDIRECT("'Calcul1'!"&amp;VLOOKUP($A70,tab_z,2,FALSE)&amp;(G$1+((ROW()-$C76)*4))&amp;":"&amp;VLOOKUP($A70,tab_z,3,FALSE)&amp;(G$2+((ROW()-$C76)*4))),BD!$K$4))/2+IF(G70="","",COUNTIF(INDIRECT("'Calcul1'!"&amp;VLOOKUP($A70,tab_z,2,FALSE)&amp;(G$1+((ROW()-$C76)*4))&amp;":"&amp;VLOOKUP($A70,tab_z,3,FALSE)&amp;(G$2+((ROW()-$C76)*4))),BD!$K$5))/2+IF(G70="","",COUNTIF(INDIRECT("'Calcul1'!"&amp;VLOOKUP($A70,tab_z,2,FALSE)&amp;(G$1+((ROW()-$C76)*4))&amp;":"&amp;VLOOKUP($A70,tab_z,3,FALSE)&amp;(G$2+((ROW()-$C76)*4))),BD!$K$6))/2+IF(G70="","",COUNTIF(INDIRECT("'Calcul1'!"&amp;VLOOKUP($A70,tab_z,2,FALSE)&amp;(G$1+((ROW()-$C76)*4))&amp;":"&amp;VLOOKUP($A70,tab_z,3,FALSE)&amp;(G$2+((ROW()-$C76)*4))),BD!$K$7))/2+IF(G70="","",COUNTIF(INDIRECT("'Calcul1'!"&amp;VLOOKUP($A70,tab_z,2,FALSE)&amp;(G$1+((ROW()-$C76)*4))&amp;":"&amp;VLOOKUP($A70,tab_z,3,FALSE)&amp;(G$2+((ROW()-$C76)*4))),BD!$K$8))/2+IF(G70="","",COUNTIF(INDIRECT("'Calcul1'!"&amp;VLOOKUP($A70,tab_z,2,FALSE)&amp;(G$1+((ROW()-$C76)*4))&amp;":"&amp;VLOOKUP($A70,tab_z,3,FALSE)&amp;(G$2+((ROW()-$C76)*4))),BD!$K$9))/2+IF(G70="","",COUNTIF(INDIRECT("'Calcul1'!"&amp;VLOOKUP($A70,tab_z,2,FALSE)&amp;(G$1+((ROW()-$C76)*4))&amp;":"&amp;VLOOKUP($A70,tab_z,3,FALSE)&amp;(G$2+((ROW()-$C76)*4))),BD!$K$10))/2+IF(G70="","",COUNTIF(INDIRECT("'Calcul1'!"&amp;VLOOKUP($A70,tab_z,2,FALSE)&amp;(G$1+((ROW()-$C76)*4))&amp;":"&amp;VLOOKUP($A70,tab_z,3,FALSE)&amp;(G$2+((ROW()-$C76)*4))),BD!$K$11))/2+IF(G70="","",COUNTIF(INDIRECT("'Calcul1'!"&amp;VLOOKUP($A70,tab_z,2,FALSE)&amp;(G$1+((ROW()-$C76)*4))&amp;":"&amp;VLOOKUP($A70,tab_z,3,FALSE)&amp;(G$2+((ROW()-$C76)*4))),BD!$K$12))/2+IF(G70="","",COUNTIF(INDIRECT("'Calcul1'!"&amp;VLOOKUP($A70,tab_z,2,FALSE)&amp;(G$1+((ROW()-$C76)*4))&amp;":"&amp;VLOOKUP($A70,tab_z,3,FALSE)&amp;(G$2+((ROW()-$C76)*4))),BD!$K$13))/2+IF(G70="","",COUNTIF(INDIRECT("'Calcul1'!"&amp;VLOOKUP($A70,tab_z,2,FALSE)&amp;(G$1+((ROW()-$C76)*4))&amp;":"&amp;VLOOKUP($A70,tab_z,3,FALSE)&amp;(G$2+((ROW()-$C76)*4))),BD!$K$14))/2+IF(G70="","",COUNTIF(INDIRECT("'Calcul1'!"&amp;VLOOKUP($A70,tab_z,2,FALSE)&amp;(G$1+((ROW()-$C76)*4))&amp;":"&amp;VLOOKUP($A70,tab_z,3,FALSE)&amp;(G$2+((ROW()-$C76)*4))),BD!$K$15))/2+IF(G70="","",COUNTIF(INDIRECT("'Calcul1'!"&amp;VLOOKUP($A70,tab_z,2,FALSE)&amp;(G$1+((ROW()-$C76)*4))&amp;":"&amp;VLOOKUP($A70,tab_z,3,FALSE)&amp;(G$2+((ROW()-$C76)*4))),BD!$K$16))/2+IF(G70="","",COUNTIF(INDIRECT("'Calcul1'!"&amp;VLOOKUP($A70,tab_z,2,FALSE)&amp;(G$1+((ROW()-$C76)*4))&amp;":"&amp;VLOOKUP($A70,tab_z,3,FALSE)&amp;(G$2+((ROW()-$C76)*4))),BD!$K$17))/2+IF(G70="","",COUNTIF(INDIRECT("'Calcul1'!"&amp;VLOOKUP($A70,tab_z,2,FALSE)&amp;(G$1+((ROW()-$C76)*4))&amp;":"&amp;VLOOKUP($A70,tab_z,3,FALSE)&amp;(G$2+((ROW()-$C76)*4))),BD!$K$18))/2+IF(G70="","",COUNTIF(INDIRECT("'Calcul1'!"&amp;VLOOKUP($A70,tab_z,2,FALSE)&amp;(G$1+((ROW()-$C76)*4))&amp;":"&amp;VLOOKUP($A70,tab_z,3,FALSE)&amp;(G$2+((ROW()-$C76)*4))),BD!$K$19))/2+IF(G70="","",COUNTIF(INDIRECT("'Calcul1'!"&amp;VLOOKUP($A70,tab_z,2,FALSE)&amp;(G$1+((ROW()-$C76)*4))&amp;":"&amp;VLOOKUP($A70,tab_z,3,FALSE)&amp;(G$2+((ROW()-$C76)*4))),BD!$K$20))/2</f>
        <v>0</v>
      </c>
      <c r="H76" s="275" t="e">
        <f ca="1">IF(H70="","",COUNTIF(INDIRECT("'Calcul1'!"&amp;VLOOKUP($A70,tab_z,2,FALSE)&amp;(H$1+((ROW()-$C76)*4))&amp;":"&amp;VLOOKUP($A70,tab_z,3,FALSE)&amp;(H$2+((ROW()-$C76)*4))),BD!$K$2))/2+IF(H70="","",COUNTIF(INDIRECT("'Calcul1'!"&amp;VLOOKUP($A70,tab_z,2,FALSE)&amp;(H$1+((ROW()-$C76)*4))&amp;":"&amp;VLOOKUP($A70,tab_z,3,FALSE)&amp;(H$2+((ROW()-$C76)*4))),BD!$K$3))/2+IF(H70="","",COUNTIF(INDIRECT("'Calcul1'!"&amp;VLOOKUP($A70,tab_z,2,FALSE)&amp;(H$1+((ROW()-$C76)*4))&amp;":"&amp;VLOOKUP($A70,tab_z,3,FALSE)&amp;(H$2+((ROW()-$C76)*4))),BD!$K$4))/2+IF(H70="","",COUNTIF(INDIRECT("'Calcul1'!"&amp;VLOOKUP($A70,tab_z,2,FALSE)&amp;(H$1+((ROW()-$C76)*4))&amp;":"&amp;VLOOKUP($A70,tab_z,3,FALSE)&amp;(H$2+((ROW()-$C76)*4))),BD!$K$5))/2+IF(H70="","",COUNTIF(INDIRECT("'Calcul1'!"&amp;VLOOKUP($A70,tab_z,2,FALSE)&amp;(H$1+((ROW()-$C76)*4))&amp;":"&amp;VLOOKUP($A70,tab_z,3,FALSE)&amp;(H$2+((ROW()-$C76)*4))),BD!$K$6))/2+IF(H70="","",COUNTIF(INDIRECT("'Calcul1'!"&amp;VLOOKUP($A70,tab_z,2,FALSE)&amp;(H$1+((ROW()-$C76)*4))&amp;":"&amp;VLOOKUP($A70,tab_z,3,FALSE)&amp;(H$2+((ROW()-$C76)*4))),BD!$K$7))/2+IF(H70="","",COUNTIF(INDIRECT("'Calcul1'!"&amp;VLOOKUP($A70,tab_z,2,FALSE)&amp;(H$1+((ROW()-$C76)*4))&amp;":"&amp;VLOOKUP($A70,tab_z,3,FALSE)&amp;(H$2+((ROW()-$C76)*4))),BD!$K$8))/2+IF(H70="","",COUNTIF(INDIRECT("'Calcul1'!"&amp;VLOOKUP($A70,tab_z,2,FALSE)&amp;(H$1+((ROW()-$C76)*4))&amp;":"&amp;VLOOKUP($A70,tab_z,3,FALSE)&amp;(H$2+((ROW()-$C76)*4))),BD!$K$9))/2+IF(H70="","",COUNTIF(INDIRECT("'Calcul1'!"&amp;VLOOKUP($A70,tab_z,2,FALSE)&amp;(H$1+((ROW()-$C76)*4))&amp;":"&amp;VLOOKUP($A70,tab_z,3,FALSE)&amp;(H$2+((ROW()-$C76)*4))),BD!$K$10))/2+IF(H70="","",COUNTIF(INDIRECT("'Calcul1'!"&amp;VLOOKUP($A70,tab_z,2,FALSE)&amp;(H$1+((ROW()-$C76)*4))&amp;":"&amp;VLOOKUP($A70,tab_z,3,FALSE)&amp;(H$2+((ROW()-$C76)*4))),BD!$K$11))/2+IF(H70="","",COUNTIF(INDIRECT("'Calcul1'!"&amp;VLOOKUP($A70,tab_z,2,FALSE)&amp;(H$1+((ROW()-$C76)*4))&amp;":"&amp;VLOOKUP($A70,tab_z,3,FALSE)&amp;(H$2+((ROW()-$C76)*4))),BD!$K$12))/2+IF(H70="","",COUNTIF(INDIRECT("'Calcul1'!"&amp;VLOOKUP($A70,tab_z,2,FALSE)&amp;(H$1+((ROW()-$C76)*4))&amp;":"&amp;VLOOKUP($A70,tab_z,3,FALSE)&amp;(H$2+((ROW()-$C76)*4))),BD!$K$13))/2+IF(H70="","",COUNTIF(INDIRECT("'Calcul1'!"&amp;VLOOKUP($A70,tab_z,2,FALSE)&amp;(H$1+((ROW()-$C76)*4))&amp;":"&amp;VLOOKUP($A70,tab_z,3,FALSE)&amp;(H$2+((ROW()-$C76)*4))),BD!$K$14))/2+IF(H70="","",COUNTIF(INDIRECT("'Calcul1'!"&amp;VLOOKUP($A70,tab_z,2,FALSE)&amp;(H$1+((ROW()-$C76)*4))&amp;":"&amp;VLOOKUP($A70,tab_z,3,FALSE)&amp;(H$2+((ROW()-$C76)*4))),BD!$K$15))/2+IF(H70="","",COUNTIF(INDIRECT("'Calcul1'!"&amp;VLOOKUP($A70,tab_z,2,FALSE)&amp;(H$1+((ROW()-$C76)*4))&amp;":"&amp;VLOOKUP($A70,tab_z,3,FALSE)&amp;(H$2+((ROW()-$C76)*4))),BD!$K$16))/2+IF(H70="","",COUNTIF(INDIRECT("'Calcul1'!"&amp;VLOOKUP($A70,tab_z,2,FALSE)&amp;(H$1+((ROW()-$C76)*4))&amp;":"&amp;VLOOKUP($A70,tab_z,3,FALSE)&amp;(H$2+((ROW()-$C76)*4))),BD!$K$17))/2+IF(H70="","",COUNTIF(INDIRECT("'Calcul1'!"&amp;VLOOKUP($A70,tab_z,2,FALSE)&amp;(H$1+((ROW()-$C76)*4))&amp;":"&amp;VLOOKUP($A70,tab_z,3,FALSE)&amp;(H$2+((ROW()-$C76)*4))),BD!$K$18))/2+IF(H70="","",COUNTIF(INDIRECT("'Calcul1'!"&amp;VLOOKUP($A70,tab_z,2,FALSE)&amp;(H$1+((ROW()-$C76)*4))&amp;":"&amp;VLOOKUP($A70,tab_z,3,FALSE)&amp;(H$2+((ROW()-$C76)*4))),BD!$K$19))/2+IF(H70="","",COUNTIF(INDIRECT("'Calcul1'!"&amp;VLOOKUP($A70,tab_z,2,FALSE)&amp;(H$1+((ROW()-$C76)*4))&amp;":"&amp;VLOOKUP($A70,tab_z,3,FALSE)&amp;(H$2+((ROW()-$C76)*4))),BD!$K$20))/2</f>
        <v>#VALUE!</v>
      </c>
      <c r="I76" s="275" t="e">
        <f ca="1">IF(I70="","",COUNTIF(INDIRECT("'Calcul1'!"&amp;VLOOKUP($A70,tab_z,2,FALSE)&amp;(I$1+((ROW()-$C76)*4))&amp;":"&amp;VLOOKUP($A70,tab_z,3,FALSE)&amp;(I$2+((ROW()-$C76)*4))),BD!$K$2))/2+IF(I70="","",COUNTIF(INDIRECT("'Calcul1'!"&amp;VLOOKUP($A70,tab_z,2,FALSE)&amp;(I$1+((ROW()-$C76)*4))&amp;":"&amp;VLOOKUP($A70,tab_z,3,FALSE)&amp;(I$2+((ROW()-$C76)*4))),BD!$K$3))/2+IF(I70="","",COUNTIF(INDIRECT("'Calcul1'!"&amp;VLOOKUP($A70,tab_z,2,FALSE)&amp;(I$1+((ROW()-$C76)*4))&amp;":"&amp;VLOOKUP($A70,tab_z,3,FALSE)&amp;(I$2+((ROW()-$C76)*4))),BD!$K$4))/2+IF(I70="","",COUNTIF(INDIRECT("'Calcul1'!"&amp;VLOOKUP($A70,tab_z,2,FALSE)&amp;(I$1+((ROW()-$C76)*4))&amp;":"&amp;VLOOKUP($A70,tab_z,3,FALSE)&amp;(I$2+((ROW()-$C76)*4))),BD!$K$5))/2+IF(I70="","",COUNTIF(INDIRECT("'Calcul1'!"&amp;VLOOKUP($A70,tab_z,2,FALSE)&amp;(I$1+((ROW()-$C76)*4))&amp;":"&amp;VLOOKUP($A70,tab_z,3,FALSE)&amp;(I$2+((ROW()-$C76)*4))),BD!$K$6))/2+IF(I70="","",COUNTIF(INDIRECT("'Calcul1'!"&amp;VLOOKUP($A70,tab_z,2,FALSE)&amp;(I$1+((ROW()-$C76)*4))&amp;":"&amp;VLOOKUP($A70,tab_z,3,FALSE)&amp;(I$2+((ROW()-$C76)*4))),BD!$K$7))/2+IF(I70="","",COUNTIF(INDIRECT("'Calcul1'!"&amp;VLOOKUP($A70,tab_z,2,FALSE)&amp;(I$1+((ROW()-$C76)*4))&amp;":"&amp;VLOOKUP($A70,tab_z,3,FALSE)&amp;(I$2+((ROW()-$C76)*4))),BD!$K$8))/2+IF(I70="","",COUNTIF(INDIRECT("'Calcul1'!"&amp;VLOOKUP($A70,tab_z,2,FALSE)&amp;(I$1+((ROW()-$C76)*4))&amp;":"&amp;VLOOKUP($A70,tab_z,3,FALSE)&amp;(I$2+((ROW()-$C76)*4))),BD!$K$9))/2+IF(I70="","",COUNTIF(INDIRECT("'Calcul1'!"&amp;VLOOKUP($A70,tab_z,2,FALSE)&amp;(I$1+((ROW()-$C76)*4))&amp;":"&amp;VLOOKUP($A70,tab_z,3,FALSE)&amp;(I$2+((ROW()-$C76)*4))),BD!$K$10))/2+IF(I70="","",COUNTIF(INDIRECT("'Calcul1'!"&amp;VLOOKUP($A70,tab_z,2,FALSE)&amp;(I$1+((ROW()-$C76)*4))&amp;":"&amp;VLOOKUP($A70,tab_z,3,FALSE)&amp;(I$2+((ROW()-$C76)*4))),BD!$K$11))/2+IF(I70="","",COUNTIF(INDIRECT("'Calcul1'!"&amp;VLOOKUP($A70,tab_z,2,FALSE)&amp;(I$1+((ROW()-$C76)*4))&amp;":"&amp;VLOOKUP($A70,tab_z,3,FALSE)&amp;(I$2+((ROW()-$C76)*4))),BD!$K$12))/2+IF(I70="","",COUNTIF(INDIRECT("'Calcul1'!"&amp;VLOOKUP($A70,tab_z,2,FALSE)&amp;(I$1+((ROW()-$C76)*4))&amp;":"&amp;VLOOKUP($A70,tab_z,3,FALSE)&amp;(I$2+((ROW()-$C76)*4))),BD!$K$13))/2+IF(I70="","",COUNTIF(INDIRECT("'Calcul1'!"&amp;VLOOKUP($A70,tab_z,2,FALSE)&amp;(I$1+((ROW()-$C76)*4))&amp;":"&amp;VLOOKUP($A70,tab_z,3,FALSE)&amp;(I$2+((ROW()-$C76)*4))),BD!$K$14))/2+IF(I70="","",COUNTIF(INDIRECT("'Calcul1'!"&amp;VLOOKUP($A70,tab_z,2,FALSE)&amp;(I$1+((ROW()-$C76)*4))&amp;":"&amp;VLOOKUP($A70,tab_z,3,FALSE)&amp;(I$2+((ROW()-$C76)*4))),BD!$K$15))/2+IF(I70="","",COUNTIF(INDIRECT("'Calcul1'!"&amp;VLOOKUP($A70,tab_z,2,FALSE)&amp;(I$1+((ROW()-$C76)*4))&amp;":"&amp;VLOOKUP($A70,tab_z,3,FALSE)&amp;(I$2+((ROW()-$C76)*4))),BD!$K$16))/2+IF(I70="","",COUNTIF(INDIRECT("'Calcul1'!"&amp;VLOOKUP($A70,tab_z,2,FALSE)&amp;(I$1+((ROW()-$C76)*4))&amp;":"&amp;VLOOKUP($A70,tab_z,3,FALSE)&amp;(I$2+((ROW()-$C76)*4))),BD!$K$17))/2+IF(I70="","",COUNTIF(INDIRECT("'Calcul1'!"&amp;VLOOKUP($A70,tab_z,2,FALSE)&amp;(I$1+((ROW()-$C76)*4))&amp;":"&amp;VLOOKUP($A70,tab_z,3,FALSE)&amp;(I$2+((ROW()-$C76)*4))),BD!$K$18))/2+IF(I70="","",COUNTIF(INDIRECT("'Calcul1'!"&amp;VLOOKUP($A70,tab_z,2,FALSE)&amp;(I$1+((ROW()-$C76)*4))&amp;":"&amp;VLOOKUP($A70,tab_z,3,FALSE)&amp;(I$2+((ROW()-$C76)*4))),BD!$K$19))/2+IF(I70="","",COUNTIF(INDIRECT("'Calcul1'!"&amp;VLOOKUP($A70,tab_z,2,FALSE)&amp;(I$1+((ROW()-$C76)*4))&amp;":"&amp;VLOOKUP($A70,tab_z,3,FALSE)&amp;(I$2+((ROW()-$C76)*4))),BD!$K$20))/2</f>
        <v>#VALUE!</v>
      </c>
      <c r="J76" s="275" t="e">
        <f ca="1">IF(J70="","",COUNTIF(INDIRECT("'Calcul1'!"&amp;VLOOKUP($A70,tab_z,2,FALSE)&amp;(J$1+((ROW()-$C76)*4))&amp;":"&amp;VLOOKUP($A70,tab_z,3,FALSE)&amp;(J$2+((ROW()-$C76)*4))),BD!$K$2))/2+IF(J70="","",COUNTIF(INDIRECT("'Calcul1'!"&amp;VLOOKUP($A70,tab_z,2,FALSE)&amp;(J$1+((ROW()-$C76)*4))&amp;":"&amp;VLOOKUP($A70,tab_z,3,FALSE)&amp;(J$2+((ROW()-$C76)*4))),BD!$K$3))/2+IF(J70="","",COUNTIF(INDIRECT("'Calcul1'!"&amp;VLOOKUP($A70,tab_z,2,FALSE)&amp;(J$1+((ROW()-$C76)*4))&amp;":"&amp;VLOOKUP($A70,tab_z,3,FALSE)&amp;(J$2+((ROW()-$C76)*4))),BD!$K$4))/2+IF(J70="","",COUNTIF(INDIRECT("'Calcul1'!"&amp;VLOOKUP($A70,tab_z,2,FALSE)&amp;(J$1+((ROW()-$C76)*4))&amp;":"&amp;VLOOKUP($A70,tab_z,3,FALSE)&amp;(J$2+((ROW()-$C76)*4))),BD!$K$5))/2+IF(J70="","",COUNTIF(INDIRECT("'Calcul1'!"&amp;VLOOKUP($A70,tab_z,2,FALSE)&amp;(J$1+((ROW()-$C76)*4))&amp;":"&amp;VLOOKUP($A70,tab_z,3,FALSE)&amp;(J$2+((ROW()-$C76)*4))),BD!$K$6))/2+IF(J70="","",COUNTIF(INDIRECT("'Calcul1'!"&amp;VLOOKUP($A70,tab_z,2,FALSE)&amp;(J$1+((ROW()-$C76)*4))&amp;":"&amp;VLOOKUP($A70,tab_z,3,FALSE)&amp;(J$2+((ROW()-$C76)*4))),BD!$K$7))/2+IF(J70="","",COUNTIF(INDIRECT("'Calcul1'!"&amp;VLOOKUP($A70,tab_z,2,FALSE)&amp;(J$1+((ROW()-$C76)*4))&amp;":"&amp;VLOOKUP($A70,tab_z,3,FALSE)&amp;(J$2+((ROW()-$C76)*4))),BD!$K$8))/2+IF(J70="","",COUNTIF(INDIRECT("'Calcul1'!"&amp;VLOOKUP($A70,tab_z,2,FALSE)&amp;(J$1+((ROW()-$C76)*4))&amp;":"&amp;VLOOKUP($A70,tab_z,3,FALSE)&amp;(J$2+((ROW()-$C76)*4))),BD!$K$9))/2+IF(J70="","",COUNTIF(INDIRECT("'Calcul1'!"&amp;VLOOKUP($A70,tab_z,2,FALSE)&amp;(J$1+((ROW()-$C76)*4))&amp;":"&amp;VLOOKUP($A70,tab_z,3,FALSE)&amp;(J$2+((ROW()-$C76)*4))),BD!$K$10))/2+IF(J70="","",COUNTIF(INDIRECT("'Calcul1'!"&amp;VLOOKUP($A70,tab_z,2,FALSE)&amp;(J$1+((ROW()-$C76)*4))&amp;":"&amp;VLOOKUP($A70,tab_z,3,FALSE)&amp;(J$2+((ROW()-$C76)*4))),BD!$K$11))/2+IF(J70="","",COUNTIF(INDIRECT("'Calcul1'!"&amp;VLOOKUP($A70,tab_z,2,FALSE)&amp;(J$1+((ROW()-$C76)*4))&amp;":"&amp;VLOOKUP($A70,tab_z,3,FALSE)&amp;(J$2+((ROW()-$C76)*4))),BD!$K$12))/2+IF(J70="","",COUNTIF(INDIRECT("'Calcul1'!"&amp;VLOOKUP($A70,tab_z,2,FALSE)&amp;(J$1+((ROW()-$C76)*4))&amp;":"&amp;VLOOKUP($A70,tab_z,3,FALSE)&amp;(J$2+((ROW()-$C76)*4))),BD!$K$13))/2+IF(J70="","",COUNTIF(INDIRECT("'Calcul1'!"&amp;VLOOKUP($A70,tab_z,2,FALSE)&amp;(J$1+((ROW()-$C76)*4))&amp;":"&amp;VLOOKUP($A70,tab_z,3,FALSE)&amp;(J$2+((ROW()-$C76)*4))),BD!$K$14))/2+IF(J70="","",COUNTIF(INDIRECT("'Calcul1'!"&amp;VLOOKUP($A70,tab_z,2,FALSE)&amp;(J$1+((ROW()-$C76)*4))&amp;":"&amp;VLOOKUP($A70,tab_z,3,FALSE)&amp;(J$2+((ROW()-$C76)*4))),BD!$K$15))/2+IF(J70="","",COUNTIF(INDIRECT("'Calcul1'!"&amp;VLOOKUP($A70,tab_z,2,FALSE)&amp;(J$1+((ROW()-$C76)*4))&amp;":"&amp;VLOOKUP($A70,tab_z,3,FALSE)&amp;(J$2+((ROW()-$C76)*4))),BD!$K$16))/2+IF(J70="","",COUNTIF(INDIRECT("'Calcul1'!"&amp;VLOOKUP($A70,tab_z,2,FALSE)&amp;(J$1+((ROW()-$C76)*4))&amp;":"&amp;VLOOKUP($A70,tab_z,3,FALSE)&amp;(J$2+((ROW()-$C76)*4))),BD!$K$17))/2+IF(J70="","",COUNTIF(INDIRECT("'Calcul1'!"&amp;VLOOKUP($A70,tab_z,2,FALSE)&amp;(J$1+((ROW()-$C76)*4))&amp;":"&amp;VLOOKUP($A70,tab_z,3,FALSE)&amp;(J$2+((ROW()-$C76)*4))),BD!$K$18))/2+IF(J70="","",COUNTIF(INDIRECT("'Calcul1'!"&amp;VLOOKUP($A70,tab_z,2,FALSE)&amp;(J$1+((ROW()-$C76)*4))&amp;":"&amp;VLOOKUP($A70,tab_z,3,FALSE)&amp;(J$2+((ROW()-$C76)*4))),BD!$K$19))/2+IF(J70="","",COUNTIF(INDIRECT("'Calcul1'!"&amp;VLOOKUP($A70,tab_z,2,FALSE)&amp;(J$1+((ROW()-$C76)*4))&amp;":"&amp;VLOOKUP($A70,tab_z,3,FALSE)&amp;(J$2+((ROW()-$C76)*4))),BD!$K$20))/2</f>
        <v>#VALUE!</v>
      </c>
      <c r="K76" s="275" t="e">
        <f ca="1">IF(K70="","",COUNTIF(INDIRECT("'Calcul1'!"&amp;VLOOKUP($A70,tab_z,2,FALSE)&amp;(K$1+((ROW()-$C76)*4))&amp;":"&amp;VLOOKUP($A70,tab_z,3,FALSE)&amp;(K$2+((ROW()-$C76)*4))),BD!$K$2))/2+IF(K70="","",COUNTIF(INDIRECT("'Calcul1'!"&amp;VLOOKUP($A70,tab_z,2,FALSE)&amp;(K$1+((ROW()-$C76)*4))&amp;":"&amp;VLOOKUP($A70,tab_z,3,FALSE)&amp;(K$2+((ROW()-$C76)*4))),BD!$K$3))/2+IF(K70="","",COUNTIF(INDIRECT("'Calcul1'!"&amp;VLOOKUP($A70,tab_z,2,FALSE)&amp;(K$1+((ROW()-$C76)*4))&amp;":"&amp;VLOOKUP($A70,tab_z,3,FALSE)&amp;(K$2+((ROW()-$C76)*4))),BD!$K$4))/2+IF(K70="","",COUNTIF(INDIRECT("'Calcul1'!"&amp;VLOOKUP($A70,tab_z,2,FALSE)&amp;(K$1+((ROW()-$C76)*4))&amp;":"&amp;VLOOKUP($A70,tab_z,3,FALSE)&amp;(K$2+((ROW()-$C76)*4))),BD!$K$5))/2+IF(K70="","",COUNTIF(INDIRECT("'Calcul1'!"&amp;VLOOKUP($A70,tab_z,2,FALSE)&amp;(K$1+((ROW()-$C76)*4))&amp;":"&amp;VLOOKUP($A70,tab_z,3,FALSE)&amp;(K$2+((ROW()-$C76)*4))),BD!$K$6))/2+IF(K70="","",COUNTIF(INDIRECT("'Calcul1'!"&amp;VLOOKUP($A70,tab_z,2,FALSE)&amp;(K$1+((ROW()-$C76)*4))&amp;":"&amp;VLOOKUP($A70,tab_z,3,FALSE)&amp;(K$2+((ROW()-$C76)*4))),BD!$K$7))/2+IF(K70="","",COUNTIF(INDIRECT("'Calcul1'!"&amp;VLOOKUP($A70,tab_z,2,FALSE)&amp;(K$1+((ROW()-$C76)*4))&amp;":"&amp;VLOOKUP($A70,tab_z,3,FALSE)&amp;(K$2+((ROW()-$C76)*4))),BD!$K$8))/2+IF(K70="","",COUNTIF(INDIRECT("'Calcul1'!"&amp;VLOOKUP($A70,tab_z,2,FALSE)&amp;(K$1+((ROW()-$C76)*4))&amp;":"&amp;VLOOKUP($A70,tab_z,3,FALSE)&amp;(K$2+((ROW()-$C76)*4))),BD!$K$9))/2+IF(K70="","",COUNTIF(INDIRECT("'Calcul1'!"&amp;VLOOKUP($A70,tab_z,2,FALSE)&amp;(K$1+((ROW()-$C76)*4))&amp;":"&amp;VLOOKUP($A70,tab_z,3,FALSE)&amp;(K$2+((ROW()-$C76)*4))),BD!$K$10))/2+IF(K70="","",COUNTIF(INDIRECT("'Calcul1'!"&amp;VLOOKUP($A70,tab_z,2,FALSE)&amp;(K$1+((ROW()-$C76)*4))&amp;":"&amp;VLOOKUP($A70,tab_z,3,FALSE)&amp;(K$2+((ROW()-$C76)*4))),BD!$K$11))/2+IF(K70="","",COUNTIF(INDIRECT("'Calcul1'!"&amp;VLOOKUP($A70,tab_z,2,FALSE)&amp;(K$1+((ROW()-$C76)*4))&amp;":"&amp;VLOOKUP($A70,tab_z,3,FALSE)&amp;(K$2+((ROW()-$C76)*4))),BD!$K$12))/2+IF(K70="","",COUNTIF(INDIRECT("'Calcul1'!"&amp;VLOOKUP($A70,tab_z,2,FALSE)&amp;(K$1+((ROW()-$C76)*4))&amp;":"&amp;VLOOKUP($A70,tab_z,3,FALSE)&amp;(K$2+((ROW()-$C76)*4))),BD!$K$13))/2+IF(K70="","",COUNTIF(INDIRECT("'Calcul1'!"&amp;VLOOKUP($A70,tab_z,2,FALSE)&amp;(K$1+((ROW()-$C76)*4))&amp;":"&amp;VLOOKUP($A70,tab_z,3,FALSE)&amp;(K$2+((ROW()-$C76)*4))),BD!$K$14))/2+IF(K70="","",COUNTIF(INDIRECT("'Calcul1'!"&amp;VLOOKUP($A70,tab_z,2,FALSE)&amp;(K$1+((ROW()-$C76)*4))&amp;":"&amp;VLOOKUP($A70,tab_z,3,FALSE)&amp;(K$2+((ROW()-$C76)*4))),BD!$K$15))/2+IF(K70="","",COUNTIF(INDIRECT("'Calcul1'!"&amp;VLOOKUP($A70,tab_z,2,FALSE)&amp;(K$1+((ROW()-$C76)*4))&amp;":"&amp;VLOOKUP($A70,tab_z,3,FALSE)&amp;(K$2+((ROW()-$C76)*4))),BD!$K$16))/2+IF(K70="","",COUNTIF(INDIRECT("'Calcul1'!"&amp;VLOOKUP($A70,tab_z,2,FALSE)&amp;(K$1+((ROW()-$C76)*4))&amp;":"&amp;VLOOKUP($A70,tab_z,3,FALSE)&amp;(K$2+((ROW()-$C76)*4))),BD!$K$17))/2+IF(K70="","",COUNTIF(INDIRECT("'Calcul1'!"&amp;VLOOKUP($A70,tab_z,2,FALSE)&amp;(K$1+((ROW()-$C76)*4))&amp;":"&amp;VLOOKUP($A70,tab_z,3,FALSE)&amp;(K$2+((ROW()-$C76)*4))),BD!$K$18))/2+IF(K70="","",COUNTIF(INDIRECT("'Calcul1'!"&amp;VLOOKUP($A70,tab_z,2,FALSE)&amp;(K$1+((ROW()-$C76)*4))&amp;":"&amp;VLOOKUP($A70,tab_z,3,FALSE)&amp;(K$2+((ROW()-$C76)*4))),BD!$K$19))/2+IF(K70="","",COUNTIF(INDIRECT("'Calcul1'!"&amp;VLOOKUP($A70,tab_z,2,FALSE)&amp;(K$1+((ROW()-$C76)*4))&amp;":"&amp;VLOOKUP($A70,tab_z,3,FALSE)&amp;(K$2+((ROW()-$C76)*4))),BD!$K$20))/2</f>
        <v>#VALUE!</v>
      </c>
      <c r="L76" s="276" t="e">
        <f ca="1">IF(L70="","",COUNTIF(INDIRECT("'Calcul1'!"&amp;VLOOKUP($A70,tab_z,2,FALSE)&amp;(L$1+((ROW()-$C76)*4))&amp;":"&amp;VLOOKUP($A70,tab_z,3,FALSE)&amp;(L$2+((ROW()-$C76)*4))),BD!$K$2))/2+IF(L70="","",COUNTIF(INDIRECT("'Calcul1'!"&amp;VLOOKUP($A70,tab_z,2,FALSE)&amp;(L$1+((ROW()-$C76)*4))&amp;":"&amp;VLOOKUP($A70,tab_z,3,FALSE)&amp;(L$2+((ROW()-$C76)*4))),BD!$K$3))/2+IF(L70="","",COUNTIF(INDIRECT("'Calcul1'!"&amp;VLOOKUP($A70,tab_z,2,FALSE)&amp;(L$1+((ROW()-$C76)*4))&amp;":"&amp;VLOOKUP($A70,tab_z,3,FALSE)&amp;(L$2+((ROW()-$C76)*4))),BD!$K$4))/2+IF(L70="","",COUNTIF(INDIRECT("'Calcul1'!"&amp;VLOOKUP($A70,tab_z,2,FALSE)&amp;(L$1+((ROW()-$C76)*4))&amp;":"&amp;VLOOKUP($A70,tab_z,3,FALSE)&amp;(L$2+((ROW()-$C76)*4))),BD!$K$5))/2+IF(L70="","",COUNTIF(INDIRECT("'Calcul1'!"&amp;VLOOKUP($A70,tab_z,2,FALSE)&amp;(L$1+((ROW()-$C76)*4))&amp;":"&amp;VLOOKUP($A70,tab_z,3,FALSE)&amp;(L$2+((ROW()-$C76)*4))),BD!$K$6))/2+IF(L70="","",COUNTIF(INDIRECT("'Calcul1'!"&amp;VLOOKUP($A70,tab_z,2,FALSE)&amp;(L$1+((ROW()-$C76)*4))&amp;":"&amp;VLOOKUP($A70,tab_z,3,FALSE)&amp;(L$2+((ROW()-$C76)*4))),BD!$K$7))/2+IF(L70="","",COUNTIF(INDIRECT("'Calcul1'!"&amp;VLOOKUP($A70,tab_z,2,FALSE)&amp;(L$1+((ROW()-$C76)*4))&amp;":"&amp;VLOOKUP($A70,tab_z,3,FALSE)&amp;(L$2+((ROW()-$C76)*4))),BD!$K$8))/2+IF(L70="","",COUNTIF(INDIRECT("'Calcul1'!"&amp;VLOOKUP($A70,tab_z,2,FALSE)&amp;(L$1+((ROW()-$C76)*4))&amp;":"&amp;VLOOKUP($A70,tab_z,3,FALSE)&amp;(L$2+((ROW()-$C76)*4))),BD!$K$9))/2+IF(L70="","",COUNTIF(INDIRECT("'Calcul1'!"&amp;VLOOKUP($A70,tab_z,2,FALSE)&amp;(L$1+((ROW()-$C76)*4))&amp;":"&amp;VLOOKUP($A70,tab_z,3,FALSE)&amp;(L$2+((ROW()-$C76)*4))),BD!$K$10))/2+IF(L70="","",COUNTIF(INDIRECT("'Calcul1'!"&amp;VLOOKUP($A70,tab_z,2,FALSE)&amp;(L$1+((ROW()-$C76)*4))&amp;":"&amp;VLOOKUP($A70,tab_z,3,FALSE)&amp;(L$2+((ROW()-$C76)*4))),BD!$K$11))/2+IF(L70="","",COUNTIF(INDIRECT("'Calcul1'!"&amp;VLOOKUP($A70,tab_z,2,FALSE)&amp;(L$1+((ROW()-$C76)*4))&amp;":"&amp;VLOOKUP($A70,tab_z,3,FALSE)&amp;(L$2+((ROW()-$C76)*4))),BD!$K$12))/2+IF(L70="","",COUNTIF(INDIRECT("'Calcul1'!"&amp;VLOOKUP($A70,tab_z,2,FALSE)&amp;(L$1+((ROW()-$C76)*4))&amp;":"&amp;VLOOKUP($A70,tab_z,3,FALSE)&amp;(L$2+((ROW()-$C76)*4))),BD!$K$13))/2+IF(L70="","",COUNTIF(INDIRECT("'Calcul1'!"&amp;VLOOKUP($A70,tab_z,2,FALSE)&amp;(L$1+((ROW()-$C76)*4))&amp;":"&amp;VLOOKUP($A70,tab_z,3,FALSE)&amp;(L$2+((ROW()-$C76)*4))),BD!$K$14))/2+IF(L70="","",COUNTIF(INDIRECT("'Calcul1'!"&amp;VLOOKUP($A70,tab_z,2,FALSE)&amp;(L$1+((ROW()-$C76)*4))&amp;":"&amp;VLOOKUP($A70,tab_z,3,FALSE)&amp;(L$2+((ROW()-$C76)*4))),BD!$K$15))/2+IF(L70="","",COUNTIF(INDIRECT("'Calcul1'!"&amp;VLOOKUP($A70,tab_z,2,FALSE)&amp;(L$1+((ROW()-$C76)*4))&amp;":"&amp;VLOOKUP($A70,tab_z,3,FALSE)&amp;(L$2+((ROW()-$C76)*4))),BD!$K$16))/2+IF(L70="","",COUNTIF(INDIRECT("'Calcul1'!"&amp;VLOOKUP($A70,tab_z,2,FALSE)&amp;(L$1+((ROW()-$C76)*4))&amp;":"&amp;VLOOKUP($A70,tab_z,3,FALSE)&amp;(L$2+((ROW()-$C76)*4))),BD!$K$17))/2+IF(L70="","",COUNTIF(INDIRECT("'Calcul1'!"&amp;VLOOKUP($A70,tab_z,2,FALSE)&amp;(L$1+((ROW()-$C76)*4))&amp;":"&amp;VLOOKUP($A70,tab_z,3,FALSE)&amp;(L$2+((ROW()-$C76)*4))),BD!$K$18))/2+IF(L70="","",COUNTIF(INDIRECT("'Calcul1'!"&amp;VLOOKUP($A70,tab_z,2,FALSE)&amp;(L$1+((ROW()-$C76)*4))&amp;":"&amp;VLOOKUP($A70,tab_z,3,FALSE)&amp;(L$2+((ROW()-$C76)*4))),BD!$K$19))/2+IF(L70="","",COUNTIF(INDIRECT("'Calcul1'!"&amp;VLOOKUP($A70,tab_z,2,FALSE)&amp;(L$1+((ROW()-$C76)*4))&amp;":"&amp;VLOOKUP($A70,tab_z,3,FALSE)&amp;(L$2+((ROW()-$C76)*4))),BD!$K$20))/2</f>
        <v>#VALUE!</v>
      </c>
    </row>
    <row r="77" spans="1:12" x14ac:dyDescent="0.2">
      <c r="C77">
        <v>77</v>
      </c>
      <c r="D77" s="287" t="s">
        <v>535</v>
      </c>
      <c r="E77" s="274">
        <f t="shared" ref="E77:L77" ca="1" si="23">IF(E70="","",COUNTIF(INDIRECT("'Calcul1'!"&amp;VLOOKUP($A70,tab_z,2,FALSE)&amp;(E$1+((ROW()-$C77)*4))&amp;":"&amp;VLOOKUP($A70,tab_z,3,FALSE)&amp;(E$2+((ROW()-$C77)*4))),0))</f>
        <v>9</v>
      </c>
      <c r="F77" s="275">
        <f t="shared" ca="1" si="23"/>
        <v>9</v>
      </c>
      <c r="G77" s="275">
        <f t="shared" ca="1" si="23"/>
        <v>9</v>
      </c>
      <c r="H77" s="275" t="str">
        <f t="shared" ca="1" si="23"/>
        <v/>
      </c>
      <c r="I77" s="275" t="str">
        <f t="shared" ca="1" si="23"/>
        <v/>
      </c>
      <c r="J77" s="275" t="str">
        <f t="shared" ca="1" si="23"/>
        <v/>
      </c>
      <c r="K77" s="275" t="str">
        <f t="shared" ca="1" si="23"/>
        <v/>
      </c>
      <c r="L77" s="276" t="str">
        <f t="shared" ca="1" si="23"/>
        <v/>
      </c>
    </row>
    <row r="78" spans="1:12" x14ac:dyDescent="0.2">
      <c r="C78">
        <v>78</v>
      </c>
      <c r="D78" s="287" t="s">
        <v>536</v>
      </c>
      <c r="E78" s="274">
        <f ca="1">IF(E70="","",COUNTIF(INDIRECT("'Calcul1'!"&amp;VLOOKUP($A70,tab_z,2,FALSE)&amp;(E$1+((ROW()-$C78)*4))&amp;":"&amp;VLOOKUP($A70,tab_z,3,FALSE)&amp;(E$2+((ROW()-$C78)*4))),BD!$B$2))+IF(E70="","",COUNTIF(INDIRECT("'Calcul1'!"&amp;VLOOKUP($A70,tab_z,2,FALSE)&amp;(E$1+((ROW()-$C78)*4))&amp;":"&amp;VLOOKUP($A70,tab_z,3,FALSE)&amp;(E$2+((ROW()-$C78)*4))),CP_2_M))/2+IF(E70="","",COUNTIF(INDIRECT("'Calcul1'!"&amp;VLOOKUP($A70,tab_z,2,FALSE)&amp;(E$1+((ROW()-$C78)*4))&amp;":"&amp;VLOOKUP($A70,tab_z,3,FALSE)&amp;(E$2+((ROW()-$C78)*4))),CP_2_A))/2+IF(E70="","",COUNTIF(INDIRECT("'Calcul1'!"&amp;VLOOKUP($A70,tab_z,2,FALSE)&amp;(E$1+((ROW()-$C78)*4))&amp;":"&amp;VLOOKUP($A70,tab_z,3,FALSE)&amp;(E$2+((ROW()-$C78)*4))),BD!$B$6))/2+IF(E70="","",COUNTIF(INDIRECT("'Calcul1'!"&amp;VLOOKUP($A70,tab_z,2,FALSE)&amp;(E$1+((ROW()-$C78)*4))&amp;":"&amp;VLOOKUP($A70,tab_z,3,FALSE)&amp;(E$2+((ROW()-$C78)*4))),BD!$B$7))/2</f>
        <v>0</v>
      </c>
      <c r="F78" s="275">
        <f ca="1">IF(F70="","",COUNTIF(INDIRECT("'Calcul1'!"&amp;VLOOKUP($A70,tab_z,2,FALSE)&amp;(F$1+((ROW()-$C78)*4))&amp;":"&amp;VLOOKUP($A70,tab_z,3,FALSE)&amp;(F$2+((ROW()-$C78)*4))),BD!$B$2))+IF(F70="","",COUNTIF(INDIRECT("'Calcul1'!"&amp;VLOOKUP($A70,tab_z,2,FALSE)&amp;(F$1+((ROW()-$C78)*4))&amp;":"&amp;VLOOKUP($A70,tab_z,3,FALSE)&amp;(F$2+((ROW()-$C78)*4))),CP_2_M))/2+IF(F70="","",COUNTIF(INDIRECT("'Calcul1'!"&amp;VLOOKUP($A70,tab_z,2,FALSE)&amp;(F$1+((ROW()-$C78)*4))&amp;":"&amp;VLOOKUP($A70,tab_z,3,FALSE)&amp;(F$2+((ROW()-$C78)*4))),CP_2_A))/2+IF(F70="","",COUNTIF(INDIRECT("'Calcul1'!"&amp;VLOOKUP($A70,tab_z,2,FALSE)&amp;(F$1+((ROW()-$C78)*4))&amp;":"&amp;VLOOKUP($A70,tab_z,3,FALSE)&amp;(F$2+((ROW()-$C78)*4))),BD!$B$6))/2+IF(F70="","",COUNTIF(INDIRECT("'Calcul1'!"&amp;VLOOKUP($A70,tab_z,2,FALSE)&amp;(F$1+((ROW()-$C78)*4))&amp;":"&amp;VLOOKUP($A70,tab_z,3,FALSE)&amp;(F$2+((ROW()-$C78)*4))),BD!$B$7))/2</f>
        <v>0</v>
      </c>
      <c r="G78" s="275">
        <f ca="1">IF(G70="","",COUNTIF(INDIRECT("'Calcul1'!"&amp;VLOOKUP($A70,tab_z,2,FALSE)&amp;(G$1+((ROW()-$C78)*4))&amp;":"&amp;VLOOKUP($A70,tab_z,3,FALSE)&amp;(G$2+((ROW()-$C78)*4))),BD!$B$2))+IF(G70="","",COUNTIF(INDIRECT("'Calcul1'!"&amp;VLOOKUP($A70,tab_z,2,FALSE)&amp;(G$1+((ROW()-$C78)*4))&amp;":"&amp;VLOOKUP($A70,tab_z,3,FALSE)&amp;(G$2+((ROW()-$C78)*4))),CP_2_M))/2+IF(G70="","",COUNTIF(INDIRECT("'Calcul1'!"&amp;VLOOKUP($A70,tab_z,2,FALSE)&amp;(G$1+((ROW()-$C78)*4))&amp;":"&amp;VLOOKUP($A70,tab_z,3,FALSE)&amp;(G$2+((ROW()-$C78)*4))),CP_2_A))/2+IF(G70="","",COUNTIF(INDIRECT("'Calcul1'!"&amp;VLOOKUP($A70,tab_z,2,FALSE)&amp;(G$1+((ROW()-$C78)*4))&amp;":"&amp;VLOOKUP($A70,tab_z,3,FALSE)&amp;(G$2+((ROW()-$C78)*4))),BD!$B$6))/2+IF(G70="","",COUNTIF(INDIRECT("'Calcul1'!"&amp;VLOOKUP($A70,tab_z,2,FALSE)&amp;(G$1+((ROW()-$C78)*4))&amp;":"&amp;VLOOKUP($A70,tab_z,3,FALSE)&amp;(G$2+((ROW()-$C78)*4))),BD!$B$7))/2</f>
        <v>0</v>
      </c>
      <c r="H78" s="275" t="e">
        <f ca="1">IF(H70="","",COUNTIF(INDIRECT("'Calcul1'!"&amp;VLOOKUP($A70,tab_z,2,FALSE)&amp;(H$1+((ROW()-$C78)*4))&amp;":"&amp;VLOOKUP($A70,tab_z,3,FALSE)&amp;(H$2+((ROW()-$C78)*4))),BD!$B$2))+IF(H70="","",COUNTIF(INDIRECT("'Calcul1'!"&amp;VLOOKUP($A70,tab_z,2,FALSE)&amp;(H$1+((ROW()-$C78)*4))&amp;":"&amp;VLOOKUP($A70,tab_z,3,FALSE)&amp;(H$2+((ROW()-$C78)*4))),CP_2_M))/2+IF(H70="","",COUNTIF(INDIRECT("'Calcul1'!"&amp;VLOOKUP($A70,tab_z,2,FALSE)&amp;(H$1+((ROW()-$C78)*4))&amp;":"&amp;VLOOKUP($A70,tab_z,3,FALSE)&amp;(H$2+((ROW()-$C78)*4))),CP_2_A))/2+IF(H70="","",COUNTIF(INDIRECT("'Calcul1'!"&amp;VLOOKUP($A70,tab_z,2,FALSE)&amp;(H$1+((ROW()-$C78)*4))&amp;":"&amp;VLOOKUP($A70,tab_z,3,FALSE)&amp;(H$2+((ROW()-$C78)*4))),BD!$B$6))/2+IF(H70="","",COUNTIF(INDIRECT("'Calcul1'!"&amp;VLOOKUP($A70,tab_z,2,FALSE)&amp;(H$1+((ROW()-$C78)*4))&amp;":"&amp;VLOOKUP($A70,tab_z,3,FALSE)&amp;(H$2+((ROW()-$C78)*4))),BD!$B$7))/2</f>
        <v>#VALUE!</v>
      </c>
      <c r="I78" s="275" t="e">
        <f ca="1">IF(I70="","",COUNTIF(INDIRECT("'Calcul1'!"&amp;VLOOKUP($A70,tab_z,2,FALSE)&amp;(I$1+((ROW()-$C78)*4))&amp;":"&amp;VLOOKUP($A70,tab_z,3,FALSE)&amp;(I$2+((ROW()-$C78)*4))),BD!$B$2))+IF(I70="","",COUNTIF(INDIRECT("'Calcul1'!"&amp;VLOOKUP($A70,tab_z,2,FALSE)&amp;(I$1+((ROW()-$C78)*4))&amp;":"&amp;VLOOKUP($A70,tab_z,3,FALSE)&amp;(I$2+((ROW()-$C78)*4))),CP_2_M))/2+IF(I70="","",COUNTIF(INDIRECT("'Calcul1'!"&amp;VLOOKUP($A70,tab_z,2,FALSE)&amp;(I$1+((ROW()-$C78)*4))&amp;":"&amp;VLOOKUP($A70,tab_z,3,FALSE)&amp;(I$2+((ROW()-$C78)*4))),CP_2_A))/2+IF(I70="","",COUNTIF(INDIRECT("'Calcul1'!"&amp;VLOOKUP($A70,tab_z,2,FALSE)&amp;(I$1+((ROW()-$C78)*4))&amp;":"&amp;VLOOKUP($A70,tab_z,3,FALSE)&amp;(I$2+((ROW()-$C78)*4))),BD!$B$6))/2+IF(I70="","",COUNTIF(INDIRECT("'Calcul1'!"&amp;VLOOKUP($A70,tab_z,2,FALSE)&amp;(I$1+((ROW()-$C78)*4))&amp;":"&amp;VLOOKUP($A70,tab_z,3,FALSE)&amp;(I$2+((ROW()-$C78)*4))),BD!$B$7))/2</f>
        <v>#VALUE!</v>
      </c>
      <c r="J78" s="275" t="e">
        <f ca="1">IF(J70="","",COUNTIF(INDIRECT("'Calcul1'!"&amp;VLOOKUP($A70,tab_z,2,FALSE)&amp;(J$1+((ROW()-$C78)*4))&amp;":"&amp;VLOOKUP($A70,tab_z,3,FALSE)&amp;(J$2+((ROW()-$C78)*4))),BD!$B$2))+IF(J70="","",COUNTIF(INDIRECT("'Calcul1'!"&amp;VLOOKUP($A70,tab_z,2,FALSE)&amp;(J$1+((ROW()-$C78)*4))&amp;":"&amp;VLOOKUP($A70,tab_z,3,FALSE)&amp;(J$2+((ROW()-$C78)*4))),CP_2_M))/2+IF(J70="","",COUNTIF(INDIRECT("'Calcul1'!"&amp;VLOOKUP($A70,tab_z,2,FALSE)&amp;(J$1+((ROW()-$C78)*4))&amp;":"&amp;VLOOKUP($A70,tab_z,3,FALSE)&amp;(J$2+((ROW()-$C78)*4))),CP_2_A))/2+IF(J70="","",COUNTIF(INDIRECT("'Calcul1'!"&amp;VLOOKUP($A70,tab_z,2,FALSE)&amp;(J$1+((ROW()-$C78)*4))&amp;":"&amp;VLOOKUP($A70,tab_z,3,FALSE)&amp;(J$2+((ROW()-$C78)*4))),BD!$B$6))/2+IF(J70="","",COUNTIF(INDIRECT("'Calcul1'!"&amp;VLOOKUP($A70,tab_z,2,FALSE)&amp;(J$1+((ROW()-$C78)*4))&amp;":"&amp;VLOOKUP($A70,tab_z,3,FALSE)&amp;(J$2+((ROW()-$C78)*4))),BD!$B$7))/2</f>
        <v>#VALUE!</v>
      </c>
      <c r="K78" s="275" t="e">
        <f ca="1">IF(K70="","",COUNTIF(INDIRECT("'Calcul1'!"&amp;VLOOKUP($A70,tab_z,2,FALSE)&amp;(K$1+((ROW()-$C78)*4))&amp;":"&amp;VLOOKUP($A70,tab_z,3,FALSE)&amp;(K$2+((ROW()-$C78)*4))),BD!$B$2))+IF(K70="","",COUNTIF(INDIRECT("'Calcul1'!"&amp;VLOOKUP($A70,tab_z,2,FALSE)&amp;(K$1+((ROW()-$C78)*4))&amp;":"&amp;VLOOKUP($A70,tab_z,3,FALSE)&amp;(K$2+((ROW()-$C78)*4))),CP_2_M))/2+IF(K70="","",COUNTIF(INDIRECT("'Calcul1'!"&amp;VLOOKUP($A70,tab_z,2,FALSE)&amp;(K$1+((ROW()-$C78)*4))&amp;":"&amp;VLOOKUP($A70,tab_z,3,FALSE)&amp;(K$2+((ROW()-$C78)*4))),CP_2_A))/2+IF(K70="","",COUNTIF(INDIRECT("'Calcul1'!"&amp;VLOOKUP($A70,tab_z,2,FALSE)&amp;(K$1+((ROW()-$C78)*4))&amp;":"&amp;VLOOKUP($A70,tab_z,3,FALSE)&amp;(K$2+((ROW()-$C78)*4))),BD!$B$6))/2+IF(K70="","",COUNTIF(INDIRECT("'Calcul1'!"&amp;VLOOKUP($A70,tab_z,2,FALSE)&amp;(K$1+((ROW()-$C78)*4))&amp;":"&amp;VLOOKUP($A70,tab_z,3,FALSE)&amp;(K$2+((ROW()-$C78)*4))),BD!$B$7))/2</f>
        <v>#VALUE!</v>
      </c>
      <c r="L78" s="276" t="e">
        <f ca="1">IF(L70="","",COUNTIF(INDIRECT("'Calcul1'!"&amp;VLOOKUP($A70,tab_z,2,FALSE)&amp;(L$1+((ROW()-$C78)*4))&amp;":"&amp;VLOOKUP($A70,tab_z,3,FALSE)&amp;(L$2+((ROW()-$C78)*4))),BD!$B$2))+IF(L70="","",COUNTIF(INDIRECT("'Calcul1'!"&amp;VLOOKUP($A70,tab_z,2,FALSE)&amp;(L$1+((ROW()-$C78)*4))&amp;":"&amp;VLOOKUP($A70,tab_z,3,FALSE)&amp;(L$2+((ROW()-$C78)*4))),CP_2_M))/2+IF(L70="","",COUNTIF(INDIRECT("'Calcul1'!"&amp;VLOOKUP($A70,tab_z,2,FALSE)&amp;(L$1+((ROW()-$C78)*4))&amp;":"&amp;VLOOKUP($A70,tab_z,3,FALSE)&amp;(L$2+((ROW()-$C78)*4))),CP_2_A))/2+IF(L70="","",COUNTIF(INDIRECT("'Calcul1'!"&amp;VLOOKUP($A70,tab_z,2,FALSE)&amp;(L$1+((ROW()-$C78)*4))&amp;":"&amp;VLOOKUP($A70,tab_z,3,FALSE)&amp;(L$2+((ROW()-$C78)*4))),BD!$B$6))/2+IF(L70="","",COUNTIF(INDIRECT("'Calcul1'!"&amp;VLOOKUP($A70,tab_z,2,FALSE)&amp;(L$1+((ROW()-$C78)*4))&amp;":"&amp;VLOOKUP($A70,tab_z,3,FALSE)&amp;(L$2+((ROW()-$C78)*4))),BD!$B$7))/2</f>
        <v>#VALUE!</v>
      </c>
    </row>
    <row r="79" spans="1:12" x14ac:dyDescent="0.2">
      <c r="C79">
        <v>79</v>
      </c>
      <c r="D79" s="287" t="s">
        <v>537</v>
      </c>
      <c r="E79" s="274">
        <f ca="1">IF(E70="","",COUNTIF(INDIRECT("'Calcul1'!"&amp;VLOOKUP($A70,tab_z,2,FALSE)&amp;(E$1+((ROW()-$C79)*4))&amp;":"&amp;VLOOKUP($A70,tab_z,3,FALSE)&amp;(E$2+((ROW()-$C79)*4))),BD!$B$8))+IF(E70="","",COUNTIF(INDIRECT("'Calcul1'!"&amp;VLOOKUP($A70,tab_z,2,FALSE)&amp;(E$1+((ROW()-$C79)*4))&amp;":"&amp;VLOOKUP($A70,tab_z,3,FALSE)&amp;(E$2+((ROW()-$C79)*4))),BD!$B$9))+IF(E70="","",COUNTIF(INDIRECT("'Calcul1'!"&amp;VLOOKUP($A70,tab_z,2,FALSE)&amp;(E$1+((ROW()-$C79)*4))&amp;":"&amp;VLOOKUP($A70,tab_z,3,FALSE)&amp;(E$2+((ROW()-$C79)*4))),BD!$B$10))+IF(E70="","",COUNTIF(INDIRECT("'Calcul1'!"&amp;VLOOKUP($A70,tab_z,2,FALSE)&amp;(E$1+((ROW()-$C79)*4))&amp;":"&amp;VLOOKUP($A70,tab_z,3,FALSE)&amp;(E$2+((ROW()-$C79)*4))),BD!$B$11))+IF(E70="","",COUNTIF(INDIRECT("'Calcul1'!"&amp;VLOOKUP($A70,tab_z,2,FALSE)&amp;(E$1+((ROW()-$C79)*4))&amp;":"&amp;VLOOKUP($A70,tab_z,3,FALSE)&amp;(E$2+((ROW()-$C79)*4))),BD!$B$12))+IF(E70="","",COUNTIF(INDIRECT("'Calcul1'!"&amp;VLOOKUP($A70,tab_z,2,FALSE)&amp;(E$1+((ROW()-$C79)*4))&amp;":"&amp;VLOOKUP($A70,tab_z,3,FALSE)&amp;(E$2+((ROW()-$C79)*4))),BD!$B$13))</f>
        <v>0</v>
      </c>
      <c r="F79" s="275">
        <f ca="1">IF(F70="","",COUNTIF(INDIRECT("'Calcul1'!"&amp;VLOOKUP($A70,tab_z,2,FALSE)&amp;(F$1+((ROW()-$C79)*4))&amp;":"&amp;VLOOKUP($A70,tab_z,3,FALSE)&amp;(F$2+((ROW()-$C79)*4))),BD!$B$8))+IF(F70="","",COUNTIF(INDIRECT("'Calcul1'!"&amp;VLOOKUP($A70,tab_z,2,FALSE)&amp;(F$1+((ROW()-$C79)*4))&amp;":"&amp;VLOOKUP($A70,tab_z,3,FALSE)&amp;(F$2+((ROW()-$C79)*4))),BD!$B$9))+IF(F70="","",COUNTIF(INDIRECT("'Calcul1'!"&amp;VLOOKUP($A70,tab_z,2,FALSE)&amp;(F$1+((ROW()-$C79)*4))&amp;":"&amp;VLOOKUP($A70,tab_z,3,FALSE)&amp;(F$2+((ROW()-$C79)*4))),BD!$B$10))+IF(F70="","",COUNTIF(INDIRECT("'Calcul1'!"&amp;VLOOKUP($A70,tab_z,2,FALSE)&amp;(F$1+((ROW()-$C79)*4))&amp;":"&amp;VLOOKUP($A70,tab_z,3,FALSE)&amp;(F$2+((ROW()-$C79)*4))),BD!$B$11))+IF(F70="","",COUNTIF(INDIRECT("'Calcul1'!"&amp;VLOOKUP($A70,tab_z,2,FALSE)&amp;(F$1+((ROW()-$C79)*4))&amp;":"&amp;VLOOKUP($A70,tab_z,3,FALSE)&amp;(F$2+((ROW()-$C79)*4))),BD!$B$12))+IF(F70="","",COUNTIF(INDIRECT("'Calcul1'!"&amp;VLOOKUP($A70,tab_z,2,FALSE)&amp;(F$1+((ROW()-$C79)*4))&amp;":"&amp;VLOOKUP($A70,tab_z,3,FALSE)&amp;(F$2+((ROW()-$C79)*4))),BD!$B$13))</f>
        <v>0</v>
      </c>
      <c r="G79" s="275">
        <f ca="1">IF(G70="","",COUNTIF(INDIRECT("'Calcul1'!"&amp;VLOOKUP($A70,tab_z,2,FALSE)&amp;(G$1+((ROW()-$C79)*4))&amp;":"&amp;VLOOKUP($A70,tab_z,3,FALSE)&amp;(G$2+((ROW()-$C79)*4))),BD!$B$8))+IF(G70="","",COUNTIF(INDIRECT("'Calcul1'!"&amp;VLOOKUP($A70,tab_z,2,FALSE)&amp;(G$1+((ROW()-$C79)*4))&amp;":"&amp;VLOOKUP($A70,tab_z,3,FALSE)&amp;(G$2+((ROW()-$C79)*4))),BD!$B$9))+IF(G70="","",COUNTIF(INDIRECT("'Calcul1'!"&amp;VLOOKUP($A70,tab_z,2,FALSE)&amp;(G$1+((ROW()-$C79)*4))&amp;":"&amp;VLOOKUP($A70,tab_z,3,FALSE)&amp;(G$2+((ROW()-$C79)*4))),BD!$B$10))+IF(G70="","",COUNTIF(INDIRECT("'Calcul1'!"&amp;VLOOKUP($A70,tab_z,2,FALSE)&amp;(G$1+((ROW()-$C79)*4))&amp;":"&amp;VLOOKUP($A70,tab_z,3,FALSE)&amp;(G$2+((ROW()-$C79)*4))),BD!$B$11))+IF(G70="","",COUNTIF(INDIRECT("'Calcul1'!"&amp;VLOOKUP($A70,tab_z,2,FALSE)&amp;(G$1+((ROW()-$C79)*4))&amp;":"&amp;VLOOKUP($A70,tab_z,3,FALSE)&amp;(G$2+((ROW()-$C79)*4))),BD!$B$12))+IF(G70="","",COUNTIF(INDIRECT("'Calcul1'!"&amp;VLOOKUP($A70,tab_z,2,FALSE)&amp;(G$1+((ROW()-$C79)*4))&amp;":"&amp;VLOOKUP($A70,tab_z,3,FALSE)&amp;(G$2+((ROW()-$C79)*4))),BD!$B$13))</f>
        <v>0</v>
      </c>
      <c r="H79" s="275" t="e">
        <f ca="1">IF(H70="","",COUNTIF(INDIRECT("'Calcul1'!"&amp;VLOOKUP($A70,tab_z,2,FALSE)&amp;(H$1+((ROW()-$C79)*4))&amp;":"&amp;VLOOKUP($A70,tab_z,3,FALSE)&amp;(H$2+((ROW()-$C79)*4))),BD!$B$8))+IF(H70="","",COUNTIF(INDIRECT("'Calcul1'!"&amp;VLOOKUP($A70,tab_z,2,FALSE)&amp;(H$1+((ROW()-$C79)*4))&amp;":"&amp;VLOOKUP($A70,tab_z,3,FALSE)&amp;(H$2+((ROW()-$C79)*4))),BD!$B$9))+IF(H70="","",COUNTIF(INDIRECT("'Calcul1'!"&amp;VLOOKUP($A70,tab_z,2,FALSE)&amp;(H$1+((ROW()-$C79)*4))&amp;":"&amp;VLOOKUP($A70,tab_z,3,FALSE)&amp;(H$2+((ROW()-$C79)*4))),BD!$B$10))+IF(H70="","",COUNTIF(INDIRECT("'Calcul1'!"&amp;VLOOKUP($A70,tab_z,2,FALSE)&amp;(H$1+((ROW()-$C79)*4))&amp;":"&amp;VLOOKUP($A70,tab_z,3,FALSE)&amp;(H$2+((ROW()-$C79)*4))),BD!$B$11))+IF(H70="","",COUNTIF(INDIRECT("'Calcul1'!"&amp;VLOOKUP($A70,tab_z,2,FALSE)&amp;(H$1+((ROW()-$C79)*4))&amp;":"&amp;VLOOKUP($A70,tab_z,3,FALSE)&amp;(H$2+((ROW()-$C79)*4))),BD!$B$12))+IF(H70="","",COUNTIF(INDIRECT("'Calcul1'!"&amp;VLOOKUP($A70,tab_z,2,FALSE)&amp;(H$1+((ROW()-$C79)*4))&amp;":"&amp;VLOOKUP($A70,tab_z,3,FALSE)&amp;(H$2+((ROW()-$C79)*4))),BD!$B$13))</f>
        <v>#VALUE!</v>
      </c>
      <c r="I79" s="275" t="e">
        <f ca="1">IF(I70="","",COUNTIF(INDIRECT("'Calcul1'!"&amp;VLOOKUP($A70,tab_z,2,FALSE)&amp;(I$1+((ROW()-$C79)*4))&amp;":"&amp;VLOOKUP($A70,tab_z,3,FALSE)&amp;(I$2+((ROW()-$C79)*4))),BD!$B$8))+IF(I70="","",COUNTIF(INDIRECT("'Calcul1'!"&amp;VLOOKUP($A70,tab_z,2,FALSE)&amp;(I$1+((ROW()-$C79)*4))&amp;":"&amp;VLOOKUP($A70,tab_z,3,FALSE)&amp;(I$2+((ROW()-$C79)*4))),BD!$B$9))+IF(I70="","",COUNTIF(INDIRECT("'Calcul1'!"&amp;VLOOKUP($A70,tab_z,2,FALSE)&amp;(I$1+((ROW()-$C79)*4))&amp;":"&amp;VLOOKUP($A70,tab_z,3,FALSE)&amp;(I$2+((ROW()-$C79)*4))),BD!$B$10))+IF(I70="","",COUNTIF(INDIRECT("'Calcul1'!"&amp;VLOOKUP($A70,tab_z,2,FALSE)&amp;(I$1+((ROW()-$C79)*4))&amp;":"&amp;VLOOKUP($A70,tab_z,3,FALSE)&amp;(I$2+((ROW()-$C79)*4))),BD!$B$11))+IF(I70="","",COUNTIF(INDIRECT("'Calcul1'!"&amp;VLOOKUP($A70,tab_z,2,FALSE)&amp;(I$1+((ROW()-$C79)*4))&amp;":"&amp;VLOOKUP($A70,tab_z,3,FALSE)&amp;(I$2+((ROW()-$C79)*4))),BD!$B$12))+IF(I70="","",COUNTIF(INDIRECT("'Calcul1'!"&amp;VLOOKUP($A70,tab_z,2,FALSE)&amp;(I$1+((ROW()-$C79)*4))&amp;":"&amp;VLOOKUP($A70,tab_z,3,FALSE)&amp;(I$2+((ROW()-$C79)*4))),BD!$B$13))</f>
        <v>#VALUE!</v>
      </c>
      <c r="J79" s="275" t="e">
        <f ca="1">IF(J70="","",COUNTIF(INDIRECT("'Calcul1'!"&amp;VLOOKUP($A70,tab_z,2,FALSE)&amp;(J$1+((ROW()-$C79)*4))&amp;":"&amp;VLOOKUP($A70,tab_z,3,FALSE)&amp;(J$2+((ROW()-$C79)*4))),BD!$B$8))+IF(J70="","",COUNTIF(INDIRECT("'Calcul1'!"&amp;VLOOKUP($A70,tab_z,2,FALSE)&amp;(J$1+((ROW()-$C79)*4))&amp;":"&amp;VLOOKUP($A70,tab_z,3,FALSE)&amp;(J$2+((ROW()-$C79)*4))),BD!$B$9))+IF(J70="","",COUNTIF(INDIRECT("'Calcul1'!"&amp;VLOOKUP($A70,tab_z,2,FALSE)&amp;(J$1+((ROW()-$C79)*4))&amp;":"&amp;VLOOKUP($A70,tab_z,3,FALSE)&amp;(J$2+((ROW()-$C79)*4))),BD!$B$10))+IF(J70="","",COUNTIF(INDIRECT("'Calcul1'!"&amp;VLOOKUP($A70,tab_z,2,FALSE)&amp;(J$1+((ROW()-$C79)*4))&amp;":"&amp;VLOOKUP($A70,tab_z,3,FALSE)&amp;(J$2+((ROW()-$C79)*4))),BD!$B$11))+IF(J70="","",COUNTIF(INDIRECT("'Calcul1'!"&amp;VLOOKUP($A70,tab_z,2,FALSE)&amp;(J$1+((ROW()-$C79)*4))&amp;":"&amp;VLOOKUP($A70,tab_z,3,FALSE)&amp;(J$2+((ROW()-$C79)*4))),BD!$B$12))+IF(J70="","",COUNTIF(INDIRECT("'Calcul1'!"&amp;VLOOKUP($A70,tab_z,2,FALSE)&amp;(J$1+((ROW()-$C79)*4))&amp;":"&amp;VLOOKUP($A70,tab_z,3,FALSE)&amp;(J$2+((ROW()-$C79)*4))),BD!$B$13))</f>
        <v>#VALUE!</v>
      </c>
      <c r="K79" s="275" t="e">
        <f ca="1">IF(K70="","",COUNTIF(INDIRECT("'Calcul1'!"&amp;VLOOKUP($A70,tab_z,2,FALSE)&amp;(K$1+((ROW()-$C79)*4))&amp;":"&amp;VLOOKUP($A70,tab_z,3,FALSE)&amp;(K$2+((ROW()-$C79)*4))),BD!$B$8))+IF(K70="","",COUNTIF(INDIRECT("'Calcul1'!"&amp;VLOOKUP($A70,tab_z,2,FALSE)&amp;(K$1+((ROW()-$C79)*4))&amp;":"&amp;VLOOKUP($A70,tab_z,3,FALSE)&amp;(K$2+((ROW()-$C79)*4))),BD!$B$9))+IF(K70="","",COUNTIF(INDIRECT("'Calcul1'!"&amp;VLOOKUP($A70,tab_z,2,FALSE)&amp;(K$1+((ROW()-$C79)*4))&amp;":"&amp;VLOOKUP($A70,tab_z,3,FALSE)&amp;(K$2+((ROW()-$C79)*4))),BD!$B$10))+IF(K70="","",COUNTIF(INDIRECT("'Calcul1'!"&amp;VLOOKUP($A70,tab_z,2,FALSE)&amp;(K$1+((ROW()-$C79)*4))&amp;":"&amp;VLOOKUP($A70,tab_z,3,FALSE)&amp;(K$2+((ROW()-$C79)*4))),BD!$B$11))+IF(K70="","",COUNTIF(INDIRECT("'Calcul1'!"&amp;VLOOKUP($A70,tab_z,2,FALSE)&amp;(K$1+((ROW()-$C79)*4))&amp;":"&amp;VLOOKUP($A70,tab_z,3,FALSE)&amp;(K$2+((ROW()-$C79)*4))),BD!$B$12))+IF(K70="","",COUNTIF(INDIRECT("'Calcul1'!"&amp;VLOOKUP($A70,tab_z,2,FALSE)&amp;(K$1+((ROW()-$C79)*4))&amp;":"&amp;VLOOKUP($A70,tab_z,3,FALSE)&amp;(K$2+((ROW()-$C79)*4))),BD!$B$13))</f>
        <v>#VALUE!</v>
      </c>
      <c r="L79" s="276" t="e">
        <f ca="1">IF(L70="","",COUNTIF(INDIRECT("'Calcul1'!"&amp;VLOOKUP($A70,tab_z,2,FALSE)&amp;(L$1+((ROW()-$C79)*4))&amp;":"&amp;VLOOKUP($A70,tab_z,3,FALSE)&amp;(L$2+((ROW()-$C79)*4))),BD!$B$8))+IF(L70="","",COUNTIF(INDIRECT("'Calcul1'!"&amp;VLOOKUP($A70,tab_z,2,FALSE)&amp;(L$1+((ROW()-$C79)*4))&amp;":"&amp;VLOOKUP($A70,tab_z,3,FALSE)&amp;(L$2+((ROW()-$C79)*4))),BD!$B$9))+IF(L70="","",COUNTIF(INDIRECT("'Calcul1'!"&amp;VLOOKUP($A70,tab_z,2,FALSE)&amp;(L$1+((ROW()-$C79)*4))&amp;":"&amp;VLOOKUP($A70,tab_z,3,FALSE)&amp;(L$2+((ROW()-$C79)*4))),BD!$B$10))+IF(L70="","",COUNTIF(INDIRECT("'Calcul1'!"&amp;VLOOKUP($A70,tab_z,2,FALSE)&amp;(L$1+((ROW()-$C79)*4))&amp;":"&amp;VLOOKUP($A70,tab_z,3,FALSE)&amp;(L$2+((ROW()-$C79)*4))),BD!$B$11))+IF(L70="","",COUNTIF(INDIRECT("'Calcul1'!"&amp;VLOOKUP($A70,tab_z,2,FALSE)&amp;(L$1+((ROW()-$C79)*4))&amp;":"&amp;VLOOKUP($A70,tab_z,3,FALSE)&amp;(L$2+((ROW()-$C79)*4))),BD!$B$12))+IF(L70="","",COUNTIF(INDIRECT("'Calcul1'!"&amp;VLOOKUP($A70,tab_z,2,FALSE)&amp;(L$1+((ROW()-$C79)*4))&amp;":"&amp;VLOOKUP($A70,tab_z,3,FALSE)&amp;(L$2+((ROW()-$C79)*4))),BD!$B$13))</f>
        <v>#VALUE!</v>
      </c>
    </row>
    <row r="80" spans="1:12" ht="13.5" thickBot="1" x14ac:dyDescent="0.25">
      <c r="D80" s="290" t="s">
        <v>539</v>
      </c>
      <c r="E80" s="282">
        <f t="shared" ref="E80:L80" ca="1" si="24">IF(E70="","",E71+E72+E77+E78)</f>
        <v>31</v>
      </c>
      <c r="F80" s="283">
        <f t="shared" ca="1" si="24"/>
        <v>31</v>
      </c>
      <c r="G80" s="283">
        <f t="shared" ca="1" si="24"/>
        <v>31</v>
      </c>
      <c r="H80" s="283" t="str">
        <f t="shared" ca="1" si="24"/>
        <v/>
      </c>
      <c r="I80" s="283" t="str">
        <f t="shared" ca="1" si="24"/>
        <v/>
      </c>
      <c r="J80" s="283" t="str">
        <f t="shared" ca="1" si="24"/>
        <v/>
      </c>
      <c r="K80" s="283" t="str">
        <f t="shared" ca="1" si="24"/>
        <v/>
      </c>
      <c r="L80" s="284" t="str">
        <f t="shared" ca="1" si="24"/>
        <v/>
      </c>
    </row>
    <row r="81" spans="1:12" ht="13.5" thickBot="1" x14ac:dyDescent="0.25">
      <c r="E81" s="291"/>
      <c r="F81" s="291"/>
      <c r="G81" s="291"/>
    </row>
    <row r="82" spans="1:12" ht="13.5" thickBot="1" x14ac:dyDescent="0.25">
      <c r="A82" s="206" t="s">
        <v>525</v>
      </c>
      <c r="B82">
        <f>IF(AND(MONTH(debut)&gt;=8,B83&gt;=8),$D$1,$D$1+1)</f>
        <v>2019</v>
      </c>
      <c r="D82" s="257" t="s">
        <v>526</v>
      </c>
      <c r="E82" s="258">
        <v>1</v>
      </c>
      <c r="F82" s="259">
        <v>2</v>
      </c>
      <c r="G82" s="259">
        <v>3</v>
      </c>
      <c r="H82" s="259">
        <v>4</v>
      </c>
      <c r="I82" s="259">
        <v>5</v>
      </c>
      <c r="J82" s="259">
        <v>6</v>
      </c>
      <c r="K82" s="259">
        <v>7</v>
      </c>
      <c r="L82" s="260">
        <v>8</v>
      </c>
    </row>
    <row r="83" spans="1:12" ht="63" thickBot="1" x14ac:dyDescent="0.25">
      <c r="A83" s="145" t="s">
        <v>22</v>
      </c>
      <c r="B83" s="261">
        <v>2</v>
      </c>
      <c r="D83" s="262" t="s">
        <v>527</v>
      </c>
      <c r="E83" s="263" t="str">
        <f ca="1">E70</f>
        <v>Personnel 01</v>
      </c>
      <c r="F83" s="264" t="str">
        <f ca="1">F70</f>
        <v>Personnel 02</v>
      </c>
      <c r="G83" s="264" t="str">
        <f t="shared" ref="G83:L83" ca="1" si="25">G70</f>
        <v>Personnel 03</v>
      </c>
      <c r="H83" s="264" t="str">
        <f t="shared" ca="1" si="25"/>
        <v/>
      </c>
      <c r="I83" s="264" t="str">
        <f t="shared" ca="1" si="25"/>
        <v/>
      </c>
      <c r="J83" s="264" t="str">
        <f t="shared" ca="1" si="25"/>
        <v/>
      </c>
      <c r="K83" s="264" t="str">
        <f t="shared" ca="1" si="25"/>
        <v/>
      </c>
      <c r="L83" s="265" t="str">
        <f t="shared" ca="1" si="25"/>
        <v/>
      </c>
    </row>
    <row r="84" spans="1:12" x14ac:dyDescent="0.2">
      <c r="A84" s="266" t="s">
        <v>528</v>
      </c>
      <c r="B84" s="267">
        <f ca="1">B85+B86</f>
        <v>28</v>
      </c>
      <c r="D84" s="286" t="s">
        <v>60</v>
      </c>
      <c r="E84" s="269">
        <f ca="1">IF(E83="","",E86+E87+E88+E89+E92)</f>
        <v>0</v>
      </c>
      <c r="F84" s="270">
        <f ca="1">IF(F83="","",F86+F87+F88+F89+F92)</f>
        <v>0</v>
      </c>
      <c r="G84" s="270">
        <f t="shared" ref="G84:L84" ca="1" si="26">IF(G83="","",G86+G87+G88+G89+G92)</f>
        <v>0</v>
      </c>
      <c r="H84" s="270" t="str">
        <f t="shared" ca="1" si="26"/>
        <v/>
      </c>
      <c r="I84" s="270" t="str">
        <f t="shared" ca="1" si="26"/>
        <v/>
      </c>
      <c r="J84" s="270" t="str">
        <f t="shared" ca="1" si="26"/>
        <v/>
      </c>
      <c r="K84" s="270" t="str">
        <f t="shared" ca="1" si="26"/>
        <v/>
      </c>
      <c r="L84" s="271" t="str">
        <f t="shared" ca="1" si="26"/>
        <v/>
      </c>
    </row>
    <row r="85" spans="1:12" x14ac:dyDescent="0.2">
      <c r="A85" s="266" t="s">
        <v>529</v>
      </c>
      <c r="B85" s="272">
        <f ca="1">COUNTIF(INDIRECT("'Planning'!$"&amp;VLOOKUP(A83,tab_z,2,FALSE)&amp;"1:$"&amp;VLOOKUP(A83,tab_z,3,FALSE)&amp;1),1)</f>
        <v>20</v>
      </c>
      <c r="D85" s="287" t="s">
        <v>530</v>
      </c>
      <c r="E85" s="274">
        <f ca="1">IF(E83="","",B84-E84-E90-E91)</f>
        <v>20</v>
      </c>
      <c r="F85" s="275">
        <f ca="1">IF(F83="","",B84-F84-F90-F91)</f>
        <v>20</v>
      </c>
      <c r="G85" s="275">
        <f ca="1">IF(G83="","",B84-G84-G90-G91)</f>
        <v>20</v>
      </c>
      <c r="H85" s="275" t="str">
        <f ca="1">IF(H83="","",B84-H84-H90-H91)</f>
        <v/>
      </c>
      <c r="I85" s="275" t="str">
        <f ca="1">IF(I83="","",B84-I84-I90-I91)</f>
        <v/>
      </c>
      <c r="J85" s="275" t="str">
        <f ca="1">IF(J83="","",B84-J84-J90-J91)</f>
        <v/>
      </c>
      <c r="K85" s="275" t="str">
        <f ca="1">IF(K83="","",B84-K84-K90-K91)</f>
        <v/>
      </c>
      <c r="L85" s="276" t="str">
        <f ca="1">IF(L83="","",B84-L84-L90-L91)</f>
        <v/>
      </c>
    </row>
    <row r="86" spans="1:12" ht="13.5" thickBot="1" x14ac:dyDescent="0.25">
      <c r="A86" s="277" t="s">
        <v>531</v>
      </c>
      <c r="B86" s="278">
        <f ca="1">COUNTIF(INDIRECT("'Planning'!$"&amp;VLOOKUP(A83,tab_z,2,FALSE)&amp;"1:$"&amp;VLOOKUP(A83,tab_z,3,FALSE)&amp;9),0)</f>
        <v>8</v>
      </c>
      <c r="C86">
        <v>86</v>
      </c>
      <c r="D86" s="287" t="s">
        <v>9</v>
      </c>
      <c r="E86" s="274">
        <f ca="1">IF(E83="","",COUNTIF(INDIRECT("'Calcul1'!"&amp;VLOOKUP($A83,tab_z,2,FALSE)&amp;(E$1+((ROW()-$C86)*4))&amp;":"&amp;VLOOKUP($A83,tab_z,3,FALSE)&amp;(E$2+((ROW()-$C86)*4))),BD!$E$2))/2+IF(E83="","",COUNTIF(INDIRECT("'Calcul1'!"&amp;VLOOKUP($A83,tab_z,2,FALSE)&amp;(E$1+((ROW()-$C86)*4))&amp;":"&amp;VLOOKUP($A83,tab_z,3,FALSE)&amp;(E$2+((ROW()-$C86)*4))),BD!$E$3))/2+IF(E83="","",COUNTIF(INDIRECT("'Calcul1'!"&amp;VLOOKUP($A83,tab_z,2,FALSE)&amp;(E$1+((ROW()-$C86)*4))&amp;":"&amp;VLOOKUP($A83,tab_z,3,FALSE)&amp;(E$2+((ROW()-$C86)*4))),BD!$E$4))/2+IF(E83="","",COUNTIF(INDIRECT("'Calcul1'!"&amp;VLOOKUP($A83,tab_z,2,FALSE)&amp;(E$1+((ROW()-$C86)*4))&amp;":"&amp;VLOOKUP($A83,tab_z,3,FALSE)&amp;(E$2+((ROW()-$C86)*4))),BD!$E$5))/2+IF(E83="","",COUNTIF(INDIRECT("'Calcul1'!"&amp;VLOOKUP($A83,tab_z,2,FALSE)&amp;(E$1+((ROW()-$C86)*4))&amp;":"&amp;VLOOKUP($A83,tab_z,3,FALSE)&amp;(E$2+((ROW()-$C86)*4))),BD!$E$6))/2+IF(E83="","",COUNTIF(INDIRECT("'Calcul1'!"&amp;VLOOKUP($A83,tab_z,2,FALSE)&amp;(E$1+((ROW()-$C86)*4))&amp;":"&amp;VLOOKUP($A83,tab_z,3,FALSE)&amp;(E$2+((ROW()-$C86)*4))),BD!$E$7))/2+IF(E83="","",COUNTIF(INDIRECT("'Calcul1'!"&amp;VLOOKUP($A83,tab_z,2,FALSE)&amp;(E$1+((ROW()-$C86)*4))&amp;":"&amp;VLOOKUP($A83,tab_z,3,FALSE)&amp;(E$2+((ROW()-$C86)*4))),BD!$E$8))/2+IF(E83="","",COUNTIF(INDIRECT("'Calcul1'!"&amp;VLOOKUP($A83,tab_z,2,FALSE)&amp;(E$1+((ROW()-$C86)*4))&amp;":"&amp;VLOOKUP($A83,tab_z,3,FALSE)&amp;(E$2+((ROW()-$C86)*4))),BD!$E$9))/2+IF(E83="","",COUNTIF(INDIRECT("'Calcul1'!"&amp;VLOOKUP($A83,tab_z,2,FALSE)&amp;(E$1+((ROW()-$C86)*4))&amp;":"&amp;VLOOKUP($A83,tab_z,3,FALSE)&amp;(E$2+((ROW()-$C86)*4))),BD!$E$10))/2+IF(E83="","",COUNTIF(INDIRECT("'Calcul1'!"&amp;VLOOKUP($A83,tab_z,2,FALSE)&amp;(E$1+((ROW()-$C86)*4))&amp;":"&amp;VLOOKUP($A83,tab_z,3,FALSE)&amp;(E$2+((ROW()-$C86)*4))),BD!$E$11))/2+IF(E83="","",COUNTIF(INDIRECT("'Calcul1'!"&amp;VLOOKUP($A83,tab_z,2,FALSE)&amp;(E$1+((ROW()-$C86)*4))&amp;":"&amp;VLOOKUP($A83,tab_z,3,FALSE)&amp;(E$2+((ROW()-$C86)*4))),BD!$E$12))/2+IF(E83="","",COUNTIF(INDIRECT("'Calcul1'!"&amp;VLOOKUP($A83,tab_z,2,FALSE)&amp;(E$1+((ROW()-$C86)*4))&amp;":"&amp;VLOOKUP($A83,tab_z,3,FALSE)&amp;(E$2+((ROW()-$C86)*4))),BD!$E$13))/2+IF(E83="","",COUNTIF(INDIRECT("'Calcul1'!"&amp;VLOOKUP($A83,tab_z,2,FALSE)&amp;(E$1+((ROW()-$C86)*4))&amp;":"&amp;VLOOKUP($A83,tab_z,3,FALSE)&amp;(E$2+((ROW()-$C86)*4))),BD!$E$14))/2+IF(E83="","",COUNTIF(INDIRECT("'Calcul1'!"&amp;VLOOKUP($A83,tab_z,2,FALSE)&amp;(E$1+((ROW()-$C86)*4))&amp;":"&amp;VLOOKUP($A83,tab_z,3,FALSE)&amp;(E$2+((ROW()-$C86)*4))),BD!$E$15))/2+IF(E83="","",COUNTIF(INDIRECT("'Calcul1'!"&amp;VLOOKUP($A83,tab_z,2,FALSE)&amp;(E$1+((ROW()-$C86)*4))&amp;":"&amp;VLOOKUP($A83,tab_z,3,FALSE)&amp;(E$2+((ROW()-$C86)*4))),BD!$E$16))/2+IF(E83="","",COUNTIF(INDIRECT("'Calcul1'!"&amp;VLOOKUP($A83,tab_z,2,FALSE)&amp;(E$1+((ROW()-$C86)*4))&amp;":"&amp;VLOOKUP($A83,tab_z,3,FALSE)&amp;(E$2+((ROW()-$C86)*4))),BD!$E$17))/2+IF(E83="","",COUNTIF(INDIRECT("'Calcul1'!"&amp;VLOOKUP($A83,tab_z,2,FALSE)&amp;(E$1+((ROW()-$C86)*4))&amp;":"&amp;VLOOKUP($A83,tab_z,3,FALSE)&amp;(E$2+((ROW()-$C86)*4))),BD!$E$18))/2+IF(E83="","",COUNTIF(INDIRECT("'Calcul1'!"&amp;VLOOKUP($A83,tab_z,2,FALSE)&amp;(E$1+((ROW()-$C86)*4))&amp;":"&amp;VLOOKUP($A83,tab_z,3,FALSE)&amp;(E$2+((ROW()-$C86)*4))),BD!$E$19))/2+IF(E83="","",COUNTIF(INDIRECT("'Calcul1'!"&amp;VLOOKUP($A83,tab_z,2,FALSE)&amp;(E$1+((ROW()-$C86)*4))&amp;":"&amp;VLOOKUP($A83,tab_z,3,FALSE)&amp;(E$2+((ROW()-$C86)*4))),BD!$E$20))/2</f>
        <v>0</v>
      </c>
      <c r="F86" s="275">
        <f ca="1">IF(F83="","",COUNTIF(INDIRECT("'Calcul1'!"&amp;VLOOKUP($A83,tab_z,2,FALSE)&amp;(F$1+((ROW()-$C86)*4))&amp;":"&amp;VLOOKUP($A83,tab_z,3,FALSE)&amp;(F$2+((ROW()-$C86)*4))),BD!$E$2))/2+IF(F83="","",COUNTIF(INDIRECT("'Calcul1'!"&amp;VLOOKUP($A83,tab_z,2,FALSE)&amp;(F$1+((ROW()-$C86)*4))&amp;":"&amp;VLOOKUP($A83,tab_z,3,FALSE)&amp;(F$2+((ROW()-$C86)*4))),BD!$E$3))/2+IF(F83="","",COUNTIF(INDIRECT("'Calcul1'!"&amp;VLOOKUP($A83,tab_z,2,FALSE)&amp;(F$1+((ROW()-$C86)*4))&amp;":"&amp;VLOOKUP($A83,tab_z,3,FALSE)&amp;(F$2+((ROW()-$C86)*4))),BD!$E$4))/2+IF(F83="","",COUNTIF(INDIRECT("'Calcul1'!"&amp;VLOOKUP($A83,tab_z,2,FALSE)&amp;(F$1+((ROW()-$C86)*4))&amp;":"&amp;VLOOKUP($A83,tab_z,3,FALSE)&amp;(F$2+((ROW()-$C86)*4))),BD!$E$5))/2+IF(F83="","",COUNTIF(INDIRECT("'Calcul1'!"&amp;VLOOKUP($A83,tab_z,2,FALSE)&amp;(F$1+((ROW()-$C86)*4))&amp;":"&amp;VLOOKUP($A83,tab_z,3,FALSE)&amp;(F$2+((ROW()-$C86)*4))),BD!$E$6))/2+IF(F83="","",COUNTIF(INDIRECT("'Calcul1'!"&amp;VLOOKUP($A83,tab_z,2,FALSE)&amp;(F$1+((ROW()-$C86)*4))&amp;":"&amp;VLOOKUP($A83,tab_z,3,FALSE)&amp;(F$2+((ROW()-$C86)*4))),BD!$E$7))/2+IF(F83="","",COUNTIF(INDIRECT("'Calcul1'!"&amp;VLOOKUP($A83,tab_z,2,FALSE)&amp;(F$1+((ROW()-$C86)*4))&amp;":"&amp;VLOOKUP($A83,tab_z,3,FALSE)&amp;(F$2+((ROW()-$C86)*4))),BD!$E$8))/2+IF(F83="","",COUNTIF(INDIRECT("'Calcul1'!"&amp;VLOOKUP($A83,tab_z,2,FALSE)&amp;(F$1+((ROW()-$C86)*4))&amp;":"&amp;VLOOKUP($A83,tab_z,3,FALSE)&amp;(F$2+((ROW()-$C86)*4))),BD!$E$9))/2+IF(F83="","",COUNTIF(INDIRECT("'Calcul1'!"&amp;VLOOKUP($A83,tab_z,2,FALSE)&amp;(F$1+((ROW()-$C86)*4))&amp;":"&amp;VLOOKUP($A83,tab_z,3,FALSE)&amp;(F$2+((ROW()-$C86)*4))),BD!$E$10))/2+IF(F83="","",COUNTIF(INDIRECT("'Calcul1'!"&amp;VLOOKUP($A83,tab_z,2,FALSE)&amp;(F$1+((ROW()-$C86)*4))&amp;":"&amp;VLOOKUP($A83,tab_z,3,FALSE)&amp;(F$2+((ROW()-$C86)*4))),BD!$E$11))/2+IF(F83="","",COUNTIF(INDIRECT("'Calcul1'!"&amp;VLOOKUP($A83,tab_z,2,FALSE)&amp;(F$1+((ROW()-$C86)*4))&amp;":"&amp;VLOOKUP($A83,tab_z,3,FALSE)&amp;(F$2+((ROW()-$C86)*4))),BD!$E$12))/2+IF(F83="","",COUNTIF(INDIRECT("'Calcul1'!"&amp;VLOOKUP($A83,tab_z,2,FALSE)&amp;(F$1+((ROW()-$C86)*4))&amp;":"&amp;VLOOKUP($A83,tab_z,3,FALSE)&amp;(F$2+((ROW()-$C86)*4))),BD!$E$13))/2+IF(F83="","",COUNTIF(INDIRECT("'Calcul1'!"&amp;VLOOKUP($A83,tab_z,2,FALSE)&amp;(F$1+((ROW()-$C86)*4))&amp;":"&amp;VLOOKUP($A83,tab_z,3,FALSE)&amp;(F$2+((ROW()-$C86)*4))),BD!$E$14))/2+IF(F83="","",COUNTIF(INDIRECT("'Calcul1'!"&amp;VLOOKUP($A83,tab_z,2,FALSE)&amp;(F$1+((ROW()-$C86)*4))&amp;":"&amp;VLOOKUP($A83,tab_z,3,FALSE)&amp;(F$2+((ROW()-$C86)*4))),BD!$E$15))/2+IF(F83="","",COUNTIF(INDIRECT("'Calcul1'!"&amp;VLOOKUP($A83,tab_z,2,FALSE)&amp;(F$1+((ROW()-$C86)*4))&amp;":"&amp;VLOOKUP($A83,tab_z,3,FALSE)&amp;(F$2+((ROW()-$C86)*4))),BD!$E$16))/2+IF(F83="","",COUNTIF(INDIRECT("'Calcul1'!"&amp;VLOOKUP($A83,tab_z,2,FALSE)&amp;(F$1+((ROW()-$C86)*4))&amp;":"&amp;VLOOKUP($A83,tab_z,3,FALSE)&amp;(F$2+((ROW()-$C86)*4))),BD!$E$17))/2+IF(F83="","",COUNTIF(INDIRECT("'Calcul1'!"&amp;VLOOKUP($A83,tab_z,2,FALSE)&amp;(F$1+((ROW()-$C86)*4))&amp;":"&amp;VLOOKUP($A83,tab_z,3,FALSE)&amp;(F$2+((ROW()-$C86)*4))),BD!$E$18))/2+IF(F83="","",COUNTIF(INDIRECT("'Calcul1'!"&amp;VLOOKUP($A83,tab_z,2,FALSE)&amp;(F$1+((ROW()-$C86)*4))&amp;":"&amp;VLOOKUP($A83,tab_z,3,FALSE)&amp;(F$2+((ROW()-$C86)*4))),BD!$E$19))/2+IF(F83="","",COUNTIF(INDIRECT("'Calcul1'!"&amp;VLOOKUP($A83,tab_z,2,FALSE)&amp;(F$1+((ROW()-$C86)*4))&amp;":"&amp;VLOOKUP($A83,tab_z,3,FALSE)&amp;(F$2+((ROW()-$C86)*4))),BD!$E$20))/2</f>
        <v>0</v>
      </c>
      <c r="G86" s="275">
        <f ca="1">IF(G83="","",COUNTIF(INDIRECT("'Calcul1'!"&amp;VLOOKUP($A83,tab_z,2,FALSE)&amp;(G$1+((ROW()-$C86)*4))&amp;":"&amp;VLOOKUP($A83,tab_z,3,FALSE)&amp;(G$2+((ROW()-$C86)*4))),BD!$E$2))/2+IF(G83="","",COUNTIF(INDIRECT("'Calcul1'!"&amp;VLOOKUP($A83,tab_z,2,FALSE)&amp;(G$1+((ROW()-$C86)*4))&amp;":"&amp;VLOOKUP($A83,tab_z,3,FALSE)&amp;(G$2+((ROW()-$C86)*4))),BD!$E$3))/2+IF(G83="","",COUNTIF(INDIRECT("'Calcul1'!"&amp;VLOOKUP($A83,tab_z,2,FALSE)&amp;(G$1+((ROW()-$C86)*4))&amp;":"&amp;VLOOKUP($A83,tab_z,3,FALSE)&amp;(G$2+((ROW()-$C86)*4))),BD!$E$4))/2+IF(G83="","",COUNTIF(INDIRECT("'Calcul1'!"&amp;VLOOKUP($A83,tab_z,2,FALSE)&amp;(G$1+((ROW()-$C86)*4))&amp;":"&amp;VLOOKUP($A83,tab_z,3,FALSE)&amp;(G$2+((ROW()-$C86)*4))),BD!$E$5))/2+IF(G83="","",COUNTIF(INDIRECT("'Calcul1'!"&amp;VLOOKUP($A83,tab_z,2,FALSE)&amp;(G$1+((ROW()-$C86)*4))&amp;":"&amp;VLOOKUP($A83,tab_z,3,FALSE)&amp;(G$2+((ROW()-$C86)*4))),BD!$E$6))/2+IF(G83="","",COUNTIF(INDIRECT("'Calcul1'!"&amp;VLOOKUP($A83,tab_z,2,FALSE)&amp;(G$1+((ROW()-$C86)*4))&amp;":"&amp;VLOOKUP($A83,tab_z,3,FALSE)&amp;(G$2+((ROW()-$C86)*4))),BD!$E$7))/2+IF(G83="","",COUNTIF(INDIRECT("'Calcul1'!"&amp;VLOOKUP($A83,tab_z,2,FALSE)&amp;(G$1+((ROW()-$C86)*4))&amp;":"&amp;VLOOKUP($A83,tab_z,3,FALSE)&amp;(G$2+((ROW()-$C86)*4))),BD!$E$8))/2+IF(G83="","",COUNTIF(INDIRECT("'Calcul1'!"&amp;VLOOKUP($A83,tab_z,2,FALSE)&amp;(G$1+((ROW()-$C86)*4))&amp;":"&amp;VLOOKUP($A83,tab_z,3,FALSE)&amp;(G$2+((ROW()-$C86)*4))),BD!$E$9))/2+IF(G83="","",COUNTIF(INDIRECT("'Calcul1'!"&amp;VLOOKUP($A83,tab_z,2,FALSE)&amp;(G$1+((ROW()-$C86)*4))&amp;":"&amp;VLOOKUP($A83,tab_z,3,FALSE)&amp;(G$2+((ROW()-$C86)*4))),BD!$E$10))/2+IF(G83="","",COUNTIF(INDIRECT("'Calcul1'!"&amp;VLOOKUP($A83,tab_z,2,FALSE)&amp;(G$1+((ROW()-$C86)*4))&amp;":"&amp;VLOOKUP($A83,tab_z,3,FALSE)&amp;(G$2+((ROW()-$C86)*4))),BD!$E$11))/2+IF(G83="","",COUNTIF(INDIRECT("'Calcul1'!"&amp;VLOOKUP($A83,tab_z,2,FALSE)&amp;(G$1+((ROW()-$C86)*4))&amp;":"&amp;VLOOKUP($A83,tab_z,3,FALSE)&amp;(G$2+((ROW()-$C86)*4))),BD!$E$12))/2+IF(G83="","",COUNTIF(INDIRECT("'Calcul1'!"&amp;VLOOKUP($A83,tab_z,2,FALSE)&amp;(G$1+((ROW()-$C86)*4))&amp;":"&amp;VLOOKUP($A83,tab_z,3,FALSE)&amp;(G$2+((ROW()-$C86)*4))),BD!$E$13))/2+IF(G83="","",COUNTIF(INDIRECT("'Calcul1'!"&amp;VLOOKUP($A83,tab_z,2,FALSE)&amp;(G$1+((ROW()-$C86)*4))&amp;":"&amp;VLOOKUP($A83,tab_z,3,FALSE)&amp;(G$2+((ROW()-$C86)*4))),BD!$E$14))/2+IF(G83="","",COUNTIF(INDIRECT("'Calcul1'!"&amp;VLOOKUP($A83,tab_z,2,FALSE)&amp;(G$1+((ROW()-$C86)*4))&amp;":"&amp;VLOOKUP($A83,tab_z,3,FALSE)&amp;(G$2+((ROW()-$C86)*4))),BD!$E$15))/2+IF(G83="","",COUNTIF(INDIRECT("'Calcul1'!"&amp;VLOOKUP($A83,tab_z,2,FALSE)&amp;(G$1+((ROW()-$C86)*4))&amp;":"&amp;VLOOKUP($A83,tab_z,3,FALSE)&amp;(G$2+((ROW()-$C86)*4))),BD!$E$16))/2+IF(G83="","",COUNTIF(INDIRECT("'Calcul1'!"&amp;VLOOKUP($A83,tab_z,2,FALSE)&amp;(G$1+((ROW()-$C86)*4))&amp;":"&amp;VLOOKUP($A83,tab_z,3,FALSE)&amp;(G$2+((ROW()-$C86)*4))),BD!$E$17))/2+IF(G83="","",COUNTIF(INDIRECT("'Calcul1'!"&amp;VLOOKUP($A83,tab_z,2,FALSE)&amp;(G$1+((ROW()-$C86)*4))&amp;":"&amp;VLOOKUP($A83,tab_z,3,FALSE)&amp;(G$2+((ROW()-$C86)*4))),BD!$E$18))/2+IF(G83="","",COUNTIF(INDIRECT("'Calcul1'!"&amp;VLOOKUP($A83,tab_z,2,FALSE)&amp;(G$1+((ROW()-$C86)*4))&amp;":"&amp;VLOOKUP($A83,tab_z,3,FALSE)&amp;(G$2+((ROW()-$C86)*4))),BD!$E$19))/2+IF(G83="","",COUNTIF(INDIRECT("'Calcul1'!"&amp;VLOOKUP($A83,tab_z,2,FALSE)&amp;(G$1+((ROW()-$C86)*4))&amp;":"&amp;VLOOKUP($A83,tab_z,3,FALSE)&amp;(G$2+((ROW()-$C86)*4))),BD!$E$20))/2</f>
        <v>0</v>
      </c>
      <c r="H86" s="275" t="e">
        <f ca="1">IF(H83="","",COUNTIF(INDIRECT("'Calcul1'!"&amp;VLOOKUP($A83,tab_z,2,FALSE)&amp;(H$1+((ROW()-$C86)*4))&amp;":"&amp;VLOOKUP($A83,tab_z,3,FALSE)&amp;(H$2+((ROW()-$C86)*4))),BD!$E$2))/2+IF(H83="","",COUNTIF(INDIRECT("'Calcul1'!"&amp;VLOOKUP($A83,tab_z,2,FALSE)&amp;(H$1+((ROW()-$C86)*4))&amp;":"&amp;VLOOKUP($A83,tab_z,3,FALSE)&amp;(H$2+((ROW()-$C86)*4))),BD!$E$3))/2+IF(H83="","",COUNTIF(INDIRECT("'Calcul1'!"&amp;VLOOKUP($A83,tab_z,2,FALSE)&amp;(H$1+((ROW()-$C86)*4))&amp;":"&amp;VLOOKUP($A83,tab_z,3,FALSE)&amp;(H$2+((ROW()-$C86)*4))),BD!$E$4))/2+IF(H83="","",COUNTIF(INDIRECT("'Calcul1'!"&amp;VLOOKUP($A83,tab_z,2,FALSE)&amp;(H$1+((ROW()-$C86)*4))&amp;":"&amp;VLOOKUP($A83,tab_z,3,FALSE)&amp;(H$2+((ROW()-$C86)*4))),BD!$E$5))/2+IF(H83="","",COUNTIF(INDIRECT("'Calcul1'!"&amp;VLOOKUP($A83,tab_z,2,FALSE)&amp;(H$1+((ROW()-$C86)*4))&amp;":"&amp;VLOOKUP($A83,tab_z,3,FALSE)&amp;(H$2+((ROW()-$C86)*4))),BD!$E$6))/2+IF(H83="","",COUNTIF(INDIRECT("'Calcul1'!"&amp;VLOOKUP($A83,tab_z,2,FALSE)&amp;(H$1+((ROW()-$C86)*4))&amp;":"&amp;VLOOKUP($A83,tab_z,3,FALSE)&amp;(H$2+((ROW()-$C86)*4))),BD!$E$7))/2+IF(H83="","",COUNTIF(INDIRECT("'Calcul1'!"&amp;VLOOKUP($A83,tab_z,2,FALSE)&amp;(H$1+((ROW()-$C86)*4))&amp;":"&amp;VLOOKUP($A83,tab_z,3,FALSE)&amp;(H$2+((ROW()-$C86)*4))),BD!$E$8))/2+IF(H83="","",COUNTIF(INDIRECT("'Calcul1'!"&amp;VLOOKUP($A83,tab_z,2,FALSE)&amp;(H$1+((ROW()-$C86)*4))&amp;":"&amp;VLOOKUP($A83,tab_z,3,FALSE)&amp;(H$2+((ROW()-$C86)*4))),BD!$E$9))/2+IF(H83="","",COUNTIF(INDIRECT("'Calcul1'!"&amp;VLOOKUP($A83,tab_z,2,FALSE)&amp;(H$1+((ROW()-$C86)*4))&amp;":"&amp;VLOOKUP($A83,tab_z,3,FALSE)&amp;(H$2+((ROW()-$C86)*4))),BD!$E$10))/2+IF(H83="","",COUNTIF(INDIRECT("'Calcul1'!"&amp;VLOOKUP($A83,tab_z,2,FALSE)&amp;(H$1+((ROW()-$C86)*4))&amp;":"&amp;VLOOKUP($A83,tab_z,3,FALSE)&amp;(H$2+((ROW()-$C86)*4))),BD!$E$11))/2+IF(H83="","",COUNTIF(INDIRECT("'Calcul1'!"&amp;VLOOKUP($A83,tab_z,2,FALSE)&amp;(H$1+((ROW()-$C86)*4))&amp;":"&amp;VLOOKUP($A83,tab_z,3,FALSE)&amp;(H$2+((ROW()-$C86)*4))),BD!$E$12))/2+IF(H83="","",COUNTIF(INDIRECT("'Calcul1'!"&amp;VLOOKUP($A83,tab_z,2,FALSE)&amp;(H$1+((ROW()-$C86)*4))&amp;":"&amp;VLOOKUP($A83,tab_z,3,FALSE)&amp;(H$2+((ROW()-$C86)*4))),BD!$E$13))/2+IF(H83="","",COUNTIF(INDIRECT("'Calcul1'!"&amp;VLOOKUP($A83,tab_z,2,FALSE)&amp;(H$1+((ROW()-$C86)*4))&amp;":"&amp;VLOOKUP($A83,tab_z,3,FALSE)&amp;(H$2+((ROW()-$C86)*4))),BD!$E$14))/2+IF(H83="","",COUNTIF(INDIRECT("'Calcul1'!"&amp;VLOOKUP($A83,tab_z,2,FALSE)&amp;(H$1+((ROW()-$C86)*4))&amp;":"&amp;VLOOKUP($A83,tab_z,3,FALSE)&amp;(H$2+((ROW()-$C86)*4))),BD!$E$15))/2+IF(H83="","",COUNTIF(INDIRECT("'Calcul1'!"&amp;VLOOKUP($A83,tab_z,2,FALSE)&amp;(H$1+((ROW()-$C86)*4))&amp;":"&amp;VLOOKUP($A83,tab_z,3,FALSE)&amp;(H$2+((ROW()-$C86)*4))),BD!$E$16))/2+IF(H83="","",COUNTIF(INDIRECT("'Calcul1'!"&amp;VLOOKUP($A83,tab_z,2,FALSE)&amp;(H$1+((ROW()-$C86)*4))&amp;":"&amp;VLOOKUP($A83,tab_z,3,FALSE)&amp;(H$2+((ROW()-$C86)*4))),BD!$E$17))/2+IF(H83="","",COUNTIF(INDIRECT("'Calcul1'!"&amp;VLOOKUP($A83,tab_z,2,FALSE)&amp;(H$1+((ROW()-$C86)*4))&amp;":"&amp;VLOOKUP($A83,tab_z,3,FALSE)&amp;(H$2+((ROW()-$C86)*4))),BD!$E$18))/2+IF(H83="","",COUNTIF(INDIRECT("'Calcul1'!"&amp;VLOOKUP($A83,tab_z,2,FALSE)&amp;(H$1+((ROW()-$C86)*4))&amp;":"&amp;VLOOKUP($A83,tab_z,3,FALSE)&amp;(H$2+((ROW()-$C86)*4))),BD!$E$19))/2+IF(H83="","",COUNTIF(INDIRECT("'Calcul1'!"&amp;VLOOKUP($A83,tab_z,2,FALSE)&amp;(H$1+((ROW()-$C86)*4))&amp;":"&amp;VLOOKUP($A83,tab_z,3,FALSE)&amp;(H$2+((ROW()-$C86)*4))),BD!$E$20))/2</f>
        <v>#VALUE!</v>
      </c>
      <c r="I86" s="275" t="e">
        <f ca="1">IF(I83="","",COUNTIF(INDIRECT("'Calcul1'!"&amp;VLOOKUP($A83,tab_z,2,FALSE)&amp;(I$1+((ROW()-$C86)*4))&amp;":"&amp;VLOOKUP($A83,tab_z,3,FALSE)&amp;(I$2+((ROW()-$C86)*4))),BD!$E$2))/2+IF(I83="","",COUNTIF(INDIRECT("'Calcul1'!"&amp;VLOOKUP($A83,tab_z,2,FALSE)&amp;(I$1+((ROW()-$C86)*4))&amp;":"&amp;VLOOKUP($A83,tab_z,3,FALSE)&amp;(I$2+((ROW()-$C86)*4))),BD!$E$3))/2+IF(I83="","",COUNTIF(INDIRECT("'Calcul1'!"&amp;VLOOKUP($A83,tab_z,2,FALSE)&amp;(I$1+((ROW()-$C86)*4))&amp;":"&amp;VLOOKUP($A83,tab_z,3,FALSE)&amp;(I$2+((ROW()-$C86)*4))),BD!$E$4))/2+IF(I83="","",COUNTIF(INDIRECT("'Calcul1'!"&amp;VLOOKUP($A83,tab_z,2,FALSE)&amp;(I$1+((ROW()-$C86)*4))&amp;":"&amp;VLOOKUP($A83,tab_z,3,FALSE)&amp;(I$2+((ROW()-$C86)*4))),BD!$E$5))/2+IF(I83="","",COUNTIF(INDIRECT("'Calcul1'!"&amp;VLOOKUP($A83,tab_z,2,FALSE)&amp;(I$1+((ROW()-$C86)*4))&amp;":"&amp;VLOOKUP($A83,tab_z,3,FALSE)&amp;(I$2+((ROW()-$C86)*4))),BD!$E$6))/2+IF(I83="","",COUNTIF(INDIRECT("'Calcul1'!"&amp;VLOOKUP($A83,tab_z,2,FALSE)&amp;(I$1+((ROW()-$C86)*4))&amp;":"&amp;VLOOKUP($A83,tab_z,3,FALSE)&amp;(I$2+((ROW()-$C86)*4))),BD!$E$7))/2+IF(I83="","",COUNTIF(INDIRECT("'Calcul1'!"&amp;VLOOKUP($A83,tab_z,2,FALSE)&amp;(I$1+((ROW()-$C86)*4))&amp;":"&amp;VLOOKUP($A83,tab_z,3,FALSE)&amp;(I$2+((ROW()-$C86)*4))),BD!$E$8))/2+IF(I83="","",COUNTIF(INDIRECT("'Calcul1'!"&amp;VLOOKUP($A83,tab_z,2,FALSE)&amp;(I$1+((ROW()-$C86)*4))&amp;":"&amp;VLOOKUP($A83,tab_z,3,FALSE)&amp;(I$2+((ROW()-$C86)*4))),BD!$E$9))/2+IF(I83="","",COUNTIF(INDIRECT("'Calcul1'!"&amp;VLOOKUP($A83,tab_z,2,FALSE)&amp;(I$1+((ROW()-$C86)*4))&amp;":"&amp;VLOOKUP($A83,tab_z,3,FALSE)&amp;(I$2+((ROW()-$C86)*4))),BD!$E$10))/2+IF(I83="","",COUNTIF(INDIRECT("'Calcul1'!"&amp;VLOOKUP($A83,tab_z,2,FALSE)&amp;(I$1+((ROW()-$C86)*4))&amp;":"&amp;VLOOKUP($A83,tab_z,3,FALSE)&amp;(I$2+((ROW()-$C86)*4))),BD!$E$11))/2+IF(I83="","",COUNTIF(INDIRECT("'Calcul1'!"&amp;VLOOKUP($A83,tab_z,2,FALSE)&amp;(I$1+((ROW()-$C86)*4))&amp;":"&amp;VLOOKUP($A83,tab_z,3,FALSE)&amp;(I$2+((ROW()-$C86)*4))),BD!$E$12))/2+IF(I83="","",COUNTIF(INDIRECT("'Calcul1'!"&amp;VLOOKUP($A83,tab_z,2,FALSE)&amp;(I$1+((ROW()-$C86)*4))&amp;":"&amp;VLOOKUP($A83,tab_z,3,FALSE)&amp;(I$2+((ROW()-$C86)*4))),BD!$E$13))/2+IF(I83="","",COUNTIF(INDIRECT("'Calcul1'!"&amp;VLOOKUP($A83,tab_z,2,FALSE)&amp;(I$1+((ROW()-$C86)*4))&amp;":"&amp;VLOOKUP($A83,tab_z,3,FALSE)&amp;(I$2+((ROW()-$C86)*4))),BD!$E$14))/2+IF(I83="","",COUNTIF(INDIRECT("'Calcul1'!"&amp;VLOOKUP($A83,tab_z,2,FALSE)&amp;(I$1+((ROW()-$C86)*4))&amp;":"&amp;VLOOKUP($A83,tab_z,3,FALSE)&amp;(I$2+((ROW()-$C86)*4))),BD!$E$15))/2+IF(I83="","",COUNTIF(INDIRECT("'Calcul1'!"&amp;VLOOKUP($A83,tab_z,2,FALSE)&amp;(I$1+((ROW()-$C86)*4))&amp;":"&amp;VLOOKUP($A83,tab_z,3,FALSE)&amp;(I$2+((ROW()-$C86)*4))),BD!$E$16))/2+IF(I83="","",COUNTIF(INDIRECT("'Calcul1'!"&amp;VLOOKUP($A83,tab_z,2,FALSE)&amp;(I$1+((ROW()-$C86)*4))&amp;":"&amp;VLOOKUP($A83,tab_z,3,FALSE)&amp;(I$2+((ROW()-$C86)*4))),BD!$E$17))/2+IF(I83="","",COUNTIF(INDIRECT("'Calcul1'!"&amp;VLOOKUP($A83,tab_z,2,FALSE)&amp;(I$1+((ROW()-$C86)*4))&amp;":"&amp;VLOOKUP($A83,tab_z,3,FALSE)&amp;(I$2+((ROW()-$C86)*4))),BD!$E$18))/2+IF(I83="","",COUNTIF(INDIRECT("'Calcul1'!"&amp;VLOOKUP($A83,tab_z,2,FALSE)&amp;(I$1+((ROW()-$C86)*4))&amp;":"&amp;VLOOKUP($A83,tab_z,3,FALSE)&amp;(I$2+((ROW()-$C86)*4))),BD!$E$19))/2+IF(I83="","",COUNTIF(INDIRECT("'Calcul1'!"&amp;VLOOKUP($A83,tab_z,2,FALSE)&amp;(I$1+((ROW()-$C86)*4))&amp;":"&amp;VLOOKUP($A83,tab_z,3,FALSE)&amp;(I$2+((ROW()-$C86)*4))),BD!$E$20))/2</f>
        <v>#VALUE!</v>
      </c>
      <c r="J86" s="275" t="e">
        <f ca="1">IF(J83="","",COUNTIF(INDIRECT("'Calcul1'!"&amp;VLOOKUP($A83,tab_z,2,FALSE)&amp;(J$1+((ROW()-$C86)*4))&amp;":"&amp;VLOOKUP($A83,tab_z,3,FALSE)&amp;(J$2+((ROW()-$C86)*4))),BD!$E$2))/2+IF(J83="","",COUNTIF(INDIRECT("'Calcul1'!"&amp;VLOOKUP($A83,tab_z,2,FALSE)&amp;(J$1+((ROW()-$C86)*4))&amp;":"&amp;VLOOKUP($A83,tab_z,3,FALSE)&amp;(J$2+((ROW()-$C86)*4))),BD!$E$3))/2+IF(J83="","",COUNTIF(INDIRECT("'Calcul1'!"&amp;VLOOKUP($A83,tab_z,2,FALSE)&amp;(J$1+((ROW()-$C86)*4))&amp;":"&amp;VLOOKUP($A83,tab_z,3,FALSE)&amp;(J$2+((ROW()-$C86)*4))),BD!$E$4))/2+IF(J83="","",COUNTIF(INDIRECT("'Calcul1'!"&amp;VLOOKUP($A83,tab_z,2,FALSE)&amp;(J$1+((ROW()-$C86)*4))&amp;":"&amp;VLOOKUP($A83,tab_z,3,FALSE)&amp;(J$2+((ROW()-$C86)*4))),BD!$E$5))/2+IF(J83="","",COUNTIF(INDIRECT("'Calcul1'!"&amp;VLOOKUP($A83,tab_z,2,FALSE)&amp;(J$1+((ROW()-$C86)*4))&amp;":"&amp;VLOOKUP($A83,tab_z,3,FALSE)&amp;(J$2+((ROW()-$C86)*4))),BD!$E$6))/2+IF(J83="","",COUNTIF(INDIRECT("'Calcul1'!"&amp;VLOOKUP($A83,tab_z,2,FALSE)&amp;(J$1+((ROW()-$C86)*4))&amp;":"&amp;VLOOKUP($A83,tab_z,3,FALSE)&amp;(J$2+((ROW()-$C86)*4))),BD!$E$7))/2+IF(J83="","",COUNTIF(INDIRECT("'Calcul1'!"&amp;VLOOKUP($A83,tab_z,2,FALSE)&amp;(J$1+((ROW()-$C86)*4))&amp;":"&amp;VLOOKUP($A83,tab_z,3,FALSE)&amp;(J$2+((ROW()-$C86)*4))),BD!$E$8))/2+IF(J83="","",COUNTIF(INDIRECT("'Calcul1'!"&amp;VLOOKUP($A83,tab_z,2,FALSE)&amp;(J$1+((ROW()-$C86)*4))&amp;":"&amp;VLOOKUP($A83,tab_z,3,FALSE)&amp;(J$2+((ROW()-$C86)*4))),BD!$E$9))/2+IF(J83="","",COUNTIF(INDIRECT("'Calcul1'!"&amp;VLOOKUP($A83,tab_z,2,FALSE)&amp;(J$1+((ROW()-$C86)*4))&amp;":"&amp;VLOOKUP($A83,tab_z,3,FALSE)&amp;(J$2+((ROW()-$C86)*4))),BD!$E$10))/2+IF(J83="","",COUNTIF(INDIRECT("'Calcul1'!"&amp;VLOOKUP($A83,tab_z,2,FALSE)&amp;(J$1+((ROW()-$C86)*4))&amp;":"&amp;VLOOKUP($A83,tab_z,3,FALSE)&amp;(J$2+((ROW()-$C86)*4))),BD!$E$11))/2+IF(J83="","",COUNTIF(INDIRECT("'Calcul1'!"&amp;VLOOKUP($A83,tab_z,2,FALSE)&amp;(J$1+((ROW()-$C86)*4))&amp;":"&amp;VLOOKUP($A83,tab_z,3,FALSE)&amp;(J$2+((ROW()-$C86)*4))),BD!$E$12))/2+IF(J83="","",COUNTIF(INDIRECT("'Calcul1'!"&amp;VLOOKUP($A83,tab_z,2,FALSE)&amp;(J$1+((ROW()-$C86)*4))&amp;":"&amp;VLOOKUP($A83,tab_z,3,FALSE)&amp;(J$2+((ROW()-$C86)*4))),BD!$E$13))/2+IF(J83="","",COUNTIF(INDIRECT("'Calcul1'!"&amp;VLOOKUP($A83,tab_z,2,FALSE)&amp;(J$1+((ROW()-$C86)*4))&amp;":"&amp;VLOOKUP($A83,tab_z,3,FALSE)&amp;(J$2+((ROW()-$C86)*4))),BD!$E$14))/2+IF(J83="","",COUNTIF(INDIRECT("'Calcul1'!"&amp;VLOOKUP($A83,tab_z,2,FALSE)&amp;(J$1+((ROW()-$C86)*4))&amp;":"&amp;VLOOKUP($A83,tab_z,3,FALSE)&amp;(J$2+((ROW()-$C86)*4))),BD!$E$15))/2+IF(J83="","",COUNTIF(INDIRECT("'Calcul1'!"&amp;VLOOKUP($A83,tab_z,2,FALSE)&amp;(J$1+((ROW()-$C86)*4))&amp;":"&amp;VLOOKUP($A83,tab_z,3,FALSE)&amp;(J$2+((ROW()-$C86)*4))),BD!$E$16))/2+IF(J83="","",COUNTIF(INDIRECT("'Calcul1'!"&amp;VLOOKUP($A83,tab_z,2,FALSE)&amp;(J$1+((ROW()-$C86)*4))&amp;":"&amp;VLOOKUP($A83,tab_z,3,FALSE)&amp;(J$2+((ROW()-$C86)*4))),BD!$E$17))/2+IF(J83="","",COUNTIF(INDIRECT("'Calcul1'!"&amp;VLOOKUP($A83,tab_z,2,FALSE)&amp;(J$1+((ROW()-$C86)*4))&amp;":"&amp;VLOOKUP($A83,tab_z,3,FALSE)&amp;(J$2+((ROW()-$C86)*4))),BD!$E$18))/2+IF(J83="","",COUNTIF(INDIRECT("'Calcul1'!"&amp;VLOOKUP($A83,tab_z,2,FALSE)&amp;(J$1+((ROW()-$C86)*4))&amp;":"&amp;VLOOKUP($A83,tab_z,3,FALSE)&amp;(J$2+((ROW()-$C86)*4))),BD!$E$19))/2+IF(J83="","",COUNTIF(INDIRECT("'Calcul1'!"&amp;VLOOKUP($A83,tab_z,2,FALSE)&amp;(J$1+((ROW()-$C86)*4))&amp;":"&amp;VLOOKUP($A83,tab_z,3,FALSE)&amp;(J$2+((ROW()-$C86)*4))),BD!$E$20))/2</f>
        <v>#VALUE!</v>
      </c>
      <c r="K86" s="275" t="e">
        <f ca="1">IF(K83="","",COUNTIF(INDIRECT("'Calcul1'!"&amp;VLOOKUP($A83,tab_z,2,FALSE)&amp;(K$1+((ROW()-$C86)*4))&amp;":"&amp;VLOOKUP($A83,tab_z,3,FALSE)&amp;(K$2+((ROW()-$C86)*4))),BD!$E$2))/2+IF(K83="","",COUNTIF(INDIRECT("'Calcul1'!"&amp;VLOOKUP($A83,tab_z,2,FALSE)&amp;(K$1+((ROW()-$C86)*4))&amp;":"&amp;VLOOKUP($A83,tab_z,3,FALSE)&amp;(K$2+((ROW()-$C86)*4))),BD!$E$3))/2+IF(K83="","",COUNTIF(INDIRECT("'Calcul1'!"&amp;VLOOKUP($A83,tab_z,2,FALSE)&amp;(K$1+((ROW()-$C86)*4))&amp;":"&amp;VLOOKUP($A83,tab_z,3,FALSE)&amp;(K$2+((ROW()-$C86)*4))),BD!$E$4))/2+IF(K83="","",COUNTIF(INDIRECT("'Calcul1'!"&amp;VLOOKUP($A83,tab_z,2,FALSE)&amp;(K$1+((ROW()-$C86)*4))&amp;":"&amp;VLOOKUP($A83,tab_z,3,FALSE)&amp;(K$2+((ROW()-$C86)*4))),BD!$E$5))/2+IF(K83="","",COUNTIF(INDIRECT("'Calcul1'!"&amp;VLOOKUP($A83,tab_z,2,FALSE)&amp;(K$1+((ROW()-$C86)*4))&amp;":"&amp;VLOOKUP($A83,tab_z,3,FALSE)&amp;(K$2+((ROW()-$C86)*4))),BD!$E$6))/2+IF(K83="","",COUNTIF(INDIRECT("'Calcul1'!"&amp;VLOOKUP($A83,tab_z,2,FALSE)&amp;(K$1+((ROW()-$C86)*4))&amp;":"&amp;VLOOKUP($A83,tab_z,3,FALSE)&amp;(K$2+((ROW()-$C86)*4))),BD!$E$7))/2+IF(K83="","",COUNTIF(INDIRECT("'Calcul1'!"&amp;VLOOKUP($A83,tab_z,2,FALSE)&amp;(K$1+((ROW()-$C86)*4))&amp;":"&amp;VLOOKUP($A83,tab_z,3,FALSE)&amp;(K$2+((ROW()-$C86)*4))),BD!$E$8))/2+IF(K83="","",COUNTIF(INDIRECT("'Calcul1'!"&amp;VLOOKUP($A83,tab_z,2,FALSE)&amp;(K$1+((ROW()-$C86)*4))&amp;":"&amp;VLOOKUP($A83,tab_z,3,FALSE)&amp;(K$2+((ROW()-$C86)*4))),BD!$E$9))/2+IF(K83="","",COUNTIF(INDIRECT("'Calcul1'!"&amp;VLOOKUP($A83,tab_z,2,FALSE)&amp;(K$1+((ROW()-$C86)*4))&amp;":"&amp;VLOOKUP($A83,tab_z,3,FALSE)&amp;(K$2+((ROW()-$C86)*4))),BD!$E$10))/2+IF(K83="","",COUNTIF(INDIRECT("'Calcul1'!"&amp;VLOOKUP($A83,tab_z,2,FALSE)&amp;(K$1+((ROW()-$C86)*4))&amp;":"&amp;VLOOKUP($A83,tab_z,3,FALSE)&amp;(K$2+((ROW()-$C86)*4))),BD!$E$11))/2+IF(K83="","",COUNTIF(INDIRECT("'Calcul1'!"&amp;VLOOKUP($A83,tab_z,2,FALSE)&amp;(K$1+((ROW()-$C86)*4))&amp;":"&amp;VLOOKUP($A83,tab_z,3,FALSE)&amp;(K$2+((ROW()-$C86)*4))),BD!$E$12))/2+IF(K83="","",COUNTIF(INDIRECT("'Calcul1'!"&amp;VLOOKUP($A83,tab_z,2,FALSE)&amp;(K$1+((ROW()-$C86)*4))&amp;":"&amp;VLOOKUP($A83,tab_z,3,FALSE)&amp;(K$2+((ROW()-$C86)*4))),BD!$E$13))/2+IF(K83="","",COUNTIF(INDIRECT("'Calcul1'!"&amp;VLOOKUP($A83,tab_z,2,FALSE)&amp;(K$1+((ROW()-$C86)*4))&amp;":"&amp;VLOOKUP($A83,tab_z,3,FALSE)&amp;(K$2+((ROW()-$C86)*4))),BD!$E$14))/2+IF(K83="","",COUNTIF(INDIRECT("'Calcul1'!"&amp;VLOOKUP($A83,tab_z,2,FALSE)&amp;(K$1+((ROW()-$C86)*4))&amp;":"&amp;VLOOKUP($A83,tab_z,3,FALSE)&amp;(K$2+((ROW()-$C86)*4))),BD!$E$15))/2+IF(K83="","",COUNTIF(INDIRECT("'Calcul1'!"&amp;VLOOKUP($A83,tab_z,2,FALSE)&amp;(K$1+((ROW()-$C86)*4))&amp;":"&amp;VLOOKUP($A83,tab_z,3,FALSE)&amp;(K$2+((ROW()-$C86)*4))),BD!$E$16))/2+IF(K83="","",COUNTIF(INDIRECT("'Calcul1'!"&amp;VLOOKUP($A83,tab_z,2,FALSE)&amp;(K$1+((ROW()-$C86)*4))&amp;":"&amp;VLOOKUP($A83,tab_z,3,FALSE)&amp;(K$2+((ROW()-$C86)*4))),BD!$E$17))/2+IF(K83="","",COUNTIF(INDIRECT("'Calcul1'!"&amp;VLOOKUP($A83,tab_z,2,FALSE)&amp;(K$1+((ROW()-$C86)*4))&amp;":"&amp;VLOOKUP($A83,tab_z,3,FALSE)&amp;(K$2+((ROW()-$C86)*4))),BD!$E$18))/2+IF(K83="","",COUNTIF(INDIRECT("'Calcul1'!"&amp;VLOOKUP($A83,tab_z,2,FALSE)&amp;(K$1+((ROW()-$C86)*4))&amp;":"&amp;VLOOKUP($A83,tab_z,3,FALSE)&amp;(K$2+((ROW()-$C86)*4))),BD!$E$19))/2+IF(K83="","",COUNTIF(INDIRECT("'Calcul1'!"&amp;VLOOKUP($A83,tab_z,2,FALSE)&amp;(K$1+((ROW()-$C86)*4))&amp;":"&amp;VLOOKUP($A83,tab_z,3,FALSE)&amp;(K$2+((ROW()-$C86)*4))),BD!$E$20))/2</f>
        <v>#VALUE!</v>
      </c>
      <c r="L86" s="276" t="e">
        <f ca="1">IF(L83="","",COUNTIF(INDIRECT("'Calcul1'!"&amp;VLOOKUP($A83,tab_z,2,FALSE)&amp;(L$1+((ROW()-$C86)*4))&amp;":"&amp;VLOOKUP($A83,tab_z,3,FALSE)&amp;(L$2+((ROW()-$C86)*4))),BD!$E$2))/2+IF(L83="","",COUNTIF(INDIRECT("'Calcul1'!"&amp;VLOOKUP($A83,tab_z,2,FALSE)&amp;(L$1+((ROW()-$C86)*4))&amp;":"&amp;VLOOKUP($A83,tab_z,3,FALSE)&amp;(L$2+((ROW()-$C86)*4))),BD!$E$3))/2+IF(L83="","",COUNTIF(INDIRECT("'Calcul1'!"&amp;VLOOKUP($A83,tab_z,2,FALSE)&amp;(L$1+((ROW()-$C86)*4))&amp;":"&amp;VLOOKUP($A83,tab_z,3,FALSE)&amp;(L$2+((ROW()-$C86)*4))),BD!$E$4))/2+IF(L83="","",COUNTIF(INDIRECT("'Calcul1'!"&amp;VLOOKUP($A83,tab_z,2,FALSE)&amp;(L$1+((ROW()-$C86)*4))&amp;":"&amp;VLOOKUP($A83,tab_z,3,FALSE)&amp;(L$2+((ROW()-$C86)*4))),BD!$E$5))/2+IF(L83="","",COUNTIF(INDIRECT("'Calcul1'!"&amp;VLOOKUP($A83,tab_z,2,FALSE)&amp;(L$1+((ROW()-$C86)*4))&amp;":"&amp;VLOOKUP($A83,tab_z,3,FALSE)&amp;(L$2+((ROW()-$C86)*4))),BD!$E$6))/2+IF(L83="","",COUNTIF(INDIRECT("'Calcul1'!"&amp;VLOOKUP($A83,tab_z,2,FALSE)&amp;(L$1+((ROW()-$C86)*4))&amp;":"&amp;VLOOKUP($A83,tab_z,3,FALSE)&amp;(L$2+((ROW()-$C86)*4))),BD!$E$7))/2+IF(L83="","",COUNTIF(INDIRECT("'Calcul1'!"&amp;VLOOKUP($A83,tab_z,2,FALSE)&amp;(L$1+((ROW()-$C86)*4))&amp;":"&amp;VLOOKUP($A83,tab_z,3,FALSE)&amp;(L$2+((ROW()-$C86)*4))),BD!$E$8))/2+IF(L83="","",COUNTIF(INDIRECT("'Calcul1'!"&amp;VLOOKUP($A83,tab_z,2,FALSE)&amp;(L$1+((ROW()-$C86)*4))&amp;":"&amp;VLOOKUP($A83,tab_z,3,FALSE)&amp;(L$2+((ROW()-$C86)*4))),BD!$E$9))/2+IF(L83="","",COUNTIF(INDIRECT("'Calcul1'!"&amp;VLOOKUP($A83,tab_z,2,FALSE)&amp;(L$1+((ROW()-$C86)*4))&amp;":"&amp;VLOOKUP($A83,tab_z,3,FALSE)&amp;(L$2+((ROW()-$C86)*4))),BD!$E$10))/2+IF(L83="","",COUNTIF(INDIRECT("'Calcul1'!"&amp;VLOOKUP($A83,tab_z,2,FALSE)&amp;(L$1+((ROW()-$C86)*4))&amp;":"&amp;VLOOKUP($A83,tab_z,3,FALSE)&amp;(L$2+((ROW()-$C86)*4))),BD!$E$11))/2+IF(L83="","",COUNTIF(INDIRECT("'Calcul1'!"&amp;VLOOKUP($A83,tab_z,2,FALSE)&amp;(L$1+((ROW()-$C86)*4))&amp;":"&amp;VLOOKUP($A83,tab_z,3,FALSE)&amp;(L$2+((ROW()-$C86)*4))),BD!$E$12))/2+IF(L83="","",COUNTIF(INDIRECT("'Calcul1'!"&amp;VLOOKUP($A83,tab_z,2,FALSE)&amp;(L$1+((ROW()-$C86)*4))&amp;":"&amp;VLOOKUP($A83,tab_z,3,FALSE)&amp;(L$2+((ROW()-$C86)*4))),BD!$E$13))/2+IF(L83="","",COUNTIF(INDIRECT("'Calcul1'!"&amp;VLOOKUP($A83,tab_z,2,FALSE)&amp;(L$1+((ROW()-$C86)*4))&amp;":"&amp;VLOOKUP($A83,tab_z,3,FALSE)&amp;(L$2+((ROW()-$C86)*4))),BD!$E$14))/2+IF(L83="","",COUNTIF(INDIRECT("'Calcul1'!"&amp;VLOOKUP($A83,tab_z,2,FALSE)&amp;(L$1+((ROW()-$C86)*4))&amp;":"&amp;VLOOKUP($A83,tab_z,3,FALSE)&amp;(L$2+((ROW()-$C86)*4))),BD!$E$15))/2+IF(L83="","",COUNTIF(INDIRECT("'Calcul1'!"&amp;VLOOKUP($A83,tab_z,2,FALSE)&amp;(L$1+((ROW()-$C86)*4))&amp;":"&amp;VLOOKUP($A83,tab_z,3,FALSE)&amp;(L$2+((ROW()-$C86)*4))),BD!$E$16))/2+IF(L83="","",COUNTIF(INDIRECT("'Calcul1'!"&amp;VLOOKUP($A83,tab_z,2,FALSE)&amp;(L$1+((ROW()-$C86)*4))&amp;":"&amp;VLOOKUP($A83,tab_z,3,FALSE)&amp;(L$2+((ROW()-$C86)*4))),BD!$E$17))/2+IF(L83="","",COUNTIF(INDIRECT("'Calcul1'!"&amp;VLOOKUP($A83,tab_z,2,FALSE)&amp;(L$1+((ROW()-$C86)*4))&amp;":"&amp;VLOOKUP($A83,tab_z,3,FALSE)&amp;(L$2+((ROW()-$C86)*4))),BD!$E$18))/2+IF(L83="","",COUNTIF(INDIRECT("'Calcul1'!"&amp;VLOOKUP($A83,tab_z,2,FALSE)&amp;(L$1+((ROW()-$C86)*4))&amp;":"&amp;VLOOKUP($A83,tab_z,3,FALSE)&amp;(L$2+((ROW()-$C86)*4))),BD!$E$19))/2+IF(L83="","",COUNTIF(INDIRECT("'Calcul1'!"&amp;VLOOKUP($A83,tab_z,2,FALSE)&amp;(L$1+((ROW()-$C86)*4))&amp;":"&amp;VLOOKUP($A83,tab_z,3,FALSE)&amp;(L$2+((ROW()-$C86)*4))),BD!$E$20))/2</f>
        <v>#VALUE!</v>
      </c>
    </row>
    <row r="87" spans="1:12" x14ac:dyDescent="0.2">
      <c r="C87">
        <v>87</v>
      </c>
      <c r="D87" s="287" t="s">
        <v>532</v>
      </c>
      <c r="E87" s="274">
        <f ca="1">IF(E83="","",COUNTIF(INDIRECT("'Calcul1'!"&amp;VLOOKUP($A83,tab_z,2,FALSE)&amp;(E$1+((ROW()-$C87)*4))&amp;":"&amp;VLOOKUP($A83,tab_z,3,FALSE)&amp;(E$2+((ROW()-$C87)*4))),BD!$N$2))/2+IF(E83="","",COUNTIF(INDIRECT("'Calcul1'!"&amp;VLOOKUP($A83,tab_z,2,FALSE)&amp;(E$1+((ROW()-$C87)*4))&amp;":"&amp;VLOOKUP($A83,tab_z,3,FALSE)&amp;(E$2+((ROW()-$C87)*4))),BD!$N$3))/2+IF(E83="","",COUNTIF(INDIRECT("'Calcul1'!"&amp;VLOOKUP($A83,tab_z,2,FALSE)&amp;(E$1+((ROW()-$C87)*4))&amp;":"&amp;VLOOKUP($A83,tab_z,3,FALSE)&amp;(E$2+((ROW()-$C87)*4))),BD!$N$4))/2+IF(E83="","",COUNTIF(INDIRECT("'Calcul1'!"&amp;VLOOKUP($A83,tab_z,2,FALSE)&amp;(E$1+((ROW()-$C87)*4))&amp;":"&amp;VLOOKUP($A83,tab_z,3,FALSE)&amp;(E$2+((ROW()-$C87)*4))),BD!$N$5))/2+IF(E83="","",COUNTIF(INDIRECT("'Calcul1'!"&amp;VLOOKUP($A83,tab_z,2,FALSE)&amp;(E$1+((ROW()-$C87)*4))&amp;":"&amp;VLOOKUP($A83,tab_z,3,FALSE)&amp;(E$2+((ROW()-$C87)*4))),BD!$N$6))/2+IF(E83="","",COUNTIF(INDIRECT("'Calcul1'!"&amp;VLOOKUP($A83,tab_z,2,FALSE)&amp;(E$1+((ROW()-$C87)*4))&amp;":"&amp;VLOOKUP($A83,tab_z,3,FALSE)&amp;(E$2+((ROW()-$C87)*4))),BD!$N$7))/2+IF(E83="","",COUNTIF(INDIRECT("'Calcul1'!"&amp;VLOOKUP($A83,tab_z,2,FALSE)&amp;(E$1+((ROW()-$C87)*4))&amp;":"&amp;VLOOKUP($A83,tab_z,3,FALSE)&amp;(E$2+((ROW()-$C87)*4))),BD!$N$8))/2+IF(E83="","",COUNTIF(INDIRECT("'Calcul1'!"&amp;VLOOKUP($A83,tab_z,2,FALSE)&amp;(E$1+((ROW()-$C87)*4))&amp;":"&amp;VLOOKUP($A83,tab_z,3,FALSE)&amp;(E$2+((ROW()-$C87)*4))),BD!$N$9))/2+IF(E83="","",COUNTIF(INDIRECT("'Calcul1'!"&amp;VLOOKUP($A83,tab_z,2,FALSE)&amp;(E$1+((ROW()-$C87)*4))&amp;":"&amp;VLOOKUP($A83,tab_z,3,FALSE)&amp;(E$2+((ROW()-$C87)*4))),BD!$N$10))/2+IF(E83="","",COUNTIF(INDIRECT("'Calcul1'!"&amp;VLOOKUP($A83,tab_z,2,FALSE)&amp;(E$1+((ROW()-$C87)*4))&amp;":"&amp;VLOOKUP($A83,tab_z,3,FALSE)&amp;(E$2+((ROW()-$C87)*4))),BD!$N$11))/2+IF(E83="","",COUNTIF(INDIRECT("'Calcul1'!"&amp;VLOOKUP($A83,tab_z,2,FALSE)&amp;(E$1+((ROW()-$C87)*4))&amp;":"&amp;VLOOKUP($A83,tab_z,3,FALSE)&amp;(E$2+((ROW()-$C87)*4))),BD!$N$12))/2+IF(E83="","",COUNTIF(INDIRECT("'Calcul1'!"&amp;VLOOKUP($A83,tab_z,2,FALSE)&amp;(E$1+((ROW()-$C87)*4))&amp;":"&amp;VLOOKUP($A83,tab_z,3,FALSE)&amp;(E$2+((ROW()-$C87)*4))),BD!$N$13))/2+IF(E83="","",COUNTIF(INDIRECT("'Calcul1'!"&amp;VLOOKUP($A83,tab_z,2,FALSE)&amp;(E$1+((ROW()-$C87)*4))&amp;":"&amp;VLOOKUP($A83,tab_z,3,FALSE)&amp;(E$2+((ROW()-$C87)*4))),BD!$N$14))/2+IF(E83="","",COUNTIF(INDIRECT("'Calcul1'!"&amp;VLOOKUP($A83,tab_z,2,FALSE)&amp;(E$1+((ROW()-$C87)*4))&amp;":"&amp;VLOOKUP($A83,tab_z,3,FALSE)&amp;(E$2+((ROW()-$C87)*4))),BD!$N$15))/2+IF(E83="","",COUNTIF(INDIRECT("'Calcul1'!"&amp;VLOOKUP($A83,tab_z,2,FALSE)&amp;(E$1+((ROW()-$C87)*4))&amp;":"&amp;VLOOKUP($A83,tab_z,3,FALSE)&amp;(E$2+((ROW()-$C87)*4))),BD!$N$16))/2+IF(E83="","",COUNTIF(INDIRECT("'Calcul1'!"&amp;VLOOKUP($A83,tab_z,2,FALSE)&amp;(E$1+((ROW()-$C87)*4))&amp;":"&amp;VLOOKUP($A83,tab_z,3,FALSE)&amp;(E$2+((ROW()-$C87)*4))),BD!$N$17))/2+IF(E83="","",COUNTIF(INDIRECT("'Calcul1'!"&amp;VLOOKUP($A83,tab_z,2,FALSE)&amp;(E$1+((ROW()-$C87)*4))&amp;":"&amp;VLOOKUP($A83,tab_z,3,FALSE)&amp;(E$2+((ROW()-$C87)*4))),BD!$N$18))/2+IF(E83="","",COUNTIF(INDIRECT("'Calcul1'!"&amp;VLOOKUP($A83,tab_z,2,FALSE)&amp;(E$1+((ROW()-$C87)*4))&amp;":"&amp;VLOOKUP($A83,tab_z,3,FALSE)&amp;(E$2+((ROW()-$C87)*4))),BD!$N$19))/2++IF(E83="","",COUNTIF(INDIRECT("'Calcul1'!"&amp;VLOOKUP($A83,tab_z,2,FALSE)&amp;(E$1+((ROW()-$C87)*4))&amp;":"&amp;VLOOKUP($A83,tab_z,3,FALSE)&amp;(E$2+((ROW()-$C87)*4))),BD!$N$20))/2</f>
        <v>0</v>
      </c>
      <c r="F87" s="275">
        <f ca="1">IF(F83="","",COUNTIF(INDIRECT("'Calcul1'!"&amp;VLOOKUP($A83,tab_z,2,FALSE)&amp;(F$1+((ROW()-$C87)*4))&amp;":"&amp;VLOOKUP($A83,tab_z,3,FALSE)&amp;(F$2+((ROW()-$C87)*4))),BD!$N$2))/2+IF(F83="","",COUNTIF(INDIRECT("'Calcul1'!"&amp;VLOOKUP($A83,tab_z,2,FALSE)&amp;(F$1+((ROW()-$C87)*4))&amp;":"&amp;VLOOKUP($A83,tab_z,3,FALSE)&amp;(F$2+((ROW()-$C87)*4))),BD!$N$3))/2+IF(F83="","",COUNTIF(INDIRECT("'Calcul1'!"&amp;VLOOKUP($A83,tab_z,2,FALSE)&amp;(F$1+((ROW()-$C87)*4))&amp;":"&amp;VLOOKUP($A83,tab_z,3,FALSE)&amp;(F$2+((ROW()-$C87)*4))),BD!$N$4))/2+IF(F83="","",COUNTIF(INDIRECT("'Calcul1'!"&amp;VLOOKUP($A83,tab_z,2,FALSE)&amp;(F$1+((ROW()-$C87)*4))&amp;":"&amp;VLOOKUP($A83,tab_z,3,FALSE)&amp;(F$2+((ROW()-$C87)*4))),BD!$N$5))/2+IF(F83="","",COUNTIF(INDIRECT("'Calcul1'!"&amp;VLOOKUP($A83,tab_z,2,FALSE)&amp;(F$1+((ROW()-$C87)*4))&amp;":"&amp;VLOOKUP($A83,tab_z,3,FALSE)&amp;(F$2+((ROW()-$C87)*4))),BD!$N$6))/2+IF(F83="","",COUNTIF(INDIRECT("'Calcul1'!"&amp;VLOOKUP($A83,tab_z,2,FALSE)&amp;(F$1+((ROW()-$C87)*4))&amp;":"&amp;VLOOKUP($A83,tab_z,3,FALSE)&amp;(F$2+((ROW()-$C87)*4))),BD!$N$7))/2+IF(F83="","",COUNTIF(INDIRECT("'Calcul1'!"&amp;VLOOKUP($A83,tab_z,2,FALSE)&amp;(F$1+((ROW()-$C87)*4))&amp;":"&amp;VLOOKUP($A83,tab_z,3,FALSE)&amp;(F$2+((ROW()-$C87)*4))),BD!$N$8))/2+IF(F83="","",COUNTIF(INDIRECT("'Calcul1'!"&amp;VLOOKUP($A83,tab_z,2,FALSE)&amp;(F$1+((ROW()-$C87)*4))&amp;":"&amp;VLOOKUP($A83,tab_z,3,FALSE)&amp;(F$2+((ROW()-$C87)*4))),BD!$N$9))/2+IF(F83="","",COUNTIF(INDIRECT("'Calcul1'!"&amp;VLOOKUP($A83,tab_z,2,FALSE)&amp;(F$1+((ROW()-$C87)*4))&amp;":"&amp;VLOOKUP($A83,tab_z,3,FALSE)&amp;(F$2+((ROW()-$C87)*4))),BD!$N$10))/2+IF(F83="","",COUNTIF(INDIRECT("'Calcul1'!"&amp;VLOOKUP($A83,tab_z,2,FALSE)&amp;(F$1+((ROW()-$C87)*4))&amp;":"&amp;VLOOKUP($A83,tab_z,3,FALSE)&amp;(F$2+((ROW()-$C87)*4))),BD!$N$11))/2+IF(F83="","",COUNTIF(INDIRECT("'Calcul1'!"&amp;VLOOKUP($A83,tab_z,2,FALSE)&amp;(F$1+((ROW()-$C87)*4))&amp;":"&amp;VLOOKUP($A83,tab_z,3,FALSE)&amp;(F$2+((ROW()-$C87)*4))),BD!$N$12))/2+IF(F83="","",COUNTIF(INDIRECT("'Calcul1'!"&amp;VLOOKUP($A83,tab_z,2,FALSE)&amp;(F$1+((ROW()-$C87)*4))&amp;":"&amp;VLOOKUP($A83,tab_z,3,FALSE)&amp;(F$2+((ROW()-$C87)*4))),BD!$N$13))/2+IF(F83="","",COUNTIF(INDIRECT("'Calcul1'!"&amp;VLOOKUP($A83,tab_z,2,FALSE)&amp;(F$1+((ROW()-$C87)*4))&amp;":"&amp;VLOOKUP($A83,tab_z,3,FALSE)&amp;(F$2+((ROW()-$C87)*4))),BD!$N$14))/2+IF(F83="","",COUNTIF(INDIRECT("'Calcul1'!"&amp;VLOOKUP($A83,tab_z,2,FALSE)&amp;(F$1+((ROW()-$C87)*4))&amp;":"&amp;VLOOKUP($A83,tab_z,3,FALSE)&amp;(F$2+((ROW()-$C87)*4))),BD!$N$15))/2+IF(F83="","",COUNTIF(INDIRECT("'Calcul1'!"&amp;VLOOKUP($A83,tab_z,2,FALSE)&amp;(F$1+((ROW()-$C87)*4))&amp;":"&amp;VLOOKUP($A83,tab_z,3,FALSE)&amp;(F$2+((ROW()-$C87)*4))),BD!$N$16))/2+IF(F83="","",COUNTIF(INDIRECT("'Calcul1'!"&amp;VLOOKUP($A83,tab_z,2,FALSE)&amp;(F$1+((ROW()-$C87)*4))&amp;":"&amp;VLOOKUP($A83,tab_z,3,FALSE)&amp;(F$2+((ROW()-$C87)*4))),BD!$N$17))/2+IF(F83="","",COUNTIF(INDIRECT("'Calcul1'!"&amp;VLOOKUP($A83,tab_z,2,FALSE)&amp;(F$1+((ROW()-$C87)*4))&amp;":"&amp;VLOOKUP($A83,tab_z,3,FALSE)&amp;(F$2+((ROW()-$C87)*4))),BD!$N$18))/2+IF(F83="","",COUNTIF(INDIRECT("'Calcul1'!"&amp;VLOOKUP($A83,tab_z,2,FALSE)&amp;(F$1+((ROW()-$C87)*4))&amp;":"&amp;VLOOKUP($A83,tab_z,3,FALSE)&amp;(F$2+((ROW()-$C87)*4))),BD!$N$19))/2++IF(F83="","",COUNTIF(INDIRECT("'Calcul1'!"&amp;VLOOKUP($A83,tab_z,2,FALSE)&amp;(F$1+((ROW()-$C87)*4))&amp;":"&amp;VLOOKUP($A83,tab_z,3,FALSE)&amp;(F$2+((ROW()-$C87)*4))),BD!$N$20))/2</f>
        <v>0</v>
      </c>
      <c r="G87" s="275">
        <f ca="1">IF(G83="","",COUNTIF(INDIRECT("'Calcul1'!"&amp;VLOOKUP($A83,tab_z,2,FALSE)&amp;(G$1+((ROW()-$C87)*4))&amp;":"&amp;VLOOKUP($A83,tab_z,3,FALSE)&amp;(G$2+((ROW()-$C87)*4))),BD!$N$2))/2+IF(G83="","",COUNTIF(INDIRECT("'Calcul1'!"&amp;VLOOKUP($A83,tab_z,2,FALSE)&amp;(G$1+((ROW()-$C87)*4))&amp;":"&amp;VLOOKUP($A83,tab_z,3,FALSE)&amp;(G$2+((ROW()-$C87)*4))),BD!$N$3))/2+IF(G83="","",COUNTIF(INDIRECT("'Calcul1'!"&amp;VLOOKUP($A83,tab_z,2,FALSE)&amp;(G$1+((ROW()-$C87)*4))&amp;":"&amp;VLOOKUP($A83,tab_z,3,FALSE)&amp;(G$2+((ROW()-$C87)*4))),BD!$N$4))/2+IF(G83="","",COUNTIF(INDIRECT("'Calcul1'!"&amp;VLOOKUP($A83,tab_z,2,FALSE)&amp;(G$1+((ROW()-$C87)*4))&amp;":"&amp;VLOOKUP($A83,tab_z,3,FALSE)&amp;(G$2+((ROW()-$C87)*4))),BD!$N$5))/2+IF(G83="","",COUNTIF(INDIRECT("'Calcul1'!"&amp;VLOOKUP($A83,tab_z,2,FALSE)&amp;(G$1+((ROW()-$C87)*4))&amp;":"&amp;VLOOKUP($A83,tab_z,3,FALSE)&amp;(G$2+((ROW()-$C87)*4))),BD!$N$6))/2+IF(G83="","",COUNTIF(INDIRECT("'Calcul1'!"&amp;VLOOKUP($A83,tab_z,2,FALSE)&amp;(G$1+((ROW()-$C87)*4))&amp;":"&amp;VLOOKUP($A83,tab_z,3,FALSE)&amp;(G$2+((ROW()-$C87)*4))),BD!$N$7))/2+IF(G83="","",COUNTIF(INDIRECT("'Calcul1'!"&amp;VLOOKUP($A83,tab_z,2,FALSE)&amp;(G$1+((ROW()-$C87)*4))&amp;":"&amp;VLOOKUP($A83,tab_z,3,FALSE)&amp;(G$2+((ROW()-$C87)*4))),BD!$N$8))/2+IF(G83="","",COUNTIF(INDIRECT("'Calcul1'!"&amp;VLOOKUP($A83,tab_z,2,FALSE)&amp;(G$1+((ROW()-$C87)*4))&amp;":"&amp;VLOOKUP($A83,tab_z,3,FALSE)&amp;(G$2+((ROW()-$C87)*4))),BD!$N$9))/2+IF(G83="","",COUNTIF(INDIRECT("'Calcul1'!"&amp;VLOOKUP($A83,tab_z,2,FALSE)&amp;(G$1+((ROW()-$C87)*4))&amp;":"&amp;VLOOKUP($A83,tab_z,3,FALSE)&amp;(G$2+((ROW()-$C87)*4))),BD!$N$10))/2+IF(G83="","",COUNTIF(INDIRECT("'Calcul1'!"&amp;VLOOKUP($A83,tab_z,2,FALSE)&amp;(G$1+((ROW()-$C87)*4))&amp;":"&amp;VLOOKUP($A83,tab_z,3,FALSE)&amp;(G$2+((ROW()-$C87)*4))),BD!$N$11))/2+IF(G83="","",COUNTIF(INDIRECT("'Calcul1'!"&amp;VLOOKUP($A83,tab_z,2,FALSE)&amp;(G$1+((ROW()-$C87)*4))&amp;":"&amp;VLOOKUP($A83,tab_z,3,FALSE)&amp;(G$2+((ROW()-$C87)*4))),BD!$N$12))/2+IF(G83="","",COUNTIF(INDIRECT("'Calcul1'!"&amp;VLOOKUP($A83,tab_z,2,FALSE)&amp;(G$1+((ROW()-$C87)*4))&amp;":"&amp;VLOOKUP($A83,tab_z,3,FALSE)&amp;(G$2+((ROW()-$C87)*4))),BD!$N$13))/2+IF(G83="","",COUNTIF(INDIRECT("'Calcul1'!"&amp;VLOOKUP($A83,tab_z,2,FALSE)&amp;(G$1+((ROW()-$C87)*4))&amp;":"&amp;VLOOKUP($A83,tab_z,3,FALSE)&amp;(G$2+((ROW()-$C87)*4))),BD!$N$14))/2+IF(G83="","",COUNTIF(INDIRECT("'Calcul1'!"&amp;VLOOKUP($A83,tab_z,2,FALSE)&amp;(G$1+((ROW()-$C87)*4))&amp;":"&amp;VLOOKUP($A83,tab_z,3,FALSE)&amp;(G$2+((ROW()-$C87)*4))),BD!$N$15))/2+IF(G83="","",COUNTIF(INDIRECT("'Calcul1'!"&amp;VLOOKUP($A83,tab_z,2,FALSE)&amp;(G$1+((ROW()-$C87)*4))&amp;":"&amp;VLOOKUP($A83,tab_z,3,FALSE)&amp;(G$2+((ROW()-$C87)*4))),BD!$N$16))/2+IF(G83="","",COUNTIF(INDIRECT("'Calcul1'!"&amp;VLOOKUP($A83,tab_z,2,FALSE)&amp;(G$1+((ROW()-$C87)*4))&amp;":"&amp;VLOOKUP($A83,tab_z,3,FALSE)&amp;(G$2+((ROW()-$C87)*4))),BD!$N$17))/2+IF(G83="","",COUNTIF(INDIRECT("'Calcul1'!"&amp;VLOOKUP($A83,tab_z,2,FALSE)&amp;(G$1+((ROW()-$C87)*4))&amp;":"&amp;VLOOKUP($A83,tab_z,3,FALSE)&amp;(G$2+((ROW()-$C87)*4))),BD!$N$18))/2+IF(G83="","",COUNTIF(INDIRECT("'Calcul1'!"&amp;VLOOKUP($A83,tab_z,2,FALSE)&amp;(G$1+((ROW()-$C87)*4))&amp;":"&amp;VLOOKUP($A83,tab_z,3,FALSE)&amp;(G$2+((ROW()-$C87)*4))),BD!$N$19))/2++IF(G83="","",COUNTIF(INDIRECT("'Calcul1'!"&amp;VLOOKUP($A83,tab_z,2,FALSE)&amp;(G$1+((ROW()-$C87)*4))&amp;":"&amp;VLOOKUP($A83,tab_z,3,FALSE)&amp;(G$2+((ROW()-$C87)*4))),BD!$N$20))/2</f>
        <v>0</v>
      </c>
      <c r="H87" s="275" t="e">
        <f ca="1">IF(H83="","",COUNTIF(INDIRECT("'Calcul1'!"&amp;VLOOKUP($A83,tab_z,2,FALSE)&amp;(H$1+((ROW()-$C87)*4))&amp;":"&amp;VLOOKUP($A83,tab_z,3,FALSE)&amp;(H$2+((ROW()-$C87)*4))),BD!$N$2))/2+IF(H83="","",COUNTIF(INDIRECT("'Calcul1'!"&amp;VLOOKUP($A83,tab_z,2,FALSE)&amp;(H$1+((ROW()-$C87)*4))&amp;":"&amp;VLOOKUP($A83,tab_z,3,FALSE)&amp;(H$2+((ROW()-$C87)*4))),BD!$N$3))/2+IF(H83="","",COUNTIF(INDIRECT("'Calcul1'!"&amp;VLOOKUP($A83,tab_z,2,FALSE)&amp;(H$1+((ROW()-$C87)*4))&amp;":"&amp;VLOOKUP($A83,tab_z,3,FALSE)&amp;(H$2+((ROW()-$C87)*4))),BD!$N$4))/2+IF(H83="","",COUNTIF(INDIRECT("'Calcul1'!"&amp;VLOOKUP($A83,tab_z,2,FALSE)&amp;(H$1+((ROW()-$C87)*4))&amp;":"&amp;VLOOKUP($A83,tab_z,3,FALSE)&amp;(H$2+((ROW()-$C87)*4))),BD!$N$5))/2+IF(H83="","",COUNTIF(INDIRECT("'Calcul1'!"&amp;VLOOKUP($A83,tab_z,2,FALSE)&amp;(H$1+((ROW()-$C87)*4))&amp;":"&amp;VLOOKUP($A83,tab_z,3,FALSE)&amp;(H$2+((ROW()-$C87)*4))),BD!$N$6))/2+IF(H83="","",COUNTIF(INDIRECT("'Calcul1'!"&amp;VLOOKUP($A83,tab_z,2,FALSE)&amp;(H$1+((ROW()-$C87)*4))&amp;":"&amp;VLOOKUP($A83,tab_z,3,FALSE)&amp;(H$2+((ROW()-$C87)*4))),BD!$N$7))/2+IF(H83="","",COUNTIF(INDIRECT("'Calcul1'!"&amp;VLOOKUP($A83,tab_z,2,FALSE)&amp;(H$1+((ROW()-$C87)*4))&amp;":"&amp;VLOOKUP($A83,tab_z,3,FALSE)&amp;(H$2+((ROW()-$C87)*4))),BD!$N$8))/2+IF(H83="","",COUNTIF(INDIRECT("'Calcul1'!"&amp;VLOOKUP($A83,tab_z,2,FALSE)&amp;(H$1+((ROW()-$C87)*4))&amp;":"&amp;VLOOKUP($A83,tab_z,3,FALSE)&amp;(H$2+((ROW()-$C87)*4))),BD!$N$9))/2+IF(H83="","",COUNTIF(INDIRECT("'Calcul1'!"&amp;VLOOKUP($A83,tab_z,2,FALSE)&amp;(H$1+((ROW()-$C87)*4))&amp;":"&amp;VLOOKUP($A83,tab_z,3,FALSE)&amp;(H$2+((ROW()-$C87)*4))),BD!$N$10))/2+IF(H83="","",COUNTIF(INDIRECT("'Calcul1'!"&amp;VLOOKUP($A83,tab_z,2,FALSE)&amp;(H$1+((ROW()-$C87)*4))&amp;":"&amp;VLOOKUP($A83,tab_z,3,FALSE)&amp;(H$2+((ROW()-$C87)*4))),BD!$N$11))/2+IF(H83="","",COUNTIF(INDIRECT("'Calcul1'!"&amp;VLOOKUP($A83,tab_z,2,FALSE)&amp;(H$1+((ROW()-$C87)*4))&amp;":"&amp;VLOOKUP($A83,tab_z,3,FALSE)&amp;(H$2+((ROW()-$C87)*4))),BD!$N$12))/2+IF(H83="","",COUNTIF(INDIRECT("'Calcul1'!"&amp;VLOOKUP($A83,tab_z,2,FALSE)&amp;(H$1+((ROW()-$C87)*4))&amp;":"&amp;VLOOKUP($A83,tab_z,3,FALSE)&amp;(H$2+((ROW()-$C87)*4))),BD!$N$13))/2+IF(H83="","",COUNTIF(INDIRECT("'Calcul1'!"&amp;VLOOKUP($A83,tab_z,2,FALSE)&amp;(H$1+((ROW()-$C87)*4))&amp;":"&amp;VLOOKUP($A83,tab_z,3,FALSE)&amp;(H$2+((ROW()-$C87)*4))),BD!$N$14))/2+IF(H83="","",COUNTIF(INDIRECT("'Calcul1'!"&amp;VLOOKUP($A83,tab_z,2,FALSE)&amp;(H$1+((ROW()-$C87)*4))&amp;":"&amp;VLOOKUP($A83,tab_z,3,FALSE)&amp;(H$2+((ROW()-$C87)*4))),BD!$N$15))/2+IF(H83="","",COUNTIF(INDIRECT("'Calcul1'!"&amp;VLOOKUP($A83,tab_z,2,FALSE)&amp;(H$1+((ROW()-$C87)*4))&amp;":"&amp;VLOOKUP($A83,tab_z,3,FALSE)&amp;(H$2+((ROW()-$C87)*4))),BD!$N$16))/2+IF(H83="","",COUNTIF(INDIRECT("'Calcul1'!"&amp;VLOOKUP($A83,tab_z,2,FALSE)&amp;(H$1+((ROW()-$C87)*4))&amp;":"&amp;VLOOKUP($A83,tab_z,3,FALSE)&amp;(H$2+((ROW()-$C87)*4))),BD!$N$17))/2+IF(H83="","",COUNTIF(INDIRECT("'Calcul1'!"&amp;VLOOKUP($A83,tab_z,2,FALSE)&amp;(H$1+((ROW()-$C87)*4))&amp;":"&amp;VLOOKUP($A83,tab_z,3,FALSE)&amp;(H$2+((ROW()-$C87)*4))),BD!$N$18))/2+IF(H83="","",COUNTIF(INDIRECT("'Calcul1'!"&amp;VLOOKUP($A83,tab_z,2,FALSE)&amp;(H$1+((ROW()-$C87)*4))&amp;":"&amp;VLOOKUP($A83,tab_z,3,FALSE)&amp;(H$2+((ROW()-$C87)*4))),BD!$N$19))/2++IF(H83="","",COUNTIF(INDIRECT("'Calcul1'!"&amp;VLOOKUP($A83,tab_z,2,FALSE)&amp;(H$1+((ROW()-$C87)*4))&amp;":"&amp;VLOOKUP($A83,tab_z,3,FALSE)&amp;(H$2+((ROW()-$C87)*4))),BD!$N$20))/2</f>
        <v>#VALUE!</v>
      </c>
      <c r="I87" s="275" t="e">
        <f ca="1">IF(I83="","",COUNTIF(INDIRECT("'Calcul1'!"&amp;VLOOKUP($A83,tab_z,2,FALSE)&amp;(I$1+((ROW()-$C87)*4))&amp;":"&amp;VLOOKUP($A83,tab_z,3,FALSE)&amp;(I$2+((ROW()-$C87)*4))),BD!$N$2))/2+IF(I83="","",COUNTIF(INDIRECT("'Calcul1'!"&amp;VLOOKUP($A83,tab_z,2,FALSE)&amp;(I$1+((ROW()-$C87)*4))&amp;":"&amp;VLOOKUP($A83,tab_z,3,FALSE)&amp;(I$2+((ROW()-$C87)*4))),BD!$N$3))/2+IF(I83="","",COUNTIF(INDIRECT("'Calcul1'!"&amp;VLOOKUP($A83,tab_z,2,FALSE)&amp;(I$1+((ROW()-$C87)*4))&amp;":"&amp;VLOOKUP($A83,tab_z,3,FALSE)&amp;(I$2+((ROW()-$C87)*4))),BD!$N$4))/2+IF(I83="","",COUNTIF(INDIRECT("'Calcul1'!"&amp;VLOOKUP($A83,tab_z,2,FALSE)&amp;(I$1+((ROW()-$C87)*4))&amp;":"&amp;VLOOKUP($A83,tab_z,3,FALSE)&amp;(I$2+((ROW()-$C87)*4))),BD!$N$5))/2+IF(I83="","",COUNTIF(INDIRECT("'Calcul1'!"&amp;VLOOKUP($A83,tab_z,2,FALSE)&amp;(I$1+((ROW()-$C87)*4))&amp;":"&amp;VLOOKUP($A83,tab_z,3,FALSE)&amp;(I$2+((ROW()-$C87)*4))),BD!$N$6))/2+IF(I83="","",COUNTIF(INDIRECT("'Calcul1'!"&amp;VLOOKUP($A83,tab_z,2,FALSE)&amp;(I$1+((ROW()-$C87)*4))&amp;":"&amp;VLOOKUP($A83,tab_z,3,FALSE)&amp;(I$2+((ROW()-$C87)*4))),BD!$N$7))/2+IF(I83="","",COUNTIF(INDIRECT("'Calcul1'!"&amp;VLOOKUP($A83,tab_z,2,FALSE)&amp;(I$1+((ROW()-$C87)*4))&amp;":"&amp;VLOOKUP($A83,tab_z,3,FALSE)&amp;(I$2+((ROW()-$C87)*4))),BD!$N$8))/2+IF(I83="","",COUNTIF(INDIRECT("'Calcul1'!"&amp;VLOOKUP($A83,tab_z,2,FALSE)&amp;(I$1+((ROW()-$C87)*4))&amp;":"&amp;VLOOKUP($A83,tab_z,3,FALSE)&amp;(I$2+((ROW()-$C87)*4))),BD!$N$9))/2+IF(I83="","",COUNTIF(INDIRECT("'Calcul1'!"&amp;VLOOKUP($A83,tab_z,2,FALSE)&amp;(I$1+((ROW()-$C87)*4))&amp;":"&amp;VLOOKUP($A83,tab_z,3,FALSE)&amp;(I$2+((ROW()-$C87)*4))),BD!$N$10))/2+IF(I83="","",COUNTIF(INDIRECT("'Calcul1'!"&amp;VLOOKUP($A83,tab_z,2,FALSE)&amp;(I$1+((ROW()-$C87)*4))&amp;":"&amp;VLOOKUP($A83,tab_z,3,FALSE)&amp;(I$2+((ROW()-$C87)*4))),BD!$N$11))/2+IF(I83="","",COUNTIF(INDIRECT("'Calcul1'!"&amp;VLOOKUP($A83,tab_z,2,FALSE)&amp;(I$1+((ROW()-$C87)*4))&amp;":"&amp;VLOOKUP($A83,tab_z,3,FALSE)&amp;(I$2+((ROW()-$C87)*4))),BD!$N$12))/2+IF(I83="","",COUNTIF(INDIRECT("'Calcul1'!"&amp;VLOOKUP($A83,tab_z,2,FALSE)&amp;(I$1+((ROW()-$C87)*4))&amp;":"&amp;VLOOKUP($A83,tab_z,3,FALSE)&amp;(I$2+((ROW()-$C87)*4))),BD!$N$13))/2+IF(I83="","",COUNTIF(INDIRECT("'Calcul1'!"&amp;VLOOKUP($A83,tab_z,2,FALSE)&amp;(I$1+((ROW()-$C87)*4))&amp;":"&amp;VLOOKUP($A83,tab_z,3,FALSE)&amp;(I$2+((ROW()-$C87)*4))),BD!$N$14))/2+IF(I83="","",COUNTIF(INDIRECT("'Calcul1'!"&amp;VLOOKUP($A83,tab_z,2,FALSE)&amp;(I$1+((ROW()-$C87)*4))&amp;":"&amp;VLOOKUP($A83,tab_z,3,FALSE)&amp;(I$2+((ROW()-$C87)*4))),BD!$N$15))/2+IF(I83="","",COUNTIF(INDIRECT("'Calcul1'!"&amp;VLOOKUP($A83,tab_z,2,FALSE)&amp;(I$1+((ROW()-$C87)*4))&amp;":"&amp;VLOOKUP($A83,tab_z,3,FALSE)&amp;(I$2+((ROW()-$C87)*4))),BD!$N$16))/2+IF(I83="","",COUNTIF(INDIRECT("'Calcul1'!"&amp;VLOOKUP($A83,tab_z,2,FALSE)&amp;(I$1+((ROW()-$C87)*4))&amp;":"&amp;VLOOKUP($A83,tab_z,3,FALSE)&amp;(I$2+((ROW()-$C87)*4))),BD!$N$17))/2+IF(I83="","",COUNTIF(INDIRECT("'Calcul1'!"&amp;VLOOKUP($A83,tab_z,2,FALSE)&amp;(I$1+((ROW()-$C87)*4))&amp;":"&amp;VLOOKUP($A83,tab_z,3,FALSE)&amp;(I$2+((ROW()-$C87)*4))),BD!$N$18))/2+IF(I83="","",COUNTIF(INDIRECT("'Calcul1'!"&amp;VLOOKUP($A83,tab_z,2,FALSE)&amp;(I$1+((ROW()-$C87)*4))&amp;":"&amp;VLOOKUP($A83,tab_z,3,FALSE)&amp;(I$2+((ROW()-$C87)*4))),BD!$N$19))/2++IF(I83="","",COUNTIF(INDIRECT("'Calcul1'!"&amp;VLOOKUP($A83,tab_z,2,FALSE)&amp;(I$1+((ROW()-$C87)*4))&amp;":"&amp;VLOOKUP($A83,tab_z,3,FALSE)&amp;(I$2+((ROW()-$C87)*4))),BD!$N$20))/2</f>
        <v>#VALUE!</v>
      </c>
      <c r="J87" s="275" t="e">
        <f ca="1">IF(J83="","",COUNTIF(INDIRECT("'Calcul1'!"&amp;VLOOKUP($A83,tab_z,2,FALSE)&amp;(J$1+((ROW()-$C87)*4))&amp;":"&amp;VLOOKUP($A83,tab_z,3,FALSE)&amp;(J$2+((ROW()-$C87)*4))),BD!$N$2))/2+IF(J83="","",COUNTIF(INDIRECT("'Calcul1'!"&amp;VLOOKUP($A83,tab_z,2,FALSE)&amp;(J$1+((ROW()-$C87)*4))&amp;":"&amp;VLOOKUP($A83,tab_z,3,FALSE)&amp;(J$2+((ROW()-$C87)*4))),BD!$N$3))/2+IF(J83="","",COUNTIF(INDIRECT("'Calcul1'!"&amp;VLOOKUP($A83,tab_z,2,FALSE)&amp;(J$1+((ROW()-$C87)*4))&amp;":"&amp;VLOOKUP($A83,tab_z,3,FALSE)&amp;(J$2+((ROW()-$C87)*4))),BD!$N$4))/2+IF(J83="","",COUNTIF(INDIRECT("'Calcul1'!"&amp;VLOOKUP($A83,tab_z,2,FALSE)&amp;(J$1+((ROW()-$C87)*4))&amp;":"&amp;VLOOKUP($A83,tab_z,3,FALSE)&amp;(J$2+((ROW()-$C87)*4))),BD!$N$5))/2+IF(J83="","",COUNTIF(INDIRECT("'Calcul1'!"&amp;VLOOKUP($A83,tab_z,2,FALSE)&amp;(J$1+((ROW()-$C87)*4))&amp;":"&amp;VLOOKUP($A83,tab_z,3,FALSE)&amp;(J$2+((ROW()-$C87)*4))),BD!$N$6))/2+IF(J83="","",COUNTIF(INDIRECT("'Calcul1'!"&amp;VLOOKUP($A83,tab_z,2,FALSE)&amp;(J$1+((ROW()-$C87)*4))&amp;":"&amp;VLOOKUP($A83,tab_z,3,FALSE)&amp;(J$2+((ROW()-$C87)*4))),BD!$N$7))/2+IF(J83="","",COUNTIF(INDIRECT("'Calcul1'!"&amp;VLOOKUP($A83,tab_z,2,FALSE)&amp;(J$1+((ROW()-$C87)*4))&amp;":"&amp;VLOOKUP($A83,tab_z,3,FALSE)&amp;(J$2+((ROW()-$C87)*4))),BD!$N$8))/2+IF(J83="","",COUNTIF(INDIRECT("'Calcul1'!"&amp;VLOOKUP($A83,tab_z,2,FALSE)&amp;(J$1+((ROW()-$C87)*4))&amp;":"&amp;VLOOKUP($A83,tab_z,3,FALSE)&amp;(J$2+((ROW()-$C87)*4))),BD!$N$9))/2+IF(J83="","",COUNTIF(INDIRECT("'Calcul1'!"&amp;VLOOKUP($A83,tab_z,2,FALSE)&amp;(J$1+((ROW()-$C87)*4))&amp;":"&amp;VLOOKUP($A83,tab_z,3,FALSE)&amp;(J$2+((ROW()-$C87)*4))),BD!$N$10))/2+IF(J83="","",COUNTIF(INDIRECT("'Calcul1'!"&amp;VLOOKUP($A83,tab_z,2,FALSE)&amp;(J$1+((ROW()-$C87)*4))&amp;":"&amp;VLOOKUP($A83,tab_z,3,FALSE)&amp;(J$2+((ROW()-$C87)*4))),BD!$N$11))/2+IF(J83="","",COUNTIF(INDIRECT("'Calcul1'!"&amp;VLOOKUP($A83,tab_z,2,FALSE)&amp;(J$1+((ROW()-$C87)*4))&amp;":"&amp;VLOOKUP($A83,tab_z,3,FALSE)&amp;(J$2+((ROW()-$C87)*4))),BD!$N$12))/2+IF(J83="","",COUNTIF(INDIRECT("'Calcul1'!"&amp;VLOOKUP($A83,tab_z,2,FALSE)&amp;(J$1+((ROW()-$C87)*4))&amp;":"&amp;VLOOKUP($A83,tab_z,3,FALSE)&amp;(J$2+((ROW()-$C87)*4))),BD!$N$13))/2+IF(J83="","",COUNTIF(INDIRECT("'Calcul1'!"&amp;VLOOKUP($A83,tab_z,2,FALSE)&amp;(J$1+((ROW()-$C87)*4))&amp;":"&amp;VLOOKUP($A83,tab_z,3,FALSE)&amp;(J$2+((ROW()-$C87)*4))),BD!$N$14))/2+IF(J83="","",COUNTIF(INDIRECT("'Calcul1'!"&amp;VLOOKUP($A83,tab_z,2,FALSE)&amp;(J$1+((ROW()-$C87)*4))&amp;":"&amp;VLOOKUP($A83,tab_z,3,FALSE)&amp;(J$2+((ROW()-$C87)*4))),BD!$N$15))/2+IF(J83="","",COUNTIF(INDIRECT("'Calcul1'!"&amp;VLOOKUP($A83,tab_z,2,FALSE)&amp;(J$1+((ROW()-$C87)*4))&amp;":"&amp;VLOOKUP($A83,tab_z,3,FALSE)&amp;(J$2+((ROW()-$C87)*4))),BD!$N$16))/2+IF(J83="","",COUNTIF(INDIRECT("'Calcul1'!"&amp;VLOOKUP($A83,tab_z,2,FALSE)&amp;(J$1+((ROW()-$C87)*4))&amp;":"&amp;VLOOKUP($A83,tab_z,3,FALSE)&amp;(J$2+((ROW()-$C87)*4))),BD!$N$17))/2+IF(J83="","",COUNTIF(INDIRECT("'Calcul1'!"&amp;VLOOKUP($A83,tab_z,2,FALSE)&amp;(J$1+((ROW()-$C87)*4))&amp;":"&amp;VLOOKUP($A83,tab_z,3,FALSE)&amp;(J$2+((ROW()-$C87)*4))),BD!$N$18))/2+IF(J83="","",COUNTIF(INDIRECT("'Calcul1'!"&amp;VLOOKUP($A83,tab_z,2,FALSE)&amp;(J$1+((ROW()-$C87)*4))&amp;":"&amp;VLOOKUP($A83,tab_z,3,FALSE)&amp;(J$2+((ROW()-$C87)*4))),BD!$N$19))/2++IF(J83="","",COUNTIF(INDIRECT("'Calcul1'!"&amp;VLOOKUP($A83,tab_z,2,FALSE)&amp;(J$1+((ROW()-$C87)*4))&amp;":"&amp;VLOOKUP($A83,tab_z,3,FALSE)&amp;(J$2+((ROW()-$C87)*4))),BD!$N$20))/2</f>
        <v>#VALUE!</v>
      </c>
      <c r="K87" s="275" t="e">
        <f ca="1">IF(K83="","",COUNTIF(INDIRECT("'Calcul1'!"&amp;VLOOKUP($A83,tab_z,2,FALSE)&amp;(K$1+((ROW()-$C87)*4))&amp;":"&amp;VLOOKUP($A83,tab_z,3,FALSE)&amp;(K$2+((ROW()-$C87)*4))),BD!$N$2))/2+IF(K83="","",COUNTIF(INDIRECT("'Calcul1'!"&amp;VLOOKUP($A83,tab_z,2,FALSE)&amp;(K$1+((ROW()-$C87)*4))&amp;":"&amp;VLOOKUP($A83,tab_z,3,FALSE)&amp;(K$2+((ROW()-$C87)*4))),BD!$N$3))/2+IF(K83="","",COUNTIF(INDIRECT("'Calcul1'!"&amp;VLOOKUP($A83,tab_z,2,FALSE)&amp;(K$1+((ROW()-$C87)*4))&amp;":"&amp;VLOOKUP($A83,tab_z,3,FALSE)&amp;(K$2+((ROW()-$C87)*4))),BD!$N$4))/2+IF(K83="","",COUNTIF(INDIRECT("'Calcul1'!"&amp;VLOOKUP($A83,tab_z,2,FALSE)&amp;(K$1+((ROW()-$C87)*4))&amp;":"&amp;VLOOKUP($A83,tab_z,3,FALSE)&amp;(K$2+((ROW()-$C87)*4))),BD!$N$5))/2+IF(K83="","",COUNTIF(INDIRECT("'Calcul1'!"&amp;VLOOKUP($A83,tab_z,2,FALSE)&amp;(K$1+((ROW()-$C87)*4))&amp;":"&amp;VLOOKUP($A83,tab_z,3,FALSE)&amp;(K$2+((ROW()-$C87)*4))),BD!$N$6))/2+IF(K83="","",COUNTIF(INDIRECT("'Calcul1'!"&amp;VLOOKUP($A83,tab_z,2,FALSE)&amp;(K$1+((ROW()-$C87)*4))&amp;":"&amp;VLOOKUP($A83,tab_z,3,FALSE)&amp;(K$2+((ROW()-$C87)*4))),BD!$N$7))/2+IF(K83="","",COUNTIF(INDIRECT("'Calcul1'!"&amp;VLOOKUP($A83,tab_z,2,FALSE)&amp;(K$1+((ROW()-$C87)*4))&amp;":"&amp;VLOOKUP($A83,tab_z,3,FALSE)&amp;(K$2+((ROW()-$C87)*4))),BD!$N$8))/2+IF(K83="","",COUNTIF(INDIRECT("'Calcul1'!"&amp;VLOOKUP($A83,tab_z,2,FALSE)&amp;(K$1+((ROW()-$C87)*4))&amp;":"&amp;VLOOKUP($A83,tab_z,3,FALSE)&amp;(K$2+((ROW()-$C87)*4))),BD!$N$9))/2+IF(K83="","",COUNTIF(INDIRECT("'Calcul1'!"&amp;VLOOKUP($A83,tab_z,2,FALSE)&amp;(K$1+((ROW()-$C87)*4))&amp;":"&amp;VLOOKUP($A83,tab_z,3,FALSE)&amp;(K$2+((ROW()-$C87)*4))),BD!$N$10))/2+IF(K83="","",COUNTIF(INDIRECT("'Calcul1'!"&amp;VLOOKUP($A83,tab_z,2,FALSE)&amp;(K$1+((ROW()-$C87)*4))&amp;":"&amp;VLOOKUP($A83,tab_z,3,FALSE)&amp;(K$2+((ROW()-$C87)*4))),BD!$N$11))/2+IF(K83="","",COUNTIF(INDIRECT("'Calcul1'!"&amp;VLOOKUP($A83,tab_z,2,FALSE)&amp;(K$1+((ROW()-$C87)*4))&amp;":"&amp;VLOOKUP($A83,tab_z,3,FALSE)&amp;(K$2+((ROW()-$C87)*4))),BD!$N$12))/2+IF(K83="","",COUNTIF(INDIRECT("'Calcul1'!"&amp;VLOOKUP($A83,tab_z,2,FALSE)&amp;(K$1+((ROW()-$C87)*4))&amp;":"&amp;VLOOKUP($A83,tab_z,3,FALSE)&amp;(K$2+((ROW()-$C87)*4))),BD!$N$13))/2+IF(K83="","",COUNTIF(INDIRECT("'Calcul1'!"&amp;VLOOKUP($A83,tab_z,2,FALSE)&amp;(K$1+((ROW()-$C87)*4))&amp;":"&amp;VLOOKUP($A83,tab_z,3,FALSE)&amp;(K$2+((ROW()-$C87)*4))),BD!$N$14))/2+IF(K83="","",COUNTIF(INDIRECT("'Calcul1'!"&amp;VLOOKUP($A83,tab_z,2,FALSE)&amp;(K$1+((ROW()-$C87)*4))&amp;":"&amp;VLOOKUP($A83,tab_z,3,FALSE)&amp;(K$2+((ROW()-$C87)*4))),BD!$N$15))/2+IF(K83="","",COUNTIF(INDIRECT("'Calcul1'!"&amp;VLOOKUP($A83,tab_z,2,FALSE)&amp;(K$1+((ROW()-$C87)*4))&amp;":"&amp;VLOOKUP($A83,tab_z,3,FALSE)&amp;(K$2+((ROW()-$C87)*4))),BD!$N$16))/2+IF(K83="","",COUNTIF(INDIRECT("'Calcul1'!"&amp;VLOOKUP($A83,tab_z,2,FALSE)&amp;(K$1+((ROW()-$C87)*4))&amp;":"&amp;VLOOKUP($A83,tab_z,3,FALSE)&amp;(K$2+((ROW()-$C87)*4))),BD!$N$17))/2+IF(K83="","",COUNTIF(INDIRECT("'Calcul1'!"&amp;VLOOKUP($A83,tab_z,2,FALSE)&amp;(K$1+((ROW()-$C87)*4))&amp;":"&amp;VLOOKUP($A83,tab_z,3,FALSE)&amp;(K$2+((ROW()-$C87)*4))),BD!$N$18))/2+IF(K83="","",COUNTIF(INDIRECT("'Calcul1'!"&amp;VLOOKUP($A83,tab_z,2,FALSE)&amp;(K$1+((ROW()-$C87)*4))&amp;":"&amp;VLOOKUP($A83,tab_z,3,FALSE)&amp;(K$2+((ROW()-$C87)*4))),BD!$N$19))/2++IF(K83="","",COUNTIF(INDIRECT("'Calcul1'!"&amp;VLOOKUP($A83,tab_z,2,FALSE)&amp;(K$1+((ROW()-$C87)*4))&amp;":"&amp;VLOOKUP($A83,tab_z,3,FALSE)&amp;(K$2+((ROW()-$C87)*4))),BD!$N$20))/2</f>
        <v>#VALUE!</v>
      </c>
      <c r="L87" s="276" t="e">
        <f ca="1">IF(L83="","",COUNTIF(INDIRECT("'Calcul1'!"&amp;VLOOKUP($A83,tab_z,2,FALSE)&amp;(L$1+((ROW()-$C87)*4))&amp;":"&amp;VLOOKUP($A83,tab_z,3,FALSE)&amp;(L$2+((ROW()-$C87)*4))),BD!$N$2))/2+IF(L83="","",COUNTIF(INDIRECT("'Calcul1'!"&amp;VLOOKUP($A83,tab_z,2,FALSE)&amp;(L$1+((ROW()-$C87)*4))&amp;":"&amp;VLOOKUP($A83,tab_z,3,FALSE)&amp;(L$2+((ROW()-$C87)*4))),BD!$N$3))/2+IF(L83="","",COUNTIF(INDIRECT("'Calcul1'!"&amp;VLOOKUP($A83,tab_z,2,FALSE)&amp;(L$1+((ROW()-$C87)*4))&amp;":"&amp;VLOOKUP($A83,tab_z,3,FALSE)&amp;(L$2+((ROW()-$C87)*4))),BD!$N$4))/2+IF(L83="","",COUNTIF(INDIRECT("'Calcul1'!"&amp;VLOOKUP($A83,tab_z,2,FALSE)&amp;(L$1+((ROW()-$C87)*4))&amp;":"&amp;VLOOKUP($A83,tab_z,3,FALSE)&amp;(L$2+((ROW()-$C87)*4))),BD!$N$5))/2+IF(L83="","",COUNTIF(INDIRECT("'Calcul1'!"&amp;VLOOKUP($A83,tab_z,2,FALSE)&amp;(L$1+((ROW()-$C87)*4))&amp;":"&amp;VLOOKUP($A83,tab_z,3,FALSE)&amp;(L$2+((ROW()-$C87)*4))),BD!$N$6))/2+IF(L83="","",COUNTIF(INDIRECT("'Calcul1'!"&amp;VLOOKUP($A83,tab_z,2,FALSE)&amp;(L$1+((ROW()-$C87)*4))&amp;":"&amp;VLOOKUP($A83,tab_z,3,FALSE)&amp;(L$2+((ROW()-$C87)*4))),BD!$N$7))/2+IF(L83="","",COUNTIF(INDIRECT("'Calcul1'!"&amp;VLOOKUP($A83,tab_z,2,FALSE)&amp;(L$1+((ROW()-$C87)*4))&amp;":"&amp;VLOOKUP($A83,tab_z,3,FALSE)&amp;(L$2+((ROW()-$C87)*4))),BD!$N$8))/2+IF(L83="","",COUNTIF(INDIRECT("'Calcul1'!"&amp;VLOOKUP($A83,tab_z,2,FALSE)&amp;(L$1+((ROW()-$C87)*4))&amp;":"&amp;VLOOKUP($A83,tab_z,3,FALSE)&amp;(L$2+((ROW()-$C87)*4))),BD!$N$9))/2+IF(L83="","",COUNTIF(INDIRECT("'Calcul1'!"&amp;VLOOKUP($A83,tab_z,2,FALSE)&amp;(L$1+((ROW()-$C87)*4))&amp;":"&amp;VLOOKUP($A83,tab_z,3,FALSE)&amp;(L$2+((ROW()-$C87)*4))),BD!$N$10))/2+IF(L83="","",COUNTIF(INDIRECT("'Calcul1'!"&amp;VLOOKUP($A83,tab_z,2,FALSE)&amp;(L$1+((ROW()-$C87)*4))&amp;":"&amp;VLOOKUP($A83,tab_z,3,FALSE)&amp;(L$2+((ROW()-$C87)*4))),BD!$N$11))/2+IF(L83="","",COUNTIF(INDIRECT("'Calcul1'!"&amp;VLOOKUP($A83,tab_z,2,FALSE)&amp;(L$1+((ROW()-$C87)*4))&amp;":"&amp;VLOOKUP($A83,tab_z,3,FALSE)&amp;(L$2+((ROW()-$C87)*4))),BD!$N$12))/2+IF(L83="","",COUNTIF(INDIRECT("'Calcul1'!"&amp;VLOOKUP($A83,tab_z,2,FALSE)&amp;(L$1+((ROW()-$C87)*4))&amp;":"&amp;VLOOKUP($A83,tab_z,3,FALSE)&amp;(L$2+((ROW()-$C87)*4))),BD!$N$13))/2+IF(L83="","",COUNTIF(INDIRECT("'Calcul1'!"&amp;VLOOKUP($A83,tab_z,2,FALSE)&amp;(L$1+((ROW()-$C87)*4))&amp;":"&amp;VLOOKUP($A83,tab_z,3,FALSE)&amp;(L$2+((ROW()-$C87)*4))),BD!$N$14))/2+IF(L83="","",COUNTIF(INDIRECT("'Calcul1'!"&amp;VLOOKUP($A83,tab_z,2,FALSE)&amp;(L$1+((ROW()-$C87)*4))&amp;":"&amp;VLOOKUP($A83,tab_z,3,FALSE)&amp;(L$2+((ROW()-$C87)*4))),BD!$N$15))/2+IF(L83="","",COUNTIF(INDIRECT("'Calcul1'!"&amp;VLOOKUP($A83,tab_z,2,FALSE)&amp;(L$1+((ROW()-$C87)*4))&amp;":"&amp;VLOOKUP($A83,tab_z,3,FALSE)&amp;(L$2+((ROW()-$C87)*4))),BD!$N$16))/2+IF(L83="","",COUNTIF(INDIRECT("'Calcul1'!"&amp;VLOOKUP($A83,tab_z,2,FALSE)&amp;(L$1+((ROW()-$C87)*4))&amp;":"&amp;VLOOKUP($A83,tab_z,3,FALSE)&amp;(L$2+((ROW()-$C87)*4))),BD!$N$17))/2+IF(L83="","",COUNTIF(INDIRECT("'Calcul1'!"&amp;VLOOKUP($A83,tab_z,2,FALSE)&amp;(L$1+((ROW()-$C87)*4))&amp;":"&amp;VLOOKUP($A83,tab_z,3,FALSE)&amp;(L$2+((ROW()-$C87)*4))),BD!$N$18))/2+IF(L83="","",COUNTIF(INDIRECT("'Calcul1'!"&amp;VLOOKUP($A83,tab_z,2,FALSE)&amp;(L$1+((ROW()-$C87)*4))&amp;":"&amp;VLOOKUP($A83,tab_z,3,FALSE)&amp;(L$2+((ROW()-$C87)*4))),BD!$N$19))/2++IF(L83="","",COUNTIF(INDIRECT("'Calcul1'!"&amp;VLOOKUP($A83,tab_z,2,FALSE)&amp;(L$1+((ROW()-$C87)*4))&amp;":"&amp;VLOOKUP($A83,tab_z,3,FALSE)&amp;(L$2+((ROW()-$C87)*4))),BD!$N$20))/2</f>
        <v>#VALUE!</v>
      </c>
    </row>
    <row r="88" spans="1:12" x14ac:dyDescent="0.2">
      <c r="C88">
        <v>88</v>
      </c>
      <c r="D88" s="287" t="s">
        <v>533</v>
      </c>
      <c r="E88" s="274">
        <f ca="1">IF(E83="","",COUNTIF(INDIRECT("'Calcul1'!"&amp;VLOOKUP($A83,tab_z,2,FALSE)&amp;(E$1+((ROW()-$C88)*4))&amp;":"&amp;VLOOKUP($A83,tab_z,3,FALSE)&amp;(E$2+((ROW()-$C88)*4))),BD!$H$2))/2+IF(E83="","",COUNTIF(INDIRECT("'Calcul1'!"&amp;VLOOKUP($A83,tab_z,2,FALSE)&amp;(E$1+((ROW()-$C88)*4))&amp;":"&amp;VLOOKUP($A83,tab_z,3,FALSE)&amp;(E$2+((ROW()-$C88)*4))),BD!$H$3))/2+IF(E83="","",COUNTIF(INDIRECT("'Calcul1'!"&amp;VLOOKUP($A83,tab_z,2,FALSE)&amp;(E$1+((ROW()-$C88)*4))&amp;":"&amp;VLOOKUP($A83,tab_z,3,FALSE)&amp;(E$2+((ROW()-$C88)*4))),BD!$H$4))/2+IF(E83="","",COUNTIF(INDIRECT("'Calcul1'!"&amp;VLOOKUP($A83,tab_z,2,FALSE)&amp;(E$1+((ROW()-$C88)*4))&amp;":"&amp;VLOOKUP($A83,tab_z,3,FALSE)&amp;(E$2+((ROW()-$C88)*4))),BD!$H$5))/2+IF(E83="","",COUNTIF(INDIRECT("'Calcul1'!"&amp;VLOOKUP($A83,tab_z,2,FALSE)&amp;(E$1+((ROW()-$C88)*4))&amp;":"&amp;VLOOKUP($A83,tab_z,3,FALSE)&amp;(E$2+((ROW()-$C88)*4))),BD!$H$6))/2+IF(E83="","",COUNTIF(INDIRECT("'Calcul1'!"&amp;VLOOKUP($A83,tab_z,2,FALSE)&amp;(E$1+((ROW()-$C88)*4))&amp;":"&amp;VLOOKUP($A83,tab_z,3,FALSE)&amp;(E$2+((ROW()-$C88)*4))),BD!$H$7))/2+IF(E83="","",COUNTIF(INDIRECT("'Calcul1'!"&amp;VLOOKUP($A83,tab_z,2,FALSE)&amp;(E$1+((ROW()-$C88)*4))&amp;":"&amp;VLOOKUP($A83,tab_z,3,FALSE)&amp;(E$2+((ROW()-$C88)*4))),BD!$H$8))/2+IF(E83="","",COUNTIF(INDIRECT("'Calcul1'!"&amp;VLOOKUP($A83,tab_z,2,FALSE)&amp;(E$1+((ROW()-$C88)*4))&amp;":"&amp;VLOOKUP($A83,tab_z,3,FALSE)&amp;(E$2+((ROW()-$C88)*4))),BD!$H$9))/2+IF(E83="","",COUNTIF(INDIRECT("'Calcul1'!"&amp;VLOOKUP($A83,tab_z,2,FALSE)&amp;(E$1+((ROW()-$C88)*4))&amp;":"&amp;VLOOKUP($A83,tab_z,3,FALSE)&amp;(E$2+((ROW()-$C88)*4))),BD!$H$10))/2+IF(E83="","",COUNTIF(INDIRECT("'Calcul1'!"&amp;VLOOKUP($A83,tab_z,2,FALSE)&amp;(E$1+((ROW()-$C88)*4))&amp;":"&amp;VLOOKUP($A83,tab_z,3,FALSE)&amp;(E$2+((ROW()-$C88)*4))),BD!$H$11))/2+IF(E83="","",COUNTIF(INDIRECT("'Calcul1'!"&amp;VLOOKUP($A83,tab_z,2,FALSE)&amp;(E$1+((ROW()-$C88)*4))&amp;":"&amp;VLOOKUP($A83,tab_z,3,FALSE)&amp;(E$2+((ROW()-$C88)*4))),BD!$H$12))/2+IF(E83="","",COUNTIF(INDIRECT("'Calcul1'!"&amp;VLOOKUP($A83,tab_z,2,FALSE)&amp;(E$1+((ROW()-$C88)*4))&amp;":"&amp;VLOOKUP($A83,tab_z,3,FALSE)&amp;(E$2+((ROW()-$C88)*4))),BD!$H$13))/2+IF(E83="","",COUNTIF(INDIRECT("'Calcul1'!"&amp;VLOOKUP($A83,tab_z,2,FALSE)&amp;(E$1+((ROW()-$C88)*4))&amp;":"&amp;VLOOKUP($A83,tab_z,3,FALSE)&amp;(E$2+((ROW()-$C88)*4))),BD!$H$14))/2+IF(E83="","",COUNTIF(INDIRECT("'Calcul1'!"&amp;VLOOKUP($A83,tab_z,2,FALSE)&amp;(E$1+((ROW()-$C88)*4))&amp;":"&amp;VLOOKUP($A83,tab_z,3,FALSE)&amp;(E$2+((ROW()-$C88)*4))),BD!$H$15))/2+IF(E83="","",COUNTIF(INDIRECT("'Calcul1'!"&amp;VLOOKUP($A83,tab_z,2,FALSE)&amp;(E$1+((ROW()-$C88)*4))&amp;":"&amp;VLOOKUP($A83,tab_z,3,FALSE)&amp;(E$2+((ROW()-$C88)*4))),BD!$H$16))/2+IF(E83="","",COUNTIF(INDIRECT("'Calcul1'!"&amp;VLOOKUP($A83,tab_z,2,FALSE)&amp;(E$1+((ROW()-$C88)*4))&amp;":"&amp;VLOOKUP($A83,tab_z,3,FALSE)&amp;(E$2+((ROW()-$C88)*4))),BD!$H$17))/2+IF(E83="","",COUNTIF(INDIRECT("'Calcul1'!"&amp;VLOOKUP($A83,tab_z,2,FALSE)&amp;(E$1+((ROW()-$C88)*4))&amp;":"&amp;VLOOKUP($A83,tab_z,3,FALSE)&amp;(E$2+((ROW()-$C88)*4))),BD!$H$18))/2+IF(E83="","",COUNTIF(INDIRECT("'Calcul1'!"&amp;VLOOKUP($A83,tab_z,2,FALSE)&amp;(E$1+((ROW()-$C88)*4))&amp;":"&amp;VLOOKUP($A83,tab_z,3,FALSE)&amp;(E$2+((ROW()-$C88)*4))),BD!$H$19))/2+IF(E83="","",COUNTIF(INDIRECT("'Calcul1'!"&amp;VLOOKUP($A83,tab_z,2,FALSE)&amp;(E$1+((ROW()-$C88)*4))&amp;":"&amp;VLOOKUP($A83,tab_z,3,FALSE)&amp;(E$2+((ROW()-$C88)*4))),BD!$H$20))/2</f>
        <v>0</v>
      </c>
      <c r="F88" s="275">
        <f ca="1">IF(F83="","",COUNTIF(INDIRECT("'Calcul1'!"&amp;VLOOKUP($A83,tab_z,2,FALSE)&amp;(F$1+((ROW()-$C88)*4))&amp;":"&amp;VLOOKUP($A83,tab_z,3,FALSE)&amp;(F$2+((ROW()-$C88)*4))),BD!$H$2))/2+IF(F83="","",COUNTIF(INDIRECT("'Calcul1'!"&amp;VLOOKUP($A83,tab_z,2,FALSE)&amp;(F$1+((ROW()-$C88)*4))&amp;":"&amp;VLOOKUP($A83,tab_z,3,FALSE)&amp;(F$2+((ROW()-$C88)*4))),BD!$H$3))/2+IF(F83="","",COUNTIF(INDIRECT("'Calcul1'!"&amp;VLOOKUP($A83,tab_z,2,FALSE)&amp;(F$1+((ROW()-$C88)*4))&amp;":"&amp;VLOOKUP($A83,tab_z,3,FALSE)&amp;(F$2+((ROW()-$C88)*4))),BD!$H$4))/2+IF(F83="","",COUNTIF(INDIRECT("'Calcul1'!"&amp;VLOOKUP($A83,tab_z,2,FALSE)&amp;(F$1+((ROW()-$C88)*4))&amp;":"&amp;VLOOKUP($A83,tab_z,3,FALSE)&amp;(F$2+((ROW()-$C88)*4))),BD!$H$5))/2+IF(F83="","",COUNTIF(INDIRECT("'Calcul1'!"&amp;VLOOKUP($A83,tab_z,2,FALSE)&amp;(F$1+((ROW()-$C88)*4))&amp;":"&amp;VLOOKUP($A83,tab_z,3,FALSE)&amp;(F$2+((ROW()-$C88)*4))),BD!$H$6))/2+IF(F83="","",COUNTIF(INDIRECT("'Calcul1'!"&amp;VLOOKUP($A83,tab_z,2,FALSE)&amp;(F$1+((ROW()-$C88)*4))&amp;":"&amp;VLOOKUP($A83,tab_z,3,FALSE)&amp;(F$2+((ROW()-$C88)*4))),BD!$H$7))/2+IF(F83="","",COUNTIF(INDIRECT("'Calcul1'!"&amp;VLOOKUP($A83,tab_z,2,FALSE)&amp;(F$1+((ROW()-$C88)*4))&amp;":"&amp;VLOOKUP($A83,tab_z,3,FALSE)&amp;(F$2+((ROW()-$C88)*4))),BD!$H$8))/2+IF(F83="","",COUNTIF(INDIRECT("'Calcul1'!"&amp;VLOOKUP($A83,tab_z,2,FALSE)&amp;(F$1+((ROW()-$C88)*4))&amp;":"&amp;VLOOKUP($A83,tab_z,3,FALSE)&amp;(F$2+((ROW()-$C88)*4))),BD!$H$9))/2+IF(F83="","",COUNTIF(INDIRECT("'Calcul1'!"&amp;VLOOKUP($A83,tab_z,2,FALSE)&amp;(F$1+((ROW()-$C88)*4))&amp;":"&amp;VLOOKUP($A83,tab_z,3,FALSE)&amp;(F$2+((ROW()-$C88)*4))),BD!$H$10))/2+IF(F83="","",COUNTIF(INDIRECT("'Calcul1'!"&amp;VLOOKUP($A83,tab_z,2,FALSE)&amp;(F$1+((ROW()-$C88)*4))&amp;":"&amp;VLOOKUP($A83,tab_z,3,FALSE)&amp;(F$2+((ROW()-$C88)*4))),BD!$H$11))/2+IF(F83="","",COUNTIF(INDIRECT("'Calcul1'!"&amp;VLOOKUP($A83,tab_z,2,FALSE)&amp;(F$1+((ROW()-$C88)*4))&amp;":"&amp;VLOOKUP($A83,tab_z,3,FALSE)&amp;(F$2+((ROW()-$C88)*4))),BD!$H$12))/2+IF(F83="","",COUNTIF(INDIRECT("'Calcul1'!"&amp;VLOOKUP($A83,tab_z,2,FALSE)&amp;(F$1+((ROW()-$C88)*4))&amp;":"&amp;VLOOKUP($A83,tab_z,3,FALSE)&amp;(F$2+((ROW()-$C88)*4))),BD!$H$13))/2+IF(F83="","",COUNTIF(INDIRECT("'Calcul1'!"&amp;VLOOKUP($A83,tab_z,2,FALSE)&amp;(F$1+((ROW()-$C88)*4))&amp;":"&amp;VLOOKUP($A83,tab_z,3,FALSE)&amp;(F$2+((ROW()-$C88)*4))),BD!$H$14))/2+IF(F83="","",COUNTIF(INDIRECT("'Calcul1'!"&amp;VLOOKUP($A83,tab_z,2,FALSE)&amp;(F$1+((ROW()-$C88)*4))&amp;":"&amp;VLOOKUP($A83,tab_z,3,FALSE)&amp;(F$2+((ROW()-$C88)*4))),BD!$H$15))/2+IF(F83="","",COUNTIF(INDIRECT("'Calcul1'!"&amp;VLOOKUP($A83,tab_z,2,FALSE)&amp;(F$1+((ROW()-$C88)*4))&amp;":"&amp;VLOOKUP($A83,tab_z,3,FALSE)&amp;(F$2+((ROW()-$C88)*4))),BD!$H$16))/2+IF(F83="","",COUNTIF(INDIRECT("'Calcul1'!"&amp;VLOOKUP($A83,tab_z,2,FALSE)&amp;(F$1+((ROW()-$C88)*4))&amp;":"&amp;VLOOKUP($A83,tab_z,3,FALSE)&amp;(F$2+((ROW()-$C88)*4))),BD!$H$17))/2+IF(F83="","",COUNTIF(INDIRECT("'Calcul1'!"&amp;VLOOKUP($A83,tab_z,2,FALSE)&amp;(F$1+((ROW()-$C88)*4))&amp;":"&amp;VLOOKUP($A83,tab_z,3,FALSE)&amp;(F$2+((ROW()-$C88)*4))),BD!$H$18))/2+IF(F83="","",COUNTIF(INDIRECT("'Calcul1'!"&amp;VLOOKUP($A83,tab_z,2,FALSE)&amp;(F$1+((ROW()-$C88)*4))&amp;":"&amp;VLOOKUP($A83,tab_z,3,FALSE)&amp;(F$2+((ROW()-$C88)*4))),BD!$H$19))/2+IF(F83="","",COUNTIF(INDIRECT("'Calcul1'!"&amp;VLOOKUP($A83,tab_z,2,FALSE)&amp;(F$1+((ROW()-$C88)*4))&amp;":"&amp;VLOOKUP($A83,tab_z,3,FALSE)&amp;(F$2+((ROW()-$C88)*4))),BD!$H$20))/2</f>
        <v>0</v>
      </c>
      <c r="G88" s="275">
        <f ca="1">IF(G83="","",COUNTIF(INDIRECT("'Calcul1'!"&amp;VLOOKUP($A83,tab_z,2,FALSE)&amp;(G$1+((ROW()-$C88)*4))&amp;":"&amp;VLOOKUP($A83,tab_z,3,FALSE)&amp;(G$2+((ROW()-$C88)*4))),BD!$H$2))/2+IF(G83="","",COUNTIF(INDIRECT("'Calcul1'!"&amp;VLOOKUP($A83,tab_z,2,FALSE)&amp;(G$1+((ROW()-$C88)*4))&amp;":"&amp;VLOOKUP($A83,tab_z,3,FALSE)&amp;(G$2+((ROW()-$C88)*4))),BD!$H$3))/2+IF(G83="","",COUNTIF(INDIRECT("'Calcul1'!"&amp;VLOOKUP($A83,tab_z,2,FALSE)&amp;(G$1+((ROW()-$C88)*4))&amp;":"&amp;VLOOKUP($A83,tab_z,3,FALSE)&amp;(G$2+((ROW()-$C88)*4))),BD!$H$4))/2+IF(G83="","",COUNTIF(INDIRECT("'Calcul1'!"&amp;VLOOKUP($A83,tab_z,2,FALSE)&amp;(G$1+((ROW()-$C88)*4))&amp;":"&amp;VLOOKUP($A83,tab_z,3,FALSE)&amp;(G$2+((ROW()-$C88)*4))),BD!$H$5))/2+IF(G83="","",COUNTIF(INDIRECT("'Calcul1'!"&amp;VLOOKUP($A83,tab_z,2,FALSE)&amp;(G$1+((ROW()-$C88)*4))&amp;":"&amp;VLOOKUP($A83,tab_z,3,FALSE)&amp;(G$2+((ROW()-$C88)*4))),BD!$H$6))/2+IF(G83="","",COUNTIF(INDIRECT("'Calcul1'!"&amp;VLOOKUP($A83,tab_z,2,FALSE)&amp;(G$1+((ROW()-$C88)*4))&amp;":"&amp;VLOOKUP($A83,tab_z,3,FALSE)&amp;(G$2+((ROW()-$C88)*4))),BD!$H$7))/2+IF(G83="","",COUNTIF(INDIRECT("'Calcul1'!"&amp;VLOOKUP($A83,tab_z,2,FALSE)&amp;(G$1+((ROW()-$C88)*4))&amp;":"&amp;VLOOKUP($A83,tab_z,3,FALSE)&amp;(G$2+((ROW()-$C88)*4))),BD!$H$8))/2+IF(G83="","",COUNTIF(INDIRECT("'Calcul1'!"&amp;VLOOKUP($A83,tab_z,2,FALSE)&amp;(G$1+((ROW()-$C88)*4))&amp;":"&amp;VLOOKUP($A83,tab_z,3,FALSE)&amp;(G$2+((ROW()-$C88)*4))),BD!$H$9))/2+IF(G83="","",COUNTIF(INDIRECT("'Calcul1'!"&amp;VLOOKUP($A83,tab_z,2,FALSE)&amp;(G$1+((ROW()-$C88)*4))&amp;":"&amp;VLOOKUP($A83,tab_z,3,FALSE)&amp;(G$2+((ROW()-$C88)*4))),BD!$H$10))/2+IF(G83="","",COUNTIF(INDIRECT("'Calcul1'!"&amp;VLOOKUP($A83,tab_z,2,FALSE)&amp;(G$1+((ROW()-$C88)*4))&amp;":"&amp;VLOOKUP($A83,tab_z,3,FALSE)&amp;(G$2+((ROW()-$C88)*4))),BD!$H$11))/2+IF(G83="","",COUNTIF(INDIRECT("'Calcul1'!"&amp;VLOOKUP($A83,tab_z,2,FALSE)&amp;(G$1+((ROW()-$C88)*4))&amp;":"&amp;VLOOKUP($A83,tab_z,3,FALSE)&amp;(G$2+((ROW()-$C88)*4))),BD!$H$12))/2+IF(G83="","",COUNTIF(INDIRECT("'Calcul1'!"&amp;VLOOKUP($A83,tab_z,2,FALSE)&amp;(G$1+((ROW()-$C88)*4))&amp;":"&amp;VLOOKUP($A83,tab_z,3,FALSE)&amp;(G$2+((ROW()-$C88)*4))),BD!$H$13))/2+IF(G83="","",COUNTIF(INDIRECT("'Calcul1'!"&amp;VLOOKUP($A83,tab_z,2,FALSE)&amp;(G$1+((ROW()-$C88)*4))&amp;":"&amp;VLOOKUP($A83,tab_z,3,FALSE)&amp;(G$2+((ROW()-$C88)*4))),BD!$H$14))/2+IF(G83="","",COUNTIF(INDIRECT("'Calcul1'!"&amp;VLOOKUP($A83,tab_z,2,FALSE)&amp;(G$1+((ROW()-$C88)*4))&amp;":"&amp;VLOOKUP($A83,tab_z,3,FALSE)&amp;(G$2+((ROW()-$C88)*4))),BD!$H$15))/2+IF(G83="","",COUNTIF(INDIRECT("'Calcul1'!"&amp;VLOOKUP($A83,tab_z,2,FALSE)&amp;(G$1+((ROW()-$C88)*4))&amp;":"&amp;VLOOKUP($A83,tab_z,3,FALSE)&amp;(G$2+((ROW()-$C88)*4))),BD!$H$16))/2+IF(G83="","",COUNTIF(INDIRECT("'Calcul1'!"&amp;VLOOKUP($A83,tab_z,2,FALSE)&amp;(G$1+((ROW()-$C88)*4))&amp;":"&amp;VLOOKUP($A83,tab_z,3,FALSE)&amp;(G$2+((ROW()-$C88)*4))),BD!$H$17))/2+IF(G83="","",COUNTIF(INDIRECT("'Calcul1'!"&amp;VLOOKUP($A83,tab_z,2,FALSE)&amp;(G$1+((ROW()-$C88)*4))&amp;":"&amp;VLOOKUP($A83,tab_z,3,FALSE)&amp;(G$2+((ROW()-$C88)*4))),BD!$H$18))/2+IF(G83="","",COUNTIF(INDIRECT("'Calcul1'!"&amp;VLOOKUP($A83,tab_z,2,FALSE)&amp;(G$1+((ROW()-$C88)*4))&amp;":"&amp;VLOOKUP($A83,tab_z,3,FALSE)&amp;(G$2+((ROW()-$C88)*4))),BD!$H$19))/2+IF(G83="","",COUNTIF(INDIRECT("'Calcul1'!"&amp;VLOOKUP($A83,tab_z,2,FALSE)&amp;(G$1+((ROW()-$C88)*4))&amp;":"&amp;VLOOKUP($A83,tab_z,3,FALSE)&amp;(G$2+((ROW()-$C88)*4))),BD!$H$20))/2</f>
        <v>0</v>
      </c>
      <c r="H88" s="275" t="e">
        <f ca="1">IF(H83="","",COUNTIF(INDIRECT("'Calcul1'!"&amp;VLOOKUP($A83,tab_z,2,FALSE)&amp;(H$1+((ROW()-$C88)*4))&amp;":"&amp;VLOOKUP($A83,tab_z,3,FALSE)&amp;(H$2+((ROW()-$C88)*4))),BD!$H$2))/2+IF(H83="","",COUNTIF(INDIRECT("'Calcul1'!"&amp;VLOOKUP($A83,tab_z,2,FALSE)&amp;(H$1+((ROW()-$C88)*4))&amp;":"&amp;VLOOKUP($A83,tab_z,3,FALSE)&amp;(H$2+((ROW()-$C88)*4))),BD!$H$3))/2+IF(H83="","",COUNTIF(INDIRECT("'Calcul1'!"&amp;VLOOKUP($A83,tab_z,2,FALSE)&amp;(H$1+((ROW()-$C88)*4))&amp;":"&amp;VLOOKUP($A83,tab_z,3,FALSE)&amp;(H$2+((ROW()-$C88)*4))),BD!$H$4))/2+IF(H83="","",COUNTIF(INDIRECT("'Calcul1'!"&amp;VLOOKUP($A83,tab_z,2,FALSE)&amp;(H$1+((ROW()-$C88)*4))&amp;":"&amp;VLOOKUP($A83,tab_z,3,FALSE)&amp;(H$2+((ROW()-$C88)*4))),BD!$H$5))/2+IF(H83="","",COUNTIF(INDIRECT("'Calcul1'!"&amp;VLOOKUP($A83,tab_z,2,FALSE)&amp;(H$1+((ROW()-$C88)*4))&amp;":"&amp;VLOOKUP($A83,tab_z,3,FALSE)&amp;(H$2+((ROW()-$C88)*4))),BD!$H$6))/2+IF(H83="","",COUNTIF(INDIRECT("'Calcul1'!"&amp;VLOOKUP($A83,tab_z,2,FALSE)&amp;(H$1+((ROW()-$C88)*4))&amp;":"&amp;VLOOKUP($A83,tab_z,3,FALSE)&amp;(H$2+((ROW()-$C88)*4))),BD!$H$7))/2+IF(H83="","",COUNTIF(INDIRECT("'Calcul1'!"&amp;VLOOKUP($A83,tab_z,2,FALSE)&amp;(H$1+((ROW()-$C88)*4))&amp;":"&amp;VLOOKUP($A83,tab_z,3,FALSE)&amp;(H$2+((ROW()-$C88)*4))),BD!$H$8))/2+IF(H83="","",COUNTIF(INDIRECT("'Calcul1'!"&amp;VLOOKUP($A83,tab_z,2,FALSE)&amp;(H$1+((ROW()-$C88)*4))&amp;":"&amp;VLOOKUP($A83,tab_z,3,FALSE)&amp;(H$2+((ROW()-$C88)*4))),BD!$H$9))/2+IF(H83="","",COUNTIF(INDIRECT("'Calcul1'!"&amp;VLOOKUP($A83,tab_z,2,FALSE)&amp;(H$1+((ROW()-$C88)*4))&amp;":"&amp;VLOOKUP($A83,tab_z,3,FALSE)&amp;(H$2+((ROW()-$C88)*4))),BD!$H$10))/2+IF(H83="","",COUNTIF(INDIRECT("'Calcul1'!"&amp;VLOOKUP($A83,tab_z,2,FALSE)&amp;(H$1+((ROW()-$C88)*4))&amp;":"&amp;VLOOKUP($A83,tab_z,3,FALSE)&amp;(H$2+((ROW()-$C88)*4))),BD!$H$11))/2+IF(H83="","",COUNTIF(INDIRECT("'Calcul1'!"&amp;VLOOKUP($A83,tab_z,2,FALSE)&amp;(H$1+((ROW()-$C88)*4))&amp;":"&amp;VLOOKUP($A83,tab_z,3,FALSE)&amp;(H$2+((ROW()-$C88)*4))),BD!$H$12))/2+IF(H83="","",COUNTIF(INDIRECT("'Calcul1'!"&amp;VLOOKUP($A83,tab_z,2,FALSE)&amp;(H$1+((ROW()-$C88)*4))&amp;":"&amp;VLOOKUP($A83,tab_z,3,FALSE)&amp;(H$2+((ROW()-$C88)*4))),BD!$H$13))/2+IF(H83="","",COUNTIF(INDIRECT("'Calcul1'!"&amp;VLOOKUP($A83,tab_z,2,FALSE)&amp;(H$1+((ROW()-$C88)*4))&amp;":"&amp;VLOOKUP($A83,tab_z,3,FALSE)&amp;(H$2+((ROW()-$C88)*4))),BD!$H$14))/2+IF(H83="","",COUNTIF(INDIRECT("'Calcul1'!"&amp;VLOOKUP($A83,tab_z,2,FALSE)&amp;(H$1+((ROW()-$C88)*4))&amp;":"&amp;VLOOKUP($A83,tab_z,3,FALSE)&amp;(H$2+((ROW()-$C88)*4))),BD!$H$15))/2+IF(H83="","",COUNTIF(INDIRECT("'Calcul1'!"&amp;VLOOKUP($A83,tab_z,2,FALSE)&amp;(H$1+((ROW()-$C88)*4))&amp;":"&amp;VLOOKUP($A83,tab_z,3,FALSE)&amp;(H$2+((ROW()-$C88)*4))),BD!$H$16))/2+IF(H83="","",COUNTIF(INDIRECT("'Calcul1'!"&amp;VLOOKUP($A83,tab_z,2,FALSE)&amp;(H$1+((ROW()-$C88)*4))&amp;":"&amp;VLOOKUP($A83,tab_z,3,FALSE)&amp;(H$2+((ROW()-$C88)*4))),BD!$H$17))/2+IF(H83="","",COUNTIF(INDIRECT("'Calcul1'!"&amp;VLOOKUP($A83,tab_z,2,FALSE)&amp;(H$1+((ROW()-$C88)*4))&amp;":"&amp;VLOOKUP($A83,tab_z,3,FALSE)&amp;(H$2+((ROW()-$C88)*4))),BD!$H$18))/2+IF(H83="","",COUNTIF(INDIRECT("'Calcul1'!"&amp;VLOOKUP($A83,tab_z,2,FALSE)&amp;(H$1+((ROW()-$C88)*4))&amp;":"&amp;VLOOKUP($A83,tab_z,3,FALSE)&amp;(H$2+((ROW()-$C88)*4))),BD!$H$19))/2+IF(H83="","",COUNTIF(INDIRECT("'Calcul1'!"&amp;VLOOKUP($A83,tab_z,2,FALSE)&amp;(H$1+((ROW()-$C88)*4))&amp;":"&amp;VLOOKUP($A83,tab_z,3,FALSE)&amp;(H$2+((ROW()-$C88)*4))),BD!$H$20))/2</f>
        <v>#VALUE!</v>
      </c>
      <c r="I88" s="275" t="e">
        <f ca="1">IF(I83="","",COUNTIF(INDIRECT("'Calcul1'!"&amp;VLOOKUP($A83,tab_z,2,FALSE)&amp;(I$1+((ROW()-$C88)*4))&amp;":"&amp;VLOOKUP($A83,tab_z,3,FALSE)&amp;(I$2+((ROW()-$C88)*4))),BD!$H$2))/2+IF(I83="","",COUNTIF(INDIRECT("'Calcul1'!"&amp;VLOOKUP($A83,tab_z,2,FALSE)&amp;(I$1+((ROW()-$C88)*4))&amp;":"&amp;VLOOKUP($A83,tab_z,3,FALSE)&amp;(I$2+((ROW()-$C88)*4))),BD!$H$3))/2+IF(I83="","",COUNTIF(INDIRECT("'Calcul1'!"&amp;VLOOKUP($A83,tab_z,2,FALSE)&amp;(I$1+((ROW()-$C88)*4))&amp;":"&amp;VLOOKUP($A83,tab_z,3,FALSE)&amp;(I$2+((ROW()-$C88)*4))),BD!$H$4))/2+IF(I83="","",COUNTIF(INDIRECT("'Calcul1'!"&amp;VLOOKUP($A83,tab_z,2,FALSE)&amp;(I$1+((ROW()-$C88)*4))&amp;":"&amp;VLOOKUP($A83,tab_z,3,FALSE)&amp;(I$2+((ROW()-$C88)*4))),BD!$H$5))/2+IF(I83="","",COUNTIF(INDIRECT("'Calcul1'!"&amp;VLOOKUP($A83,tab_z,2,FALSE)&amp;(I$1+((ROW()-$C88)*4))&amp;":"&amp;VLOOKUP($A83,tab_z,3,FALSE)&amp;(I$2+((ROW()-$C88)*4))),BD!$H$6))/2+IF(I83="","",COUNTIF(INDIRECT("'Calcul1'!"&amp;VLOOKUP($A83,tab_z,2,FALSE)&amp;(I$1+((ROW()-$C88)*4))&amp;":"&amp;VLOOKUP($A83,tab_z,3,FALSE)&amp;(I$2+((ROW()-$C88)*4))),BD!$H$7))/2+IF(I83="","",COUNTIF(INDIRECT("'Calcul1'!"&amp;VLOOKUP($A83,tab_z,2,FALSE)&amp;(I$1+((ROW()-$C88)*4))&amp;":"&amp;VLOOKUP($A83,tab_z,3,FALSE)&amp;(I$2+((ROW()-$C88)*4))),BD!$H$8))/2+IF(I83="","",COUNTIF(INDIRECT("'Calcul1'!"&amp;VLOOKUP($A83,tab_z,2,FALSE)&amp;(I$1+((ROW()-$C88)*4))&amp;":"&amp;VLOOKUP($A83,tab_z,3,FALSE)&amp;(I$2+((ROW()-$C88)*4))),BD!$H$9))/2+IF(I83="","",COUNTIF(INDIRECT("'Calcul1'!"&amp;VLOOKUP($A83,tab_z,2,FALSE)&amp;(I$1+((ROW()-$C88)*4))&amp;":"&amp;VLOOKUP($A83,tab_z,3,FALSE)&amp;(I$2+((ROW()-$C88)*4))),BD!$H$10))/2+IF(I83="","",COUNTIF(INDIRECT("'Calcul1'!"&amp;VLOOKUP($A83,tab_z,2,FALSE)&amp;(I$1+((ROW()-$C88)*4))&amp;":"&amp;VLOOKUP($A83,tab_z,3,FALSE)&amp;(I$2+((ROW()-$C88)*4))),BD!$H$11))/2+IF(I83="","",COUNTIF(INDIRECT("'Calcul1'!"&amp;VLOOKUP($A83,tab_z,2,FALSE)&amp;(I$1+((ROW()-$C88)*4))&amp;":"&amp;VLOOKUP($A83,tab_z,3,FALSE)&amp;(I$2+((ROW()-$C88)*4))),BD!$H$12))/2+IF(I83="","",COUNTIF(INDIRECT("'Calcul1'!"&amp;VLOOKUP($A83,tab_z,2,FALSE)&amp;(I$1+((ROW()-$C88)*4))&amp;":"&amp;VLOOKUP($A83,tab_z,3,FALSE)&amp;(I$2+((ROW()-$C88)*4))),BD!$H$13))/2+IF(I83="","",COUNTIF(INDIRECT("'Calcul1'!"&amp;VLOOKUP($A83,tab_z,2,FALSE)&amp;(I$1+((ROW()-$C88)*4))&amp;":"&amp;VLOOKUP($A83,tab_z,3,FALSE)&amp;(I$2+((ROW()-$C88)*4))),BD!$H$14))/2+IF(I83="","",COUNTIF(INDIRECT("'Calcul1'!"&amp;VLOOKUP($A83,tab_z,2,FALSE)&amp;(I$1+((ROW()-$C88)*4))&amp;":"&amp;VLOOKUP($A83,tab_z,3,FALSE)&amp;(I$2+((ROW()-$C88)*4))),BD!$H$15))/2+IF(I83="","",COUNTIF(INDIRECT("'Calcul1'!"&amp;VLOOKUP($A83,tab_z,2,FALSE)&amp;(I$1+((ROW()-$C88)*4))&amp;":"&amp;VLOOKUP($A83,tab_z,3,FALSE)&amp;(I$2+((ROW()-$C88)*4))),BD!$H$16))/2+IF(I83="","",COUNTIF(INDIRECT("'Calcul1'!"&amp;VLOOKUP($A83,tab_z,2,FALSE)&amp;(I$1+((ROW()-$C88)*4))&amp;":"&amp;VLOOKUP($A83,tab_z,3,FALSE)&amp;(I$2+((ROW()-$C88)*4))),BD!$H$17))/2+IF(I83="","",COUNTIF(INDIRECT("'Calcul1'!"&amp;VLOOKUP($A83,tab_z,2,FALSE)&amp;(I$1+((ROW()-$C88)*4))&amp;":"&amp;VLOOKUP($A83,tab_z,3,FALSE)&amp;(I$2+((ROW()-$C88)*4))),BD!$H$18))/2+IF(I83="","",COUNTIF(INDIRECT("'Calcul1'!"&amp;VLOOKUP($A83,tab_z,2,FALSE)&amp;(I$1+((ROW()-$C88)*4))&amp;":"&amp;VLOOKUP($A83,tab_z,3,FALSE)&amp;(I$2+((ROW()-$C88)*4))),BD!$H$19))/2+IF(I83="","",COUNTIF(INDIRECT("'Calcul1'!"&amp;VLOOKUP($A83,tab_z,2,FALSE)&amp;(I$1+((ROW()-$C88)*4))&amp;":"&amp;VLOOKUP($A83,tab_z,3,FALSE)&amp;(I$2+((ROW()-$C88)*4))),BD!$H$20))/2</f>
        <v>#VALUE!</v>
      </c>
      <c r="J88" s="275" t="e">
        <f ca="1">IF(J83="","",COUNTIF(INDIRECT("'Calcul1'!"&amp;VLOOKUP($A83,tab_z,2,FALSE)&amp;(J$1+((ROW()-$C88)*4))&amp;":"&amp;VLOOKUP($A83,tab_z,3,FALSE)&amp;(J$2+((ROW()-$C88)*4))),BD!$H$2))/2+IF(J83="","",COUNTIF(INDIRECT("'Calcul1'!"&amp;VLOOKUP($A83,tab_z,2,FALSE)&amp;(J$1+((ROW()-$C88)*4))&amp;":"&amp;VLOOKUP($A83,tab_z,3,FALSE)&amp;(J$2+((ROW()-$C88)*4))),BD!$H$3))/2+IF(J83="","",COUNTIF(INDIRECT("'Calcul1'!"&amp;VLOOKUP($A83,tab_z,2,FALSE)&amp;(J$1+((ROW()-$C88)*4))&amp;":"&amp;VLOOKUP($A83,tab_z,3,FALSE)&amp;(J$2+((ROW()-$C88)*4))),BD!$H$4))/2+IF(J83="","",COUNTIF(INDIRECT("'Calcul1'!"&amp;VLOOKUP($A83,tab_z,2,FALSE)&amp;(J$1+((ROW()-$C88)*4))&amp;":"&amp;VLOOKUP($A83,tab_z,3,FALSE)&amp;(J$2+((ROW()-$C88)*4))),BD!$H$5))/2+IF(J83="","",COUNTIF(INDIRECT("'Calcul1'!"&amp;VLOOKUP($A83,tab_z,2,FALSE)&amp;(J$1+((ROW()-$C88)*4))&amp;":"&amp;VLOOKUP($A83,tab_z,3,FALSE)&amp;(J$2+((ROW()-$C88)*4))),BD!$H$6))/2+IF(J83="","",COUNTIF(INDIRECT("'Calcul1'!"&amp;VLOOKUP($A83,tab_z,2,FALSE)&amp;(J$1+((ROW()-$C88)*4))&amp;":"&amp;VLOOKUP($A83,tab_z,3,FALSE)&amp;(J$2+((ROW()-$C88)*4))),BD!$H$7))/2+IF(J83="","",COUNTIF(INDIRECT("'Calcul1'!"&amp;VLOOKUP($A83,tab_z,2,FALSE)&amp;(J$1+((ROW()-$C88)*4))&amp;":"&amp;VLOOKUP($A83,tab_z,3,FALSE)&amp;(J$2+((ROW()-$C88)*4))),BD!$H$8))/2+IF(J83="","",COUNTIF(INDIRECT("'Calcul1'!"&amp;VLOOKUP($A83,tab_z,2,FALSE)&amp;(J$1+((ROW()-$C88)*4))&amp;":"&amp;VLOOKUP($A83,tab_z,3,FALSE)&amp;(J$2+((ROW()-$C88)*4))),BD!$H$9))/2+IF(J83="","",COUNTIF(INDIRECT("'Calcul1'!"&amp;VLOOKUP($A83,tab_z,2,FALSE)&amp;(J$1+((ROW()-$C88)*4))&amp;":"&amp;VLOOKUP($A83,tab_z,3,FALSE)&amp;(J$2+((ROW()-$C88)*4))),BD!$H$10))/2+IF(J83="","",COUNTIF(INDIRECT("'Calcul1'!"&amp;VLOOKUP($A83,tab_z,2,FALSE)&amp;(J$1+((ROW()-$C88)*4))&amp;":"&amp;VLOOKUP($A83,tab_z,3,FALSE)&amp;(J$2+((ROW()-$C88)*4))),BD!$H$11))/2+IF(J83="","",COUNTIF(INDIRECT("'Calcul1'!"&amp;VLOOKUP($A83,tab_z,2,FALSE)&amp;(J$1+((ROW()-$C88)*4))&amp;":"&amp;VLOOKUP($A83,tab_z,3,FALSE)&amp;(J$2+((ROW()-$C88)*4))),BD!$H$12))/2+IF(J83="","",COUNTIF(INDIRECT("'Calcul1'!"&amp;VLOOKUP($A83,tab_z,2,FALSE)&amp;(J$1+((ROW()-$C88)*4))&amp;":"&amp;VLOOKUP($A83,tab_z,3,FALSE)&amp;(J$2+((ROW()-$C88)*4))),BD!$H$13))/2+IF(J83="","",COUNTIF(INDIRECT("'Calcul1'!"&amp;VLOOKUP($A83,tab_z,2,FALSE)&amp;(J$1+((ROW()-$C88)*4))&amp;":"&amp;VLOOKUP($A83,tab_z,3,FALSE)&amp;(J$2+((ROW()-$C88)*4))),BD!$H$14))/2+IF(J83="","",COUNTIF(INDIRECT("'Calcul1'!"&amp;VLOOKUP($A83,tab_z,2,FALSE)&amp;(J$1+((ROW()-$C88)*4))&amp;":"&amp;VLOOKUP($A83,tab_z,3,FALSE)&amp;(J$2+((ROW()-$C88)*4))),BD!$H$15))/2+IF(J83="","",COUNTIF(INDIRECT("'Calcul1'!"&amp;VLOOKUP($A83,tab_z,2,FALSE)&amp;(J$1+((ROW()-$C88)*4))&amp;":"&amp;VLOOKUP($A83,tab_z,3,FALSE)&amp;(J$2+((ROW()-$C88)*4))),BD!$H$16))/2+IF(J83="","",COUNTIF(INDIRECT("'Calcul1'!"&amp;VLOOKUP($A83,tab_z,2,FALSE)&amp;(J$1+((ROW()-$C88)*4))&amp;":"&amp;VLOOKUP($A83,tab_z,3,FALSE)&amp;(J$2+((ROW()-$C88)*4))),BD!$H$17))/2+IF(J83="","",COUNTIF(INDIRECT("'Calcul1'!"&amp;VLOOKUP($A83,tab_z,2,FALSE)&amp;(J$1+((ROW()-$C88)*4))&amp;":"&amp;VLOOKUP($A83,tab_z,3,FALSE)&amp;(J$2+((ROW()-$C88)*4))),BD!$H$18))/2+IF(J83="","",COUNTIF(INDIRECT("'Calcul1'!"&amp;VLOOKUP($A83,tab_z,2,FALSE)&amp;(J$1+((ROW()-$C88)*4))&amp;":"&amp;VLOOKUP($A83,tab_z,3,FALSE)&amp;(J$2+((ROW()-$C88)*4))),BD!$H$19))/2+IF(J83="","",COUNTIF(INDIRECT("'Calcul1'!"&amp;VLOOKUP($A83,tab_z,2,FALSE)&amp;(J$1+((ROW()-$C88)*4))&amp;":"&amp;VLOOKUP($A83,tab_z,3,FALSE)&amp;(J$2+((ROW()-$C88)*4))),BD!$H$20))/2</f>
        <v>#VALUE!</v>
      </c>
      <c r="K88" s="275" t="e">
        <f ca="1">IF(K83="","",COUNTIF(INDIRECT("'Calcul1'!"&amp;VLOOKUP($A83,tab_z,2,FALSE)&amp;(K$1+((ROW()-$C88)*4))&amp;":"&amp;VLOOKUP($A83,tab_z,3,FALSE)&amp;(K$2+((ROW()-$C88)*4))),BD!$H$2))/2+IF(K83="","",COUNTIF(INDIRECT("'Calcul1'!"&amp;VLOOKUP($A83,tab_z,2,FALSE)&amp;(K$1+((ROW()-$C88)*4))&amp;":"&amp;VLOOKUP($A83,tab_z,3,FALSE)&amp;(K$2+((ROW()-$C88)*4))),BD!$H$3))/2+IF(K83="","",COUNTIF(INDIRECT("'Calcul1'!"&amp;VLOOKUP($A83,tab_z,2,FALSE)&amp;(K$1+((ROW()-$C88)*4))&amp;":"&amp;VLOOKUP($A83,tab_z,3,FALSE)&amp;(K$2+((ROW()-$C88)*4))),BD!$H$4))/2+IF(K83="","",COUNTIF(INDIRECT("'Calcul1'!"&amp;VLOOKUP($A83,tab_z,2,FALSE)&amp;(K$1+((ROW()-$C88)*4))&amp;":"&amp;VLOOKUP($A83,tab_z,3,FALSE)&amp;(K$2+((ROW()-$C88)*4))),BD!$H$5))/2+IF(K83="","",COUNTIF(INDIRECT("'Calcul1'!"&amp;VLOOKUP($A83,tab_z,2,FALSE)&amp;(K$1+((ROW()-$C88)*4))&amp;":"&amp;VLOOKUP($A83,tab_z,3,FALSE)&amp;(K$2+((ROW()-$C88)*4))),BD!$H$6))/2+IF(K83="","",COUNTIF(INDIRECT("'Calcul1'!"&amp;VLOOKUP($A83,tab_z,2,FALSE)&amp;(K$1+((ROW()-$C88)*4))&amp;":"&amp;VLOOKUP($A83,tab_z,3,FALSE)&amp;(K$2+((ROW()-$C88)*4))),BD!$H$7))/2+IF(K83="","",COUNTIF(INDIRECT("'Calcul1'!"&amp;VLOOKUP($A83,tab_z,2,FALSE)&amp;(K$1+((ROW()-$C88)*4))&amp;":"&amp;VLOOKUP($A83,tab_z,3,FALSE)&amp;(K$2+((ROW()-$C88)*4))),BD!$H$8))/2+IF(K83="","",COUNTIF(INDIRECT("'Calcul1'!"&amp;VLOOKUP($A83,tab_z,2,FALSE)&amp;(K$1+((ROW()-$C88)*4))&amp;":"&amp;VLOOKUP($A83,tab_z,3,FALSE)&amp;(K$2+((ROW()-$C88)*4))),BD!$H$9))/2+IF(K83="","",COUNTIF(INDIRECT("'Calcul1'!"&amp;VLOOKUP($A83,tab_z,2,FALSE)&amp;(K$1+((ROW()-$C88)*4))&amp;":"&amp;VLOOKUP($A83,tab_z,3,FALSE)&amp;(K$2+((ROW()-$C88)*4))),BD!$H$10))/2+IF(K83="","",COUNTIF(INDIRECT("'Calcul1'!"&amp;VLOOKUP($A83,tab_z,2,FALSE)&amp;(K$1+((ROW()-$C88)*4))&amp;":"&amp;VLOOKUP($A83,tab_z,3,FALSE)&amp;(K$2+((ROW()-$C88)*4))),BD!$H$11))/2+IF(K83="","",COUNTIF(INDIRECT("'Calcul1'!"&amp;VLOOKUP($A83,tab_z,2,FALSE)&amp;(K$1+((ROW()-$C88)*4))&amp;":"&amp;VLOOKUP($A83,tab_z,3,FALSE)&amp;(K$2+((ROW()-$C88)*4))),BD!$H$12))/2+IF(K83="","",COUNTIF(INDIRECT("'Calcul1'!"&amp;VLOOKUP($A83,tab_z,2,FALSE)&amp;(K$1+((ROW()-$C88)*4))&amp;":"&amp;VLOOKUP($A83,tab_z,3,FALSE)&amp;(K$2+((ROW()-$C88)*4))),BD!$H$13))/2+IF(K83="","",COUNTIF(INDIRECT("'Calcul1'!"&amp;VLOOKUP($A83,tab_z,2,FALSE)&amp;(K$1+((ROW()-$C88)*4))&amp;":"&amp;VLOOKUP($A83,tab_z,3,FALSE)&amp;(K$2+((ROW()-$C88)*4))),BD!$H$14))/2+IF(K83="","",COUNTIF(INDIRECT("'Calcul1'!"&amp;VLOOKUP($A83,tab_z,2,FALSE)&amp;(K$1+((ROW()-$C88)*4))&amp;":"&amp;VLOOKUP($A83,tab_z,3,FALSE)&amp;(K$2+((ROW()-$C88)*4))),BD!$H$15))/2+IF(K83="","",COUNTIF(INDIRECT("'Calcul1'!"&amp;VLOOKUP($A83,tab_z,2,FALSE)&amp;(K$1+((ROW()-$C88)*4))&amp;":"&amp;VLOOKUP($A83,tab_z,3,FALSE)&amp;(K$2+((ROW()-$C88)*4))),BD!$H$16))/2+IF(K83="","",COUNTIF(INDIRECT("'Calcul1'!"&amp;VLOOKUP($A83,tab_z,2,FALSE)&amp;(K$1+((ROW()-$C88)*4))&amp;":"&amp;VLOOKUP($A83,tab_z,3,FALSE)&amp;(K$2+((ROW()-$C88)*4))),BD!$H$17))/2+IF(K83="","",COUNTIF(INDIRECT("'Calcul1'!"&amp;VLOOKUP($A83,tab_z,2,FALSE)&amp;(K$1+((ROW()-$C88)*4))&amp;":"&amp;VLOOKUP($A83,tab_z,3,FALSE)&amp;(K$2+((ROW()-$C88)*4))),BD!$H$18))/2+IF(K83="","",COUNTIF(INDIRECT("'Calcul1'!"&amp;VLOOKUP($A83,tab_z,2,FALSE)&amp;(K$1+((ROW()-$C88)*4))&amp;":"&amp;VLOOKUP($A83,tab_z,3,FALSE)&amp;(K$2+((ROW()-$C88)*4))),BD!$H$19))/2+IF(K83="","",COUNTIF(INDIRECT("'Calcul1'!"&amp;VLOOKUP($A83,tab_z,2,FALSE)&amp;(K$1+((ROW()-$C88)*4))&amp;":"&amp;VLOOKUP($A83,tab_z,3,FALSE)&amp;(K$2+((ROW()-$C88)*4))),BD!$H$20))/2</f>
        <v>#VALUE!</v>
      </c>
      <c r="L88" s="276" t="e">
        <f ca="1">IF(L83="","",COUNTIF(INDIRECT("'Calcul1'!"&amp;VLOOKUP($A83,tab_z,2,FALSE)&amp;(L$1+((ROW()-$C88)*4))&amp;":"&amp;VLOOKUP($A83,tab_z,3,FALSE)&amp;(L$2+((ROW()-$C88)*4))),BD!$H$2))/2+IF(L83="","",COUNTIF(INDIRECT("'Calcul1'!"&amp;VLOOKUP($A83,tab_z,2,FALSE)&amp;(L$1+((ROW()-$C88)*4))&amp;":"&amp;VLOOKUP($A83,tab_z,3,FALSE)&amp;(L$2+((ROW()-$C88)*4))),BD!$H$3))/2+IF(L83="","",COUNTIF(INDIRECT("'Calcul1'!"&amp;VLOOKUP($A83,tab_z,2,FALSE)&amp;(L$1+((ROW()-$C88)*4))&amp;":"&amp;VLOOKUP($A83,tab_z,3,FALSE)&amp;(L$2+((ROW()-$C88)*4))),BD!$H$4))/2+IF(L83="","",COUNTIF(INDIRECT("'Calcul1'!"&amp;VLOOKUP($A83,tab_z,2,FALSE)&amp;(L$1+((ROW()-$C88)*4))&amp;":"&amp;VLOOKUP($A83,tab_z,3,FALSE)&amp;(L$2+((ROW()-$C88)*4))),BD!$H$5))/2+IF(L83="","",COUNTIF(INDIRECT("'Calcul1'!"&amp;VLOOKUP($A83,tab_z,2,FALSE)&amp;(L$1+((ROW()-$C88)*4))&amp;":"&amp;VLOOKUP($A83,tab_z,3,FALSE)&amp;(L$2+((ROW()-$C88)*4))),BD!$H$6))/2+IF(L83="","",COUNTIF(INDIRECT("'Calcul1'!"&amp;VLOOKUP($A83,tab_z,2,FALSE)&amp;(L$1+((ROW()-$C88)*4))&amp;":"&amp;VLOOKUP($A83,tab_z,3,FALSE)&amp;(L$2+((ROW()-$C88)*4))),BD!$H$7))/2+IF(L83="","",COUNTIF(INDIRECT("'Calcul1'!"&amp;VLOOKUP($A83,tab_z,2,FALSE)&amp;(L$1+((ROW()-$C88)*4))&amp;":"&amp;VLOOKUP($A83,tab_z,3,FALSE)&amp;(L$2+((ROW()-$C88)*4))),BD!$H$8))/2+IF(L83="","",COUNTIF(INDIRECT("'Calcul1'!"&amp;VLOOKUP($A83,tab_z,2,FALSE)&amp;(L$1+((ROW()-$C88)*4))&amp;":"&amp;VLOOKUP($A83,tab_z,3,FALSE)&amp;(L$2+((ROW()-$C88)*4))),BD!$H$9))/2+IF(L83="","",COUNTIF(INDIRECT("'Calcul1'!"&amp;VLOOKUP($A83,tab_z,2,FALSE)&amp;(L$1+((ROW()-$C88)*4))&amp;":"&amp;VLOOKUP($A83,tab_z,3,FALSE)&amp;(L$2+((ROW()-$C88)*4))),BD!$H$10))/2+IF(L83="","",COUNTIF(INDIRECT("'Calcul1'!"&amp;VLOOKUP($A83,tab_z,2,FALSE)&amp;(L$1+((ROW()-$C88)*4))&amp;":"&amp;VLOOKUP($A83,tab_z,3,FALSE)&amp;(L$2+((ROW()-$C88)*4))),BD!$H$11))/2+IF(L83="","",COUNTIF(INDIRECT("'Calcul1'!"&amp;VLOOKUP($A83,tab_z,2,FALSE)&amp;(L$1+((ROW()-$C88)*4))&amp;":"&amp;VLOOKUP($A83,tab_z,3,FALSE)&amp;(L$2+((ROW()-$C88)*4))),BD!$H$12))/2+IF(L83="","",COUNTIF(INDIRECT("'Calcul1'!"&amp;VLOOKUP($A83,tab_z,2,FALSE)&amp;(L$1+((ROW()-$C88)*4))&amp;":"&amp;VLOOKUP($A83,tab_z,3,FALSE)&amp;(L$2+((ROW()-$C88)*4))),BD!$H$13))/2+IF(L83="","",COUNTIF(INDIRECT("'Calcul1'!"&amp;VLOOKUP($A83,tab_z,2,FALSE)&amp;(L$1+((ROW()-$C88)*4))&amp;":"&amp;VLOOKUP($A83,tab_z,3,FALSE)&amp;(L$2+((ROW()-$C88)*4))),BD!$H$14))/2+IF(L83="","",COUNTIF(INDIRECT("'Calcul1'!"&amp;VLOOKUP($A83,tab_z,2,FALSE)&amp;(L$1+((ROW()-$C88)*4))&amp;":"&amp;VLOOKUP($A83,tab_z,3,FALSE)&amp;(L$2+((ROW()-$C88)*4))),BD!$H$15))/2+IF(L83="","",COUNTIF(INDIRECT("'Calcul1'!"&amp;VLOOKUP($A83,tab_z,2,FALSE)&amp;(L$1+((ROW()-$C88)*4))&amp;":"&amp;VLOOKUP($A83,tab_z,3,FALSE)&amp;(L$2+((ROW()-$C88)*4))),BD!$H$16))/2+IF(L83="","",COUNTIF(INDIRECT("'Calcul1'!"&amp;VLOOKUP($A83,tab_z,2,FALSE)&amp;(L$1+((ROW()-$C88)*4))&amp;":"&amp;VLOOKUP($A83,tab_z,3,FALSE)&amp;(L$2+((ROW()-$C88)*4))),BD!$H$17))/2+IF(L83="","",COUNTIF(INDIRECT("'Calcul1'!"&amp;VLOOKUP($A83,tab_z,2,FALSE)&amp;(L$1+((ROW()-$C88)*4))&amp;":"&amp;VLOOKUP($A83,tab_z,3,FALSE)&amp;(L$2+((ROW()-$C88)*4))),BD!$H$18))/2+IF(L83="","",COUNTIF(INDIRECT("'Calcul1'!"&amp;VLOOKUP($A83,tab_z,2,FALSE)&amp;(L$1+((ROW()-$C88)*4))&amp;":"&amp;VLOOKUP($A83,tab_z,3,FALSE)&amp;(L$2+((ROW()-$C88)*4))),BD!$H$19))/2+IF(L83="","",COUNTIF(INDIRECT("'Calcul1'!"&amp;VLOOKUP($A83,tab_z,2,FALSE)&amp;(L$1+((ROW()-$C88)*4))&amp;":"&amp;VLOOKUP($A83,tab_z,3,FALSE)&amp;(L$2+((ROW()-$C88)*4))),BD!$H$20))/2</f>
        <v>#VALUE!</v>
      </c>
    </row>
    <row r="89" spans="1:12" x14ac:dyDescent="0.2">
      <c r="C89">
        <v>89</v>
      </c>
      <c r="D89" s="287" t="s">
        <v>534</v>
      </c>
      <c r="E89" s="274">
        <f ca="1">IF(E83="","",COUNTIF(INDIRECT("'Calcul1'!"&amp;VLOOKUP($A83,tab_z,2,FALSE)&amp;(E$1+((ROW()-$C89)*4))&amp;":"&amp;VLOOKUP($A83,tab_z,3,FALSE)&amp;(E$2+((ROW()-$C89)*4))),BD!$K$2))/2+IF(E83="","",COUNTIF(INDIRECT("'Calcul1'!"&amp;VLOOKUP($A83,tab_z,2,FALSE)&amp;(E$1+((ROW()-$C89)*4))&amp;":"&amp;VLOOKUP($A83,tab_z,3,FALSE)&amp;(E$2+((ROW()-$C89)*4))),BD!$K$3))/2+IF(E83="","",COUNTIF(INDIRECT("'Calcul1'!"&amp;VLOOKUP($A83,tab_z,2,FALSE)&amp;(E$1+((ROW()-$C89)*4))&amp;":"&amp;VLOOKUP($A83,tab_z,3,FALSE)&amp;(E$2+((ROW()-$C89)*4))),BD!$K$4))/2+IF(E83="","",COUNTIF(INDIRECT("'Calcul1'!"&amp;VLOOKUP($A83,tab_z,2,FALSE)&amp;(E$1+((ROW()-$C89)*4))&amp;":"&amp;VLOOKUP($A83,tab_z,3,FALSE)&amp;(E$2+((ROW()-$C89)*4))),BD!$K$5))/2+IF(E83="","",COUNTIF(INDIRECT("'Calcul1'!"&amp;VLOOKUP($A83,tab_z,2,FALSE)&amp;(E$1+((ROW()-$C89)*4))&amp;":"&amp;VLOOKUP($A83,tab_z,3,FALSE)&amp;(E$2+((ROW()-$C89)*4))),BD!$K$6))/2+IF(E83="","",COUNTIF(INDIRECT("'Calcul1'!"&amp;VLOOKUP($A83,tab_z,2,FALSE)&amp;(E$1+((ROW()-$C89)*4))&amp;":"&amp;VLOOKUP($A83,tab_z,3,FALSE)&amp;(E$2+((ROW()-$C89)*4))),BD!$K$7))/2+IF(E83="","",COUNTIF(INDIRECT("'Calcul1'!"&amp;VLOOKUP($A83,tab_z,2,FALSE)&amp;(E$1+((ROW()-$C89)*4))&amp;":"&amp;VLOOKUP($A83,tab_z,3,FALSE)&amp;(E$2+((ROW()-$C89)*4))),BD!$K$8))/2+IF(E83="","",COUNTIF(INDIRECT("'Calcul1'!"&amp;VLOOKUP($A83,tab_z,2,FALSE)&amp;(E$1+((ROW()-$C89)*4))&amp;":"&amp;VLOOKUP($A83,tab_z,3,FALSE)&amp;(E$2+((ROW()-$C89)*4))),BD!$K$9))/2+IF(E83="","",COUNTIF(INDIRECT("'Calcul1'!"&amp;VLOOKUP($A83,tab_z,2,FALSE)&amp;(E$1+((ROW()-$C89)*4))&amp;":"&amp;VLOOKUP($A83,tab_z,3,FALSE)&amp;(E$2+((ROW()-$C89)*4))),BD!$K$10))/2+IF(E83="","",COUNTIF(INDIRECT("'Calcul1'!"&amp;VLOOKUP($A83,tab_z,2,FALSE)&amp;(E$1+((ROW()-$C89)*4))&amp;":"&amp;VLOOKUP($A83,tab_z,3,FALSE)&amp;(E$2+((ROW()-$C89)*4))),BD!$K$11))/2+IF(E83="","",COUNTIF(INDIRECT("'Calcul1'!"&amp;VLOOKUP($A83,tab_z,2,FALSE)&amp;(E$1+((ROW()-$C89)*4))&amp;":"&amp;VLOOKUP($A83,tab_z,3,FALSE)&amp;(E$2+((ROW()-$C89)*4))),BD!$K$12))/2+IF(E83="","",COUNTIF(INDIRECT("'Calcul1'!"&amp;VLOOKUP($A83,tab_z,2,FALSE)&amp;(E$1+((ROW()-$C89)*4))&amp;":"&amp;VLOOKUP($A83,tab_z,3,FALSE)&amp;(E$2+((ROW()-$C89)*4))),BD!$K$13))/2+IF(E83="","",COUNTIF(INDIRECT("'Calcul1'!"&amp;VLOOKUP($A83,tab_z,2,FALSE)&amp;(E$1+((ROW()-$C89)*4))&amp;":"&amp;VLOOKUP($A83,tab_z,3,FALSE)&amp;(E$2+((ROW()-$C89)*4))),BD!$K$14))/2+IF(E83="","",COUNTIF(INDIRECT("'Calcul1'!"&amp;VLOOKUP($A83,tab_z,2,FALSE)&amp;(E$1+((ROW()-$C89)*4))&amp;":"&amp;VLOOKUP($A83,tab_z,3,FALSE)&amp;(E$2+((ROW()-$C89)*4))),BD!$K$15))/2+IF(E83="","",COUNTIF(INDIRECT("'Calcul1'!"&amp;VLOOKUP($A83,tab_z,2,FALSE)&amp;(E$1+((ROW()-$C89)*4))&amp;":"&amp;VLOOKUP($A83,tab_z,3,FALSE)&amp;(E$2+((ROW()-$C89)*4))),BD!$K$16))/2+IF(E83="","",COUNTIF(INDIRECT("'Calcul1'!"&amp;VLOOKUP($A83,tab_z,2,FALSE)&amp;(E$1+((ROW()-$C89)*4))&amp;":"&amp;VLOOKUP($A83,tab_z,3,FALSE)&amp;(E$2+((ROW()-$C89)*4))),BD!$K$17))/2+IF(E83="","",COUNTIF(INDIRECT("'Calcul1'!"&amp;VLOOKUP($A83,tab_z,2,FALSE)&amp;(E$1+((ROW()-$C89)*4))&amp;":"&amp;VLOOKUP($A83,tab_z,3,FALSE)&amp;(E$2+((ROW()-$C89)*4))),BD!$K$18))/2+IF(E83="","",COUNTIF(INDIRECT("'Calcul1'!"&amp;VLOOKUP($A83,tab_z,2,FALSE)&amp;(E$1+((ROW()-$C89)*4))&amp;":"&amp;VLOOKUP($A83,tab_z,3,FALSE)&amp;(E$2+((ROW()-$C89)*4))),BD!$K$19))/2+IF(E83="","",COUNTIF(INDIRECT("'Calcul1'!"&amp;VLOOKUP($A83,tab_z,2,FALSE)&amp;(E$1+((ROW()-$C89)*4))&amp;":"&amp;VLOOKUP($A83,tab_z,3,FALSE)&amp;(E$2+((ROW()-$C89)*4))),BD!$K$20))/2</f>
        <v>0</v>
      </c>
      <c r="F89" s="275">
        <f ca="1">IF(F83="","",COUNTIF(INDIRECT("'Calcul1'!"&amp;VLOOKUP($A83,tab_z,2,FALSE)&amp;(F$1+((ROW()-$C89)*4))&amp;":"&amp;VLOOKUP($A83,tab_z,3,FALSE)&amp;(F$2+((ROW()-$C89)*4))),BD!$K$2))/2+IF(F83="","",COUNTIF(INDIRECT("'Calcul1'!"&amp;VLOOKUP($A83,tab_z,2,FALSE)&amp;(F$1+((ROW()-$C89)*4))&amp;":"&amp;VLOOKUP($A83,tab_z,3,FALSE)&amp;(F$2+((ROW()-$C89)*4))),BD!$K$3))/2+IF(F83="","",COUNTIF(INDIRECT("'Calcul1'!"&amp;VLOOKUP($A83,tab_z,2,FALSE)&amp;(F$1+((ROW()-$C89)*4))&amp;":"&amp;VLOOKUP($A83,tab_z,3,FALSE)&amp;(F$2+((ROW()-$C89)*4))),BD!$K$4))/2+IF(F83="","",COUNTIF(INDIRECT("'Calcul1'!"&amp;VLOOKUP($A83,tab_z,2,FALSE)&amp;(F$1+((ROW()-$C89)*4))&amp;":"&amp;VLOOKUP($A83,tab_z,3,FALSE)&amp;(F$2+((ROW()-$C89)*4))),BD!$K$5))/2+IF(F83="","",COUNTIF(INDIRECT("'Calcul1'!"&amp;VLOOKUP($A83,tab_z,2,FALSE)&amp;(F$1+((ROW()-$C89)*4))&amp;":"&amp;VLOOKUP($A83,tab_z,3,FALSE)&amp;(F$2+((ROW()-$C89)*4))),BD!$K$6))/2+IF(F83="","",COUNTIF(INDIRECT("'Calcul1'!"&amp;VLOOKUP($A83,tab_z,2,FALSE)&amp;(F$1+((ROW()-$C89)*4))&amp;":"&amp;VLOOKUP($A83,tab_z,3,FALSE)&amp;(F$2+((ROW()-$C89)*4))),BD!$K$7))/2+IF(F83="","",COUNTIF(INDIRECT("'Calcul1'!"&amp;VLOOKUP($A83,tab_z,2,FALSE)&amp;(F$1+((ROW()-$C89)*4))&amp;":"&amp;VLOOKUP($A83,tab_z,3,FALSE)&amp;(F$2+((ROW()-$C89)*4))),BD!$K$8))/2+IF(F83="","",COUNTIF(INDIRECT("'Calcul1'!"&amp;VLOOKUP($A83,tab_z,2,FALSE)&amp;(F$1+((ROW()-$C89)*4))&amp;":"&amp;VLOOKUP($A83,tab_z,3,FALSE)&amp;(F$2+((ROW()-$C89)*4))),BD!$K$9))/2+IF(F83="","",COUNTIF(INDIRECT("'Calcul1'!"&amp;VLOOKUP($A83,tab_z,2,FALSE)&amp;(F$1+((ROW()-$C89)*4))&amp;":"&amp;VLOOKUP($A83,tab_z,3,FALSE)&amp;(F$2+((ROW()-$C89)*4))),BD!$K$10))/2+IF(F83="","",COUNTIF(INDIRECT("'Calcul1'!"&amp;VLOOKUP($A83,tab_z,2,FALSE)&amp;(F$1+((ROW()-$C89)*4))&amp;":"&amp;VLOOKUP($A83,tab_z,3,FALSE)&amp;(F$2+((ROW()-$C89)*4))),BD!$K$11))/2+IF(F83="","",COUNTIF(INDIRECT("'Calcul1'!"&amp;VLOOKUP($A83,tab_z,2,FALSE)&amp;(F$1+((ROW()-$C89)*4))&amp;":"&amp;VLOOKUP($A83,tab_z,3,FALSE)&amp;(F$2+((ROW()-$C89)*4))),BD!$K$12))/2+IF(F83="","",COUNTIF(INDIRECT("'Calcul1'!"&amp;VLOOKUP($A83,tab_z,2,FALSE)&amp;(F$1+((ROW()-$C89)*4))&amp;":"&amp;VLOOKUP($A83,tab_z,3,FALSE)&amp;(F$2+((ROW()-$C89)*4))),BD!$K$13))/2+IF(F83="","",COUNTIF(INDIRECT("'Calcul1'!"&amp;VLOOKUP($A83,tab_z,2,FALSE)&amp;(F$1+((ROW()-$C89)*4))&amp;":"&amp;VLOOKUP($A83,tab_z,3,FALSE)&amp;(F$2+((ROW()-$C89)*4))),BD!$K$14))/2+IF(F83="","",COUNTIF(INDIRECT("'Calcul1'!"&amp;VLOOKUP($A83,tab_z,2,FALSE)&amp;(F$1+((ROW()-$C89)*4))&amp;":"&amp;VLOOKUP($A83,tab_z,3,FALSE)&amp;(F$2+((ROW()-$C89)*4))),BD!$K$15))/2+IF(F83="","",COUNTIF(INDIRECT("'Calcul1'!"&amp;VLOOKUP($A83,tab_z,2,FALSE)&amp;(F$1+((ROW()-$C89)*4))&amp;":"&amp;VLOOKUP($A83,tab_z,3,FALSE)&amp;(F$2+((ROW()-$C89)*4))),BD!$K$16))/2+IF(F83="","",COUNTIF(INDIRECT("'Calcul1'!"&amp;VLOOKUP($A83,tab_z,2,FALSE)&amp;(F$1+((ROW()-$C89)*4))&amp;":"&amp;VLOOKUP($A83,tab_z,3,FALSE)&amp;(F$2+((ROW()-$C89)*4))),BD!$K$17))/2+IF(F83="","",COUNTIF(INDIRECT("'Calcul1'!"&amp;VLOOKUP($A83,tab_z,2,FALSE)&amp;(F$1+((ROW()-$C89)*4))&amp;":"&amp;VLOOKUP($A83,tab_z,3,FALSE)&amp;(F$2+((ROW()-$C89)*4))),BD!$K$18))/2+IF(F83="","",COUNTIF(INDIRECT("'Calcul1'!"&amp;VLOOKUP($A83,tab_z,2,FALSE)&amp;(F$1+((ROW()-$C89)*4))&amp;":"&amp;VLOOKUP($A83,tab_z,3,FALSE)&amp;(F$2+((ROW()-$C89)*4))),BD!$K$19))/2+IF(F83="","",COUNTIF(INDIRECT("'Calcul1'!"&amp;VLOOKUP($A83,tab_z,2,FALSE)&amp;(F$1+((ROW()-$C89)*4))&amp;":"&amp;VLOOKUP($A83,tab_z,3,FALSE)&amp;(F$2+((ROW()-$C89)*4))),BD!$K$20))/2</f>
        <v>0</v>
      </c>
      <c r="G89" s="275">
        <f ca="1">IF(G83="","",COUNTIF(INDIRECT("'Calcul1'!"&amp;VLOOKUP($A83,tab_z,2,FALSE)&amp;(G$1+((ROW()-$C89)*4))&amp;":"&amp;VLOOKUP($A83,tab_z,3,FALSE)&amp;(G$2+((ROW()-$C89)*4))),BD!$K$2))/2+IF(G83="","",COUNTIF(INDIRECT("'Calcul1'!"&amp;VLOOKUP($A83,tab_z,2,FALSE)&amp;(G$1+((ROW()-$C89)*4))&amp;":"&amp;VLOOKUP($A83,tab_z,3,FALSE)&amp;(G$2+((ROW()-$C89)*4))),BD!$K$3))/2+IF(G83="","",COUNTIF(INDIRECT("'Calcul1'!"&amp;VLOOKUP($A83,tab_z,2,FALSE)&amp;(G$1+((ROW()-$C89)*4))&amp;":"&amp;VLOOKUP($A83,tab_z,3,FALSE)&amp;(G$2+((ROW()-$C89)*4))),BD!$K$4))/2+IF(G83="","",COUNTIF(INDIRECT("'Calcul1'!"&amp;VLOOKUP($A83,tab_z,2,FALSE)&amp;(G$1+((ROW()-$C89)*4))&amp;":"&amp;VLOOKUP($A83,tab_z,3,FALSE)&amp;(G$2+((ROW()-$C89)*4))),BD!$K$5))/2+IF(G83="","",COUNTIF(INDIRECT("'Calcul1'!"&amp;VLOOKUP($A83,tab_z,2,FALSE)&amp;(G$1+((ROW()-$C89)*4))&amp;":"&amp;VLOOKUP($A83,tab_z,3,FALSE)&amp;(G$2+((ROW()-$C89)*4))),BD!$K$6))/2+IF(G83="","",COUNTIF(INDIRECT("'Calcul1'!"&amp;VLOOKUP($A83,tab_z,2,FALSE)&amp;(G$1+((ROW()-$C89)*4))&amp;":"&amp;VLOOKUP($A83,tab_z,3,FALSE)&amp;(G$2+((ROW()-$C89)*4))),BD!$K$7))/2+IF(G83="","",COUNTIF(INDIRECT("'Calcul1'!"&amp;VLOOKUP($A83,tab_z,2,FALSE)&amp;(G$1+((ROW()-$C89)*4))&amp;":"&amp;VLOOKUP($A83,tab_z,3,FALSE)&amp;(G$2+((ROW()-$C89)*4))),BD!$K$8))/2+IF(G83="","",COUNTIF(INDIRECT("'Calcul1'!"&amp;VLOOKUP($A83,tab_z,2,FALSE)&amp;(G$1+((ROW()-$C89)*4))&amp;":"&amp;VLOOKUP($A83,tab_z,3,FALSE)&amp;(G$2+((ROW()-$C89)*4))),BD!$K$9))/2+IF(G83="","",COUNTIF(INDIRECT("'Calcul1'!"&amp;VLOOKUP($A83,tab_z,2,FALSE)&amp;(G$1+((ROW()-$C89)*4))&amp;":"&amp;VLOOKUP($A83,tab_z,3,FALSE)&amp;(G$2+((ROW()-$C89)*4))),BD!$K$10))/2+IF(G83="","",COUNTIF(INDIRECT("'Calcul1'!"&amp;VLOOKUP($A83,tab_z,2,FALSE)&amp;(G$1+((ROW()-$C89)*4))&amp;":"&amp;VLOOKUP($A83,tab_z,3,FALSE)&amp;(G$2+((ROW()-$C89)*4))),BD!$K$11))/2+IF(G83="","",COUNTIF(INDIRECT("'Calcul1'!"&amp;VLOOKUP($A83,tab_z,2,FALSE)&amp;(G$1+((ROW()-$C89)*4))&amp;":"&amp;VLOOKUP($A83,tab_z,3,FALSE)&amp;(G$2+((ROW()-$C89)*4))),BD!$K$12))/2+IF(G83="","",COUNTIF(INDIRECT("'Calcul1'!"&amp;VLOOKUP($A83,tab_z,2,FALSE)&amp;(G$1+((ROW()-$C89)*4))&amp;":"&amp;VLOOKUP($A83,tab_z,3,FALSE)&amp;(G$2+((ROW()-$C89)*4))),BD!$K$13))/2+IF(G83="","",COUNTIF(INDIRECT("'Calcul1'!"&amp;VLOOKUP($A83,tab_z,2,FALSE)&amp;(G$1+((ROW()-$C89)*4))&amp;":"&amp;VLOOKUP($A83,tab_z,3,FALSE)&amp;(G$2+((ROW()-$C89)*4))),BD!$K$14))/2+IF(G83="","",COUNTIF(INDIRECT("'Calcul1'!"&amp;VLOOKUP($A83,tab_z,2,FALSE)&amp;(G$1+((ROW()-$C89)*4))&amp;":"&amp;VLOOKUP($A83,tab_z,3,FALSE)&amp;(G$2+((ROW()-$C89)*4))),BD!$K$15))/2+IF(G83="","",COUNTIF(INDIRECT("'Calcul1'!"&amp;VLOOKUP($A83,tab_z,2,FALSE)&amp;(G$1+((ROW()-$C89)*4))&amp;":"&amp;VLOOKUP($A83,tab_z,3,FALSE)&amp;(G$2+((ROW()-$C89)*4))),BD!$K$16))/2+IF(G83="","",COUNTIF(INDIRECT("'Calcul1'!"&amp;VLOOKUP($A83,tab_z,2,FALSE)&amp;(G$1+((ROW()-$C89)*4))&amp;":"&amp;VLOOKUP($A83,tab_z,3,FALSE)&amp;(G$2+((ROW()-$C89)*4))),BD!$K$17))/2+IF(G83="","",COUNTIF(INDIRECT("'Calcul1'!"&amp;VLOOKUP($A83,tab_z,2,FALSE)&amp;(G$1+((ROW()-$C89)*4))&amp;":"&amp;VLOOKUP($A83,tab_z,3,FALSE)&amp;(G$2+((ROW()-$C89)*4))),BD!$K$18))/2+IF(G83="","",COUNTIF(INDIRECT("'Calcul1'!"&amp;VLOOKUP($A83,tab_z,2,FALSE)&amp;(G$1+((ROW()-$C89)*4))&amp;":"&amp;VLOOKUP($A83,tab_z,3,FALSE)&amp;(G$2+((ROW()-$C89)*4))),BD!$K$19))/2+IF(G83="","",COUNTIF(INDIRECT("'Calcul1'!"&amp;VLOOKUP($A83,tab_z,2,FALSE)&amp;(G$1+((ROW()-$C89)*4))&amp;":"&amp;VLOOKUP($A83,tab_z,3,FALSE)&amp;(G$2+((ROW()-$C89)*4))),BD!$K$20))/2</f>
        <v>0</v>
      </c>
      <c r="H89" s="275" t="e">
        <f ca="1">IF(H83="","",COUNTIF(INDIRECT("'Calcul1'!"&amp;VLOOKUP($A83,tab_z,2,FALSE)&amp;(H$1+((ROW()-$C89)*4))&amp;":"&amp;VLOOKUP($A83,tab_z,3,FALSE)&amp;(H$2+((ROW()-$C89)*4))),BD!$K$2))/2+IF(H83="","",COUNTIF(INDIRECT("'Calcul1'!"&amp;VLOOKUP($A83,tab_z,2,FALSE)&amp;(H$1+((ROW()-$C89)*4))&amp;":"&amp;VLOOKUP($A83,tab_z,3,FALSE)&amp;(H$2+((ROW()-$C89)*4))),BD!$K$3))/2+IF(H83="","",COUNTIF(INDIRECT("'Calcul1'!"&amp;VLOOKUP($A83,tab_z,2,FALSE)&amp;(H$1+((ROW()-$C89)*4))&amp;":"&amp;VLOOKUP($A83,tab_z,3,FALSE)&amp;(H$2+((ROW()-$C89)*4))),BD!$K$4))/2+IF(H83="","",COUNTIF(INDIRECT("'Calcul1'!"&amp;VLOOKUP($A83,tab_z,2,FALSE)&amp;(H$1+((ROW()-$C89)*4))&amp;":"&amp;VLOOKUP($A83,tab_z,3,FALSE)&amp;(H$2+((ROW()-$C89)*4))),BD!$K$5))/2+IF(H83="","",COUNTIF(INDIRECT("'Calcul1'!"&amp;VLOOKUP($A83,tab_z,2,FALSE)&amp;(H$1+((ROW()-$C89)*4))&amp;":"&amp;VLOOKUP($A83,tab_z,3,FALSE)&amp;(H$2+((ROW()-$C89)*4))),BD!$K$6))/2+IF(H83="","",COUNTIF(INDIRECT("'Calcul1'!"&amp;VLOOKUP($A83,tab_z,2,FALSE)&amp;(H$1+((ROW()-$C89)*4))&amp;":"&amp;VLOOKUP($A83,tab_z,3,FALSE)&amp;(H$2+((ROW()-$C89)*4))),BD!$K$7))/2+IF(H83="","",COUNTIF(INDIRECT("'Calcul1'!"&amp;VLOOKUP($A83,tab_z,2,FALSE)&amp;(H$1+((ROW()-$C89)*4))&amp;":"&amp;VLOOKUP($A83,tab_z,3,FALSE)&amp;(H$2+((ROW()-$C89)*4))),BD!$K$8))/2+IF(H83="","",COUNTIF(INDIRECT("'Calcul1'!"&amp;VLOOKUP($A83,tab_z,2,FALSE)&amp;(H$1+((ROW()-$C89)*4))&amp;":"&amp;VLOOKUP($A83,tab_z,3,FALSE)&amp;(H$2+((ROW()-$C89)*4))),BD!$K$9))/2+IF(H83="","",COUNTIF(INDIRECT("'Calcul1'!"&amp;VLOOKUP($A83,tab_z,2,FALSE)&amp;(H$1+((ROW()-$C89)*4))&amp;":"&amp;VLOOKUP($A83,tab_z,3,FALSE)&amp;(H$2+((ROW()-$C89)*4))),BD!$K$10))/2+IF(H83="","",COUNTIF(INDIRECT("'Calcul1'!"&amp;VLOOKUP($A83,tab_z,2,FALSE)&amp;(H$1+((ROW()-$C89)*4))&amp;":"&amp;VLOOKUP($A83,tab_z,3,FALSE)&amp;(H$2+((ROW()-$C89)*4))),BD!$K$11))/2+IF(H83="","",COUNTIF(INDIRECT("'Calcul1'!"&amp;VLOOKUP($A83,tab_z,2,FALSE)&amp;(H$1+((ROW()-$C89)*4))&amp;":"&amp;VLOOKUP($A83,tab_z,3,FALSE)&amp;(H$2+((ROW()-$C89)*4))),BD!$K$12))/2+IF(H83="","",COUNTIF(INDIRECT("'Calcul1'!"&amp;VLOOKUP($A83,tab_z,2,FALSE)&amp;(H$1+((ROW()-$C89)*4))&amp;":"&amp;VLOOKUP($A83,tab_z,3,FALSE)&amp;(H$2+((ROW()-$C89)*4))),BD!$K$13))/2+IF(H83="","",COUNTIF(INDIRECT("'Calcul1'!"&amp;VLOOKUP($A83,tab_z,2,FALSE)&amp;(H$1+((ROW()-$C89)*4))&amp;":"&amp;VLOOKUP($A83,tab_z,3,FALSE)&amp;(H$2+((ROW()-$C89)*4))),BD!$K$14))/2+IF(H83="","",COUNTIF(INDIRECT("'Calcul1'!"&amp;VLOOKUP($A83,tab_z,2,FALSE)&amp;(H$1+((ROW()-$C89)*4))&amp;":"&amp;VLOOKUP($A83,tab_z,3,FALSE)&amp;(H$2+((ROW()-$C89)*4))),BD!$K$15))/2+IF(H83="","",COUNTIF(INDIRECT("'Calcul1'!"&amp;VLOOKUP($A83,tab_z,2,FALSE)&amp;(H$1+((ROW()-$C89)*4))&amp;":"&amp;VLOOKUP($A83,tab_z,3,FALSE)&amp;(H$2+((ROW()-$C89)*4))),BD!$K$16))/2+IF(H83="","",COUNTIF(INDIRECT("'Calcul1'!"&amp;VLOOKUP($A83,tab_z,2,FALSE)&amp;(H$1+((ROW()-$C89)*4))&amp;":"&amp;VLOOKUP($A83,tab_z,3,FALSE)&amp;(H$2+((ROW()-$C89)*4))),BD!$K$17))/2+IF(H83="","",COUNTIF(INDIRECT("'Calcul1'!"&amp;VLOOKUP($A83,tab_z,2,FALSE)&amp;(H$1+((ROW()-$C89)*4))&amp;":"&amp;VLOOKUP($A83,tab_z,3,FALSE)&amp;(H$2+((ROW()-$C89)*4))),BD!$K$18))/2+IF(H83="","",COUNTIF(INDIRECT("'Calcul1'!"&amp;VLOOKUP($A83,tab_z,2,FALSE)&amp;(H$1+((ROW()-$C89)*4))&amp;":"&amp;VLOOKUP($A83,tab_z,3,FALSE)&amp;(H$2+((ROW()-$C89)*4))),BD!$K$19))/2+IF(H83="","",COUNTIF(INDIRECT("'Calcul1'!"&amp;VLOOKUP($A83,tab_z,2,FALSE)&amp;(H$1+((ROW()-$C89)*4))&amp;":"&amp;VLOOKUP($A83,tab_z,3,FALSE)&amp;(H$2+((ROW()-$C89)*4))),BD!$K$20))/2</f>
        <v>#VALUE!</v>
      </c>
      <c r="I89" s="275" t="e">
        <f ca="1">IF(I83="","",COUNTIF(INDIRECT("'Calcul1'!"&amp;VLOOKUP($A83,tab_z,2,FALSE)&amp;(I$1+((ROW()-$C89)*4))&amp;":"&amp;VLOOKUP($A83,tab_z,3,FALSE)&amp;(I$2+((ROW()-$C89)*4))),BD!$K$2))/2+IF(I83="","",COUNTIF(INDIRECT("'Calcul1'!"&amp;VLOOKUP($A83,tab_z,2,FALSE)&amp;(I$1+((ROW()-$C89)*4))&amp;":"&amp;VLOOKUP($A83,tab_z,3,FALSE)&amp;(I$2+((ROW()-$C89)*4))),BD!$K$3))/2+IF(I83="","",COUNTIF(INDIRECT("'Calcul1'!"&amp;VLOOKUP($A83,tab_z,2,FALSE)&amp;(I$1+((ROW()-$C89)*4))&amp;":"&amp;VLOOKUP($A83,tab_z,3,FALSE)&amp;(I$2+((ROW()-$C89)*4))),BD!$K$4))/2+IF(I83="","",COUNTIF(INDIRECT("'Calcul1'!"&amp;VLOOKUP($A83,tab_z,2,FALSE)&amp;(I$1+((ROW()-$C89)*4))&amp;":"&amp;VLOOKUP($A83,tab_z,3,FALSE)&amp;(I$2+((ROW()-$C89)*4))),BD!$K$5))/2+IF(I83="","",COUNTIF(INDIRECT("'Calcul1'!"&amp;VLOOKUP($A83,tab_z,2,FALSE)&amp;(I$1+((ROW()-$C89)*4))&amp;":"&amp;VLOOKUP($A83,tab_z,3,FALSE)&amp;(I$2+((ROW()-$C89)*4))),BD!$K$6))/2+IF(I83="","",COUNTIF(INDIRECT("'Calcul1'!"&amp;VLOOKUP($A83,tab_z,2,FALSE)&amp;(I$1+((ROW()-$C89)*4))&amp;":"&amp;VLOOKUP($A83,tab_z,3,FALSE)&amp;(I$2+((ROW()-$C89)*4))),BD!$K$7))/2+IF(I83="","",COUNTIF(INDIRECT("'Calcul1'!"&amp;VLOOKUP($A83,tab_z,2,FALSE)&amp;(I$1+((ROW()-$C89)*4))&amp;":"&amp;VLOOKUP($A83,tab_z,3,FALSE)&amp;(I$2+((ROW()-$C89)*4))),BD!$K$8))/2+IF(I83="","",COUNTIF(INDIRECT("'Calcul1'!"&amp;VLOOKUP($A83,tab_z,2,FALSE)&amp;(I$1+((ROW()-$C89)*4))&amp;":"&amp;VLOOKUP($A83,tab_z,3,FALSE)&amp;(I$2+((ROW()-$C89)*4))),BD!$K$9))/2+IF(I83="","",COUNTIF(INDIRECT("'Calcul1'!"&amp;VLOOKUP($A83,tab_z,2,FALSE)&amp;(I$1+((ROW()-$C89)*4))&amp;":"&amp;VLOOKUP($A83,tab_z,3,FALSE)&amp;(I$2+((ROW()-$C89)*4))),BD!$K$10))/2+IF(I83="","",COUNTIF(INDIRECT("'Calcul1'!"&amp;VLOOKUP($A83,tab_z,2,FALSE)&amp;(I$1+((ROW()-$C89)*4))&amp;":"&amp;VLOOKUP($A83,tab_z,3,FALSE)&amp;(I$2+((ROW()-$C89)*4))),BD!$K$11))/2+IF(I83="","",COUNTIF(INDIRECT("'Calcul1'!"&amp;VLOOKUP($A83,tab_z,2,FALSE)&amp;(I$1+((ROW()-$C89)*4))&amp;":"&amp;VLOOKUP($A83,tab_z,3,FALSE)&amp;(I$2+((ROW()-$C89)*4))),BD!$K$12))/2+IF(I83="","",COUNTIF(INDIRECT("'Calcul1'!"&amp;VLOOKUP($A83,tab_z,2,FALSE)&amp;(I$1+((ROW()-$C89)*4))&amp;":"&amp;VLOOKUP($A83,tab_z,3,FALSE)&amp;(I$2+((ROW()-$C89)*4))),BD!$K$13))/2+IF(I83="","",COUNTIF(INDIRECT("'Calcul1'!"&amp;VLOOKUP($A83,tab_z,2,FALSE)&amp;(I$1+((ROW()-$C89)*4))&amp;":"&amp;VLOOKUP($A83,tab_z,3,FALSE)&amp;(I$2+((ROW()-$C89)*4))),BD!$K$14))/2+IF(I83="","",COUNTIF(INDIRECT("'Calcul1'!"&amp;VLOOKUP($A83,tab_z,2,FALSE)&amp;(I$1+((ROW()-$C89)*4))&amp;":"&amp;VLOOKUP($A83,tab_z,3,FALSE)&amp;(I$2+((ROW()-$C89)*4))),BD!$K$15))/2+IF(I83="","",COUNTIF(INDIRECT("'Calcul1'!"&amp;VLOOKUP($A83,tab_z,2,FALSE)&amp;(I$1+((ROW()-$C89)*4))&amp;":"&amp;VLOOKUP($A83,tab_z,3,FALSE)&amp;(I$2+((ROW()-$C89)*4))),BD!$K$16))/2+IF(I83="","",COUNTIF(INDIRECT("'Calcul1'!"&amp;VLOOKUP($A83,tab_z,2,FALSE)&amp;(I$1+((ROW()-$C89)*4))&amp;":"&amp;VLOOKUP($A83,tab_z,3,FALSE)&amp;(I$2+((ROW()-$C89)*4))),BD!$K$17))/2+IF(I83="","",COUNTIF(INDIRECT("'Calcul1'!"&amp;VLOOKUP($A83,tab_z,2,FALSE)&amp;(I$1+((ROW()-$C89)*4))&amp;":"&amp;VLOOKUP($A83,tab_z,3,FALSE)&amp;(I$2+((ROW()-$C89)*4))),BD!$K$18))/2+IF(I83="","",COUNTIF(INDIRECT("'Calcul1'!"&amp;VLOOKUP($A83,tab_z,2,FALSE)&amp;(I$1+((ROW()-$C89)*4))&amp;":"&amp;VLOOKUP($A83,tab_z,3,FALSE)&amp;(I$2+((ROW()-$C89)*4))),BD!$K$19))/2+IF(I83="","",COUNTIF(INDIRECT("'Calcul1'!"&amp;VLOOKUP($A83,tab_z,2,FALSE)&amp;(I$1+((ROW()-$C89)*4))&amp;":"&amp;VLOOKUP($A83,tab_z,3,FALSE)&amp;(I$2+((ROW()-$C89)*4))),BD!$K$20))/2</f>
        <v>#VALUE!</v>
      </c>
      <c r="J89" s="275" t="e">
        <f ca="1">IF(J83="","",COUNTIF(INDIRECT("'Calcul1'!"&amp;VLOOKUP($A83,tab_z,2,FALSE)&amp;(J$1+((ROW()-$C89)*4))&amp;":"&amp;VLOOKUP($A83,tab_z,3,FALSE)&amp;(J$2+((ROW()-$C89)*4))),BD!$K$2))/2+IF(J83="","",COUNTIF(INDIRECT("'Calcul1'!"&amp;VLOOKUP($A83,tab_z,2,FALSE)&amp;(J$1+((ROW()-$C89)*4))&amp;":"&amp;VLOOKUP($A83,tab_z,3,FALSE)&amp;(J$2+((ROW()-$C89)*4))),BD!$K$3))/2+IF(J83="","",COUNTIF(INDIRECT("'Calcul1'!"&amp;VLOOKUP($A83,tab_z,2,FALSE)&amp;(J$1+((ROW()-$C89)*4))&amp;":"&amp;VLOOKUP($A83,tab_z,3,FALSE)&amp;(J$2+((ROW()-$C89)*4))),BD!$K$4))/2+IF(J83="","",COUNTIF(INDIRECT("'Calcul1'!"&amp;VLOOKUP($A83,tab_z,2,FALSE)&amp;(J$1+((ROW()-$C89)*4))&amp;":"&amp;VLOOKUP($A83,tab_z,3,FALSE)&amp;(J$2+((ROW()-$C89)*4))),BD!$K$5))/2+IF(J83="","",COUNTIF(INDIRECT("'Calcul1'!"&amp;VLOOKUP($A83,tab_z,2,FALSE)&amp;(J$1+((ROW()-$C89)*4))&amp;":"&amp;VLOOKUP($A83,tab_z,3,FALSE)&amp;(J$2+((ROW()-$C89)*4))),BD!$K$6))/2+IF(J83="","",COUNTIF(INDIRECT("'Calcul1'!"&amp;VLOOKUP($A83,tab_z,2,FALSE)&amp;(J$1+((ROW()-$C89)*4))&amp;":"&amp;VLOOKUP($A83,tab_z,3,FALSE)&amp;(J$2+((ROW()-$C89)*4))),BD!$K$7))/2+IF(J83="","",COUNTIF(INDIRECT("'Calcul1'!"&amp;VLOOKUP($A83,tab_z,2,FALSE)&amp;(J$1+((ROW()-$C89)*4))&amp;":"&amp;VLOOKUP($A83,tab_z,3,FALSE)&amp;(J$2+((ROW()-$C89)*4))),BD!$K$8))/2+IF(J83="","",COUNTIF(INDIRECT("'Calcul1'!"&amp;VLOOKUP($A83,tab_z,2,FALSE)&amp;(J$1+((ROW()-$C89)*4))&amp;":"&amp;VLOOKUP($A83,tab_z,3,FALSE)&amp;(J$2+((ROW()-$C89)*4))),BD!$K$9))/2+IF(J83="","",COUNTIF(INDIRECT("'Calcul1'!"&amp;VLOOKUP($A83,tab_z,2,FALSE)&amp;(J$1+((ROW()-$C89)*4))&amp;":"&amp;VLOOKUP($A83,tab_z,3,FALSE)&amp;(J$2+((ROW()-$C89)*4))),BD!$K$10))/2+IF(J83="","",COUNTIF(INDIRECT("'Calcul1'!"&amp;VLOOKUP($A83,tab_z,2,FALSE)&amp;(J$1+((ROW()-$C89)*4))&amp;":"&amp;VLOOKUP($A83,tab_z,3,FALSE)&amp;(J$2+((ROW()-$C89)*4))),BD!$K$11))/2+IF(J83="","",COUNTIF(INDIRECT("'Calcul1'!"&amp;VLOOKUP($A83,tab_z,2,FALSE)&amp;(J$1+((ROW()-$C89)*4))&amp;":"&amp;VLOOKUP($A83,tab_z,3,FALSE)&amp;(J$2+((ROW()-$C89)*4))),BD!$K$12))/2+IF(J83="","",COUNTIF(INDIRECT("'Calcul1'!"&amp;VLOOKUP($A83,tab_z,2,FALSE)&amp;(J$1+((ROW()-$C89)*4))&amp;":"&amp;VLOOKUP($A83,tab_z,3,FALSE)&amp;(J$2+((ROW()-$C89)*4))),BD!$K$13))/2+IF(J83="","",COUNTIF(INDIRECT("'Calcul1'!"&amp;VLOOKUP($A83,tab_z,2,FALSE)&amp;(J$1+((ROW()-$C89)*4))&amp;":"&amp;VLOOKUP($A83,tab_z,3,FALSE)&amp;(J$2+((ROW()-$C89)*4))),BD!$K$14))/2+IF(J83="","",COUNTIF(INDIRECT("'Calcul1'!"&amp;VLOOKUP($A83,tab_z,2,FALSE)&amp;(J$1+((ROW()-$C89)*4))&amp;":"&amp;VLOOKUP($A83,tab_z,3,FALSE)&amp;(J$2+((ROW()-$C89)*4))),BD!$K$15))/2+IF(J83="","",COUNTIF(INDIRECT("'Calcul1'!"&amp;VLOOKUP($A83,tab_z,2,FALSE)&amp;(J$1+((ROW()-$C89)*4))&amp;":"&amp;VLOOKUP($A83,tab_z,3,FALSE)&amp;(J$2+((ROW()-$C89)*4))),BD!$K$16))/2+IF(J83="","",COUNTIF(INDIRECT("'Calcul1'!"&amp;VLOOKUP($A83,tab_z,2,FALSE)&amp;(J$1+((ROW()-$C89)*4))&amp;":"&amp;VLOOKUP($A83,tab_z,3,FALSE)&amp;(J$2+((ROW()-$C89)*4))),BD!$K$17))/2+IF(J83="","",COUNTIF(INDIRECT("'Calcul1'!"&amp;VLOOKUP($A83,tab_z,2,FALSE)&amp;(J$1+((ROW()-$C89)*4))&amp;":"&amp;VLOOKUP($A83,tab_z,3,FALSE)&amp;(J$2+((ROW()-$C89)*4))),BD!$K$18))/2+IF(J83="","",COUNTIF(INDIRECT("'Calcul1'!"&amp;VLOOKUP($A83,tab_z,2,FALSE)&amp;(J$1+((ROW()-$C89)*4))&amp;":"&amp;VLOOKUP($A83,tab_z,3,FALSE)&amp;(J$2+((ROW()-$C89)*4))),BD!$K$19))/2+IF(J83="","",COUNTIF(INDIRECT("'Calcul1'!"&amp;VLOOKUP($A83,tab_z,2,FALSE)&amp;(J$1+((ROW()-$C89)*4))&amp;":"&amp;VLOOKUP($A83,tab_z,3,FALSE)&amp;(J$2+((ROW()-$C89)*4))),BD!$K$20))/2</f>
        <v>#VALUE!</v>
      </c>
      <c r="K89" s="275" t="e">
        <f ca="1">IF(K83="","",COUNTIF(INDIRECT("'Calcul1'!"&amp;VLOOKUP($A83,tab_z,2,FALSE)&amp;(K$1+((ROW()-$C89)*4))&amp;":"&amp;VLOOKUP($A83,tab_z,3,FALSE)&amp;(K$2+((ROW()-$C89)*4))),BD!$K$2))/2+IF(K83="","",COUNTIF(INDIRECT("'Calcul1'!"&amp;VLOOKUP($A83,tab_z,2,FALSE)&amp;(K$1+((ROW()-$C89)*4))&amp;":"&amp;VLOOKUP($A83,tab_z,3,FALSE)&amp;(K$2+((ROW()-$C89)*4))),BD!$K$3))/2+IF(K83="","",COUNTIF(INDIRECT("'Calcul1'!"&amp;VLOOKUP($A83,tab_z,2,FALSE)&amp;(K$1+((ROW()-$C89)*4))&amp;":"&amp;VLOOKUP($A83,tab_z,3,FALSE)&amp;(K$2+((ROW()-$C89)*4))),BD!$K$4))/2+IF(K83="","",COUNTIF(INDIRECT("'Calcul1'!"&amp;VLOOKUP($A83,tab_z,2,FALSE)&amp;(K$1+((ROW()-$C89)*4))&amp;":"&amp;VLOOKUP($A83,tab_z,3,FALSE)&amp;(K$2+((ROW()-$C89)*4))),BD!$K$5))/2+IF(K83="","",COUNTIF(INDIRECT("'Calcul1'!"&amp;VLOOKUP($A83,tab_z,2,FALSE)&amp;(K$1+((ROW()-$C89)*4))&amp;":"&amp;VLOOKUP($A83,tab_z,3,FALSE)&amp;(K$2+((ROW()-$C89)*4))),BD!$K$6))/2+IF(K83="","",COUNTIF(INDIRECT("'Calcul1'!"&amp;VLOOKUP($A83,tab_z,2,FALSE)&amp;(K$1+((ROW()-$C89)*4))&amp;":"&amp;VLOOKUP($A83,tab_z,3,FALSE)&amp;(K$2+((ROW()-$C89)*4))),BD!$K$7))/2+IF(K83="","",COUNTIF(INDIRECT("'Calcul1'!"&amp;VLOOKUP($A83,tab_z,2,FALSE)&amp;(K$1+((ROW()-$C89)*4))&amp;":"&amp;VLOOKUP($A83,tab_z,3,FALSE)&amp;(K$2+((ROW()-$C89)*4))),BD!$K$8))/2+IF(K83="","",COUNTIF(INDIRECT("'Calcul1'!"&amp;VLOOKUP($A83,tab_z,2,FALSE)&amp;(K$1+((ROW()-$C89)*4))&amp;":"&amp;VLOOKUP($A83,tab_z,3,FALSE)&amp;(K$2+((ROW()-$C89)*4))),BD!$K$9))/2+IF(K83="","",COUNTIF(INDIRECT("'Calcul1'!"&amp;VLOOKUP($A83,tab_z,2,FALSE)&amp;(K$1+((ROW()-$C89)*4))&amp;":"&amp;VLOOKUP($A83,tab_z,3,FALSE)&amp;(K$2+((ROW()-$C89)*4))),BD!$K$10))/2+IF(K83="","",COUNTIF(INDIRECT("'Calcul1'!"&amp;VLOOKUP($A83,tab_z,2,FALSE)&amp;(K$1+((ROW()-$C89)*4))&amp;":"&amp;VLOOKUP($A83,tab_z,3,FALSE)&amp;(K$2+((ROW()-$C89)*4))),BD!$K$11))/2+IF(K83="","",COUNTIF(INDIRECT("'Calcul1'!"&amp;VLOOKUP($A83,tab_z,2,FALSE)&amp;(K$1+((ROW()-$C89)*4))&amp;":"&amp;VLOOKUP($A83,tab_z,3,FALSE)&amp;(K$2+((ROW()-$C89)*4))),BD!$K$12))/2+IF(K83="","",COUNTIF(INDIRECT("'Calcul1'!"&amp;VLOOKUP($A83,tab_z,2,FALSE)&amp;(K$1+((ROW()-$C89)*4))&amp;":"&amp;VLOOKUP($A83,tab_z,3,FALSE)&amp;(K$2+((ROW()-$C89)*4))),BD!$K$13))/2+IF(K83="","",COUNTIF(INDIRECT("'Calcul1'!"&amp;VLOOKUP($A83,tab_z,2,FALSE)&amp;(K$1+((ROW()-$C89)*4))&amp;":"&amp;VLOOKUP($A83,tab_z,3,FALSE)&amp;(K$2+((ROW()-$C89)*4))),BD!$K$14))/2+IF(K83="","",COUNTIF(INDIRECT("'Calcul1'!"&amp;VLOOKUP($A83,tab_z,2,FALSE)&amp;(K$1+((ROW()-$C89)*4))&amp;":"&amp;VLOOKUP($A83,tab_z,3,FALSE)&amp;(K$2+((ROW()-$C89)*4))),BD!$K$15))/2+IF(K83="","",COUNTIF(INDIRECT("'Calcul1'!"&amp;VLOOKUP($A83,tab_z,2,FALSE)&amp;(K$1+((ROW()-$C89)*4))&amp;":"&amp;VLOOKUP($A83,tab_z,3,FALSE)&amp;(K$2+((ROW()-$C89)*4))),BD!$K$16))/2+IF(K83="","",COUNTIF(INDIRECT("'Calcul1'!"&amp;VLOOKUP($A83,tab_z,2,FALSE)&amp;(K$1+((ROW()-$C89)*4))&amp;":"&amp;VLOOKUP($A83,tab_z,3,FALSE)&amp;(K$2+((ROW()-$C89)*4))),BD!$K$17))/2+IF(K83="","",COUNTIF(INDIRECT("'Calcul1'!"&amp;VLOOKUP($A83,tab_z,2,FALSE)&amp;(K$1+((ROW()-$C89)*4))&amp;":"&amp;VLOOKUP($A83,tab_z,3,FALSE)&amp;(K$2+((ROW()-$C89)*4))),BD!$K$18))/2+IF(K83="","",COUNTIF(INDIRECT("'Calcul1'!"&amp;VLOOKUP($A83,tab_z,2,FALSE)&amp;(K$1+((ROW()-$C89)*4))&amp;":"&amp;VLOOKUP($A83,tab_z,3,FALSE)&amp;(K$2+((ROW()-$C89)*4))),BD!$K$19))/2+IF(K83="","",COUNTIF(INDIRECT("'Calcul1'!"&amp;VLOOKUP($A83,tab_z,2,FALSE)&amp;(K$1+((ROW()-$C89)*4))&amp;":"&amp;VLOOKUP($A83,tab_z,3,FALSE)&amp;(K$2+((ROW()-$C89)*4))),BD!$K$20))/2</f>
        <v>#VALUE!</v>
      </c>
      <c r="L89" s="276" t="e">
        <f ca="1">IF(L83="","",COUNTIF(INDIRECT("'Calcul1'!"&amp;VLOOKUP($A83,tab_z,2,FALSE)&amp;(L$1+((ROW()-$C89)*4))&amp;":"&amp;VLOOKUP($A83,tab_z,3,FALSE)&amp;(L$2+((ROW()-$C89)*4))),BD!$K$2))/2+IF(L83="","",COUNTIF(INDIRECT("'Calcul1'!"&amp;VLOOKUP($A83,tab_z,2,FALSE)&amp;(L$1+((ROW()-$C89)*4))&amp;":"&amp;VLOOKUP($A83,tab_z,3,FALSE)&amp;(L$2+((ROW()-$C89)*4))),BD!$K$3))/2+IF(L83="","",COUNTIF(INDIRECT("'Calcul1'!"&amp;VLOOKUP($A83,tab_z,2,FALSE)&amp;(L$1+((ROW()-$C89)*4))&amp;":"&amp;VLOOKUP($A83,tab_z,3,FALSE)&amp;(L$2+((ROW()-$C89)*4))),BD!$K$4))/2+IF(L83="","",COUNTIF(INDIRECT("'Calcul1'!"&amp;VLOOKUP($A83,tab_z,2,FALSE)&amp;(L$1+((ROW()-$C89)*4))&amp;":"&amp;VLOOKUP($A83,tab_z,3,FALSE)&amp;(L$2+((ROW()-$C89)*4))),BD!$K$5))/2+IF(L83="","",COUNTIF(INDIRECT("'Calcul1'!"&amp;VLOOKUP($A83,tab_z,2,FALSE)&amp;(L$1+((ROW()-$C89)*4))&amp;":"&amp;VLOOKUP($A83,tab_z,3,FALSE)&amp;(L$2+((ROW()-$C89)*4))),BD!$K$6))/2+IF(L83="","",COUNTIF(INDIRECT("'Calcul1'!"&amp;VLOOKUP($A83,tab_z,2,FALSE)&amp;(L$1+((ROW()-$C89)*4))&amp;":"&amp;VLOOKUP($A83,tab_z,3,FALSE)&amp;(L$2+((ROW()-$C89)*4))),BD!$K$7))/2+IF(L83="","",COUNTIF(INDIRECT("'Calcul1'!"&amp;VLOOKUP($A83,tab_z,2,FALSE)&amp;(L$1+((ROW()-$C89)*4))&amp;":"&amp;VLOOKUP($A83,tab_z,3,FALSE)&amp;(L$2+((ROW()-$C89)*4))),BD!$K$8))/2+IF(L83="","",COUNTIF(INDIRECT("'Calcul1'!"&amp;VLOOKUP($A83,tab_z,2,FALSE)&amp;(L$1+((ROW()-$C89)*4))&amp;":"&amp;VLOOKUP($A83,tab_z,3,FALSE)&amp;(L$2+((ROW()-$C89)*4))),BD!$K$9))/2+IF(L83="","",COUNTIF(INDIRECT("'Calcul1'!"&amp;VLOOKUP($A83,tab_z,2,FALSE)&amp;(L$1+((ROW()-$C89)*4))&amp;":"&amp;VLOOKUP($A83,tab_z,3,FALSE)&amp;(L$2+((ROW()-$C89)*4))),BD!$K$10))/2+IF(L83="","",COUNTIF(INDIRECT("'Calcul1'!"&amp;VLOOKUP($A83,tab_z,2,FALSE)&amp;(L$1+((ROW()-$C89)*4))&amp;":"&amp;VLOOKUP($A83,tab_z,3,FALSE)&amp;(L$2+((ROW()-$C89)*4))),BD!$K$11))/2+IF(L83="","",COUNTIF(INDIRECT("'Calcul1'!"&amp;VLOOKUP($A83,tab_z,2,FALSE)&amp;(L$1+((ROW()-$C89)*4))&amp;":"&amp;VLOOKUP($A83,tab_z,3,FALSE)&amp;(L$2+((ROW()-$C89)*4))),BD!$K$12))/2+IF(L83="","",COUNTIF(INDIRECT("'Calcul1'!"&amp;VLOOKUP($A83,tab_z,2,FALSE)&amp;(L$1+((ROW()-$C89)*4))&amp;":"&amp;VLOOKUP($A83,tab_z,3,FALSE)&amp;(L$2+((ROW()-$C89)*4))),BD!$K$13))/2+IF(L83="","",COUNTIF(INDIRECT("'Calcul1'!"&amp;VLOOKUP($A83,tab_z,2,FALSE)&amp;(L$1+((ROW()-$C89)*4))&amp;":"&amp;VLOOKUP($A83,tab_z,3,FALSE)&amp;(L$2+((ROW()-$C89)*4))),BD!$K$14))/2+IF(L83="","",COUNTIF(INDIRECT("'Calcul1'!"&amp;VLOOKUP($A83,tab_z,2,FALSE)&amp;(L$1+((ROW()-$C89)*4))&amp;":"&amp;VLOOKUP($A83,tab_z,3,FALSE)&amp;(L$2+((ROW()-$C89)*4))),BD!$K$15))/2+IF(L83="","",COUNTIF(INDIRECT("'Calcul1'!"&amp;VLOOKUP($A83,tab_z,2,FALSE)&amp;(L$1+((ROW()-$C89)*4))&amp;":"&amp;VLOOKUP($A83,tab_z,3,FALSE)&amp;(L$2+((ROW()-$C89)*4))),BD!$K$16))/2+IF(L83="","",COUNTIF(INDIRECT("'Calcul1'!"&amp;VLOOKUP($A83,tab_z,2,FALSE)&amp;(L$1+((ROW()-$C89)*4))&amp;":"&amp;VLOOKUP($A83,tab_z,3,FALSE)&amp;(L$2+((ROW()-$C89)*4))),BD!$K$17))/2+IF(L83="","",COUNTIF(INDIRECT("'Calcul1'!"&amp;VLOOKUP($A83,tab_z,2,FALSE)&amp;(L$1+((ROW()-$C89)*4))&amp;":"&amp;VLOOKUP($A83,tab_z,3,FALSE)&amp;(L$2+((ROW()-$C89)*4))),BD!$K$18))/2+IF(L83="","",COUNTIF(INDIRECT("'Calcul1'!"&amp;VLOOKUP($A83,tab_z,2,FALSE)&amp;(L$1+((ROW()-$C89)*4))&amp;":"&amp;VLOOKUP($A83,tab_z,3,FALSE)&amp;(L$2+((ROW()-$C89)*4))),BD!$K$19))/2+IF(L83="","",COUNTIF(INDIRECT("'Calcul1'!"&amp;VLOOKUP($A83,tab_z,2,FALSE)&amp;(L$1+((ROW()-$C89)*4))&amp;":"&amp;VLOOKUP($A83,tab_z,3,FALSE)&amp;(L$2+((ROW()-$C89)*4))),BD!$K$20))/2</f>
        <v>#VALUE!</v>
      </c>
    </row>
    <row r="90" spans="1:12" x14ac:dyDescent="0.2">
      <c r="C90">
        <v>90</v>
      </c>
      <c r="D90" s="287" t="s">
        <v>535</v>
      </c>
      <c r="E90" s="274">
        <f t="shared" ref="E90:L90" ca="1" si="27">IF(E83="","",COUNTIF(INDIRECT("'Calcul1'!"&amp;VLOOKUP($A83,tab_z,2,FALSE)&amp;(E$1+((ROW()-$C90)*4))&amp;":"&amp;VLOOKUP($A83,tab_z,3,FALSE)&amp;(E$2+((ROW()-$C90)*4))),0))</f>
        <v>8</v>
      </c>
      <c r="F90" s="275">
        <f t="shared" ca="1" si="27"/>
        <v>8</v>
      </c>
      <c r="G90" s="275">
        <f t="shared" ca="1" si="27"/>
        <v>8</v>
      </c>
      <c r="H90" s="275" t="str">
        <f t="shared" ca="1" si="27"/>
        <v/>
      </c>
      <c r="I90" s="275" t="str">
        <f t="shared" ca="1" si="27"/>
        <v/>
      </c>
      <c r="J90" s="275" t="str">
        <f t="shared" ca="1" si="27"/>
        <v/>
      </c>
      <c r="K90" s="275" t="str">
        <f t="shared" ca="1" si="27"/>
        <v/>
      </c>
      <c r="L90" s="276" t="str">
        <f t="shared" ca="1" si="27"/>
        <v/>
      </c>
    </row>
    <row r="91" spans="1:12" x14ac:dyDescent="0.2">
      <c r="C91">
        <v>91</v>
      </c>
      <c r="D91" s="287" t="s">
        <v>536</v>
      </c>
      <c r="E91" s="274">
        <f ca="1">IF(E83="","",COUNTIF(INDIRECT("'Calcul1'!"&amp;VLOOKUP($A83,tab_z,2,FALSE)&amp;(E$1+((ROW()-$C91)*4))&amp;":"&amp;VLOOKUP($A83,tab_z,3,FALSE)&amp;(E$2+((ROW()-$C91)*4))),BD!$B$2))+IF(E83="","",COUNTIF(INDIRECT("'Calcul1'!"&amp;VLOOKUP($A83,tab_z,2,FALSE)&amp;(E$1+((ROW()-$C91)*4))&amp;":"&amp;VLOOKUP($A83,tab_z,3,FALSE)&amp;(E$2+((ROW()-$C91)*4))),CP_2_M))/2+IF(E83="","",COUNTIF(INDIRECT("'Calcul1'!"&amp;VLOOKUP($A83,tab_z,2,FALSE)&amp;(E$1+((ROW()-$C91)*4))&amp;":"&amp;VLOOKUP($A83,tab_z,3,FALSE)&amp;(E$2+((ROW()-$C91)*4))),CP_2_A))/2+IF(E83="","",COUNTIF(INDIRECT("'Calcul1'!"&amp;VLOOKUP($A83,tab_z,2,FALSE)&amp;(E$1+((ROW()-$C91)*4))&amp;":"&amp;VLOOKUP($A83,tab_z,3,FALSE)&amp;(E$2+((ROW()-$C91)*4))),BD!$B$6))/2+IF(E83="","",COUNTIF(INDIRECT("'Calcul1'!"&amp;VLOOKUP($A83,tab_z,2,FALSE)&amp;(E$1+((ROW()-$C91)*4))&amp;":"&amp;VLOOKUP($A83,tab_z,3,FALSE)&amp;(E$2+((ROW()-$C91)*4))),BD!$B$7))/2</f>
        <v>0</v>
      </c>
      <c r="F91" s="275">
        <f ca="1">IF(F83="","",COUNTIF(INDIRECT("'Calcul1'!"&amp;VLOOKUP($A83,tab_z,2,FALSE)&amp;(F$1+((ROW()-$C91)*4))&amp;":"&amp;VLOOKUP($A83,tab_z,3,FALSE)&amp;(F$2+((ROW()-$C91)*4))),BD!$B$2))+IF(F83="","",COUNTIF(INDIRECT("'Calcul1'!"&amp;VLOOKUP($A83,tab_z,2,FALSE)&amp;(F$1+((ROW()-$C91)*4))&amp;":"&amp;VLOOKUP($A83,tab_z,3,FALSE)&amp;(F$2+((ROW()-$C91)*4))),CP_2_M))/2+IF(F83="","",COUNTIF(INDIRECT("'Calcul1'!"&amp;VLOOKUP($A83,tab_z,2,FALSE)&amp;(F$1+((ROW()-$C91)*4))&amp;":"&amp;VLOOKUP($A83,tab_z,3,FALSE)&amp;(F$2+((ROW()-$C91)*4))),CP_2_A))/2+IF(F83="","",COUNTIF(INDIRECT("'Calcul1'!"&amp;VLOOKUP($A83,tab_z,2,FALSE)&amp;(F$1+((ROW()-$C91)*4))&amp;":"&amp;VLOOKUP($A83,tab_z,3,FALSE)&amp;(F$2+((ROW()-$C91)*4))),BD!$B$6))/2+IF(F83="","",COUNTIF(INDIRECT("'Calcul1'!"&amp;VLOOKUP($A83,tab_z,2,FALSE)&amp;(F$1+((ROW()-$C91)*4))&amp;":"&amp;VLOOKUP($A83,tab_z,3,FALSE)&amp;(F$2+((ROW()-$C91)*4))),BD!$B$7))/2</f>
        <v>0</v>
      </c>
      <c r="G91" s="275">
        <f ca="1">IF(G83="","",COUNTIF(INDIRECT("'Calcul1'!"&amp;VLOOKUP($A83,tab_z,2,FALSE)&amp;(G$1+((ROW()-$C91)*4))&amp;":"&amp;VLOOKUP($A83,tab_z,3,FALSE)&amp;(G$2+((ROW()-$C91)*4))),BD!$B$2))+IF(G83="","",COUNTIF(INDIRECT("'Calcul1'!"&amp;VLOOKUP($A83,tab_z,2,FALSE)&amp;(G$1+((ROW()-$C91)*4))&amp;":"&amp;VLOOKUP($A83,tab_z,3,FALSE)&amp;(G$2+((ROW()-$C91)*4))),CP_2_M))/2+IF(G83="","",COUNTIF(INDIRECT("'Calcul1'!"&amp;VLOOKUP($A83,tab_z,2,FALSE)&amp;(G$1+((ROW()-$C91)*4))&amp;":"&amp;VLOOKUP($A83,tab_z,3,FALSE)&amp;(G$2+((ROW()-$C91)*4))),CP_2_A))/2+IF(G83="","",COUNTIF(INDIRECT("'Calcul1'!"&amp;VLOOKUP($A83,tab_z,2,FALSE)&amp;(G$1+((ROW()-$C91)*4))&amp;":"&amp;VLOOKUP($A83,tab_z,3,FALSE)&amp;(G$2+((ROW()-$C91)*4))),BD!$B$6))/2+IF(G83="","",COUNTIF(INDIRECT("'Calcul1'!"&amp;VLOOKUP($A83,tab_z,2,FALSE)&amp;(G$1+((ROW()-$C91)*4))&amp;":"&amp;VLOOKUP($A83,tab_z,3,FALSE)&amp;(G$2+((ROW()-$C91)*4))),BD!$B$7))/2</f>
        <v>0</v>
      </c>
      <c r="H91" s="275" t="e">
        <f ca="1">IF(H83="","",COUNTIF(INDIRECT("'Calcul1'!"&amp;VLOOKUP($A83,tab_z,2,FALSE)&amp;(H$1+((ROW()-$C91)*4))&amp;":"&amp;VLOOKUP($A83,tab_z,3,FALSE)&amp;(H$2+((ROW()-$C91)*4))),BD!$B$2))+IF(H83="","",COUNTIF(INDIRECT("'Calcul1'!"&amp;VLOOKUP($A83,tab_z,2,FALSE)&amp;(H$1+((ROW()-$C91)*4))&amp;":"&amp;VLOOKUP($A83,tab_z,3,FALSE)&amp;(H$2+((ROW()-$C91)*4))),CP_2_M))/2+IF(H83="","",COUNTIF(INDIRECT("'Calcul1'!"&amp;VLOOKUP($A83,tab_z,2,FALSE)&amp;(H$1+((ROW()-$C91)*4))&amp;":"&amp;VLOOKUP($A83,tab_z,3,FALSE)&amp;(H$2+((ROW()-$C91)*4))),CP_2_A))/2+IF(H83="","",COUNTIF(INDIRECT("'Calcul1'!"&amp;VLOOKUP($A83,tab_z,2,FALSE)&amp;(H$1+((ROW()-$C91)*4))&amp;":"&amp;VLOOKUP($A83,tab_z,3,FALSE)&amp;(H$2+((ROW()-$C91)*4))),BD!$B$6))/2+IF(H83="","",COUNTIF(INDIRECT("'Calcul1'!"&amp;VLOOKUP($A83,tab_z,2,FALSE)&amp;(H$1+((ROW()-$C91)*4))&amp;":"&amp;VLOOKUP($A83,tab_z,3,FALSE)&amp;(H$2+((ROW()-$C91)*4))),BD!$B$7))/2</f>
        <v>#VALUE!</v>
      </c>
      <c r="I91" s="275" t="e">
        <f ca="1">IF(I83="","",COUNTIF(INDIRECT("'Calcul1'!"&amp;VLOOKUP($A83,tab_z,2,FALSE)&amp;(I$1+((ROW()-$C91)*4))&amp;":"&amp;VLOOKUP($A83,tab_z,3,FALSE)&amp;(I$2+((ROW()-$C91)*4))),BD!$B$2))+IF(I83="","",COUNTIF(INDIRECT("'Calcul1'!"&amp;VLOOKUP($A83,tab_z,2,FALSE)&amp;(I$1+((ROW()-$C91)*4))&amp;":"&amp;VLOOKUP($A83,tab_z,3,FALSE)&amp;(I$2+((ROW()-$C91)*4))),CP_2_M))/2+IF(I83="","",COUNTIF(INDIRECT("'Calcul1'!"&amp;VLOOKUP($A83,tab_z,2,FALSE)&amp;(I$1+((ROW()-$C91)*4))&amp;":"&amp;VLOOKUP($A83,tab_z,3,FALSE)&amp;(I$2+((ROW()-$C91)*4))),CP_2_A))/2+IF(I83="","",COUNTIF(INDIRECT("'Calcul1'!"&amp;VLOOKUP($A83,tab_z,2,FALSE)&amp;(I$1+((ROW()-$C91)*4))&amp;":"&amp;VLOOKUP($A83,tab_z,3,FALSE)&amp;(I$2+((ROW()-$C91)*4))),BD!$B$6))/2+IF(I83="","",COUNTIF(INDIRECT("'Calcul1'!"&amp;VLOOKUP($A83,tab_z,2,FALSE)&amp;(I$1+((ROW()-$C91)*4))&amp;":"&amp;VLOOKUP($A83,tab_z,3,FALSE)&amp;(I$2+((ROW()-$C91)*4))),BD!$B$7))/2</f>
        <v>#VALUE!</v>
      </c>
      <c r="J91" s="275" t="e">
        <f ca="1">IF(J83="","",COUNTIF(INDIRECT("'Calcul1'!"&amp;VLOOKUP($A83,tab_z,2,FALSE)&amp;(J$1+((ROW()-$C91)*4))&amp;":"&amp;VLOOKUP($A83,tab_z,3,FALSE)&amp;(J$2+((ROW()-$C91)*4))),BD!$B$2))+IF(J83="","",COUNTIF(INDIRECT("'Calcul1'!"&amp;VLOOKUP($A83,tab_z,2,FALSE)&amp;(J$1+((ROW()-$C91)*4))&amp;":"&amp;VLOOKUP($A83,tab_z,3,FALSE)&amp;(J$2+((ROW()-$C91)*4))),CP_2_M))/2+IF(J83="","",COUNTIF(INDIRECT("'Calcul1'!"&amp;VLOOKUP($A83,tab_z,2,FALSE)&amp;(J$1+((ROW()-$C91)*4))&amp;":"&amp;VLOOKUP($A83,tab_z,3,FALSE)&amp;(J$2+((ROW()-$C91)*4))),CP_2_A))/2+IF(J83="","",COUNTIF(INDIRECT("'Calcul1'!"&amp;VLOOKUP($A83,tab_z,2,FALSE)&amp;(J$1+((ROW()-$C91)*4))&amp;":"&amp;VLOOKUP($A83,tab_z,3,FALSE)&amp;(J$2+((ROW()-$C91)*4))),BD!$B$6))/2+IF(J83="","",COUNTIF(INDIRECT("'Calcul1'!"&amp;VLOOKUP($A83,tab_z,2,FALSE)&amp;(J$1+((ROW()-$C91)*4))&amp;":"&amp;VLOOKUP($A83,tab_z,3,FALSE)&amp;(J$2+((ROW()-$C91)*4))),BD!$B$7))/2</f>
        <v>#VALUE!</v>
      </c>
      <c r="K91" s="275" t="e">
        <f ca="1">IF(K83="","",COUNTIF(INDIRECT("'Calcul1'!"&amp;VLOOKUP($A83,tab_z,2,FALSE)&amp;(K$1+((ROW()-$C91)*4))&amp;":"&amp;VLOOKUP($A83,tab_z,3,FALSE)&amp;(K$2+((ROW()-$C91)*4))),BD!$B$2))+IF(K83="","",COUNTIF(INDIRECT("'Calcul1'!"&amp;VLOOKUP($A83,tab_z,2,FALSE)&amp;(K$1+((ROW()-$C91)*4))&amp;":"&amp;VLOOKUP($A83,tab_z,3,FALSE)&amp;(K$2+((ROW()-$C91)*4))),CP_2_M))/2+IF(K83="","",COUNTIF(INDIRECT("'Calcul1'!"&amp;VLOOKUP($A83,tab_z,2,FALSE)&amp;(K$1+((ROW()-$C91)*4))&amp;":"&amp;VLOOKUP($A83,tab_z,3,FALSE)&amp;(K$2+((ROW()-$C91)*4))),CP_2_A))/2+IF(K83="","",COUNTIF(INDIRECT("'Calcul1'!"&amp;VLOOKUP($A83,tab_z,2,FALSE)&amp;(K$1+((ROW()-$C91)*4))&amp;":"&amp;VLOOKUP($A83,tab_z,3,FALSE)&amp;(K$2+((ROW()-$C91)*4))),BD!$B$6))/2+IF(K83="","",COUNTIF(INDIRECT("'Calcul1'!"&amp;VLOOKUP($A83,tab_z,2,FALSE)&amp;(K$1+((ROW()-$C91)*4))&amp;":"&amp;VLOOKUP($A83,tab_z,3,FALSE)&amp;(K$2+((ROW()-$C91)*4))),BD!$B$7))/2</f>
        <v>#VALUE!</v>
      </c>
      <c r="L91" s="276" t="e">
        <f ca="1">IF(L83="","",COUNTIF(INDIRECT("'Calcul1'!"&amp;VLOOKUP($A83,tab_z,2,FALSE)&amp;(L$1+((ROW()-$C91)*4))&amp;":"&amp;VLOOKUP($A83,tab_z,3,FALSE)&amp;(L$2+((ROW()-$C91)*4))),BD!$B$2))+IF(L83="","",COUNTIF(INDIRECT("'Calcul1'!"&amp;VLOOKUP($A83,tab_z,2,FALSE)&amp;(L$1+((ROW()-$C91)*4))&amp;":"&amp;VLOOKUP($A83,tab_z,3,FALSE)&amp;(L$2+((ROW()-$C91)*4))),CP_2_M))/2+IF(L83="","",COUNTIF(INDIRECT("'Calcul1'!"&amp;VLOOKUP($A83,tab_z,2,FALSE)&amp;(L$1+((ROW()-$C91)*4))&amp;":"&amp;VLOOKUP($A83,tab_z,3,FALSE)&amp;(L$2+((ROW()-$C91)*4))),CP_2_A))/2+IF(L83="","",COUNTIF(INDIRECT("'Calcul1'!"&amp;VLOOKUP($A83,tab_z,2,FALSE)&amp;(L$1+((ROW()-$C91)*4))&amp;":"&amp;VLOOKUP($A83,tab_z,3,FALSE)&amp;(L$2+((ROW()-$C91)*4))),BD!$B$6))/2+IF(L83="","",COUNTIF(INDIRECT("'Calcul1'!"&amp;VLOOKUP($A83,tab_z,2,FALSE)&amp;(L$1+((ROW()-$C91)*4))&amp;":"&amp;VLOOKUP($A83,tab_z,3,FALSE)&amp;(L$2+((ROW()-$C91)*4))),BD!$B$7))/2</f>
        <v>#VALUE!</v>
      </c>
    </row>
    <row r="92" spans="1:12" x14ac:dyDescent="0.2">
      <c r="C92">
        <v>92</v>
      </c>
      <c r="D92" s="287" t="s">
        <v>537</v>
      </c>
      <c r="E92" s="274">
        <f ca="1">IF(E83="","",COUNTIF(INDIRECT("'Calcul1'!"&amp;VLOOKUP($A83,tab_z,2,FALSE)&amp;(E$1+((ROW()-$C92)*4))&amp;":"&amp;VLOOKUP($A83,tab_z,3,FALSE)&amp;(E$2+((ROW()-$C92)*4))),BD!$B$8))+IF(E83="","",COUNTIF(INDIRECT("'Calcul1'!"&amp;VLOOKUP($A83,tab_z,2,FALSE)&amp;(E$1+((ROW()-$C92)*4))&amp;":"&amp;VLOOKUP($A83,tab_z,3,FALSE)&amp;(E$2+((ROW()-$C92)*4))),BD!$B$9))+IF(E83="","",COUNTIF(INDIRECT("'Calcul1'!"&amp;VLOOKUP($A83,tab_z,2,FALSE)&amp;(E$1+((ROW()-$C92)*4))&amp;":"&amp;VLOOKUP($A83,tab_z,3,FALSE)&amp;(E$2+((ROW()-$C92)*4))),BD!$B$10))+IF(E83="","",COUNTIF(INDIRECT("'Calcul1'!"&amp;VLOOKUP($A83,tab_z,2,FALSE)&amp;(E$1+((ROW()-$C92)*4))&amp;":"&amp;VLOOKUP($A83,tab_z,3,FALSE)&amp;(E$2+((ROW()-$C92)*4))),BD!$B$11))+IF(E83="","",COUNTIF(INDIRECT("'Calcul1'!"&amp;VLOOKUP($A83,tab_z,2,FALSE)&amp;(E$1+((ROW()-$C92)*4))&amp;":"&amp;VLOOKUP($A83,tab_z,3,FALSE)&amp;(E$2+((ROW()-$C92)*4))),BD!$B$12))+IF(E83="","",COUNTIF(INDIRECT("'Calcul1'!"&amp;VLOOKUP($A83,tab_z,2,FALSE)&amp;(E$1+((ROW()-$C92)*4))&amp;":"&amp;VLOOKUP($A83,tab_z,3,FALSE)&amp;(E$2+((ROW()-$C92)*4))),BD!$B$13))</f>
        <v>0</v>
      </c>
      <c r="F92" s="275">
        <f ca="1">IF(F83="","",COUNTIF(INDIRECT("'Calcul1'!"&amp;VLOOKUP($A83,tab_z,2,FALSE)&amp;(F$1+((ROW()-$C92)*4))&amp;":"&amp;VLOOKUP($A83,tab_z,3,FALSE)&amp;(F$2+((ROW()-$C92)*4))),BD!$B$8))+IF(F83="","",COUNTIF(INDIRECT("'Calcul1'!"&amp;VLOOKUP($A83,tab_z,2,FALSE)&amp;(F$1+((ROW()-$C92)*4))&amp;":"&amp;VLOOKUP($A83,tab_z,3,FALSE)&amp;(F$2+((ROW()-$C92)*4))),BD!$B$9))+IF(F83="","",COUNTIF(INDIRECT("'Calcul1'!"&amp;VLOOKUP($A83,tab_z,2,FALSE)&amp;(F$1+((ROW()-$C92)*4))&amp;":"&amp;VLOOKUP($A83,tab_z,3,FALSE)&amp;(F$2+((ROW()-$C92)*4))),BD!$B$10))+IF(F83="","",COUNTIF(INDIRECT("'Calcul1'!"&amp;VLOOKUP($A83,tab_z,2,FALSE)&amp;(F$1+((ROW()-$C92)*4))&amp;":"&amp;VLOOKUP($A83,tab_z,3,FALSE)&amp;(F$2+((ROW()-$C92)*4))),BD!$B$11))+IF(F83="","",COUNTIF(INDIRECT("'Calcul1'!"&amp;VLOOKUP($A83,tab_z,2,FALSE)&amp;(F$1+((ROW()-$C92)*4))&amp;":"&amp;VLOOKUP($A83,tab_z,3,FALSE)&amp;(F$2+((ROW()-$C92)*4))),BD!$B$12))+IF(F83="","",COUNTIF(INDIRECT("'Calcul1'!"&amp;VLOOKUP($A83,tab_z,2,FALSE)&amp;(F$1+((ROW()-$C92)*4))&amp;":"&amp;VLOOKUP($A83,tab_z,3,FALSE)&amp;(F$2+((ROW()-$C92)*4))),BD!$B$13))</f>
        <v>0</v>
      </c>
      <c r="G92" s="275">
        <f ca="1">IF(G83="","",COUNTIF(INDIRECT("'Calcul1'!"&amp;VLOOKUP($A83,tab_z,2,FALSE)&amp;(G$1+((ROW()-$C92)*4))&amp;":"&amp;VLOOKUP($A83,tab_z,3,FALSE)&amp;(G$2+((ROW()-$C92)*4))),BD!$B$8))+IF(G83="","",COUNTIF(INDIRECT("'Calcul1'!"&amp;VLOOKUP($A83,tab_z,2,FALSE)&amp;(G$1+((ROW()-$C92)*4))&amp;":"&amp;VLOOKUP($A83,tab_z,3,FALSE)&amp;(G$2+((ROW()-$C92)*4))),BD!$B$9))+IF(G83="","",COUNTIF(INDIRECT("'Calcul1'!"&amp;VLOOKUP($A83,tab_z,2,FALSE)&amp;(G$1+((ROW()-$C92)*4))&amp;":"&amp;VLOOKUP($A83,tab_z,3,FALSE)&amp;(G$2+((ROW()-$C92)*4))),BD!$B$10))+IF(G83="","",COUNTIF(INDIRECT("'Calcul1'!"&amp;VLOOKUP($A83,tab_z,2,FALSE)&amp;(G$1+((ROW()-$C92)*4))&amp;":"&amp;VLOOKUP($A83,tab_z,3,FALSE)&amp;(G$2+((ROW()-$C92)*4))),BD!$B$11))+IF(G83="","",COUNTIF(INDIRECT("'Calcul1'!"&amp;VLOOKUP($A83,tab_z,2,FALSE)&amp;(G$1+((ROW()-$C92)*4))&amp;":"&amp;VLOOKUP($A83,tab_z,3,FALSE)&amp;(G$2+((ROW()-$C92)*4))),BD!$B$12))+IF(G83="","",COUNTIF(INDIRECT("'Calcul1'!"&amp;VLOOKUP($A83,tab_z,2,FALSE)&amp;(G$1+((ROW()-$C92)*4))&amp;":"&amp;VLOOKUP($A83,tab_z,3,FALSE)&amp;(G$2+((ROW()-$C92)*4))),BD!$B$13))</f>
        <v>0</v>
      </c>
      <c r="H92" s="275" t="e">
        <f ca="1">IF(H83="","",COUNTIF(INDIRECT("'Calcul1'!"&amp;VLOOKUP($A83,tab_z,2,FALSE)&amp;(H$1+((ROW()-$C92)*4))&amp;":"&amp;VLOOKUP($A83,tab_z,3,FALSE)&amp;(H$2+((ROW()-$C92)*4))),BD!$B$8))+IF(H83="","",COUNTIF(INDIRECT("'Calcul1'!"&amp;VLOOKUP($A83,tab_z,2,FALSE)&amp;(H$1+((ROW()-$C92)*4))&amp;":"&amp;VLOOKUP($A83,tab_z,3,FALSE)&amp;(H$2+((ROW()-$C92)*4))),BD!$B$9))+IF(H83="","",COUNTIF(INDIRECT("'Calcul1'!"&amp;VLOOKUP($A83,tab_z,2,FALSE)&amp;(H$1+((ROW()-$C92)*4))&amp;":"&amp;VLOOKUP($A83,tab_z,3,FALSE)&amp;(H$2+((ROW()-$C92)*4))),BD!$B$10))+IF(H83="","",COUNTIF(INDIRECT("'Calcul1'!"&amp;VLOOKUP($A83,tab_z,2,FALSE)&amp;(H$1+((ROW()-$C92)*4))&amp;":"&amp;VLOOKUP($A83,tab_z,3,FALSE)&amp;(H$2+((ROW()-$C92)*4))),BD!$B$11))+IF(H83="","",COUNTIF(INDIRECT("'Calcul1'!"&amp;VLOOKUP($A83,tab_z,2,FALSE)&amp;(H$1+((ROW()-$C92)*4))&amp;":"&amp;VLOOKUP($A83,tab_z,3,FALSE)&amp;(H$2+((ROW()-$C92)*4))),BD!$B$12))+IF(H83="","",COUNTIF(INDIRECT("'Calcul1'!"&amp;VLOOKUP($A83,tab_z,2,FALSE)&amp;(H$1+((ROW()-$C92)*4))&amp;":"&amp;VLOOKUP($A83,tab_z,3,FALSE)&amp;(H$2+((ROW()-$C92)*4))),BD!$B$13))</f>
        <v>#VALUE!</v>
      </c>
      <c r="I92" s="275" t="e">
        <f ca="1">IF(I83="","",COUNTIF(INDIRECT("'Calcul1'!"&amp;VLOOKUP($A83,tab_z,2,FALSE)&amp;(I$1+((ROW()-$C92)*4))&amp;":"&amp;VLOOKUP($A83,tab_z,3,FALSE)&amp;(I$2+((ROW()-$C92)*4))),BD!$B$8))+IF(I83="","",COUNTIF(INDIRECT("'Calcul1'!"&amp;VLOOKUP($A83,tab_z,2,FALSE)&amp;(I$1+((ROW()-$C92)*4))&amp;":"&amp;VLOOKUP($A83,tab_z,3,FALSE)&amp;(I$2+((ROW()-$C92)*4))),BD!$B$9))+IF(I83="","",COUNTIF(INDIRECT("'Calcul1'!"&amp;VLOOKUP($A83,tab_z,2,FALSE)&amp;(I$1+((ROW()-$C92)*4))&amp;":"&amp;VLOOKUP($A83,tab_z,3,FALSE)&amp;(I$2+((ROW()-$C92)*4))),BD!$B$10))+IF(I83="","",COUNTIF(INDIRECT("'Calcul1'!"&amp;VLOOKUP($A83,tab_z,2,FALSE)&amp;(I$1+((ROW()-$C92)*4))&amp;":"&amp;VLOOKUP($A83,tab_z,3,FALSE)&amp;(I$2+((ROW()-$C92)*4))),BD!$B$11))+IF(I83="","",COUNTIF(INDIRECT("'Calcul1'!"&amp;VLOOKUP($A83,tab_z,2,FALSE)&amp;(I$1+((ROW()-$C92)*4))&amp;":"&amp;VLOOKUP($A83,tab_z,3,FALSE)&amp;(I$2+((ROW()-$C92)*4))),BD!$B$12))+IF(I83="","",COUNTIF(INDIRECT("'Calcul1'!"&amp;VLOOKUP($A83,tab_z,2,FALSE)&amp;(I$1+((ROW()-$C92)*4))&amp;":"&amp;VLOOKUP($A83,tab_z,3,FALSE)&amp;(I$2+((ROW()-$C92)*4))),BD!$B$13))</f>
        <v>#VALUE!</v>
      </c>
      <c r="J92" s="275" t="e">
        <f ca="1">IF(J83="","",COUNTIF(INDIRECT("'Calcul1'!"&amp;VLOOKUP($A83,tab_z,2,FALSE)&amp;(J$1+((ROW()-$C92)*4))&amp;":"&amp;VLOOKUP($A83,tab_z,3,FALSE)&amp;(J$2+((ROW()-$C92)*4))),BD!$B$8))+IF(J83="","",COUNTIF(INDIRECT("'Calcul1'!"&amp;VLOOKUP($A83,tab_z,2,FALSE)&amp;(J$1+((ROW()-$C92)*4))&amp;":"&amp;VLOOKUP($A83,tab_z,3,FALSE)&amp;(J$2+((ROW()-$C92)*4))),BD!$B$9))+IF(J83="","",COUNTIF(INDIRECT("'Calcul1'!"&amp;VLOOKUP($A83,tab_z,2,FALSE)&amp;(J$1+((ROW()-$C92)*4))&amp;":"&amp;VLOOKUP($A83,tab_z,3,FALSE)&amp;(J$2+((ROW()-$C92)*4))),BD!$B$10))+IF(J83="","",COUNTIF(INDIRECT("'Calcul1'!"&amp;VLOOKUP($A83,tab_z,2,FALSE)&amp;(J$1+((ROW()-$C92)*4))&amp;":"&amp;VLOOKUP($A83,tab_z,3,FALSE)&amp;(J$2+((ROW()-$C92)*4))),BD!$B$11))+IF(J83="","",COUNTIF(INDIRECT("'Calcul1'!"&amp;VLOOKUP($A83,tab_z,2,FALSE)&amp;(J$1+((ROW()-$C92)*4))&amp;":"&amp;VLOOKUP($A83,tab_z,3,FALSE)&amp;(J$2+((ROW()-$C92)*4))),BD!$B$12))+IF(J83="","",COUNTIF(INDIRECT("'Calcul1'!"&amp;VLOOKUP($A83,tab_z,2,FALSE)&amp;(J$1+((ROW()-$C92)*4))&amp;":"&amp;VLOOKUP($A83,tab_z,3,FALSE)&amp;(J$2+((ROW()-$C92)*4))),BD!$B$13))</f>
        <v>#VALUE!</v>
      </c>
      <c r="K92" s="275" t="e">
        <f ca="1">IF(K83="","",COUNTIF(INDIRECT("'Calcul1'!"&amp;VLOOKUP($A83,tab_z,2,FALSE)&amp;(K$1+((ROW()-$C92)*4))&amp;":"&amp;VLOOKUP($A83,tab_z,3,FALSE)&amp;(K$2+((ROW()-$C92)*4))),BD!$B$8))+IF(K83="","",COUNTIF(INDIRECT("'Calcul1'!"&amp;VLOOKUP($A83,tab_z,2,FALSE)&amp;(K$1+((ROW()-$C92)*4))&amp;":"&amp;VLOOKUP($A83,tab_z,3,FALSE)&amp;(K$2+((ROW()-$C92)*4))),BD!$B$9))+IF(K83="","",COUNTIF(INDIRECT("'Calcul1'!"&amp;VLOOKUP($A83,tab_z,2,FALSE)&amp;(K$1+((ROW()-$C92)*4))&amp;":"&amp;VLOOKUP($A83,tab_z,3,FALSE)&amp;(K$2+((ROW()-$C92)*4))),BD!$B$10))+IF(K83="","",COUNTIF(INDIRECT("'Calcul1'!"&amp;VLOOKUP($A83,tab_z,2,FALSE)&amp;(K$1+((ROW()-$C92)*4))&amp;":"&amp;VLOOKUP($A83,tab_z,3,FALSE)&amp;(K$2+((ROW()-$C92)*4))),BD!$B$11))+IF(K83="","",COUNTIF(INDIRECT("'Calcul1'!"&amp;VLOOKUP($A83,tab_z,2,FALSE)&amp;(K$1+((ROW()-$C92)*4))&amp;":"&amp;VLOOKUP($A83,tab_z,3,FALSE)&amp;(K$2+((ROW()-$C92)*4))),BD!$B$12))+IF(K83="","",COUNTIF(INDIRECT("'Calcul1'!"&amp;VLOOKUP($A83,tab_z,2,FALSE)&amp;(K$1+((ROW()-$C92)*4))&amp;":"&amp;VLOOKUP($A83,tab_z,3,FALSE)&amp;(K$2+((ROW()-$C92)*4))),BD!$B$13))</f>
        <v>#VALUE!</v>
      </c>
      <c r="L92" s="276" t="e">
        <f ca="1">IF(L83="","",COUNTIF(INDIRECT("'Calcul1'!"&amp;VLOOKUP($A83,tab_z,2,FALSE)&amp;(L$1+((ROW()-$C92)*4))&amp;":"&amp;VLOOKUP($A83,tab_z,3,FALSE)&amp;(L$2+((ROW()-$C92)*4))),BD!$B$8))+IF(L83="","",COUNTIF(INDIRECT("'Calcul1'!"&amp;VLOOKUP($A83,tab_z,2,FALSE)&amp;(L$1+((ROW()-$C92)*4))&amp;":"&amp;VLOOKUP($A83,tab_z,3,FALSE)&amp;(L$2+((ROW()-$C92)*4))),BD!$B$9))+IF(L83="","",COUNTIF(INDIRECT("'Calcul1'!"&amp;VLOOKUP($A83,tab_z,2,FALSE)&amp;(L$1+((ROW()-$C92)*4))&amp;":"&amp;VLOOKUP($A83,tab_z,3,FALSE)&amp;(L$2+((ROW()-$C92)*4))),BD!$B$10))+IF(L83="","",COUNTIF(INDIRECT("'Calcul1'!"&amp;VLOOKUP($A83,tab_z,2,FALSE)&amp;(L$1+((ROW()-$C92)*4))&amp;":"&amp;VLOOKUP($A83,tab_z,3,FALSE)&amp;(L$2+((ROW()-$C92)*4))),BD!$B$11))+IF(L83="","",COUNTIF(INDIRECT("'Calcul1'!"&amp;VLOOKUP($A83,tab_z,2,FALSE)&amp;(L$1+((ROW()-$C92)*4))&amp;":"&amp;VLOOKUP($A83,tab_z,3,FALSE)&amp;(L$2+((ROW()-$C92)*4))),BD!$B$12))+IF(L83="","",COUNTIF(INDIRECT("'Calcul1'!"&amp;VLOOKUP($A83,tab_z,2,FALSE)&amp;(L$1+((ROW()-$C92)*4))&amp;":"&amp;VLOOKUP($A83,tab_z,3,FALSE)&amp;(L$2+((ROW()-$C92)*4))),BD!$B$13))</f>
        <v>#VALUE!</v>
      </c>
    </row>
    <row r="93" spans="1:12" ht="13.5" thickBot="1" x14ac:dyDescent="0.25">
      <c r="D93" s="290" t="s">
        <v>539</v>
      </c>
      <c r="E93" s="282">
        <f t="shared" ref="E93:L93" ca="1" si="28">IF(E83="","",E84+E85+E90+E91)</f>
        <v>28</v>
      </c>
      <c r="F93" s="283">
        <f t="shared" ca="1" si="28"/>
        <v>28</v>
      </c>
      <c r="G93" s="283">
        <f t="shared" ca="1" si="28"/>
        <v>28</v>
      </c>
      <c r="H93" s="283" t="str">
        <f t="shared" ca="1" si="28"/>
        <v/>
      </c>
      <c r="I93" s="283" t="str">
        <f t="shared" ca="1" si="28"/>
        <v/>
      </c>
      <c r="J93" s="283" t="str">
        <f t="shared" ca="1" si="28"/>
        <v/>
      </c>
      <c r="K93" s="283" t="str">
        <f t="shared" ca="1" si="28"/>
        <v/>
      </c>
      <c r="L93" s="284" t="str">
        <f t="shared" ca="1" si="28"/>
        <v/>
      </c>
    </row>
    <row r="94" spans="1:12" ht="13.5" thickBot="1" x14ac:dyDescent="0.25"/>
    <row r="95" spans="1:12" ht="13.5" thickBot="1" x14ac:dyDescent="0.25">
      <c r="A95" s="206" t="s">
        <v>525</v>
      </c>
      <c r="B95">
        <f>IF(AND(MONTH(debut)&gt;=8,B96&gt;=8),$D$1,$D$1+1)</f>
        <v>2019</v>
      </c>
      <c r="D95" s="257" t="s">
        <v>526</v>
      </c>
      <c r="E95" s="258">
        <v>1</v>
      </c>
      <c r="F95" s="259">
        <v>2</v>
      </c>
      <c r="G95" s="259">
        <v>3</v>
      </c>
      <c r="H95" s="259">
        <v>4</v>
      </c>
      <c r="I95" s="259">
        <v>5</v>
      </c>
      <c r="J95" s="259">
        <v>6</v>
      </c>
      <c r="K95" s="259">
        <v>7</v>
      </c>
      <c r="L95" s="260">
        <v>8</v>
      </c>
    </row>
    <row r="96" spans="1:12" ht="63" thickBot="1" x14ac:dyDescent="0.25">
      <c r="A96" s="145" t="s">
        <v>23</v>
      </c>
      <c r="B96" s="261">
        <v>3</v>
      </c>
      <c r="D96" s="262" t="s">
        <v>527</v>
      </c>
      <c r="E96" s="263" t="str">
        <f ca="1">E83</f>
        <v>Personnel 01</v>
      </c>
      <c r="F96" s="264" t="str">
        <f ca="1">F83</f>
        <v>Personnel 02</v>
      </c>
      <c r="G96" s="264" t="str">
        <f t="shared" ref="G96:L96" ca="1" si="29">G83</f>
        <v>Personnel 03</v>
      </c>
      <c r="H96" s="264" t="str">
        <f t="shared" ca="1" si="29"/>
        <v/>
      </c>
      <c r="I96" s="264" t="str">
        <f t="shared" ca="1" si="29"/>
        <v/>
      </c>
      <c r="J96" s="264" t="str">
        <f t="shared" ca="1" si="29"/>
        <v/>
      </c>
      <c r="K96" s="264" t="str">
        <f t="shared" ca="1" si="29"/>
        <v/>
      </c>
      <c r="L96" s="265" t="str">
        <f t="shared" ca="1" si="29"/>
        <v/>
      </c>
    </row>
    <row r="97" spans="1:12" x14ac:dyDescent="0.2">
      <c r="A97" s="266" t="s">
        <v>528</v>
      </c>
      <c r="B97" s="267">
        <f ca="1">B98+B99</f>
        <v>31</v>
      </c>
      <c r="D97" s="286" t="s">
        <v>60</v>
      </c>
      <c r="E97" s="269">
        <f ca="1">IF(E96="","",E99+E100+E101+E102+E105)</f>
        <v>0</v>
      </c>
      <c r="F97" s="270">
        <f ca="1">IF(F96="","",F99+F100+F101+F102+F105)</f>
        <v>0</v>
      </c>
      <c r="G97" s="270">
        <f t="shared" ref="G97:L97" ca="1" si="30">IF(G96="","",G99+G100+G101+G102+G105)</f>
        <v>0</v>
      </c>
      <c r="H97" s="270" t="str">
        <f t="shared" ca="1" si="30"/>
        <v/>
      </c>
      <c r="I97" s="270" t="str">
        <f t="shared" ca="1" si="30"/>
        <v/>
      </c>
      <c r="J97" s="270" t="str">
        <f t="shared" ca="1" si="30"/>
        <v/>
      </c>
      <c r="K97" s="270" t="str">
        <f t="shared" ca="1" si="30"/>
        <v/>
      </c>
      <c r="L97" s="271" t="str">
        <f t="shared" ca="1" si="30"/>
        <v/>
      </c>
    </row>
    <row r="98" spans="1:12" x14ac:dyDescent="0.2">
      <c r="A98" s="266" t="s">
        <v>529</v>
      </c>
      <c r="B98" s="272">
        <f ca="1">COUNTIF(INDIRECT("'Planning'!$"&amp;VLOOKUP(A96,tab_z,2,FALSE)&amp;"1:$"&amp;VLOOKUP(A96,tab_z,3,FALSE)&amp;1),1)</f>
        <v>21</v>
      </c>
      <c r="D98" s="287" t="s">
        <v>530</v>
      </c>
      <c r="E98" s="274">
        <f ca="1">IF(E96="","",B97-E97-E103-E104)</f>
        <v>21</v>
      </c>
      <c r="F98" s="275">
        <f ca="1">IF(F96="","",B97-F97-F103-F104)</f>
        <v>21</v>
      </c>
      <c r="G98" s="275">
        <f ca="1">IF(G96="","",B97-G97-G103-G104)</f>
        <v>21</v>
      </c>
      <c r="H98" s="275" t="str">
        <f ca="1">IF(H96="","",B97-H97-H103-H104)</f>
        <v/>
      </c>
      <c r="I98" s="275" t="str">
        <f ca="1">IF(I96="","",B97-I97-I103-I104)</f>
        <v/>
      </c>
      <c r="J98" s="275" t="str">
        <f ca="1">IF(J96="","",B97-J97-J103-J104)</f>
        <v/>
      </c>
      <c r="K98" s="275" t="str">
        <f ca="1">IF(K96="","",B97-K97-K103-K104)</f>
        <v/>
      </c>
      <c r="L98" s="276" t="str">
        <f ca="1">IF(L96="","",B97-L97-L103-L104)</f>
        <v/>
      </c>
    </row>
    <row r="99" spans="1:12" ht="13.5" thickBot="1" x14ac:dyDescent="0.25">
      <c r="A99" s="277" t="s">
        <v>531</v>
      </c>
      <c r="B99" s="278">
        <f ca="1">COUNTIF(INDIRECT("'Planning'!$"&amp;VLOOKUP(A96,tab_z,2,FALSE)&amp;"1:$"&amp;VLOOKUP(A96,tab_z,3,FALSE)&amp;9),0)</f>
        <v>10</v>
      </c>
      <c r="C99">
        <v>99</v>
      </c>
      <c r="D99" s="287" t="s">
        <v>9</v>
      </c>
      <c r="E99" s="274">
        <f ca="1">IF(E96="","",COUNTIF(INDIRECT("'Calcul1'!"&amp;VLOOKUP($A96,tab_z,2,FALSE)&amp;(E$1+((ROW()-$C99)*4))&amp;":"&amp;VLOOKUP($A96,tab_z,3,FALSE)&amp;(E$2+((ROW()-$C99)*4))),BD!$E$2))/2+IF(E96="","",COUNTIF(INDIRECT("'Calcul1'!"&amp;VLOOKUP($A96,tab_z,2,FALSE)&amp;(E$1+((ROW()-$C99)*4))&amp;":"&amp;VLOOKUP($A96,tab_z,3,FALSE)&amp;(E$2+((ROW()-$C99)*4))),BD!$E$3))/2+IF(E96="","",COUNTIF(INDIRECT("'Calcul1'!"&amp;VLOOKUP($A96,tab_z,2,FALSE)&amp;(E$1+((ROW()-$C99)*4))&amp;":"&amp;VLOOKUP($A96,tab_z,3,FALSE)&amp;(E$2+((ROW()-$C99)*4))),BD!$E$4))/2+IF(E96="","",COUNTIF(INDIRECT("'Calcul1'!"&amp;VLOOKUP($A96,tab_z,2,FALSE)&amp;(E$1+((ROW()-$C99)*4))&amp;":"&amp;VLOOKUP($A96,tab_z,3,FALSE)&amp;(E$2+((ROW()-$C99)*4))),BD!$E$5))/2+IF(E96="","",COUNTIF(INDIRECT("'Calcul1'!"&amp;VLOOKUP($A96,tab_z,2,FALSE)&amp;(E$1+((ROW()-$C99)*4))&amp;":"&amp;VLOOKUP($A96,tab_z,3,FALSE)&amp;(E$2+((ROW()-$C99)*4))),BD!$E$6))/2+IF(E96="","",COUNTIF(INDIRECT("'Calcul1'!"&amp;VLOOKUP($A96,tab_z,2,FALSE)&amp;(E$1+((ROW()-$C99)*4))&amp;":"&amp;VLOOKUP($A96,tab_z,3,FALSE)&amp;(E$2+((ROW()-$C99)*4))),BD!$E$7))/2+IF(E96="","",COUNTIF(INDIRECT("'Calcul1'!"&amp;VLOOKUP($A96,tab_z,2,FALSE)&amp;(E$1+((ROW()-$C99)*4))&amp;":"&amp;VLOOKUP($A96,tab_z,3,FALSE)&amp;(E$2+((ROW()-$C99)*4))),BD!$E$8))/2+IF(E96="","",COUNTIF(INDIRECT("'Calcul1'!"&amp;VLOOKUP($A96,tab_z,2,FALSE)&amp;(E$1+((ROW()-$C99)*4))&amp;":"&amp;VLOOKUP($A96,tab_z,3,FALSE)&amp;(E$2+((ROW()-$C99)*4))),BD!$E$9))/2+IF(E96="","",COUNTIF(INDIRECT("'Calcul1'!"&amp;VLOOKUP($A96,tab_z,2,FALSE)&amp;(E$1+((ROW()-$C99)*4))&amp;":"&amp;VLOOKUP($A96,tab_z,3,FALSE)&amp;(E$2+((ROW()-$C99)*4))),BD!$E$10))/2+IF(E96="","",COUNTIF(INDIRECT("'Calcul1'!"&amp;VLOOKUP($A96,tab_z,2,FALSE)&amp;(E$1+((ROW()-$C99)*4))&amp;":"&amp;VLOOKUP($A96,tab_z,3,FALSE)&amp;(E$2+((ROW()-$C99)*4))),BD!$E$11))/2+IF(E96="","",COUNTIF(INDIRECT("'Calcul1'!"&amp;VLOOKUP($A96,tab_z,2,FALSE)&amp;(E$1+((ROW()-$C99)*4))&amp;":"&amp;VLOOKUP($A96,tab_z,3,FALSE)&amp;(E$2+((ROW()-$C99)*4))),BD!$E$12))/2+IF(E96="","",COUNTIF(INDIRECT("'Calcul1'!"&amp;VLOOKUP($A96,tab_z,2,FALSE)&amp;(E$1+((ROW()-$C99)*4))&amp;":"&amp;VLOOKUP($A96,tab_z,3,FALSE)&amp;(E$2+((ROW()-$C99)*4))),BD!$E$13))/2+IF(E96="","",COUNTIF(INDIRECT("'Calcul1'!"&amp;VLOOKUP($A96,tab_z,2,FALSE)&amp;(E$1+((ROW()-$C99)*4))&amp;":"&amp;VLOOKUP($A96,tab_z,3,FALSE)&amp;(E$2+((ROW()-$C99)*4))),BD!$E$14))/2+IF(E96="","",COUNTIF(INDIRECT("'Calcul1'!"&amp;VLOOKUP($A96,tab_z,2,FALSE)&amp;(E$1+((ROW()-$C99)*4))&amp;":"&amp;VLOOKUP($A96,tab_z,3,FALSE)&amp;(E$2+((ROW()-$C99)*4))),BD!$E$15))/2+IF(E96="","",COUNTIF(INDIRECT("'Calcul1'!"&amp;VLOOKUP($A96,tab_z,2,FALSE)&amp;(E$1+((ROW()-$C99)*4))&amp;":"&amp;VLOOKUP($A96,tab_z,3,FALSE)&amp;(E$2+((ROW()-$C99)*4))),BD!$E$16))/2+IF(E96="","",COUNTIF(INDIRECT("'Calcul1'!"&amp;VLOOKUP($A96,tab_z,2,FALSE)&amp;(E$1+((ROW()-$C99)*4))&amp;":"&amp;VLOOKUP($A96,tab_z,3,FALSE)&amp;(E$2+((ROW()-$C99)*4))),BD!$E$17))/2+IF(E96="","",COUNTIF(INDIRECT("'Calcul1'!"&amp;VLOOKUP($A96,tab_z,2,FALSE)&amp;(E$1+((ROW()-$C99)*4))&amp;":"&amp;VLOOKUP($A96,tab_z,3,FALSE)&amp;(E$2+((ROW()-$C99)*4))),BD!$E$18))/2+IF(E96="","",COUNTIF(INDIRECT("'Calcul1'!"&amp;VLOOKUP($A96,tab_z,2,FALSE)&amp;(E$1+((ROW()-$C99)*4))&amp;":"&amp;VLOOKUP($A96,tab_z,3,FALSE)&amp;(E$2+((ROW()-$C99)*4))),BD!$E$19))/2+IF(E96="","",COUNTIF(INDIRECT("'Calcul1'!"&amp;VLOOKUP($A96,tab_z,2,FALSE)&amp;(E$1+((ROW()-$C99)*4))&amp;":"&amp;VLOOKUP($A96,tab_z,3,FALSE)&amp;(E$2+((ROW()-$C99)*4))),BD!$E$20))/2</f>
        <v>0</v>
      </c>
      <c r="F99" s="275">
        <f ca="1">IF(F96="","",COUNTIF(INDIRECT("'Calcul1'!"&amp;VLOOKUP($A96,tab_z,2,FALSE)&amp;(F$1+((ROW()-$C99)*4))&amp;":"&amp;VLOOKUP($A96,tab_z,3,FALSE)&amp;(F$2+((ROW()-$C99)*4))),BD!$E$2))/2+IF(F96="","",COUNTIF(INDIRECT("'Calcul1'!"&amp;VLOOKUP($A96,tab_z,2,FALSE)&amp;(F$1+((ROW()-$C99)*4))&amp;":"&amp;VLOOKUP($A96,tab_z,3,FALSE)&amp;(F$2+((ROW()-$C99)*4))),BD!$E$3))/2+IF(F96="","",COUNTIF(INDIRECT("'Calcul1'!"&amp;VLOOKUP($A96,tab_z,2,FALSE)&amp;(F$1+((ROW()-$C99)*4))&amp;":"&amp;VLOOKUP($A96,tab_z,3,FALSE)&amp;(F$2+((ROW()-$C99)*4))),BD!$E$4))/2+IF(F96="","",COUNTIF(INDIRECT("'Calcul1'!"&amp;VLOOKUP($A96,tab_z,2,FALSE)&amp;(F$1+((ROW()-$C99)*4))&amp;":"&amp;VLOOKUP($A96,tab_z,3,FALSE)&amp;(F$2+((ROW()-$C99)*4))),BD!$E$5))/2+IF(F96="","",COUNTIF(INDIRECT("'Calcul1'!"&amp;VLOOKUP($A96,tab_z,2,FALSE)&amp;(F$1+((ROW()-$C99)*4))&amp;":"&amp;VLOOKUP($A96,tab_z,3,FALSE)&amp;(F$2+((ROW()-$C99)*4))),BD!$E$6))/2+IF(F96="","",COUNTIF(INDIRECT("'Calcul1'!"&amp;VLOOKUP($A96,tab_z,2,FALSE)&amp;(F$1+((ROW()-$C99)*4))&amp;":"&amp;VLOOKUP($A96,tab_z,3,FALSE)&amp;(F$2+((ROW()-$C99)*4))),BD!$E$7))/2+IF(F96="","",COUNTIF(INDIRECT("'Calcul1'!"&amp;VLOOKUP($A96,tab_z,2,FALSE)&amp;(F$1+((ROW()-$C99)*4))&amp;":"&amp;VLOOKUP($A96,tab_z,3,FALSE)&amp;(F$2+((ROW()-$C99)*4))),BD!$E$8))/2+IF(F96="","",COUNTIF(INDIRECT("'Calcul1'!"&amp;VLOOKUP($A96,tab_z,2,FALSE)&amp;(F$1+((ROW()-$C99)*4))&amp;":"&amp;VLOOKUP($A96,tab_z,3,FALSE)&amp;(F$2+((ROW()-$C99)*4))),BD!$E$9))/2+IF(F96="","",COUNTIF(INDIRECT("'Calcul1'!"&amp;VLOOKUP($A96,tab_z,2,FALSE)&amp;(F$1+((ROW()-$C99)*4))&amp;":"&amp;VLOOKUP($A96,tab_z,3,FALSE)&amp;(F$2+((ROW()-$C99)*4))),BD!$E$10))/2+IF(F96="","",COUNTIF(INDIRECT("'Calcul1'!"&amp;VLOOKUP($A96,tab_z,2,FALSE)&amp;(F$1+((ROW()-$C99)*4))&amp;":"&amp;VLOOKUP($A96,tab_z,3,FALSE)&amp;(F$2+((ROW()-$C99)*4))),BD!$E$11))/2+IF(F96="","",COUNTIF(INDIRECT("'Calcul1'!"&amp;VLOOKUP($A96,tab_z,2,FALSE)&amp;(F$1+((ROW()-$C99)*4))&amp;":"&amp;VLOOKUP($A96,tab_z,3,FALSE)&amp;(F$2+((ROW()-$C99)*4))),BD!$E$12))/2+IF(F96="","",COUNTIF(INDIRECT("'Calcul1'!"&amp;VLOOKUP($A96,tab_z,2,FALSE)&amp;(F$1+((ROW()-$C99)*4))&amp;":"&amp;VLOOKUP($A96,tab_z,3,FALSE)&amp;(F$2+((ROW()-$C99)*4))),BD!$E$13))/2+IF(F96="","",COUNTIF(INDIRECT("'Calcul1'!"&amp;VLOOKUP($A96,tab_z,2,FALSE)&amp;(F$1+((ROW()-$C99)*4))&amp;":"&amp;VLOOKUP($A96,tab_z,3,FALSE)&amp;(F$2+((ROW()-$C99)*4))),BD!$E$14))/2+IF(F96="","",COUNTIF(INDIRECT("'Calcul1'!"&amp;VLOOKUP($A96,tab_z,2,FALSE)&amp;(F$1+((ROW()-$C99)*4))&amp;":"&amp;VLOOKUP($A96,tab_z,3,FALSE)&amp;(F$2+((ROW()-$C99)*4))),BD!$E$15))/2+IF(F96="","",COUNTIF(INDIRECT("'Calcul1'!"&amp;VLOOKUP($A96,tab_z,2,FALSE)&amp;(F$1+((ROW()-$C99)*4))&amp;":"&amp;VLOOKUP($A96,tab_z,3,FALSE)&amp;(F$2+((ROW()-$C99)*4))),BD!$E$16))/2+IF(F96="","",COUNTIF(INDIRECT("'Calcul1'!"&amp;VLOOKUP($A96,tab_z,2,FALSE)&amp;(F$1+((ROW()-$C99)*4))&amp;":"&amp;VLOOKUP($A96,tab_z,3,FALSE)&amp;(F$2+((ROW()-$C99)*4))),BD!$E$17))/2+IF(F96="","",COUNTIF(INDIRECT("'Calcul1'!"&amp;VLOOKUP($A96,tab_z,2,FALSE)&amp;(F$1+((ROW()-$C99)*4))&amp;":"&amp;VLOOKUP($A96,tab_z,3,FALSE)&amp;(F$2+((ROW()-$C99)*4))),BD!$E$18))/2+IF(F96="","",COUNTIF(INDIRECT("'Calcul1'!"&amp;VLOOKUP($A96,tab_z,2,FALSE)&amp;(F$1+((ROW()-$C99)*4))&amp;":"&amp;VLOOKUP($A96,tab_z,3,FALSE)&amp;(F$2+((ROW()-$C99)*4))),BD!$E$19))/2+IF(F96="","",COUNTIF(INDIRECT("'Calcul1'!"&amp;VLOOKUP($A96,tab_z,2,FALSE)&amp;(F$1+((ROW()-$C99)*4))&amp;":"&amp;VLOOKUP($A96,tab_z,3,FALSE)&amp;(F$2+((ROW()-$C99)*4))),BD!$E$20))/2</f>
        <v>0</v>
      </c>
      <c r="G99" s="275">
        <f ca="1">IF(G96="","",COUNTIF(INDIRECT("'Calcul1'!"&amp;VLOOKUP($A96,tab_z,2,FALSE)&amp;(G$1+((ROW()-$C99)*4))&amp;":"&amp;VLOOKUP($A96,tab_z,3,FALSE)&amp;(G$2+((ROW()-$C99)*4))),BD!$E$2))/2+IF(G96="","",COUNTIF(INDIRECT("'Calcul1'!"&amp;VLOOKUP($A96,tab_z,2,FALSE)&amp;(G$1+((ROW()-$C99)*4))&amp;":"&amp;VLOOKUP($A96,tab_z,3,FALSE)&amp;(G$2+((ROW()-$C99)*4))),BD!$E$3))/2+IF(G96="","",COUNTIF(INDIRECT("'Calcul1'!"&amp;VLOOKUP($A96,tab_z,2,FALSE)&amp;(G$1+((ROW()-$C99)*4))&amp;":"&amp;VLOOKUP($A96,tab_z,3,FALSE)&amp;(G$2+((ROW()-$C99)*4))),BD!$E$4))/2+IF(G96="","",COUNTIF(INDIRECT("'Calcul1'!"&amp;VLOOKUP($A96,tab_z,2,FALSE)&amp;(G$1+((ROW()-$C99)*4))&amp;":"&amp;VLOOKUP($A96,tab_z,3,FALSE)&amp;(G$2+((ROW()-$C99)*4))),BD!$E$5))/2+IF(G96="","",COUNTIF(INDIRECT("'Calcul1'!"&amp;VLOOKUP($A96,tab_z,2,FALSE)&amp;(G$1+((ROW()-$C99)*4))&amp;":"&amp;VLOOKUP($A96,tab_z,3,FALSE)&amp;(G$2+((ROW()-$C99)*4))),BD!$E$6))/2+IF(G96="","",COUNTIF(INDIRECT("'Calcul1'!"&amp;VLOOKUP($A96,tab_z,2,FALSE)&amp;(G$1+((ROW()-$C99)*4))&amp;":"&amp;VLOOKUP($A96,tab_z,3,FALSE)&amp;(G$2+((ROW()-$C99)*4))),BD!$E$7))/2+IF(G96="","",COUNTIF(INDIRECT("'Calcul1'!"&amp;VLOOKUP($A96,tab_z,2,FALSE)&amp;(G$1+((ROW()-$C99)*4))&amp;":"&amp;VLOOKUP($A96,tab_z,3,FALSE)&amp;(G$2+((ROW()-$C99)*4))),BD!$E$8))/2+IF(G96="","",COUNTIF(INDIRECT("'Calcul1'!"&amp;VLOOKUP($A96,tab_z,2,FALSE)&amp;(G$1+((ROW()-$C99)*4))&amp;":"&amp;VLOOKUP($A96,tab_z,3,FALSE)&amp;(G$2+((ROW()-$C99)*4))),BD!$E$9))/2+IF(G96="","",COUNTIF(INDIRECT("'Calcul1'!"&amp;VLOOKUP($A96,tab_z,2,FALSE)&amp;(G$1+((ROW()-$C99)*4))&amp;":"&amp;VLOOKUP($A96,tab_z,3,FALSE)&amp;(G$2+((ROW()-$C99)*4))),BD!$E$10))/2+IF(G96="","",COUNTIF(INDIRECT("'Calcul1'!"&amp;VLOOKUP($A96,tab_z,2,FALSE)&amp;(G$1+((ROW()-$C99)*4))&amp;":"&amp;VLOOKUP($A96,tab_z,3,FALSE)&amp;(G$2+((ROW()-$C99)*4))),BD!$E$11))/2+IF(G96="","",COUNTIF(INDIRECT("'Calcul1'!"&amp;VLOOKUP($A96,tab_z,2,FALSE)&amp;(G$1+((ROW()-$C99)*4))&amp;":"&amp;VLOOKUP($A96,tab_z,3,FALSE)&amp;(G$2+((ROW()-$C99)*4))),BD!$E$12))/2+IF(G96="","",COUNTIF(INDIRECT("'Calcul1'!"&amp;VLOOKUP($A96,tab_z,2,FALSE)&amp;(G$1+((ROW()-$C99)*4))&amp;":"&amp;VLOOKUP($A96,tab_z,3,FALSE)&amp;(G$2+((ROW()-$C99)*4))),BD!$E$13))/2+IF(G96="","",COUNTIF(INDIRECT("'Calcul1'!"&amp;VLOOKUP($A96,tab_z,2,FALSE)&amp;(G$1+((ROW()-$C99)*4))&amp;":"&amp;VLOOKUP($A96,tab_z,3,FALSE)&amp;(G$2+((ROW()-$C99)*4))),BD!$E$14))/2+IF(G96="","",COUNTIF(INDIRECT("'Calcul1'!"&amp;VLOOKUP($A96,tab_z,2,FALSE)&amp;(G$1+((ROW()-$C99)*4))&amp;":"&amp;VLOOKUP($A96,tab_z,3,FALSE)&amp;(G$2+((ROW()-$C99)*4))),BD!$E$15))/2+IF(G96="","",COUNTIF(INDIRECT("'Calcul1'!"&amp;VLOOKUP($A96,tab_z,2,FALSE)&amp;(G$1+((ROW()-$C99)*4))&amp;":"&amp;VLOOKUP($A96,tab_z,3,FALSE)&amp;(G$2+((ROW()-$C99)*4))),BD!$E$16))/2+IF(G96="","",COUNTIF(INDIRECT("'Calcul1'!"&amp;VLOOKUP($A96,tab_z,2,FALSE)&amp;(G$1+((ROW()-$C99)*4))&amp;":"&amp;VLOOKUP($A96,tab_z,3,FALSE)&amp;(G$2+((ROW()-$C99)*4))),BD!$E$17))/2+IF(G96="","",COUNTIF(INDIRECT("'Calcul1'!"&amp;VLOOKUP($A96,tab_z,2,FALSE)&amp;(G$1+((ROW()-$C99)*4))&amp;":"&amp;VLOOKUP($A96,tab_z,3,FALSE)&amp;(G$2+((ROW()-$C99)*4))),BD!$E$18))/2+IF(G96="","",COUNTIF(INDIRECT("'Calcul1'!"&amp;VLOOKUP($A96,tab_z,2,FALSE)&amp;(G$1+((ROW()-$C99)*4))&amp;":"&amp;VLOOKUP($A96,tab_z,3,FALSE)&amp;(G$2+((ROW()-$C99)*4))),BD!$E$19))/2+IF(G96="","",COUNTIF(INDIRECT("'Calcul1'!"&amp;VLOOKUP($A96,tab_z,2,FALSE)&amp;(G$1+((ROW()-$C99)*4))&amp;":"&amp;VLOOKUP($A96,tab_z,3,FALSE)&amp;(G$2+((ROW()-$C99)*4))),BD!$E$20))/2</f>
        <v>0</v>
      </c>
      <c r="H99" s="275" t="e">
        <f ca="1">IF(H96="","",COUNTIF(INDIRECT("'Calcul1'!"&amp;VLOOKUP($A96,tab_z,2,FALSE)&amp;(H$1+((ROW()-$C99)*4))&amp;":"&amp;VLOOKUP($A96,tab_z,3,FALSE)&amp;(H$2+((ROW()-$C99)*4))),BD!$E$2))/2+IF(H96="","",COUNTIF(INDIRECT("'Calcul1'!"&amp;VLOOKUP($A96,tab_z,2,FALSE)&amp;(H$1+((ROW()-$C99)*4))&amp;":"&amp;VLOOKUP($A96,tab_z,3,FALSE)&amp;(H$2+((ROW()-$C99)*4))),BD!$E$3))/2+IF(H96="","",COUNTIF(INDIRECT("'Calcul1'!"&amp;VLOOKUP($A96,tab_z,2,FALSE)&amp;(H$1+((ROW()-$C99)*4))&amp;":"&amp;VLOOKUP($A96,tab_z,3,FALSE)&amp;(H$2+((ROW()-$C99)*4))),BD!$E$4))/2+IF(H96="","",COUNTIF(INDIRECT("'Calcul1'!"&amp;VLOOKUP($A96,tab_z,2,FALSE)&amp;(H$1+((ROW()-$C99)*4))&amp;":"&amp;VLOOKUP($A96,tab_z,3,FALSE)&amp;(H$2+((ROW()-$C99)*4))),BD!$E$5))/2+IF(H96="","",COUNTIF(INDIRECT("'Calcul1'!"&amp;VLOOKUP($A96,tab_z,2,FALSE)&amp;(H$1+((ROW()-$C99)*4))&amp;":"&amp;VLOOKUP($A96,tab_z,3,FALSE)&amp;(H$2+((ROW()-$C99)*4))),BD!$E$6))/2+IF(H96="","",COUNTIF(INDIRECT("'Calcul1'!"&amp;VLOOKUP($A96,tab_z,2,FALSE)&amp;(H$1+((ROW()-$C99)*4))&amp;":"&amp;VLOOKUP($A96,tab_z,3,FALSE)&amp;(H$2+((ROW()-$C99)*4))),BD!$E$7))/2+IF(H96="","",COUNTIF(INDIRECT("'Calcul1'!"&amp;VLOOKUP($A96,tab_z,2,FALSE)&amp;(H$1+((ROW()-$C99)*4))&amp;":"&amp;VLOOKUP($A96,tab_z,3,FALSE)&amp;(H$2+((ROW()-$C99)*4))),BD!$E$8))/2+IF(H96="","",COUNTIF(INDIRECT("'Calcul1'!"&amp;VLOOKUP($A96,tab_z,2,FALSE)&amp;(H$1+((ROW()-$C99)*4))&amp;":"&amp;VLOOKUP($A96,tab_z,3,FALSE)&amp;(H$2+((ROW()-$C99)*4))),BD!$E$9))/2+IF(H96="","",COUNTIF(INDIRECT("'Calcul1'!"&amp;VLOOKUP($A96,tab_z,2,FALSE)&amp;(H$1+((ROW()-$C99)*4))&amp;":"&amp;VLOOKUP($A96,tab_z,3,FALSE)&amp;(H$2+((ROW()-$C99)*4))),BD!$E$10))/2+IF(H96="","",COUNTIF(INDIRECT("'Calcul1'!"&amp;VLOOKUP($A96,tab_z,2,FALSE)&amp;(H$1+((ROW()-$C99)*4))&amp;":"&amp;VLOOKUP($A96,tab_z,3,FALSE)&amp;(H$2+((ROW()-$C99)*4))),BD!$E$11))/2+IF(H96="","",COUNTIF(INDIRECT("'Calcul1'!"&amp;VLOOKUP($A96,tab_z,2,FALSE)&amp;(H$1+((ROW()-$C99)*4))&amp;":"&amp;VLOOKUP($A96,tab_z,3,FALSE)&amp;(H$2+((ROW()-$C99)*4))),BD!$E$12))/2+IF(H96="","",COUNTIF(INDIRECT("'Calcul1'!"&amp;VLOOKUP($A96,tab_z,2,FALSE)&amp;(H$1+((ROW()-$C99)*4))&amp;":"&amp;VLOOKUP($A96,tab_z,3,FALSE)&amp;(H$2+((ROW()-$C99)*4))),BD!$E$13))/2+IF(H96="","",COUNTIF(INDIRECT("'Calcul1'!"&amp;VLOOKUP($A96,tab_z,2,FALSE)&amp;(H$1+((ROW()-$C99)*4))&amp;":"&amp;VLOOKUP($A96,tab_z,3,FALSE)&amp;(H$2+((ROW()-$C99)*4))),BD!$E$14))/2+IF(H96="","",COUNTIF(INDIRECT("'Calcul1'!"&amp;VLOOKUP($A96,tab_z,2,FALSE)&amp;(H$1+((ROW()-$C99)*4))&amp;":"&amp;VLOOKUP($A96,tab_z,3,FALSE)&amp;(H$2+((ROW()-$C99)*4))),BD!$E$15))/2+IF(H96="","",COUNTIF(INDIRECT("'Calcul1'!"&amp;VLOOKUP($A96,tab_z,2,FALSE)&amp;(H$1+((ROW()-$C99)*4))&amp;":"&amp;VLOOKUP($A96,tab_z,3,FALSE)&amp;(H$2+((ROW()-$C99)*4))),BD!$E$16))/2+IF(H96="","",COUNTIF(INDIRECT("'Calcul1'!"&amp;VLOOKUP($A96,tab_z,2,FALSE)&amp;(H$1+((ROW()-$C99)*4))&amp;":"&amp;VLOOKUP($A96,tab_z,3,FALSE)&amp;(H$2+((ROW()-$C99)*4))),BD!$E$17))/2+IF(H96="","",COUNTIF(INDIRECT("'Calcul1'!"&amp;VLOOKUP($A96,tab_z,2,FALSE)&amp;(H$1+((ROW()-$C99)*4))&amp;":"&amp;VLOOKUP($A96,tab_z,3,FALSE)&amp;(H$2+((ROW()-$C99)*4))),BD!$E$18))/2+IF(H96="","",COUNTIF(INDIRECT("'Calcul1'!"&amp;VLOOKUP($A96,tab_z,2,FALSE)&amp;(H$1+((ROW()-$C99)*4))&amp;":"&amp;VLOOKUP($A96,tab_z,3,FALSE)&amp;(H$2+((ROW()-$C99)*4))),BD!$E$19))/2+IF(H96="","",COUNTIF(INDIRECT("'Calcul1'!"&amp;VLOOKUP($A96,tab_z,2,FALSE)&amp;(H$1+((ROW()-$C99)*4))&amp;":"&amp;VLOOKUP($A96,tab_z,3,FALSE)&amp;(H$2+((ROW()-$C99)*4))),BD!$E$20))/2</f>
        <v>#VALUE!</v>
      </c>
      <c r="I99" s="275" t="e">
        <f ca="1">IF(I96="","",COUNTIF(INDIRECT("'Calcul1'!"&amp;VLOOKUP($A96,tab_z,2,FALSE)&amp;(I$1+((ROW()-$C99)*4))&amp;":"&amp;VLOOKUP($A96,tab_z,3,FALSE)&amp;(I$2+((ROW()-$C99)*4))),BD!$E$2))/2+IF(I96="","",COUNTIF(INDIRECT("'Calcul1'!"&amp;VLOOKUP($A96,tab_z,2,FALSE)&amp;(I$1+((ROW()-$C99)*4))&amp;":"&amp;VLOOKUP($A96,tab_z,3,FALSE)&amp;(I$2+((ROW()-$C99)*4))),BD!$E$3))/2+IF(I96="","",COUNTIF(INDIRECT("'Calcul1'!"&amp;VLOOKUP($A96,tab_z,2,FALSE)&amp;(I$1+((ROW()-$C99)*4))&amp;":"&amp;VLOOKUP($A96,tab_z,3,FALSE)&amp;(I$2+((ROW()-$C99)*4))),BD!$E$4))/2+IF(I96="","",COUNTIF(INDIRECT("'Calcul1'!"&amp;VLOOKUP($A96,tab_z,2,FALSE)&amp;(I$1+((ROW()-$C99)*4))&amp;":"&amp;VLOOKUP($A96,tab_z,3,FALSE)&amp;(I$2+((ROW()-$C99)*4))),BD!$E$5))/2+IF(I96="","",COUNTIF(INDIRECT("'Calcul1'!"&amp;VLOOKUP($A96,tab_z,2,FALSE)&amp;(I$1+((ROW()-$C99)*4))&amp;":"&amp;VLOOKUP($A96,tab_z,3,FALSE)&amp;(I$2+((ROW()-$C99)*4))),BD!$E$6))/2+IF(I96="","",COUNTIF(INDIRECT("'Calcul1'!"&amp;VLOOKUP($A96,tab_z,2,FALSE)&amp;(I$1+((ROW()-$C99)*4))&amp;":"&amp;VLOOKUP($A96,tab_z,3,FALSE)&amp;(I$2+((ROW()-$C99)*4))),BD!$E$7))/2+IF(I96="","",COUNTIF(INDIRECT("'Calcul1'!"&amp;VLOOKUP($A96,tab_z,2,FALSE)&amp;(I$1+((ROW()-$C99)*4))&amp;":"&amp;VLOOKUP($A96,tab_z,3,FALSE)&amp;(I$2+((ROW()-$C99)*4))),BD!$E$8))/2+IF(I96="","",COUNTIF(INDIRECT("'Calcul1'!"&amp;VLOOKUP($A96,tab_z,2,FALSE)&amp;(I$1+((ROW()-$C99)*4))&amp;":"&amp;VLOOKUP($A96,tab_z,3,FALSE)&amp;(I$2+((ROW()-$C99)*4))),BD!$E$9))/2+IF(I96="","",COUNTIF(INDIRECT("'Calcul1'!"&amp;VLOOKUP($A96,tab_z,2,FALSE)&amp;(I$1+((ROW()-$C99)*4))&amp;":"&amp;VLOOKUP($A96,tab_z,3,FALSE)&amp;(I$2+((ROW()-$C99)*4))),BD!$E$10))/2+IF(I96="","",COUNTIF(INDIRECT("'Calcul1'!"&amp;VLOOKUP($A96,tab_z,2,FALSE)&amp;(I$1+((ROW()-$C99)*4))&amp;":"&amp;VLOOKUP($A96,tab_z,3,FALSE)&amp;(I$2+((ROW()-$C99)*4))),BD!$E$11))/2+IF(I96="","",COUNTIF(INDIRECT("'Calcul1'!"&amp;VLOOKUP($A96,tab_z,2,FALSE)&amp;(I$1+((ROW()-$C99)*4))&amp;":"&amp;VLOOKUP($A96,tab_z,3,FALSE)&amp;(I$2+((ROW()-$C99)*4))),BD!$E$12))/2+IF(I96="","",COUNTIF(INDIRECT("'Calcul1'!"&amp;VLOOKUP($A96,tab_z,2,FALSE)&amp;(I$1+((ROW()-$C99)*4))&amp;":"&amp;VLOOKUP($A96,tab_z,3,FALSE)&amp;(I$2+((ROW()-$C99)*4))),BD!$E$13))/2+IF(I96="","",COUNTIF(INDIRECT("'Calcul1'!"&amp;VLOOKUP($A96,tab_z,2,FALSE)&amp;(I$1+((ROW()-$C99)*4))&amp;":"&amp;VLOOKUP($A96,tab_z,3,FALSE)&amp;(I$2+((ROW()-$C99)*4))),BD!$E$14))/2+IF(I96="","",COUNTIF(INDIRECT("'Calcul1'!"&amp;VLOOKUP($A96,tab_z,2,FALSE)&amp;(I$1+((ROW()-$C99)*4))&amp;":"&amp;VLOOKUP($A96,tab_z,3,FALSE)&amp;(I$2+((ROW()-$C99)*4))),BD!$E$15))/2+IF(I96="","",COUNTIF(INDIRECT("'Calcul1'!"&amp;VLOOKUP($A96,tab_z,2,FALSE)&amp;(I$1+((ROW()-$C99)*4))&amp;":"&amp;VLOOKUP($A96,tab_z,3,FALSE)&amp;(I$2+((ROW()-$C99)*4))),BD!$E$16))/2+IF(I96="","",COUNTIF(INDIRECT("'Calcul1'!"&amp;VLOOKUP($A96,tab_z,2,FALSE)&amp;(I$1+((ROW()-$C99)*4))&amp;":"&amp;VLOOKUP($A96,tab_z,3,FALSE)&amp;(I$2+((ROW()-$C99)*4))),BD!$E$17))/2+IF(I96="","",COUNTIF(INDIRECT("'Calcul1'!"&amp;VLOOKUP($A96,tab_z,2,FALSE)&amp;(I$1+((ROW()-$C99)*4))&amp;":"&amp;VLOOKUP($A96,tab_z,3,FALSE)&amp;(I$2+((ROW()-$C99)*4))),BD!$E$18))/2+IF(I96="","",COUNTIF(INDIRECT("'Calcul1'!"&amp;VLOOKUP($A96,tab_z,2,FALSE)&amp;(I$1+((ROW()-$C99)*4))&amp;":"&amp;VLOOKUP($A96,tab_z,3,FALSE)&amp;(I$2+((ROW()-$C99)*4))),BD!$E$19))/2+IF(I96="","",COUNTIF(INDIRECT("'Calcul1'!"&amp;VLOOKUP($A96,tab_z,2,FALSE)&amp;(I$1+((ROW()-$C99)*4))&amp;":"&amp;VLOOKUP($A96,tab_z,3,FALSE)&amp;(I$2+((ROW()-$C99)*4))),BD!$E$20))/2</f>
        <v>#VALUE!</v>
      </c>
      <c r="J99" s="275" t="e">
        <f ca="1">IF(J96="","",COUNTIF(INDIRECT("'Calcul1'!"&amp;VLOOKUP($A96,tab_z,2,FALSE)&amp;(J$1+((ROW()-$C99)*4))&amp;":"&amp;VLOOKUP($A96,tab_z,3,FALSE)&amp;(J$2+((ROW()-$C99)*4))),BD!$E$2))/2+IF(J96="","",COUNTIF(INDIRECT("'Calcul1'!"&amp;VLOOKUP($A96,tab_z,2,FALSE)&amp;(J$1+((ROW()-$C99)*4))&amp;":"&amp;VLOOKUP($A96,tab_z,3,FALSE)&amp;(J$2+((ROW()-$C99)*4))),BD!$E$3))/2+IF(J96="","",COUNTIF(INDIRECT("'Calcul1'!"&amp;VLOOKUP($A96,tab_z,2,FALSE)&amp;(J$1+((ROW()-$C99)*4))&amp;":"&amp;VLOOKUP($A96,tab_z,3,FALSE)&amp;(J$2+((ROW()-$C99)*4))),BD!$E$4))/2+IF(J96="","",COUNTIF(INDIRECT("'Calcul1'!"&amp;VLOOKUP($A96,tab_z,2,FALSE)&amp;(J$1+((ROW()-$C99)*4))&amp;":"&amp;VLOOKUP($A96,tab_z,3,FALSE)&amp;(J$2+((ROW()-$C99)*4))),BD!$E$5))/2+IF(J96="","",COUNTIF(INDIRECT("'Calcul1'!"&amp;VLOOKUP($A96,tab_z,2,FALSE)&amp;(J$1+((ROW()-$C99)*4))&amp;":"&amp;VLOOKUP($A96,tab_z,3,FALSE)&amp;(J$2+((ROW()-$C99)*4))),BD!$E$6))/2+IF(J96="","",COUNTIF(INDIRECT("'Calcul1'!"&amp;VLOOKUP($A96,tab_z,2,FALSE)&amp;(J$1+((ROW()-$C99)*4))&amp;":"&amp;VLOOKUP($A96,tab_z,3,FALSE)&amp;(J$2+((ROW()-$C99)*4))),BD!$E$7))/2+IF(J96="","",COUNTIF(INDIRECT("'Calcul1'!"&amp;VLOOKUP($A96,tab_z,2,FALSE)&amp;(J$1+((ROW()-$C99)*4))&amp;":"&amp;VLOOKUP($A96,tab_z,3,FALSE)&amp;(J$2+((ROW()-$C99)*4))),BD!$E$8))/2+IF(J96="","",COUNTIF(INDIRECT("'Calcul1'!"&amp;VLOOKUP($A96,tab_z,2,FALSE)&amp;(J$1+((ROW()-$C99)*4))&amp;":"&amp;VLOOKUP($A96,tab_z,3,FALSE)&amp;(J$2+((ROW()-$C99)*4))),BD!$E$9))/2+IF(J96="","",COUNTIF(INDIRECT("'Calcul1'!"&amp;VLOOKUP($A96,tab_z,2,FALSE)&amp;(J$1+((ROW()-$C99)*4))&amp;":"&amp;VLOOKUP($A96,tab_z,3,FALSE)&amp;(J$2+((ROW()-$C99)*4))),BD!$E$10))/2+IF(J96="","",COUNTIF(INDIRECT("'Calcul1'!"&amp;VLOOKUP($A96,tab_z,2,FALSE)&amp;(J$1+((ROW()-$C99)*4))&amp;":"&amp;VLOOKUP($A96,tab_z,3,FALSE)&amp;(J$2+((ROW()-$C99)*4))),BD!$E$11))/2+IF(J96="","",COUNTIF(INDIRECT("'Calcul1'!"&amp;VLOOKUP($A96,tab_z,2,FALSE)&amp;(J$1+((ROW()-$C99)*4))&amp;":"&amp;VLOOKUP($A96,tab_z,3,FALSE)&amp;(J$2+((ROW()-$C99)*4))),BD!$E$12))/2+IF(J96="","",COUNTIF(INDIRECT("'Calcul1'!"&amp;VLOOKUP($A96,tab_z,2,FALSE)&amp;(J$1+((ROW()-$C99)*4))&amp;":"&amp;VLOOKUP($A96,tab_z,3,FALSE)&amp;(J$2+((ROW()-$C99)*4))),BD!$E$13))/2+IF(J96="","",COUNTIF(INDIRECT("'Calcul1'!"&amp;VLOOKUP($A96,tab_z,2,FALSE)&amp;(J$1+((ROW()-$C99)*4))&amp;":"&amp;VLOOKUP($A96,tab_z,3,FALSE)&amp;(J$2+((ROW()-$C99)*4))),BD!$E$14))/2+IF(J96="","",COUNTIF(INDIRECT("'Calcul1'!"&amp;VLOOKUP($A96,tab_z,2,FALSE)&amp;(J$1+((ROW()-$C99)*4))&amp;":"&amp;VLOOKUP($A96,tab_z,3,FALSE)&amp;(J$2+((ROW()-$C99)*4))),BD!$E$15))/2+IF(J96="","",COUNTIF(INDIRECT("'Calcul1'!"&amp;VLOOKUP($A96,tab_z,2,FALSE)&amp;(J$1+((ROW()-$C99)*4))&amp;":"&amp;VLOOKUP($A96,tab_z,3,FALSE)&amp;(J$2+((ROW()-$C99)*4))),BD!$E$16))/2+IF(J96="","",COUNTIF(INDIRECT("'Calcul1'!"&amp;VLOOKUP($A96,tab_z,2,FALSE)&amp;(J$1+((ROW()-$C99)*4))&amp;":"&amp;VLOOKUP($A96,tab_z,3,FALSE)&amp;(J$2+((ROW()-$C99)*4))),BD!$E$17))/2+IF(J96="","",COUNTIF(INDIRECT("'Calcul1'!"&amp;VLOOKUP($A96,tab_z,2,FALSE)&amp;(J$1+((ROW()-$C99)*4))&amp;":"&amp;VLOOKUP($A96,tab_z,3,FALSE)&amp;(J$2+((ROW()-$C99)*4))),BD!$E$18))/2+IF(J96="","",COUNTIF(INDIRECT("'Calcul1'!"&amp;VLOOKUP($A96,tab_z,2,FALSE)&amp;(J$1+((ROW()-$C99)*4))&amp;":"&amp;VLOOKUP($A96,tab_z,3,FALSE)&amp;(J$2+((ROW()-$C99)*4))),BD!$E$19))/2+IF(J96="","",COUNTIF(INDIRECT("'Calcul1'!"&amp;VLOOKUP($A96,tab_z,2,FALSE)&amp;(J$1+((ROW()-$C99)*4))&amp;":"&amp;VLOOKUP($A96,tab_z,3,FALSE)&amp;(J$2+((ROW()-$C99)*4))),BD!$E$20))/2</f>
        <v>#VALUE!</v>
      </c>
      <c r="K99" s="275" t="e">
        <f ca="1">IF(K96="","",COUNTIF(INDIRECT("'Calcul1'!"&amp;VLOOKUP($A96,tab_z,2,FALSE)&amp;(K$1+((ROW()-$C99)*4))&amp;":"&amp;VLOOKUP($A96,tab_z,3,FALSE)&amp;(K$2+((ROW()-$C99)*4))),BD!$E$2))/2+IF(K96="","",COUNTIF(INDIRECT("'Calcul1'!"&amp;VLOOKUP($A96,tab_z,2,FALSE)&amp;(K$1+((ROW()-$C99)*4))&amp;":"&amp;VLOOKUP($A96,tab_z,3,FALSE)&amp;(K$2+((ROW()-$C99)*4))),BD!$E$3))/2+IF(K96="","",COUNTIF(INDIRECT("'Calcul1'!"&amp;VLOOKUP($A96,tab_z,2,FALSE)&amp;(K$1+((ROW()-$C99)*4))&amp;":"&amp;VLOOKUP($A96,tab_z,3,FALSE)&amp;(K$2+((ROW()-$C99)*4))),BD!$E$4))/2+IF(K96="","",COUNTIF(INDIRECT("'Calcul1'!"&amp;VLOOKUP($A96,tab_z,2,FALSE)&amp;(K$1+((ROW()-$C99)*4))&amp;":"&amp;VLOOKUP($A96,tab_z,3,FALSE)&amp;(K$2+((ROW()-$C99)*4))),BD!$E$5))/2+IF(K96="","",COUNTIF(INDIRECT("'Calcul1'!"&amp;VLOOKUP($A96,tab_z,2,FALSE)&amp;(K$1+((ROW()-$C99)*4))&amp;":"&amp;VLOOKUP($A96,tab_z,3,FALSE)&amp;(K$2+((ROW()-$C99)*4))),BD!$E$6))/2+IF(K96="","",COUNTIF(INDIRECT("'Calcul1'!"&amp;VLOOKUP($A96,tab_z,2,FALSE)&amp;(K$1+((ROW()-$C99)*4))&amp;":"&amp;VLOOKUP($A96,tab_z,3,FALSE)&amp;(K$2+((ROW()-$C99)*4))),BD!$E$7))/2+IF(K96="","",COUNTIF(INDIRECT("'Calcul1'!"&amp;VLOOKUP($A96,tab_z,2,FALSE)&amp;(K$1+((ROW()-$C99)*4))&amp;":"&amp;VLOOKUP($A96,tab_z,3,FALSE)&amp;(K$2+((ROW()-$C99)*4))),BD!$E$8))/2+IF(K96="","",COUNTIF(INDIRECT("'Calcul1'!"&amp;VLOOKUP($A96,tab_z,2,FALSE)&amp;(K$1+((ROW()-$C99)*4))&amp;":"&amp;VLOOKUP($A96,tab_z,3,FALSE)&amp;(K$2+((ROW()-$C99)*4))),BD!$E$9))/2+IF(K96="","",COUNTIF(INDIRECT("'Calcul1'!"&amp;VLOOKUP($A96,tab_z,2,FALSE)&amp;(K$1+((ROW()-$C99)*4))&amp;":"&amp;VLOOKUP($A96,tab_z,3,FALSE)&amp;(K$2+((ROW()-$C99)*4))),BD!$E$10))/2+IF(K96="","",COUNTIF(INDIRECT("'Calcul1'!"&amp;VLOOKUP($A96,tab_z,2,FALSE)&amp;(K$1+((ROW()-$C99)*4))&amp;":"&amp;VLOOKUP($A96,tab_z,3,FALSE)&amp;(K$2+((ROW()-$C99)*4))),BD!$E$11))/2+IF(K96="","",COUNTIF(INDIRECT("'Calcul1'!"&amp;VLOOKUP($A96,tab_z,2,FALSE)&amp;(K$1+((ROW()-$C99)*4))&amp;":"&amp;VLOOKUP($A96,tab_z,3,FALSE)&amp;(K$2+((ROW()-$C99)*4))),BD!$E$12))/2+IF(K96="","",COUNTIF(INDIRECT("'Calcul1'!"&amp;VLOOKUP($A96,tab_z,2,FALSE)&amp;(K$1+((ROW()-$C99)*4))&amp;":"&amp;VLOOKUP($A96,tab_z,3,FALSE)&amp;(K$2+((ROW()-$C99)*4))),BD!$E$13))/2+IF(K96="","",COUNTIF(INDIRECT("'Calcul1'!"&amp;VLOOKUP($A96,tab_z,2,FALSE)&amp;(K$1+((ROW()-$C99)*4))&amp;":"&amp;VLOOKUP($A96,tab_z,3,FALSE)&amp;(K$2+((ROW()-$C99)*4))),BD!$E$14))/2+IF(K96="","",COUNTIF(INDIRECT("'Calcul1'!"&amp;VLOOKUP($A96,tab_z,2,FALSE)&amp;(K$1+((ROW()-$C99)*4))&amp;":"&amp;VLOOKUP($A96,tab_z,3,FALSE)&amp;(K$2+((ROW()-$C99)*4))),BD!$E$15))/2+IF(K96="","",COUNTIF(INDIRECT("'Calcul1'!"&amp;VLOOKUP($A96,tab_z,2,FALSE)&amp;(K$1+((ROW()-$C99)*4))&amp;":"&amp;VLOOKUP($A96,tab_z,3,FALSE)&amp;(K$2+((ROW()-$C99)*4))),BD!$E$16))/2+IF(K96="","",COUNTIF(INDIRECT("'Calcul1'!"&amp;VLOOKUP($A96,tab_z,2,FALSE)&amp;(K$1+((ROW()-$C99)*4))&amp;":"&amp;VLOOKUP($A96,tab_z,3,FALSE)&amp;(K$2+((ROW()-$C99)*4))),BD!$E$17))/2+IF(K96="","",COUNTIF(INDIRECT("'Calcul1'!"&amp;VLOOKUP($A96,tab_z,2,FALSE)&amp;(K$1+((ROW()-$C99)*4))&amp;":"&amp;VLOOKUP($A96,tab_z,3,FALSE)&amp;(K$2+((ROW()-$C99)*4))),BD!$E$18))/2+IF(K96="","",COUNTIF(INDIRECT("'Calcul1'!"&amp;VLOOKUP($A96,tab_z,2,FALSE)&amp;(K$1+((ROW()-$C99)*4))&amp;":"&amp;VLOOKUP($A96,tab_z,3,FALSE)&amp;(K$2+((ROW()-$C99)*4))),BD!$E$19))/2+IF(K96="","",COUNTIF(INDIRECT("'Calcul1'!"&amp;VLOOKUP($A96,tab_z,2,FALSE)&amp;(K$1+((ROW()-$C99)*4))&amp;":"&amp;VLOOKUP($A96,tab_z,3,FALSE)&amp;(K$2+((ROW()-$C99)*4))),BD!$E$20))/2</f>
        <v>#VALUE!</v>
      </c>
      <c r="L99" s="276" t="e">
        <f ca="1">IF(L96="","",COUNTIF(INDIRECT("'Calcul1'!"&amp;VLOOKUP($A96,tab_z,2,FALSE)&amp;(L$1+((ROW()-$C99)*4))&amp;":"&amp;VLOOKUP($A96,tab_z,3,FALSE)&amp;(L$2+((ROW()-$C99)*4))),BD!$E$2))/2+IF(L96="","",COUNTIF(INDIRECT("'Calcul1'!"&amp;VLOOKUP($A96,tab_z,2,FALSE)&amp;(L$1+((ROW()-$C99)*4))&amp;":"&amp;VLOOKUP($A96,tab_z,3,FALSE)&amp;(L$2+((ROW()-$C99)*4))),BD!$E$3))/2+IF(L96="","",COUNTIF(INDIRECT("'Calcul1'!"&amp;VLOOKUP($A96,tab_z,2,FALSE)&amp;(L$1+((ROW()-$C99)*4))&amp;":"&amp;VLOOKUP($A96,tab_z,3,FALSE)&amp;(L$2+((ROW()-$C99)*4))),BD!$E$4))/2+IF(L96="","",COUNTIF(INDIRECT("'Calcul1'!"&amp;VLOOKUP($A96,tab_z,2,FALSE)&amp;(L$1+((ROW()-$C99)*4))&amp;":"&amp;VLOOKUP($A96,tab_z,3,FALSE)&amp;(L$2+((ROW()-$C99)*4))),BD!$E$5))/2+IF(L96="","",COUNTIF(INDIRECT("'Calcul1'!"&amp;VLOOKUP($A96,tab_z,2,FALSE)&amp;(L$1+((ROW()-$C99)*4))&amp;":"&amp;VLOOKUP($A96,tab_z,3,FALSE)&amp;(L$2+((ROW()-$C99)*4))),BD!$E$6))/2+IF(L96="","",COUNTIF(INDIRECT("'Calcul1'!"&amp;VLOOKUP($A96,tab_z,2,FALSE)&amp;(L$1+((ROW()-$C99)*4))&amp;":"&amp;VLOOKUP($A96,tab_z,3,FALSE)&amp;(L$2+((ROW()-$C99)*4))),BD!$E$7))/2+IF(L96="","",COUNTIF(INDIRECT("'Calcul1'!"&amp;VLOOKUP($A96,tab_z,2,FALSE)&amp;(L$1+((ROW()-$C99)*4))&amp;":"&amp;VLOOKUP($A96,tab_z,3,FALSE)&amp;(L$2+((ROW()-$C99)*4))),BD!$E$8))/2+IF(L96="","",COUNTIF(INDIRECT("'Calcul1'!"&amp;VLOOKUP($A96,tab_z,2,FALSE)&amp;(L$1+((ROW()-$C99)*4))&amp;":"&amp;VLOOKUP($A96,tab_z,3,FALSE)&amp;(L$2+((ROW()-$C99)*4))),BD!$E$9))/2+IF(L96="","",COUNTIF(INDIRECT("'Calcul1'!"&amp;VLOOKUP($A96,tab_z,2,FALSE)&amp;(L$1+((ROW()-$C99)*4))&amp;":"&amp;VLOOKUP($A96,tab_z,3,FALSE)&amp;(L$2+((ROW()-$C99)*4))),BD!$E$10))/2+IF(L96="","",COUNTIF(INDIRECT("'Calcul1'!"&amp;VLOOKUP($A96,tab_z,2,FALSE)&amp;(L$1+((ROW()-$C99)*4))&amp;":"&amp;VLOOKUP($A96,tab_z,3,FALSE)&amp;(L$2+((ROW()-$C99)*4))),BD!$E$11))/2+IF(L96="","",COUNTIF(INDIRECT("'Calcul1'!"&amp;VLOOKUP($A96,tab_z,2,FALSE)&amp;(L$1+((ROW()-$C99)*4))&amp;":"&amp;VLOOKUP($A96,tab_z,3,FALSE)&amp;(L$2+((ROW()-$C99)*4))),BD!$E$12))/2+IF(L96="","",COUNTIF(INDIRECT("'Calcul1'!"&amp;VLOOKUP($A96,tab_z,2,FALSE)&amp;(L$1+((ROW()-$C99)*4))&amp;":"&amp;VLOOKUP($A96,tab_z,3,FALSE)&amp;(L$2+((ROW()-$C99)*4))),BD!$E$13))/2+IF(L96="","",COUNTIF(INDIRECT("'Calcul1'!"&amp;VLOOKUP($A96,tab_z,2,FALSE)&amp;(L$1+((ROW()-$C99)*4))&amp;":"&amp;VLOOKUP($A96,tab_z,3,FALSE)&amp;(L$2+((ROW()-$C99)*4))),BD!$E$14))/2+IF(L96="","",COUNTIF(INDIRECT("'Calcul1'!"&amp;VLOOKUP($A96,tab_z,2,FALSE)&amp;(L$1+((ROW()-$C99)*4))&amp;":"&amp;VLOOKUP($A96,tab_z,3,FALSE)&amp;(L$2+((ROW()-$C99)*4))),BD!$E$15))/2+IF(L96="","",COUNTIF(INDIRECT("'Calcul1'!"&amp;VLOOKUP($A96,tab_z,2,FALSE)&amp;(L$1+((ROW()-$C99)*4))&amp;":"&amp;VLOOKUP($A96,tab_z,3,FALSE)&amp;(L$2+((ROW()-$C99)*4))),BD!$E$16))/2+IF(L96="","",COUNTIF(INDIRECT("'Calcul1'!"&amp;VLOOKUP($A96,tab_z,2,FALSE)&amp;(L$1+((ROW()-$C99)*4))&amp;":"&amp;VLOOKUP($A96,tab_z,3,FALSE)&amp;(L$2+((ROW()-$C99)*4))),BD!$E$17))/2+IF(L96="","",COUNTIF(INDIRECT("'Calcul1'!"&amp;VLOOKUP($A96,tab_z,2,FALSE)&amp;(L$1+((ROW()-$C99)*4))&amp;":"&amp;VLOOKUP($A96,tab_z,3,FALSE)&amp;(L$2+((ROW()-$C99)*4))),BD!$E$18))/2+IF(L96="","",COUNTIF(INDIRECT("'Calcul1'!"&amp;VLOOKUP($A96,tab_z,2,FALSE)&amp;(L$1+((ROW()-$C99)*4))&amp;":"&amp;VLOOKUP($A96,tab_z,3,FALSE)&amp;(L$2+((ROW()-$C99)*4))),BD!$E$19))/2+IF(L96="","",COUNTIF(INDIRECT("'Calcul1'!"&amp;VLOOKUP($A96,tab_z,2,FALSE)&amp;(L$1+((ROW()-$C99)*4))&amp;":"&amp;VLOOKUP($A96,tab_z,3,FALSE)&amp;(L$2+((ROW()-$C99)*4))),BD!$E$20))/2</f>
        <v>#VALUE!</v>
      </c>
    </row>
    <row r="100" spans="1:12" x14ac:dyDescent="0.2">
      <c r="C100">
        <v>100</v>
      </c>
      <c r="D100" s="287" t="s">
        <v>532</v>
      </c>
      <c r="E100" s="274">
        <f ca="1">IF(E96="","",COUNTIF(INDIRECT("'Calcul1'!"&amp;VLOOKUP($A96,tab_z,2,FALSE)&amp;(E$1+((ROW()-$C100)*4))&amp;":"&amp;VLOOKUP($A96,tab_z,3,FALSE)&amp;(E$2+((ROW()-$C100)*4))),BD!$N$2))/2+IF(E96="","",COUNTIF(INDIRECT("'Calcul1'!"&amp;VLOOKUP($A96,tab_z,2,FALSE)&amp;(E$1+((ROW()-$C100)*4))&amp;":"&amp;VLOOKUP($A96,tab_z,3,FALSE)&amp;(E$2+((ROW()-$C100)*4))),BD!$N$3))/2+IF(E96="","",COUNTIF(INDIRECT("'Calcul1'!"&amp;VLOOKUP($A96,tab_z,2,FALSE)&amp;(E$1+((ROW()-$C100)*4))&amp;":"&amp;VLOOKUP($A96,tab_z,3,FALSE)&amp;(E$2+((ROW()-$C100)*4))),BD!$N$4))/2+IF(E96="","",COUNTIF(INDIRECT("'Calcul1'!"&amp;VLOOKUP($A96,tab_z,2,FALSE)&amp;(E$1+((ROW()-$C100)*4))&amp;":"&amp;VLOOKUP($A96,tab_z,3,FALSE)&amp;(E$2+((ROW()-$C100)*4))),BD!$N$5))/2+IF(E96="","",COUNTIF(INDIRECT("'Calcul1'!"&amp;VLOOKUP($A96,tab_z,2,FALSE)&amp;(E$1+((ROW()-$C100)*4))&amp;":"&amp;VLOOKUP($A96,tab_z,3,FALSE)&amp;(E$2+((ROW()-$C100)*4))),BD!$N$6))/2+IF(E96="","",COUNTIF(INDIRECT("'Calcul1'!"&amp;VLOOKUP($A96,tab_z,2,FALSE)&amp;(E$1+((ROW()-$C100)*4))&amp;":"&amp;VLOOKUP($A96,tab_z,3,FALSE)&amp;(E$2+((ROW()-$C100)*4))),BD!$N$7))/2+IF(E96="","",COUNTIF(INDIRECT("'Calcul1'!"&amp;VLOOKUP($A96,tab_z,2,FALSE)&amp;(E$1+((ROW()-$C100)*4))&amp;":"&amp;VLOOKUP($A96,tab_z,3,FALSE)&amp;(E$2+((ROW()-$C100)*4))),BD!$N$8))/2+IF(E96="","",COUNTIF(INDIRECT("'Calcul1'!"&amp;VLOOKUP($A96,tab_z,2,FALSE)&amp;(E$1+((ROW()-$C100)*4))&amp;":"&amp;VLOOKUP($A96,tab_z,3,FALSE)&amp;(E$2+((ROW()-$C100)*4))),BD!$N$9))/2+IF(E96="","",COUNTIF(INDIRECT("'Calcul1'!"&amp;VLOOKUP($A96,tab_z,2,FALSE)&amp;(E$1+((ROW()-$C100)*4))&amp;":"&amp;VLOOKUP($A96,tab_z,3,FALSE)&amp;(E$2+((ROW()-$C100)*4))),BD!$N$10))/2+IF(E96="","",COUNTIF(INDIRECT("'Calcul1'!"&amp;VLOOKUP($A96,tab_z,2,FALSE)&amp;(E$1+((ROW()-$C100)*4))&amp;":"&amp;VLOOKUP($A96,tab_z,3,FALSE)&amp;(E$2+((ROW()-$C100)*4))),BD!$N$11))/2+IF(E96="","",COUNTIF(INDIRECT("'Calcul1'!"&amp;VLOOKUP($A96,tab_z,2,FALSE)&amp;(E$1+((ROW()-$C100)*4))&amp;":"&amp;VLOOKUP($A96,tab_z,3,FALSE)&amp;(E$2+((ROW()-$C100)*4))),BD!$N$12))/2+IF(E96="","",COUNTIF(INDIRECT("'Calcul1'!"&amp;VLOOKUP($A96,tab_z,2,FALSE)&amp;(E$1+((ROW()-$C100)*4))&amp;":"&amp;VLOOKUP($A96,tab_z,3,FALSE)&amp;(E$2+((ROW()-$C100)*4))),BD!$N$13))/2+IF(E96="","",COUNTIF(INDIRECT("'Calcul1'!"&amp;VLOOKUP($A96,tab_z,2,FALSE)&amp;(E$1+((ROW()-$C100)*4))&amp;":"&amp;VLOOKUP($A96,tab_z,3,FALSE)&amp;(E$2+((ROW()-$C100)*4))),BD!$N$14))/2+IF(E96="","",COUNTIF(INDIRECT("'Calcul1'!"&amp;VLOOKUP($A96,tab_z,2,FALSE)&amp;(E$1+((ROW()-$C100)*4))&amp;":"&amp;VLOOKUP($A96,tab_z,3,FALSE)&amp;(E$2+((ROW()-$C100)*4))),BD!$N$15))/2+IF(E96="","",COUNTIF(INDIRECT("'Calcul1'!"&amp;VLOOKUP($A96,tab_z,2,FALSE)&amp;(E$1+((ROW()-$C100)*4))&amp;":"&amp;VLOOKUP($A96,tab_z,3,FALSE)&amp;(E$2+((ROW()-$C100)*4))),BD!$N$16))/2+IF(E96="","",COUNTIF(INDIRECT("'Calcul1'!"&amp;VLOOKUP($A96,tab_z,2,FALSE)&amp;(E$1+((ROW()-$C100)*4))&amp;":"&amp;VLOOKUP($A96,tab_z,3,FALSE)&amp;(E$2+((ROW()-$C100)*4))),BD!$N$17))/2+IF(E96="","",COUNTIF(INDIRECT("'Calcul1'!"&amp;VLOOKUP($A96,tab_z,2,FALSE)&amp;(E$1+((ROW()-$C100)*4))&amp;":"&amp;VLOOKUP($A96,tab_z,3,FALSE)&amp;(E$2+((ROW()-$C100)*4))),BD!$N$18))/2+IF(E96="","",COUNTIF(INDIRECT("'Calcul1'!"&amp;VLOOKUP($A96,tab_z,2,FALSE)&amp;(E$1+((ROW()-$C100)*4))&amp;":"&amp;VLOOKUP($A96,tab_z,3,FALSE)&amp;(E$2+((ROW()-$C100)*4))),BD!$N$19))/2++IF(E96="","",COUNTIF(INDIRECT("'Calcul1'!"&amp;VLOOKUP($A96,tab_z,2,FALSE)&amp;(E$1+((ROW()-$C100)*4))&amp;":"&amp;VLOOKUP($A96,tab_z,3,FALSE)&amp;(E$2+((ROW()-$C100)*4))),BD!$N$20))/2</f>
        <v>0</v>
      </c>
      <c r="F100" s="275">
        <f ca="1">IF(F96="","",COUNTIF(INDIRECT("'Calcul1'!"&amp;VLOOKUP($A96,tab_z,2,FALSE)&amp;(F$1+((ROW()-$C100)*4))&amp;":"&amp;VLOOKUP($A96,tab_z,3,FALSE)&amp;(F$2+((ROW()-$C100)*4))),BD!$N$2))/2+IF(F96="","",COUNTIF(INDIRECT("'Calcul1'!"&amp;VLOOKUP($A96,tab_z,2,FALSE)&amp;(F$1+((ROW()-$C100)*4))&amp;":"&amp;VLOOKUP($A96,tab_z,3,FALSE)&amp;(F$2+((ROW()-$C100)*4))),BD!$N$3))/2+IF(F96="","",COUNTIF(INDIRECT("'Calcul1'!"&amp;VLOOKUP($A96,tab_z,2,FALSE)&amp;(F$1+((ROW()-$C100)*4))&amp;":"&amp;VLOOKUP($A96,tab_z,3,FALSE)&amp;(F$2+((ROW()-$C100)*4))),BD!$N$4))/2+IF(F96="","",COUNTIF(INDIRECT("'Calcul1'!"&amp;VLOOKUP($A96,tab_z,2,FALSE)&amp;(F$1+((ROW()-$C100)*4))&amp;":"&amp;VLOOKUP($A96,tab_z,3,FALSE)&amp;(F$2+((ROW()-$C100)*4))),BD!$N$5))/2+IF(F96="","",COUNTIF(INDIRECT("'Calcul1'!"&amp;VLOOKUP($A96,tab_z,2,FALSE)&amp;(F$1+((ROW()-$C100)*4))&amp;":"&amp;VLOOKUP($A96,tab_z,3,FALSE)&amp;(F$2+((ROW()-$C100)*4))),BD!$N$6))/2+IF(F96="","",COUNTIF(INDIRECT("'Calcul1'!"&amp;VLOOKUP($A96,tab_z,2,FALSE)&amp;(F$1+((ROW()-$C100)*4))&amp;":"&amp;VLOOKUP($A96,tab_z,3,FALSE)&amp;(F$2+((ROW()-$C100)*4))),BD!$N$7))/2+IF(F96="","",COUNTIF(INDIRECT("'Calcul1'!"&amp;VLOOKUP($A96,tab_z,2,FALSE)&amp;(F$1+((ROW()-$C100)*4))&amp;":"&amp;VLOOKUP($A96,tab_z,3,FALSE)&amp;(F$2+((ROW()-$C100)*4))),BD!$N$8))/2+IF(F96="","",COUNTIF(INDIRECT("'Calcul1'!"&amp;VLOOKUP($A96,tab_z,2,FALSE)&amp;(F$1+((ROW()-$C100)*4))&amp;":"&amp;VLOOKUP($A96,tab_z,3,FALSE)&amp;(F$2+((ROW()-$C100)*4))),BD!$N$9))/2+IF(F96="","",COUNTIF(INDIRECT("'Calcul1'!"&amp;VLOOKUP($A96,tab_z,2,FALSE)&amp;(F$1+((ROW()-$C100)*4))&amp;":"&amp;VLOOKUP($A96,tab_z,3,FALSE)&amp;(F$2+((ROW()-$C100)*4))),BD!$N$10))/2+IF(F96="","",COUNTIF(INDIRECT("'Calcul1'!"&amp;VLOOKUP($A96,tab_z,2,FALSE)&amp;(F$1+((ROW()-$C100)*4))&amp;":"&amp;VLOOKUP($A96,tab_z,3,FALSE)&amp;(F$2+((ROW()-$C100)*4))),BD!$N$11))/2+IF(F96="","",COUNTIF(INDIRECT("'Calcul1'!"&amp;VLOOKUP($A96,tab_z,2,FALSE)&amp;(F$1+((ROW()-$C100)*4))&amp;":"&amp;VLOOKUP($A96,tab_z,3,FALSE)&amp;(F$2+((ROW()-$C100)*4))),BD!$N$12))/2+IF(F96="","",COUNTIF(INDIRECT("'Calcul1'!"&amp;VLOOKUP($A96,tab_z,2,FALSE)&amp;(F$1+((ROW()-$C100)*4))&amp;":"&amp;VLOOKUP($A96,tab_z,3,FALSE)&amp;(F$2+((ROW()-$C100)*4))),BD!$N$13))/2+IF(F96="","",COUNTIF(INDIRECT("'Calcul1'!"&amp;VLOOKUP($A96,tab_z,2,FALSE)&amp;(F$1+((ROW()-$C100)*4))&amp;":"&amp;VLOOKUP($A96,tab_z,3,FALSE)&amp;(F$2+((ROW()-$C100)*4))),BD!$N$14))/2+IF(F96="","",COUNTIF(INDIRECT("'Calcul1'!"&amp;VLOOKUP($A96,tab_z,2,FALSE)&amp;(F$1+((ROW()-$C100)*4))&amp;":"&amp;VLOOKUP($A96,tab_z,3,FALSE)&amp;(F$2+((ROW()-$C100)*4))),BD!$N$15))/2+IF(F96="","",COUNTIF(INDIRECT("'Calcul1'!"&amp;VLOOKUP($A96,tab_z,2,FALSE)&amp;(F$1+((ROW()-$C100)*4))&amp;":"&amp;VLOOKUP($A96,tab_z,3,FALSE)&amp;(F$2+((ROW()-$C100)*4))),BD!$N$16))/2+IF(F96="","",COUNTIF(INDIRECT("'Calcul1'!"&amp;VLOOKUP($A96,tab_z,2,FALSE)&amp;(F$1+((ROW()-$C100)*4))&amp;":"&amp;VLOOKUP($A96,tab_z,3,FALSE)&amp;(F$2+((ROW()-$C100)*4))),BD!$N$17))/2+IF(F96="","",COUNTIF(INDIRECT("'Calcul1'!"&amp;VLOOKUP($A96,tab_z,2,FALSE)&amp;(F$1+((ROW()-$C100)*4))&amp;":"&amp;VLOOKUP($A96,tab_z,3,FALSE)&amp;(F$2+((ROW()-$C100)*4))),BD!$N$18))/2+IF(F96="","",COUNTIF(INDIRECT("'Calcul1'!"&amp;VLOOKUP($A96,tab_z,2,FALSE)&amp;(F$1+((ROW()-$C100)*4))&amp;":"&amp;VLOOKUP($A96,tab_z,3,FALSE)&amp;(F$2+((ROW()-$C100)*4))),BD!$N$19))/2++IF(F96="","",COUNTIF(INDIRECT("'Calcul1'!"&amp;VLOOKUP($A96,tab_z,2,FALSE)&amp;(F$1+((ROW()-$C100)*4))&amp;":"&amp;VLOOKUP($A96,tab_z,3,FALSE)&amp;(F$2+((ROW()-$C100)*4))),BD!$N$20))/2</f>
        <v>0</v>
      </c>
      <c r="G100" s="275">
        <f ca="1">IF(G96="","",COUNTIF(INDIRECT("'Calcul1'!"&amp;VLOOKUP($A96,tab_z,2,FALSE)&amp;(G$1+((ROW()-$C100)*4))&amp;":"&amp;VLOOKUP($A96,tab_z,3,FALSE)&amp;(G$2+((ROW()-$C100)*4))),BD!$N$2))/2+IF(G96="","",COUNTIF(INDIRECT("'Calcul1'!"&amp;VLOOKUP($A96,tab_z,2,FALSE)&amp;(G$1+((ROW()-$C100)*4))&amp;":"&amp;VLOOKUP($A96,tab_z,3,FALSE)&amp;(G$2+((ROW()-$C100)*4))),BD!$N$3))/2+IF(G96="","",COUNTIF(INDIRECT("'Calcul1'!"&amp;VLOOKUP($A96,tab_z,2,FALSE)&amp;(G$1+((ROW()-$C100)*4))&amp;":"&amp;VLOOKUP($A96,tab_z,3,FALSE)&amp;(G$2+((ROW()-$C100)*4))),BD!$N$4))/2+IF(G96="","",COUNTIF(INDIRECT("'Calcul1'!"&amp;VLOOKUP($A96,tab_z,2,FALSE)&amp;(G$1+((ROW()-$C100)*4))&amp;":"&amp;VLOOKUP($A96,tab_z,3,FALSE)&amp;(G$2+((ROW()-$C100)*4))),BD!$N$5))/2+IF(G96="","",COUNTIF(INDIRECT("'Calcul1'!"&amp;VLOOKUP($A96,tab_z,2,FALSE)&amp;(G$1+((ROW()-$C100)*4))&amp;":"&amp;VLOOKUP($A96,tab_z,3,FALSE)&amp;(G$2+((ROW()-$C100)*4))),BD!$N$6))/2+IF(G96="","",COUNTIF(INDIRECT("'Calcul1'!"&amp;VLOOKUP($A96,tab_z,2,FALSE)&amp;(G$1+((ROW()-$C100)*4))&amp;":"&amp;VLOOKUP($A96,tab_z,3,FALSE)&amp;(G$2+((ROW()-$C100)*4))),BD!$N$7))/2+IF(G96="","",COUNTIF(INDIRECT("'Calcul1'!"&amp;VLOOKUP($A96,tab_z,2,FALSE)&amp;(G$1+((ROW()-$C100)*4))&amp;":"&amp;VLOOKUP($A96,tab_z,3,FALSE)&amp;(G$2+((ROW()-$C100)*4))),BD!$N$8))/2+IF(G96="","",COUNTIF(INDIRECT("'Calcul1'!"&amp;VLOOKUP($A96,tab_z,2,FALSE)&amp;(G$1+((ROW()-$C100)*4))&amp;":"&amp;VLOOKUP($A96,tab_z,3,FALSE)&amp;(G$2+((ROW()-$C100)*4))),BD!$N$9))/2+IF(G96="","",COUNTIF(INDIRECT("'Calcul1'!"&amp;VLOOKUP($A96,tab_z,2,FALSE)&amp;(G$1+((ROW()-$C100)*4))&amp;":"&amp;VLOOKUP($A96,tab_z,3,FALSE)&amp;(G$2+((ROW()-$C100)*4))),BD!$N$10))/2+IF(G96="","",COUNTIF(INDIRECT("'Calcul1'!"&amp;VLOOKUP($A96,tab_z,2,FALSE)&amp;(G$1+((ROW()-$C100)*4))&amp;":"&amp;VLOOKUP($A96,tab_z,3,FALSE)&amp;(G$2+((ROW()-$C100)*4))),BD!$N$11))/2+IF(G96="","",COUNTIF(INDIRECT("'Calcul1'!"&amp;VLOOKUP($A96,tab_z,2,FALSE)&amp;(G$1+((ROW()-$C100)*4))&amp;":"&amp;VLOOKUP($A96,tab_z,3,FALSE)&amp;(G$2+((ROW()-$C100)*4))),BD!$N$12))/2+IF(G96="","",COUNTIF(INDIRECT("'Calcul1'!"&amp;VLOOKUP($A96,tab_z,2,FALSE)&amp;(G$1+((ROW()-$C100)*4))&amp;":"&amp;VLOOKUP($A96,tab_z,3,FALSE)&amp;(G$2+((ROW()-$C100)*4))),BD!$N$13))/2+IF(G96="","",COUNTIF(INDIRECT("'Calcul1'!"&amp;VLOOKUP($A96,tab_z,2,FALSE)&amp;(G$1+((ROW()-$C100)*4))&amp;":"&amp;VLOOKUP($A96,tab_z,3,FALSE)&amp;(G$2+((ROW()-$C100)*4))),BD!$N$14))/2+IF(G96="","",COUNTIF(INDIRECT("'Calcul1'!"&amp;VLOOKUP($A96,tab_z,2,FALSE)&amp;(G$1+((ROW()-$C100)*4))&amp;":"&amp;VLOOKUP($A96,tab_z,3,FALSE)&amp;(G$2+((ROW()-$C100)*4))),BD!$N$15))/2+IF(G96="","",COUNTIF(INDIRECT("'Calcul1'!"&amp;VLOOKUP($A96,tab_z,2,FALSE)&amp;(G$1+((ROW()-$C100)*4))&amp;":"&amp;VLOOKUP($A96,tab_z,3,FALSE)&amp;(G$2+((ROW()-$C100)*4))),BD!$N$16))/2+IF(G96="","",COUNTIF(INDIRECT("'Calcul1'!"&amp;VLOOKUP($A96,tab_z,2,FALSE)&amp;(G$1+((ROW()-$C100)*4))&amp;":"&amp;VLOOKUP($A96,tab_z,3,FALSE)&amp;(G$2+((ROW()-$C100)*4))),BD!$N$17))/2+IF(G96="","",COUNTIF(INDIRECT("'Calcul1'!"&amp;VLOOKUP($A96,tab_z,2,FALSE)&amp;(G$1+((ROW()-$C100)*4))&amp;":"&amp;VLOOKUP($A96,tab_z,3,FALSE)&amp;(G$2+((ROW()-$C100)*4))),BD!$N$18))/2+IF(G96="","",COUNTIF(INDIRECT("'Calcul1'!"&amp;VLOOKUP($A96,tab_z,2,FALSE)&amp;(G$1+((ROW()-$C100)*4))&amp;":"&amp;VLOOKUP($A96,tab_z,3,FALSE)&amp;(G$2+((ROW()-$C100)*4))),BD!$N$19))/2++IF(G96="","",COUNTIF(INDIRECT("'Calcul1'!"&amp;VLOOKUP($A96,tab_z,2,FALSE)&amp;(G$1+((ROW()-$C100)*4))&amp;":"&amp;VLOOKUP($A96,tab_z,3,FALSE)&amp;(G$2+((ROW()-$C100)*4))),BD!$N$20))/2</f>
        <v>0</v>
      </c>
      <c r="H100" s="275" t="e">
        <f ca="1">IF(H96="","",COUNTIF(INDIRECT("'Calcul1'!"&amp;VLOOKUP($A96,tab_z,2,FALSE)&amp;(H$1+((ROW()-$C100)*4))&amp;":"&amp;VLOOKUP($A96,tab_z,3,FALSE)&amp;(H$2+((ROW()-$C100)*4))),BD!$N$2))/2+IF(H96="","",COUNTIF(INDIRECT("'Calcul1'!"&amp;VLOOKUP($A96,tab_z,2,FALSE)&amp;(H$1+((ROW()-$C100)*4))&amp;":"&amp;VLOOKUP($A96,tab_z,3,FALSE)&amp;(H$2+((ROW()-$C100)*4))),BD!$N$3))/2+IF(H96="","",COUNTIF(INDIRECT("'Calcul1'!"&amp;VLOOKUP($A96,tab_z,2,FALSE)&amp;(H$1+((ROW()-$C100)*4))&amp;":"&amp;VLOOKUP($A96,tab_z,3,FALSE)&amp;(H$2+((ROW()-$C100)*4))),BD!$N$4))/2+IF(H96="","",COUNTIF(INDIRECT("'Calcul1'!"&amp;VLOOKUP($A96,tab_z,2,FALSE)&amp;(H$1+((ROW()-$C100)*4))&amp;":"&amp;VLOOKUP($A96,tab_z,3,FALSE)&amp;(H$2+((ROW()-$C100)*4))),BD!$N$5))/2+IF(H96="","",COUNTIF(INDIRECT("'Calcul1'!"&amp;VLOOKUP($A96,tab_z,2,FALSE)&amp;(H$1+((ROW()-$C100)*4))&amp;":"&amp;VLOOKUP($A96,tab_z,3,FALSE)&amp;(H$2+((ROW()-$C100)*4))),BD!$N$6))/2+IF(H96="","",COUNTIF(INDIRECT("'Calcul1'!"&amp;VLOOKUP($A96,tab_z,2,FALSE)&amp;(H$1+((ROW()-$C100)*4))&amp;":"&amp;VLOOKUP($A96,tab_z,3,FALSE)&amp;(H$2+((ROW()-$C100)*4))),BD!$N$7))/2+IF(H96="","",COUNTIF(INDIRECT("'Calcul1'!"&amp;VLOOKUP($A96,tab_z,2,FALSE)&amp;(H$1+((ROW()-$C100)*4))&amp;":"&amp;VLOOKUP($A96,tab_z,3,FALSE)&amp;(H$2+((ROW()-$C100)*4))),BD!$N$8))/2+IF(H96="","",COUNTIF(INDIRECT("'Calcul1'!"&amp;VLOOKUP($A96,tab_z,2,FALSE)&amp;(H$1+((ROW()-$C100)*4))&amp;":"&amp;VLOOKUP($A96,tab_z,3,FALSE)&amp;(H$2+((ROW()-$C100)*4))),BD!$N$9))/2+IF(H96="","",COUNTIF(INDIRECT("'Calcul1'!"&amp;VLOOKUP($A96,tab_z,2,FALSE)&amp;(H$1+((ROW()-$C100)*4))&amp;":"&amp;VLOOKUP($A96,tab_z,3,FALSE)&amp;(H$2+((ROW()-$C100)*4))),BD!$N$10))/2+IF(H96="","",COUNTIF(INDIRECT("'Calcul1'!"&amp;VLOOKUP($A96,tab_z,2,FALSE)&amp;(H$1+((ROW()-$C100)*4))&amp;":"&amp;VLOOKUP($A96,tab_z,3,FALSE)&amp;(H$2+((ROW()-$C100)*4))),BD!$N$11))/2+IF(H96="","",COUNTIF(INDIRECT("'Calcul1'!"&amp;VLOOKUP($A96,tab_z,2,FALSE)&amp;(H$1+((ROW()-$C100)*4))&amp;":"&amp;VLOOKUP($A96,tab_z,3,FALSE)&amp;(H$2+((ROW()-$C100)*4))),BD!$N$12))/2+IF(H96="","",COUNTIF(INDIRECT("'Calcul1'!"&amp;VLOOKUP($A96,tab_z,2,FALSE)&amp;(H$1+((ROW()-$C100)*4))&amp;":"&amp;VLOOKUP($A96,tab_z,3,FALSE)&amp;(H$2+((ROW()-$C100)*4))),BD!$N$13))/2+IF(H96="","",COUNTIF(INDIRECT("'Calcul1'!"&amp;VLOOKUP($A96,tab_z,2,FALSE)&amp;(H$1+((ROW()-$C100)*4))&amp;":"&amp;VLOOKUP($A96,tab_z,3,FALSE)&amp;(H$2+((ROW()-$C100)*4))),BD!$N$14))/2+IF(H96="","",COUNTIF(INDIRECT("'Calcul1'!"&amp;VLOOKUP($A96,tab_z,2,FALSE)&amp;(H$1+((ROW()-$C100)*4))&amp;":"&amp;VLOOKUP($A96,tab_z,3,FALSE)&amp;(H$2+((ROW()-$C100)*4))),BD!$N$15))/2+IF(H96="","",COUNTIF(INDIRECT("'Calcul1'!"&amp;VLOOKUP($A96,tab_z,2,FALSE)&amp;(H$1+((ROW()-$C100)*4))&amp;":"&amp;VLOOKUP($A96,tab_z,3,FALSE)&amp;(H$2+((ROW()-$C100)*4))),BD!$N$16))/2+IF(H96="","",COUNTIF(INDIRECT("'Calcul1'!"&amp;VLOOKUP($A96,tab_z,2,FALSE)&amp;(H$1+((ROW()-$C100)*4))&amp;":"&amp;VLOOKUP($A96,tab_z,3,FALSE)&amp;(H$2+((ROW()-$C100)*4))),BD!$N$17))/2+IF(H96="","",COUNTIF(INDIRECT("'Calcul1'!"&amp;VLOOKUP($A96,tab_z,2,FALSE)&amp;(H$1+((ROW()-$C100)*4))&amp;":"&amp;VLOOKUP($A96,tab_z,3,FALSE)&amp;(H$2+((ROW()-$C100)*4))),BD!$N$18))/2+IF(H96="","",COUNTIF(INDIRECT("'Calcul1'!"&amp;VLOOKUP($A96,tab_z,2,FALSE)&amp;(H$1+((ROW()-$C100)*4))&amp;":"&amp;VLOOKUP($A96,tab_z,3,FALSE)&amp;(H$2+((ROW()-$C100)*4))),BD!$N$19))/2++IF(H96="","",COUNTIF(INDIRECT("'Calcul1'!"&amp;VLOOKUP($A96,tab_z,2,FALSE)&amp;(H$1+((ROW()-$C100)*4))&amp;":"&amp;VLOOKUP($A96,tab_z,3,FALSE)&amp;(H$2+((ROW()-$C100)*4))),BD!$N$20))/2</f>
        <v>#VALUE!</v>
      </c>
      <c r="I100" s="275" t="e">
        <f ca="1">IF(I96="","",COUNTIF(INDIRECT("'Calcul1'!"&amp;VLOOKUP($A96,tab_z,2,FALSE)&amp;(I$1+((ROW()-$C100)*4))&amp;":"&amp;VLOOKUP($A96,tab_z,3,FALSE)&amp;(I$2+((ROW()-$C100)*4))),BD!$N$2))/2+IF(I96="","",COUNTIF(INDIRECT("'Calcul1'!"&amp;VLOOKUP($A96,tab_z,2,FALSE)&amp;(I$1+((ROW()-$C100)*4))&amp;":"&amp;VLOOKUP($A96,tab_z,3,FALSE)&amp;(I$2+((ROW()-$C100)*4))),BD!$N$3))/2+IF(I96="","",COUNTIF(INDIRECT("'Calcul1'!"&amp;VLOOKUP($A96,tab_z,2,FALSE)&amp;(I$1+((ROW()-$C100)*4))&amp;":"&amp;VLOOKUP($A96,tab_z,3,FALSE)&amp;(I$2+((ROW()-$C100)*4))),BD!$N$4))/2+IF(I96="","",COUNTIF(INDIRECT("'Calcul1'!"&amp;VLOOKUP($A96,tab_z,2,FALSE)&amp;(I$1+((ROW()-$C100)*4))&amp;":"&amp;VLOOKUP($A96,tab_z,3,FALSE)&amp;(I$2+((ROW()-$C100)*4))),BD!$N$5))/2+IF(I96="","",COUNTIF(INDIRECT("'Calcul1'!"&amp;VLOOKUP($A96,tab_z,2,FALSE)&amp;(I$1+((ROW()-$C100)*4))&amp;":"&amp;VLOOKUP($A96,tab_z,3,FALSE)&amp;(I$2+((ROW()-$C100)*4))),BD!$N$6))/2+IF(I96="","",COUNTIF(INDIRECT("'Calcul1'!"&amp;VLOOKUP($A96,tab_z,2,FALSE)&amp;(I$1+((ROW()-$C100)*4))&amp;":"&amp;VLOOKUP($A96,tab_z,3,FALSE)&amp;(I$2+((ROW()-$C100)*4))),BD!$N$7))/2+IF(I96="","",COUNTIF(INDIRECT("'Calcul1'!"&amp;VLOOKUP($A96,tab_z,2,FALSE)&amp;(I$1+((ROW()-$C100)*4))&amp;":"&amp;VLOOKUP($A96,tab_z,3,FALSE)&amp;(I$2+((ROW()-$C100)*4))),BD!$N$8))/2+IF(I96="","",COUNTIF(INDIRECT("'Calcul1'!"&amp;VLOOKUP($A96,tab_z,2,FALSE)&amp;(I$1+((ROW()-$C100)*4))&amp;":"&amp;VLOOKUP($A96,tab_z,3,FALSE)&amp;(I$2+((ROW()-$C100)*4))),BD!$N$9))/2+IF(I96="","",COUNTIF(INDIRECT("'Calcul1'!"&amp;VLOOKUP($A96,tab_z,2,FALSE)&amp;(I$1+((ROW()-$C100)*4))&amp;":"&amp;VLOOKUP($A96,tab_z,3,FALSE)&amp;(I$2+((ROW()-$C100)*4))),BD!$N$10))/2+IF(I96="","",COUNTIF(INDIRECT("'Calcul1'!"&amp;VLOOKUP($A96,tab_z,2,FALSE)&amp;(I$1+((ROW()-$C100)*4))&amp;":"&amp;VLOOKUP($A96,tab_z,3,FALSE)&amp;(I$2+((ROW()-$C100)*4))),BD!$N$11))/2+IF(I96="","",COUNTIF(INDIRECT("'Calcul1'!"&amp;VLOOKUP($A96,tab_z,2,FALSE)&amp;(I$1+((ROW()-$C100)*4))&amp;":"&amp;VLOOKUP($A96,tab_z,3,FALSE)&amp;(I$2+((ROW()-$C100)*4))),BD!$N$12))/2+IF(I96="","",COUNTIF(INDIRECT("'Calcul1'!"&amp;VLOOKUP($A96,tab_z,2,FALSE)&amp;(I$1+((ROW()-$C100)*4))&amp;":"&amp;VLOOKUP($A96,tab_z,3,FALSE)&amp;(I$2+((ROW()-$C100)*4))),BD!$N$13))/2+IF(I96="","",COUNTIF(INDIRECT("'Calcul1'!"&amp;VLOOKUP($A96,tab_z,2,FALSE)&amp;(I$1+((ROW()-$C100)*4))&amp;":"&amp;VLOOKUP($A96,tab_z,3,FALSE)&amp;(I$2+((ROW()-$C100)*4))),BD!$N$14))/2+IF(I96="","",COUNTIF(INDIRECT("'Calcul1'!"&amp;VLOOKUP($A96,tab_z,2,FALSE)&amp;(I$1+((ROW()-$C100)*4))&amp;":"&amp;VLOOKUP($A96,tab_z,3,FALSE)&amp;(I$2+((ROW()-$C100)*4))),BD!$N$15))/2+IF(I96="","",COUNTIF(INDIRECT("'Calcul1'!"&amp;VLOOKUP($A96,tab_z,2,FALSE)&amp;(I$1+((ROW()-$C100)*4))&amp;":"&amp;VLOOKUP($A96,tab_z,3,FALSE)&amp;(I$2+((ROW()-$C100)*4))),BD!$N$16))/2+IF(I96="","",COUNTIF(INDIRECT("'Calcul1'!"&amp;VLOOKUP($A96,tab_z,2,FALSE)&amp;(I$1+((ROW()-$C100)*4))&amp;":"&amp;VLOOKUP($A96,tab_z,3,FALSE)&amp;(I$2+((ROW()-$C100)*4))),BD!$N$17))/2+IF(I96="","",COUNTIF(INDIRECT("'Calcul1'!"&amp;VLOOKUP($A96,tab_z,2,FALSE)&amp;(I$1+((ROW()-$C100)*4))&amp;":"&amp;VLOOKUP($A96,tab_z,3,FALSE)&amp;(I$2+((ROW()-$C100)*4))),BD!$N$18))/2+IF(I96="","",COUNTIF(INDIRECT("'Calcul1'!"&amp;VLOOKUP($A96,tab_z,2,FALSE)&amp;(I$1+((ROW()-$C100)*4))&amp;":"&amp;VLOOKUP($A96,tab_z,3,FALSE)&amp;(I$2+((ROW()-$C100)*4))),BD!$N$19))/2++IF(I96="","",COUNTIF(INDIRECT("'Calcul1'!"&amp;VLOOKUP($A96,tab_z,2,FALSE)&amp;(I$1+((ROW()-$C100)*4))&amp;":"&amp;VLOOKUP($A96,tab_z,3,FALSE)&amp;(I$2+((ROW()-$C100)*4))),BD!$N$20))/2</f>
        <v>#VALUE!</v>
      </c>
      <c r="J100" s="275" t="e">
        <f ca="1">IF(J96="","",COUNTIF(INDIRECT("'Calcul1'!"&amp;VLOOKUP($A96,tab_z,2,FALSE)&amp;(J$1+((ROW()-$C100)*4))&amp;":"&amp;VLOOKUP($A96,tab_z,3,FALSE)&amp;(J$2+((ROW()-$C100)*4))),BD!$N$2))/2+IF(J96="","",COUNTIF(INDIRECT("'Calcul1'!"&amp;VLOOKUP($A96,tab_z,2,FALSE)&amp;(J$1+((ROW()-$C100)*4))&amp;":"&amp;VLOOKUP($A96,tab_z,3,FALSE)&amp;(J$2+((ROW()-$C100)*4))),BD!$N$3))/2+IF(J96="","",COUNTIF(INDIRECT("'Calcul1'!"&amp;VLOOKUP($A96,tab_z,2,FALSE)&amp;(J$1+((ROW()-$C100)*4))&amp;":"&amp;VLOOKUP($A96,tab_z,3,FALSE)&amp;(J$2+((ROW()-$C100)*4))),BD!$N$4))/2+IF(J96="","",COUNTIF(INDIRECT("'Calcul1'!"&amp;VLOOKUP($A96,tab_z,2,FALSE)&amp;(J$1+((ROW()-$C100)*4))&amp;":"&amp;VLOOKUP($A96,tab_z,3,FALSE)&amp;(J$2+((ROW()-$C100)*4))),BD!$N$5))/2+IF(J96="","",COUNTIF(INDIRECT("'Calcul1'!"&amp;VLOOKUP($A96,tab_z,2,FALSE)&amp;(J$1+((ROW()-$C100)*4))&amp;":"&amp;VLOOKUP($A96,tab_z,3,FALSE)&amp;(J$2+((ROW()-$C100)*4))),BD!$N$6))/2+IF(J96="","",COUNTIF(INDIRECT("'Calcul1'!"&amp;VLOOKUP($A96,tab_z,2,FALSE)&amp;(J$1+((ROW()-$C100)*4))&amp;":"&amp;VLOOKUP($A96,tab_z,3,FALSE)&amp;(J$2+((ROW()-$C100)*4))),BD!$N$7))/2+IF(J96="","",COUNTIF(INDIRECT("'Calcul1'!"&amp;VLOOKUP($A96,tab_z,2,FALSE)&amp;(J$1+((ROW()-$C100)*4))&amp;":"&amp;VLOOKUP($A96,tab_z,3,FALSE)&amp;(J$2+((ROW()-$C100)*4))),BD!$N$8))/2+IF(J96="","",COUNTIF(INDIRECT("'Calcul1'!"&amp;VLOOKUP($A96,tab_z,2,FALSE)&amp;(J$1+((ROW()-$C100)*4))&amp;":"&amp;VLOOKUP($A96,tab_z,3,FALSE)&amp;(J$2+((ROW()-$C100)*4))),BD!$N$9))/2+IF(J96="","",COUNTIF(INDIRECT("'Calcul1'!"&amp;VLOOKUP($A96,tab_z,2,FALSE)&amp;(J$1+((ROW()-$C100)*4))&amp;":"&amp;VLOOKUP($A96,tab_z,3,FALSE)&amp;(J$2+((ROW()-$C100)*4))),BD!$N$10))/2+IF(J96="","",COUNTIF(INDIRECT("'Calcul1'!"&amp;VLOOKUP($A96,tab_z,2,FALSE)&amp;(J$1+((ROW()-$C100)*4))&amp;":"&amp;VLOOKUP($A96,tab_z,3,FALSE)&amp;(J$2+((ROW()-$C100)*4))),BD!$N$11))/2+IF(J96="","",COUNTIF(INDIRECT("'Calcul1'!"&amp;VLOOKUP($A96,tab_z,2,FALSE)&amp;(J$1+((ROW()-$C100)*4))&amp;":"&amp;VLOOKUP($A96,tab_z,3,FALSE)&amp;(J$2+((ROW()-$C100)*4))),BD!$N$12))/2+IF(J96="","",COUNTIF(INDIRECT("'Calcul1'!"&amp;VLOOKUP($A96,tab_z,2,FALSE)&amp;(J$1+((ROW()-$C100)*4))&amp;":"&amp;VLOOKUP($A96,tab_z,3,FALSE)&amp;(J$2+((ROW()-$C100)*4))),BD!$N$13))/2+IF(J96="","",COUNTIF(INDIRECT("'Calcul1'!"&amp;VLOOKUP($A96,tab_z,2,FALSE)&amp;(J$1+((ROW()-$C100)*4))&amp;":"&amp;VLOOKUP($A96,tab_z,3,FALSE)&amp;(J$2+((ROW()-$C100)*4))),BD!$N$14))/2+IF(J96="","",COUNTIF(INDIRECT("'Calcul1'!"&amp;VLOOKUP($A96,tab_z,2,FALSE)&amp;(J$1+((ROW()-$C100)*4))&amp;":"&amp;VLOOKUP($A96,tab_z,3,FALSE)&amp;(J$2+((ROW()-$C100)*4))),BD!$N$15))/2+IF(J96="","",COUNTIF(INDIRECT("'Calcul1'!"&amp;VLOOKUP($A96,tab_z,2,FALSE)&amp;(J$1+((ROW()-$C100)*4))&amp;":"&amp;VLOOKUP($A96,tab_z,3,FALSE)&amp;(J$2+((ROW()-$C100)*4))),BD!$N$16))/2+IF(J96="","",COUNTIF(INDIRECT("'Calcul1'!"&amp;VLOOKUP($A96,tab_z,2,FALSE)&amp;(J$1+((ROW()-$C100)*4))&amp;":"&amp;VLOOKUP($A96,tab_z,3,FALSE)&amp;(J$2+((ROW()-$C100)*4))),BD!$N$17))/2+IF(J96="","",COUNTIF(INDIRECT("'Calcul1'!"&amp;VLOOKUP($A96,tab_z,2,FALSE)&amp;(J$1+((ROW()-$C100)*4))&amp;":"&amp;VLOOKUP($A96,tab_z,3,FALSE)&amp;(J$2+((ROW()-$C100)*4))),BD!$N$18))/2+IF(J96="","",COUNTIF(INDIRECT("'Calcul1'!"&amp;VLOOKUP($A96,tab_z,2,FALSE)&amp;(J$1+((ROW()-$C100)*4))&amp;":"&amp;VLOOKUP($A96,tab_z,3,FALSE)&amp;(J$2+((ROW()-$C100)*4))),BD!$N$19))/2++IF(J96="","",COUNTIF(INDIRECT("'Calcul1'!"&amp;VLOOKUP($A96,tab_z,2,FALSE)&amp;(J$1+((ROW()-$C100)*4))&amp;":"&amp;VLOOKUP($A96,tab_z,3,FALSE)&amp;(J$2+((ROW()-$C100)*4))),BD!$N$20))/2</f>
        <v>#VALUE!</v>
      </c>
      <c r="K100" s="275" t="e">
        <f ca="1">IF(K96="","",COUNTIF(INDIRECT("'Calcul1'!"&amp;VLOOKUP($A96,tab_z,2,FALSE)&amp;(K$1+((ROW()-$C100)*4))&amp;":"&amp;VLOOKUP($A96,tab_z,3,FALSE)&amp;(K$2+((ROW()-$C100)*4))),BD!$N$2))/2+IF(K96="","",COUNTIF(INDIRECT("'Calcul1'!"&amp;VLOOKUP($A96,tab_z,2,FALSE)&amp;(K$1+((ROW()-$C100)*4))&amp;":"&amp;VLOOKUP($A96,tab_z,3,FALSE)&amp;(K$2+((ROW()-$C100)*4))),BD!$N$3))/2+IF(K96="","",COUNTIF(INDIRECT("'Calcul1'!"&amp;VLOOKUP($A96,tab_z,2,FALSE)&amp;(K$1+((ROW()-$C100)*4))&amp;":"&amp;VLOOKUP($A96,tab_z,3,FALSE)&amp;(K$2+((ROW()-$C100)*4))),BD!$N$4))/2+IF(K96="","",COUNTIF(INDIRECT("'Calcul1'!"&amp;VLOOKUP($A96,tab_z,2,FALSE)&amp;(K$1+((ROW()-$C100)*4))&amp;":"&amp;VLOOKUP($A96,tab_z,3,FALSE)&amp;(K$2+((ROW()-$C100)*4))),BD!$N$5))/2+IF(K96="","",COUNTIF(INDIRECT("'Calcul1'!"&amp;VLOOKUP($A96,tab_z,2,FALSE)&amp;(K$1+((ROW()-$C100)*4))&amp;":"&amp;VLOOKUP($A96,tab_z,3,FALSE)&amp;(K$2+((ROW()-$C100)*4))),BD!$N$6))/2+IF(K96="","",COUNTIF(INDIRECT("'Calcul1'!"&amp;VLOOKUP($A96,tab_z,2,FALSE)&amp;(K$1+((ROW()-$C100)*4))&amp;":"&amp;VLOOKUP($A96,tab_z,3,FALSE)&amp;(K$2+((ROW()-$C100)*4))),BD!$N$7))/2+IF(K96="","",COUNTIF(INDIRECT("'Calcul1'!"&amp;VLOOKUP($A96,tab_z,2,FALSE)&amp;(K$1+((ROW()-$C100)*4))&amp;":"&amp;VLOOKUP($A96,tab_z,3,FALSE)&amp;(K$2+((ROW()-$C100)*4))),BD!$N$8))/2+IF(K96="","",COUNTIF(INDIRECT("'Calcul1'!"&amp;VLOOKUP($A96,tab_z,2,FALSE)&amp;(K$1+((ROW()-$C100)*4))&amp;":"&amp;VLOOKUP($A96,tab_z,3,FALSE)&amp;(K$2+((ROW()-$C100)*4))),BD!$N$9))/2+IF(K96="","",COUNTIF(INDIRECT("'Calcul1'!"&amp;VLOOKUP($A96,tab_z,2,FALSE)&amp;(K$1+((ROW()-$C100)*4))&amp;":"&amp;VLOOKUP($A96,tab_z,3,FALSE)&amp;(K$2+((ROW()-$C100)*4))),BD!$N$10))/2+IF(K96="","",COUNTIF(INDIRECT("'Calcul1'!"&amp;VLOOKUP($A96,tab_z,2,FALSE)&amp;(K$1+((ROW()-$C100)*4))&amp;":"&amp;VLOOKUP($A96,tab_z,3,FALSE)&amp;(K$2+((ROW()-$C100)*4))),BD!$N$11))/2+IF(K96="","",COUNTIF(INDIRECT("'Calcul1'!"&amp;VLOOKUP($A96,tab_z,2,FALSE)&amp;(K$1+((ROW()-$C100)*4))&amp;":"&amp;VLOOKUP($A96,tab_z,3,FALSE)&amp;(K$2+((ROW()-$C100)*4))),BD!$N$12))/2+IF(K96="","",COUNTIF(INDIRECT("'Calcul1'!"&amp;VLOOKUP($A96,tab_z,2,FALSE)&amp;(K$1+((ROW()-$C100)*4))&amp;":"&amp;VLOOKUP($A96,tab_z,3,FALSE)&amp;(K$2+((ROW()-$C100)*4))),BD!$N$13))/2+IF(K96="","",COUNTIF(INDIRECT("'Calcul1'!"&amp;VLOOKUP($A96,tab_z,2,FALSE)&amp;(K$1+((ROW()-$C100)*4))&amp;":"&amp;VLOOKUP($A96,tab_z,3,FALSE)&amp;(K$2+((ROW()-$C100)*4))),BD!$N$14))/2+IF(K96="","",COUNTIF(INDIRECT("'Calcul1'!"&amp;VLOOKUP($A96,tab_z,2,FALSE)&amp;(K$1+((ROW()-$C100)*4))&amp;":"&amp;VLOOKUP($A96,tab_z,3,FALSE)&amp;(K$2+((ROW()-$C100)*4))),BD!$N$15))/2+IF(K96="","",COUNTIF(INDIRECT("'Calcul1'!"&amp;VLOOKUP($A96,tab_z,2,FALSE)&amp;(K$1+((ROW()-$C100)*4))&amp;":"&amp;VLOOKUP($A96,tab_z,3,FALSE)&amp;(K$2+((ROW()-$C100)*4))),BD!$N$16))/2+IF(K96="","",COUNTIF(INDIRECT("'Calcul1'!"&amp;VLOOKUP($A96,tab_z,2,FALSE)&amp;(K$1+((ROW()-$C100)*4))&amp;":"&amp;VLOOKUP($A96,tab_z,3,FALSE)&amp;(K$2+((ROW()-$C100)*4))),BD!$N$17))/2+IF(K96="","",COUNTIF(INDIRECT("'Calcul1'!"&amp;VLOOKUP($A96,tab_z,2,FALSE)&amp;(K$1+((ROW()-$C100)*4))&amp;":"&amp;VLOOKUP($A96,tab_z,3,FALSE)&amp;(K$2+((ROW()-$C100)*4))),BD!$N$18))/2+IF(K96="","",COUNTIF(INDIRECT("'Calcul1'!"&amp;VLOOKUP($A96,tab_z,2,FALSE)&amp;(K$1+((ROW()-$C100)*4))&amp;":"&amp;VLOOKUP($A96,tab_z,3,FALSE)&amp;(K$2+((ROW()-$C100)*4))),BD!$N$19))/2++IF(K96="","",COUNTIF(INDIRECT("'Calcul1'!"&amp;VLOOKUP($A96,tab_z,2,FALSE)&amp;(K$1+((ROW()-$C100)*4))&amp;":"&amp;VLOOKUP($A96,tab_z,3,FALSE)&amp;(K$2+((ROW()-$C100)*4))),BD!$N$20))/2</f>
        <v>#VALUE!</v>
      </c>
      <c r="L100" s="276" t="e">
        <f ca="1">IF(L96="","",COUNTIF(INDIRECT("'Calcul1'!"&amp;VLOOKUP($A96,tab_z,2,FALSE)&amp;(L$1+((ROW()-$C100)*4))&amp;":"&amp;VLOOKUP($A96,tab_z,3,FALSE)&amp;(L$2+((ROW()-$C100)*4))),BD!$N$2))/2+IF(L96="","",COUNTIF(INDIRECT("'Calcul1'!"&amp;VLOOKUP($A96,tab_z,2,FALSE)&amp;(L$1+((ROW()-$C100)*4))&amp;":"&amp;VLOOKUP($A96,tab_z,3,FALSE)&amp;(L$2+((ROW()-$C100)*4))),BD!$N$3))/2+IF(L96="","",COUNTIF(INDIRECT("'Calcul1'!"&amp;VLOOKUP($A96,tab_z,2,FALSE)&amp;(L$1+((ROW()-$C100)*4))&amp;":"&amp;VLOOKUP($A96,tab_z,3,FALSE)&amp;(L$2+((ROW()-$C100)*4))),BD!$N$4))/2+IF(L96="","",COUNTIF(INDIRECT("'Calcul1'!"&amp;VLOOKUP($A96,tab_z,2,FALSE)&amp;(L$1+((ROW()-$C100)*4))&amp;":"&amp;VLOOKUP($A96,tab_z,3,FALSE)&amp;(L$2+((ROW()-$C100)*4))),BD!$N$5))/2+IF(L96="","",COUNTIF(INDIRECT("'Calcul1'!"&amp;VLOOKUP($A96,tab_z,2,FALSE)&amp;(L$1+((ROW()-$C100)*4))&amp;":"&amp;VLOOKUP($A96,tab_z,3,FALSE)&amp;(L$2+((ROW()-$C100)*4))),BD!$N$6))/2+IF(L96="","",COUNTIF(INDIRECT("'Calcul1'!"&amp;VLOOKUP($A96,tab_z,2,FALSE)&amp;(L$1+((ROW()-$C100)*4))&amp;":"&amp;VLOOKUP($A96,tab_z,3,FALSE)&amp;(L$2+((ROW()-$C100)*4))),BD!$N$7))/2+IF(L96="","",COUNTIF(INDIRECT("'Calcul1'!"&amp;VLOOKUP($A96,tab_z,2,FALSE)&amp;(L$1+((ROW()-$C100)*4))&amp;":"&amp;VLOOKUP($A96,tab_z,3,FALSE)&amp;(L$2+((ROW()-$C100)*4))),BD!$N$8))/2+IF(L96="","",COUNTIF(INDIRECT("'Calcul1'!"&amp;VLOOKUP($A96,tab_z,2,FALSE)&amp;(L$1+((ROW()-$C100)*4))&amp;":"&amp;VLOOKUP($A96,tab_z,3,FALSE)&amp;(L$2+((ROW()-$C100)*4))),BD!$N$9))/2+IF(L96="","",COUNTIF(INDIRECT("'Calcul1'!"&amp;VLOOKUP($A96,tab_z,2,FALSE)&amp;(L$1+((ROW()-$C100)*4))&amp;":"&amp;VLOOKUP($A96,tab_z,3,FALSE)&amp;(L$2+((ROW()-$C100)*4))),BD!$N$10))/2+IF(L96="","",COUNTIF(INDIRECT("'Calcul1'!"&amp;VLOOKUP($A96,tab_z,2,FALSE)&amp;(L$1+((ROW()-$C100)*4))&amp;":"&amp;VLOOKUP($A96,tab_z,3,FALSE)&amp;(L$2+((ROW()-$C100)*4))),BD!$N$11))/2+IF(L96="","",COUNTIF(INDIRECT("'Calcul1'!"&amp;VLOOKUP($A96,tab_z,2,FALSE)&amp;(L$1+((ROW()-$C100)*4))&amp;":"&amp;VLOOKUP($A96,tab_z,3,FALSE)&amp;(L$2+((ROW()-$C100)*4))),BD!$N$12))/2+IF(L96="","",COUNTIF(INDIRECT("'Calcul1'!"&amp;VLOOKUP($A96,tab_z,2,FALSE)&amp;(L$1+((ROW()-$C100)*4))&amp;":"&amp;VLOOKUP($A96,tab_z,3,FALSE)&amp;(L$2+((ROW()-$C100)*4))),BD!$N$13))/2+IF(L96="","",COUNTIF(INDIRECT("'Calcul1'!"&amp;VLOOKUP($A96,tab_z,2,FALSE)&amp;(L$1+((ROW()-$C100)*4))&amp;":"&amp;VLOOKUP($A96,tab_z,3,FALSE)&amp;(L$2+((ROW()-$C100)*4))),BD!$N$14))/2+IF(L96="","",COUNTIF(INDIRECT("'Calcul1'!"&amp;VLOOKUP($A96,tab_z,2,FALSE)&amp;(L$1+((ROW()-$C100)*4))&amp;":"&amp;VLOOKUP($A96,tab_z,3,FALSE)&amp;(L$2+((ROW()-$C100)*4))),BD!$N$15))/2+IF(L96="","",COUNTIF(INDIRECT("'Calcul1'!"&amp;VLOOKUP($A96,tab_z,2,FALSE)&amp;(L$1+((ROW()-$C100)*4))&amp;":"&amp;VLOOKUP($A96,tab_z,3,FALSE)&amp;(L$2+((ROW()-$C100)*4))),BD!$N$16))/2+IF(L96="","",COUNTIF(INDIRECT("'Calcul1'!"&amp;VLOOKUP($A96,tab_z,2,FALSE)&amp;(L$1+((ROW()-$C100)*4))&amp;":"&amp;VLOOKUP($A96,tab_z,3,FALSE)&amp;(L$2+((ROW()-$C100)*4))),BD!$N$17))/2+IF(L96="","",COUNTIF(INDIRECT("'Calcul1'!"&amp;VLOOKUP($A96,tab_z,2,FALSE)&amp;(L$1+((ROW()-$C100)*4))&amp;":"&amp;VLOOKUP($A96,tab_z,3,FALSE)&amp;(L$2+((ROW()-$C100)*4))),BD!$N$18))/2+IF(L96="","",COUNTIF(INDIRECT("'Calcul1'!"&amp;VLOOKUP($A96,tab_z,2,FALSE)&amp;(L$1+((ROW()-$C100)*4))&amp;":"&amp;VLOOKUP($A96,tab_z,3,FALSE)&amp;(L$2+((ROW()-$C100)*4))),BD!$N$19))/2++IF(L96="","",COUNTIF(INDIRECT("'Calcul1'!"&amp;VLOOKUP($A96,tab_z,2,FALSE)&amp;(L$1+((ROW()-$C100)*4))&amp;":"&amp;VLOOKUP($A96,tab_z,3,FALSE)&amp;(L$2+((ROW()-$C100)*4))),BD!$N$20))/2</f>
        <v>#VALUE!</v>
      </c>
    </row>
    <row r="101" spans="1:12" x14ac:dyDescent="0.2">
      <c r="C101">
        <v>101</v>
      </c>
      <c r="D101" s="287" t="s">
        <v>533</v>
      </c>
      <c r="E101" s="274">
        <f ca="1">IF(E96="","",COUNTIF(INDIRECT("'Calcul1'!"&amp;VLOOKUP($A96,tab_z,2,FALSE)&amp;(E$1+((ROW()-$C101)*4))&amp;":"&amp;VLOOKUP($A96,tab_z,3,FALSE)&amp;(E$2+((ROW()-$C101)*4))),BD!$H$2))/2+IF(E96="","",COUNTIF(INDIRECT("'Calcul1'!"&amp;VLOOKUP($A96,tab_z,2,FALSE)&amp;(E$1+((ROW()-$C101)*4))&amp;":"&amp;VLOOKUP($A96,tab_z,3,FALSE)&amp;(E$2+((ROW()-$C101)*4))),BD!$H$3))/2+IF(E96="","",COUNTIF(INDIRECT("'Calcul1'!"&amp;VLOOKUP($A96,tab_z,2,FALSE)&amp;(E$1+((ROW()-$C101)*4))&amp;":"&amp;VLOOKUP($A96,tab_z,3,FALSE)&amp;(E$2+((ROW()-$C101)*4))),BD!$H$4))/2+IF(E96="","",COUNTIF(INDIRECT("'Calcul1'!"&amp;VLOOKUP($A96,tab_z,2,FALSE)&amp;(E$1+((ROW()-$C101)*4))&amp;":"&amp;VLOOKUP($A96,tab_z,3,FALSE)&amp;(E$2+((ROW()-$C101)*4))),BD!$H$5))/2+IF(E96="","",COUNTIF(INDIRECT("'Calcul1'!"&amp;VLOOKUP($A96,tab_z,2,FALSE)&amp;(E$1+((ROW()-$C101)*4))&amp;":"&amp;VLOOKUP($A96,tab_z,3,FALSE)&amp;(E$2+((ROW()-$C101)*4))),BD!$H$6))/2+IF(E96="","",COUNTIF(INDIRECT("'Calcul1'!"&amp;VLOOKUP($A96,tab_z,2,FALSE)&amp;(E$1+((ROW()-$C101)*4))&amp;":"&amp;VLOOKUP($A96,tab_z,3,FALSE)&amp;(E$2+((ROW()-$C101)*4))),BD!$H$7))/2+IF(E96="","",COUNTIF(INDIRECT("'Calcul1'!"&amp;VLOOKUP($A96,tab_z,2,FALSE)&amp;(E$1+((ROW()-$C101)*4))&amp;":"&amp;VLOOKUP($A96,tab_z,3,FALSE)&amp;(E$2+((ROW()-$C101)*4))),BD!$H$8))/2+IF(E96="","",COUNTIF(INDIRECT("'Calcul1'!"&amp;VLOOKUP($A96,tab_z,2,FALSE)&amp;(E$1+((ROW()-$C101)*4))&amp;":"&amp;VLOOKUP($A96,tab_z,3,FALSE)&amp;(E$2+((ROW()-$C101)*4))),BD!$H$9))/2+IF(E96="","",COUNTIF(INDIRECT("'Calcul1'!"&amp;VLOOKUP($A96,tab_z,2,FALSE)&amp;(E$1+((ROW()-$C101)*4))&amp;":"&amp;VLOOKUP($A96,tab_z,3,FALSE)&amp;(E$2+((ROW()-$C101)*4))),BD!$H$10))/2+IF(E96="","",COUNTIF(INDIRECT("'Calcul1'!"&amp;VLOOKUP($A96,tab_z,2,FALSE)&amp;(E$1+((ROW()-$C101)*4))&amp;":"&amp;VLOOKUP($A96,tab_z,3,FALSE)&amp;(E$2+((ROW()-$C101)*4))),BD!$H$11))/2+IF(E96="","",COUNTIF(INDIRECT("'Calcul1'!"&amp;VLOOKUP($A96,tab_z,2,FALSE)&amp;(E$1+((ROW()-$C101)*4))&amp;":"&amp;VLOOKUP($A96,tab_z,3,FALSE)&amp;(E$2+((ROW()-$C101)*4))),BD!$H$12))/2+IF(E96="","",COUNTIF(INDIRECT("'Calcul1'!"&amp;VLOOKUP($A96,tab_z,2,FALSE)&amp;(E$1+((ROW()-$C101)*4))&amp;":"&amp;VLOOKUP($A96,tab_z,3,FALSE)&amp;(E$2+((ROW()-$C101)*4))),BD!$H$13))/2+IF(E96="","",COUNTIF(INDIRECT("'Calcul1'!"&amp;VLOOKUP($A96,tab_z,2,FALSE)&amp;(E$1+((ROW()-$C101)*4))&amp;":"&amp;VLOOKUP($A96,tab_z,3,FALSE)&amp;(E$2+((ROW()-$C101)*4))),BD!$H$14))/2+IF(E96="","",COUNTIF(INDIRECT("'Calcul1'!"&amp;VLOOKUP($A96,tab_z,2,FALSE)&amp;(E$1+((ROW()-$C101)*4))&amp;":"&amp;VLOOKUP($A96,tab_z,3,FALSE)&amp;(E$2+((ROW()-$C101)*4))),BD!$H$15))/2+IF(E96="","",COUNTIF(INDIRECT("'Calcul1'!"&amp;VLOOKUP($A96,tab_z,2,FALSE)&amp;(E$1+((ROW()-$C101)*4))&amp;":"&amp;VLOOKUP($A96,tab_z,3,FALSE)&amp;(E$2+((ROW()-$C101)*4))),BD!$H$16))/2+IF(E96="","",COUNTIF(INDIRECT("'Calcul1'!"&amp;VLOOKUP($A96,tab_z,2,FALSE)&amp;(E$1+((ROW()-$C101)*4))&amp;":"&amp;VLOOKUP($A96,tab_z,3,FALSE)&amp;(E$2+((ROW()-$C101)*4))),BD!$H$17))/2+IF(E96="","",COUNTIF(INDIRECT("'Calcul1'!"&amp;VLOOKUP($A96,tab_z,2,FALSE)&amp;(E$1+((ROW()-$C101)*4))&amp;":"&amp;VLOOKUP($A96,tab_z,3,FALSE)&amp;(E$2+((ROW()-$C101)*4))),BD!$H$18))/2+IF(E96="","",COUNTIF(INDIRECT("'Calcul1'!"&amp;VLOOKUP($A96,tab_z,2,FALSE)&amp;(E$1+((ROW()-$C101)*4))&amp;":"&amp;VLOOKUP($A96,tab_z,3,FALSE)&amp;(E$2+((ROW()-$C101)*4))),BD!$H$19))/2+IF(E96="","",COUNTIF(INDIRECT("'Calcul1'!"&amp;VLOOKUP($A96,tab_z,2,FALSE)&amp;(E$1+((ROW()-$C101)*4))&amp;":"&amp;VLOOKUP($A96,tab_z,3,FALSE)&amp;(E$2+((ROW()-$C101)*4))),BD!$H$20))/2</f>
        <v>0</v>
      </c>
      <c r="F101" s="275">
        <f ca="1">IF(F96="","",COUNTIF(INDIRECT("'Calcul1'!"&amp;VLOOKUP($A96,tab_z,2,FALSE)&amp;(F$1+((ROW()-$C101)*4))&amp;":"&amp;VLOOKUP($A96,tab_z,3,FALSE)&amp;(F$2+((ROW()-$C101)*4))),BD!$H$2))/2+IF(F96="","",COUNTIF(INDIRECT("'Calcul1'!"&amp;VLOOKUP($A96,tab_z,2,FALSE)&amp;(F$1+((ROW()-$C101)*4))&amp;":"&amp;VLOOKUP($A96,tab_z,3,FALSE)&amp;(F$2+((ROW()-$C101)*4))),BD!$H$3))/2+IF(F96="","",COUNTIF(INDIRECT("'Calcul1'!"&amp;VLOOKUP($A96,tab_z,2,FALSE)&amp;(F$1+((ROW()-$C101)*4))&amp;":"&amp;VLOOKUP($A96,tab_z,3,FALSE)&amp;(F$2+((ROW()-$C101)*4))),BD!$H$4))/2+IF(F96="","",COUNTIF(INDIRECT("'Calcul1'!"&amp;VLOOKUP($A96,tab_z,2,FALSE)&amp;(F$1+((ROW()-$C101)*4))&amp;":"&amp;VLOOKUP($A96,tab_z,3,FALSE)&amp;(F$2+((ROW()-$C101)*4))),BD!$H$5))/2+IF(F96="","",COUNTIF(INDIRECT("'Calcul1'!"&amp;VLOOKUP($A96,tab_z,2,FALSE)&amp;(F$1+((ROW()-$C101)*4))&amp;":"&amp;VLOOKUP($A96,tab_z,3,FALSE)&amp;(F$2+((ROW()-$C101)*4))),BD!$H$6))/2+IF(F96="","",COUNTIF(INDIRECT("'Calcul1'!"&amp;VLOOKUP($A96,tab_z,2,FALSE)&amp;(F$1+((ROW()-$C101)*4))&amp;":"&amp;VLOOKUP($A96,tab_z,3,FALSE)&amp;(F$2+((ROW()-$C101)*4))),BD!$H$7))/2+IF(F96="","",COUNTIF(INDIRECT("'Calcul1'!"&amp;VLOOKUP($A96,tab_z,2,FALSE)&amp;(F$1+((ROW()-$C101)*4))&amp;":"&amp;VLOOKUP($A96,tab_z,3,FALSE)&amp;(F$2+((ROW()-$C101)*4))),BD!$H$8))/2+IF(F96="","",COUNTIF(INDIRECT("'Calcul1'!"&amp;VLOOKUP($A96,tab_z,2,FALSE)&amp;(F$1+((ROW()-$C101)*4))&amp;":"&amp;VLOOKUP($A96,tab_z,3,FALSE)&amp;(F$2+((ROW()-$C101)*4))),BD!$H$9))/2+IF(F96="","",COUNTIF(INDIRECT("'Calcul1'!"&amp;VLOOKUP($A96,tab_z,2,FALSE)&amp;(F$1+((ROW()-$C101)*4))&amp;":"&amp;VLOOKUP($A96,tab_z,3,FALSE)&amp;(F$2+((ROW()-$C101)*4))),BD!$H$10))/2+IF(F96="","",COUNTIF(INDIRECT("'Calcul1'!"&amp;VLOOKUP($A96,tab_z,2,FALSE)&amp;(F$1+((ROW()-$C101)*4))&amp;":"&amp;VLOOKUP($A96,tab_z,3,FALSE)&amp;(F$2+((ROW()-$C101)*4))),BD!$H$11))/2+IF(F96="","",COUNTIF(INDIRECT("'Calcul1'!"&amp;VLOOKUP($A96,tab_z,2,FALSE)&amp;(F$1+((ROW()-$C101)*4))&amp;":"&amp;VLOOKUP($A96,tab_z,3,FALSE)&amp;(F$2+((ROW()-$C101)*4))),BD!$H$12))/2+IF(F96="","",COUNTIF(INDIRECT("'Calcul1'!"&amp;VLOOKUP($A96,tab_z,2,FALSE)&amp;(F$1+((ROW()-$C101)*4))&amp;":"&amp;VLOOKUP($A96,tab_z,3,FALSE)&amp;(F$2+((ROW()-$C101)*4))),BD!$H$13))/2+IF(F96="","",COUNTIF(INDIRECT("'Calcul1'!"&amp;VLOOKUP($A96,tab_z,2,FALSE)&amp;(F$1+((ROW()-$C101)*4))&amp;":"&amp;VLOOKUP($A96,tab_z,3,FALSE)&amp;(F$2+((ROW()-$C101)*4))),BD!$H$14))/2+IF(F96="","",COUNTIF(INDIRECT("'Calcul1'!"&amp;VLOOKUP($A96,tab_z,2,FALSE)&amp;(F$1+((ROW()-$C101)*4))&amp;":"&amp;VLOOKUP($A96,tab_z,3,FALSE)&amp;(F$2+((ROW()-$C101)*4))),BD!$H$15))/2+IF(F96="","",COUNTIF(INDIRECT("'Calcul1'!"&amp;VLOOKUP($A96,tab_z,2,FALSE)&amp;(F$1+((ROW()-$C101)*4))&amp;":"&amp;VLOOKUP($A96,tab_z,3,FALSE)&amp;(F$2+((ROW()-$C101)*4))),BD!$H$16))/2+IF(F96="","",COUNTIF(INDIRECT("'Calcul1'!"&amp;VLOOKUP($A96,tab_z,2,FALSE)&amp;(F$1+((ROW()-$C101)*4))&amp;":"&amp;VLOOKUP($A96,tab_z,3,FALSE)&amp;(F$2+((ROW()-$C101)*4))),BD!$H$17))/2+IF(F96="","",COUNTIF(INDIRECT("'Calcul1'!"&amp;VLOOKUP($A96,tab_z,2,FALSE)&amp;(F$1+((ROW()-$C101)*4))&amp;":"&amp;VLOOKUP($A96,tab_z,3,FALSE)&amp;(F$2+((ROW()-$C101)*4))),BD!$H$18))/2+IF(F96="","",COUNTIF(INDIRECT("'Calcul1'!"&amp;VLOOKUP($A96,tab_z,2,FALSE)&amp;(F$1+((ROW()-$C101)*4))&amp;":"&amp;VLOOKUP($A96,tab_z,3,FALSE)&amp;(F$2+((ROW()-$C101)*4))),BD!$H$19))/2+IF(F96="","",COUNTIF(INDIRECT("'Calcul1'!"&amp;VLOOKUP($A96,tab_z,2,FALSE)&amp;(F$1+((ROW()-$C101)*4))&amp;":"&amp;VLOOKUP($A96,tab_z,3,FALSE)&amp;(F$2+((ROW()-$C101)*4))),BD!$H$20))/2</f>
        <v>0</v>
      </c>
      <c r="G101" s="275">
        <f ca="1">IF(G96="","",COUNTIF(INDIRECT("'Calcul1'!"&amp;VLOOKUP($A96,tab_z,2,FALSE)&amp;(G$1+((ROW()-$C101)*4))&amp;":"&amp;VLOOKUP($A96,tab_z,3,FALSE)&amp;(G$2+((ROW()-$C101)*4))),BD!$H$2))/2+IF(G96="","",COUNTIF(INDIRECT("'Calcul1'!"&amp;VLOOKUP($A96,tab_z,2,FALSE)&amp;(G$1+((ROW()-$C101)*4))&amp;":"&amp;VLOOKUP($A96,tab_z,3,FALSE)&amp;(G$2+((ROW()-$C101)*4))),BD!$H$3))/2+IF(G96="","",COUNTIF(INDIRECT("'Calcul1'!"&amp;VLOOKUP($A96,tab_z,2,FALSE)&amp;(G$1+((ROW()-$C101)*4))&amp;":"&amp;VLOOKUP($A96,tab_z,3,FALSE)&amp;(G$2+((ROW()-$C101)*4))),BD!$H$4))/2+IF(G96="","",COUNTIF(INDIRECT("'Calcul1'!"&amp;VLOOKUP($A96,tab_z,2,FALSE)&amp;(G$1+((ROW()-$C101)*4))&amp;":"&amp;VLOOKUP($A96,tab_z,3,FALSE)&amp;(G$2+((ROW()-$C101)*4))),BD!$H$5))/2+IF(G96="","",COUNTIF(INDIRECT("'Calcul1'!"&amp;VLOOKUP($A96,tab_z,2,FALSE)&amp;(G$1+((ROW()-$C101)*4))&amp;":"&amp;VLOOKUP($A96,tab_z,3,FALSE)&amp;(G$2+((ROW()-$C101)*4))),BD!$H$6))/2+IF(G96="","",COUNTIF(INDIRECT("'Calcul1'!"&amp;VLOOKUP($A96,tab_z,2,FALSE)&amp;(G$1+((ROW()-$C101)*4))&amp;":"&amp;VLOOKUP($A96,tab_z,3,FALSE)&amp;(G$2+((ROW()-$C101)*4))),BD!$H$7))/2+IF(G96="","",COUNTIF(INDIRECT("'Calcul1'!"&amp;VLOOKUP($A96,tab_z,2,FALSE)&amp;(G$1+((ROW()-$C101)*4))&amp;":"&amp;VLOOKUP($A96,tab_z,3,FALSE)&amp;(G$2+((ROW()-$C101)*4))),BD!$H$8))/2+IF(G96="","",COUNTIF(INDIRECT("'Calcul1'!"&amp;VLOOKUP($A96,tab_z,2,FALSE)&amp;(G$1+((ROW()-$C101)*4))&amp;":"&amp;VLOOKUP($A96,tab_z,3,FALSE)&amp;(G$2+((ROW()-$C101)*4))),BD!$H$9))/2+IF(G96="","",COUNTIF(INDIRECT("'Calcul1'!"&amp;VLOOKUP($A96,tab_z,2,FALSE)&amp;(G$1+((ROW()-$C101)*4))&amp;":"&amp;VLOOKUP($A96,tab_z,3,FALSE)&amp;(G$2+((ROW()-$C101)*4))),BD!$H$10))/2+IF(G96="","",COUNTIF(INDIRECT("'Calcul1'!"&amp;VLOOKUP($A96,tab_z,2,FALSE)&amp;(G$1+((ROW()-$C101)*4))&amp;":"&amp;VLOOKUP($A96,tab_z,3,FALSE)&amp;(G$2+((ROW()-$C101)*4))),BD!$H$11))/2+IF(G96="","",COUNTIF(INDIRECT("'Calcul1'!"&amp;VLOOKUP($A96,tab_z,2,FALSE)&amp;(G$1+((ROW()-$C101)*4))&amp;":"&amp;VLOOKUP($A96,tab_z,3,FALSE)&amp;(G$2+((ROW()-$C101)*4))),BD!$H$12))/2+IF(G96="","",COUNTIF(INDIRECT("'Calcul1'!"&amp;VLOOKUP($A96,tab_z,2,FALSE)&amp;(G$1+((ROW()-$C101)*4))&amp;":"&amp;VLOOKUP($A96,tab_z,3,FALSE)&amp;(G$2+((ROW()-$C101)*4))),BD!$H$13))/2+IF(G96="","",COUNTIF(INDIRECT("'Calcul1'!"&amp;VLOOKUP($A96,tab_z,2,FALSE)&amp;(G$1+((ROW()-$C101)*4))&amp;":"&amp;VLOOKUP($A96,tab_z,3,FALSE)&amp;(G$2+((ROW()-$C101)*4))),BD!$H$14))/2+IF(G96="","",COUNTIF(INDIRECT("'Calcul1'!"&amp;VLOOKUP($A96,tab_z,2,FALSE)&amp;(G$1+((ROW()-$C101)*4))&amp;":"&amp;VLOOKUP($A96,tab_z,3,FALSE)&amp;(G$2+((ROW()-$C101)*4))),BD!$H$15))/2+IF(G96="","",COUNTIF(INDIRECT("'Calcul1'!"&amp;VLOOKUP($A96,tab_z,2,FALSE)&amp;(G$1+((ROW()-$C101)*4))&amp;":"&amp;VLOOKUP($A96,tab_z,3,FALSE)&amp;(G$2+((ROW()-$C101)*4))),BD!$H$16))/2+IF(G96="","",COUNTIF(INDIRECT("'Calcul1'!"&amp;VLOOKUP($A96,tab_z,2,FALSE)&amp;(G$1+((ROW()-$C101)*4))&amp;":"&amp;VLOOKUP($A96,tab_z,3,FALSE)&amp;(G$2+((ROW()-$C101)*4))),BD!$H$17))/2+IF(G96="","",COUNTIF(INDIRECT("'Calcul1'!"&amp;VLOOKUP($A96,tab_z,2,FALSE)&amp;(G$1+((ROW()-$C101)*4))&amp;":"&amp;VLOOKUP($A96,tab_z,3,FALSE)&amp;(G$2+((ROW()-$C101)*4))),BD!$H$18))/2+IF(G96="","",COUNTIF(INDIRECT("'Calcul1'!"&amp;VLOOKUP($A96,tab_z,2,FALSE)&amp;(G$1+((ROW()-$C101)*4))&amp;":"&amp;VLOOKUP($A96,tab_z,3,FALSE)&amp;(G$2+((ROW()-$C101)*4))),BD!$H$19))/2+IF(G96="","",COUNTIF(INDIRECT("'Calcul1'!"&amp;VLOOKUP($A96,tab_z,2,FALSE)&amp;(G$1+((ROW()-$C101)*4))&amp;":"&amp;VLOOKUP($A96,tab_z,3,FALSE)&amp;(G$2+((ROW()-$C101)*4))),BD!$H$20))/2</f>
        <v>0</v>
      </c>
      <c r="H101" s="275" t="e">
        <f ca="1">IF(H96="","",COUNTIF(INDIRECT("'Calcul1'!"&amp;VLOOKUP($A96,tab_z,2,FALSE)&amp;(H$1+((ROW()-$C101)*4))&amp;":"&amp;VLOOKUP($A96,tab_z,3,FALSE)&amp;(H$2+((ROW()-$C101)*4))),BD!$H$2))/2+IF(H96="","",COUNTIF(INDIRECT("'Calcul1'!"&amp;VLOOKUP($A96,tab_z,2,FALSE)&amp;(H$1+((ROW()-$C101)*4))&amp;":"&amp;VLOOKUP($A96,tab_z,3,FALSE)&amp;(H$2+((ROW()-$C101)*4))),BD!$H$3))/2+IF(H96="","",COUNTIF(INDIRECT("'Calcul1'!"&amp;VLOOKUP($A96,tab_z,2,FALSE)&amp;(H$1+((ROW()-$C101)*4))&amp;":"&amp;VLOOKUP($A96,tab_z,3,FALSE)&amp;(H$2+((ROW()-$C101)*4))),BD!$H$4))/2+IF(H96="","",COUNTIF(INDIRECT("'Calcul1'!"&amp;VLOOKUP($A96,tab_z,2,FALSE)&amp;(H$1+((ROW()-$C101)*4))&amp;":"&amp;VLOOKUP($A96,tab_z,3,FALSE)&amp;(H$2+((ROW()-$C101)*4))),BD!$H$5))/2+IF(H96="","",COUNTIF(INDIRECT("'Calcul1'!"&amp;VLOOKUP($A96,tab_z,2,FALSE)&amp;(H$1+((ROW()-$C101)*4))&amp;":"&amp;VLOOKUP($A96,tab_z,3,FALSE)&amp;(H$2+((ROW()-$C101)*4))),BD!$H$6))/2+IF(H96="","",COUNTIF(INDIRECT("'Calcul1'!"&amp;VLOOKUP($A96,tab_z,2,FALSE)&amp;(H$1+((ROW()-$C101)*4))&amp;":"&amp;VLOOKUP($A96,tab_z,3,FALSE)&amp;(H$2+((ROW()-$C101)*4))),BD!$H$7))/2+IF(H96="","",COUNTIF(INDIRECT("'Calcul1'!"&amp;VLOOKUP($A96,tab_z,2,FALSE)&amp;(H$1+((ROW()-$C101)*4))&amp;":"&amp;VLOOKUP($A96,tab_z,3,FALSE)&amp;(H$2+((ROW()-$C101)*4))),BD!$H$8))/2+IF(H96="","",COUNTIF(INDIRECT("'Calcul1'!"&amp;VLOOKUP($A96,tab_z,2,FALSE)&amp;(H$1+((ROW()-$C101)*4))&amp;":"&amp;VLOOKUP($A96,tab_z,3,FALSE)&amp;(H$2+((ROW()-$C101)*4))),BD!$H$9))/2+IF(H96="","",COUNTIF(INDIRECT("'Calcul1'!"&amp;VLOOKUP($A96,tab_z,2,FALSE)&amp;(H$1+((ROW()-$C101)*4))&amp;":"&amp;VLOOKUP($A96,tab_z,3,FALSE)&amp;(H$2+((ROW()-$C101)*4))),BD!$H$10))/2+IF(H96="","",COUNTIF(INDIRECT("'Calcul1'!"&amp;VLOOKUP($A96,tab_z,2,FALSE)&amp;(H$1+((ROW()-$C101)*4))&amp;":"&amp;VLOOKUP($A96,tab_z,3,FALSE)&amp;(H$2+((ROW()-$C101)*4))),BD!$H$11))/2+IF(H96="","",COUNTIF(INDIRECT("'Calcul1'!"&amp;VLOOKUP($A96,tab_z,2,FALSE)&amp;(H$1+((ROW()-$C101)*4))&amp;":"&amp;VLOOKUP($A96,tab_z,3,FALSE)&amp;(H$2+((ROW()-$C101)*4))),BD!$H$12))/2+IF(H96="","",COUNTIF(INDIRECT("'Calcul1'!"&amp;VLOOKUP($A96,tab_z,2,FALSE)&amp;(H$1+((ROW()-$C101)*4))&amp;":"&amp;VLOOKUP($A96,tab_z,3,FALSE)&amp;(H$2+((ROW()-$C101)*4))),BD!$H$13))/2+IF(H96="","",COUNTIF(INDIRECT("'Calcul1'!"&amp;VLOOKUP($A96,tab_z,2,FALSE)&amp;(H$1+((ROW()-$C101)*4))&amp;":"&amp;VLOOKUP($A96,tab_z,3,FALSE)&amp;(H$2+((ROW()-$C101)*4))),BD!$H$14))/2+IF(H96="","",COUNTIF(INDIRECT("'Calcul1'!"&amp;VLOOKUP($A96,tab_z,2,FALSE)&amp;(H$1+((ROW()-$C101)*4))&amp;":"&amp;VLOOKUP($A96,tab_z,3,FALSE)&amp;(H$2+((ROW()-$C101)*4))),BD!$H$15))/2+IF(H96="","",COUNTIF(INDIRECT("'Calcul1'!"&amp;VLOOKUP($A96,tab_z,2,FALSE)&amp;(H$1+((ROW()-$C101)*4))&amp;":"&amp;VLOOKUP($A96,tab_z,3,FALSE)&amp;(H$2+((ROW()-$C101)*4))),BD!$H$16))/2+IF(H96="","",COUNTIF(INDIRECT("'Calcul1'!"&amp;VLOOKUP($A96,tab_z,2,FALSE)&amp;(H$1+((ROW()-$C101)*4))&amp;":"&amp;VLOOKUP($A96,tab_z,3,FALSE)&amp;(H$2+((ROW()-$C101)*4))),BD!$H$17))/2+IF(H96="","",COUNTIF(INDIRECT("'Calcul1'!"&amp;VLOOKUP($A96,tab_z,2,FALSE)&amp;(H$1+((ROW()-$C101)*4))&amp;":"&amp;VLOOKUP($A96,tab_z,3,FALSE)&amp;(H$2+((ROW()-$C101)*4))),BD!$H$18))/2+IF(H96="","",COUNTIF(INDIRECT("'Calcul1'!"&amp;VLOOKUP($A96,tab_z,2,FALSE)&amp;(H$1+((ROW()-$C101)*4))&amp;":"&amp;VLOOKUP($A96,tab_z,3,FALSE)&amp;(H$2+((ROW()-$C101)*4))),BD!$H$19))/2+IF(H96="","",COUNTIF(INDIRECT("'Calcul1'!"&amp;VLOOKUP($A96,tab_z,2,FALSE)&amp;(H$1+((ROW()-$C101)*4))&amp;":"&amp;VLOOKUP($A96,tab_z,3,FALSE)&amp;(H$2+((ROW()-$C101)*4))),BD!$H$20))/2</f>
        <v>#VALUE!</v>
      </c>
      <c r="I101" s="275" t="e">
        <f ca="1">IF(I96="","",COUNTIF(INDIRECT("'Calcul1'!"&amp;VLOOKUP($A96,tab_z,2,FALSE)&amp;(I$1+((ROW()-$C101)*4))&amp;":"&amp;VLOOKUP($A96,tab_z,3,FALSE)&amp;(I$2+((ROW()-$C101)*4))),BD!$H$2))/2+IF(I96="","",COUNTIF(INDIRECT("'Calcul1'!"&amp;VLOOKUP($A96,tab_z,2,FALSE)&amp;(I$1+((ROW()-$C101)*4))&amp;":"&amp;VLOOKUP($A96,tab_z,3,FALSE)&amp;(I$2+((ROW()-$C101)*4))),BD!$H$3))/2+IF(I96="","",COUNTIF(INDIRECT("'Calcul1'!"&amp;VLOOKUP($A96,tab_z,2,FALSE)&amp;(I$1+((ROW()-$C101)*4))&amp;":"&amp;VLOOKUP($A96,tab_z,3,FALSE)&amp;(I$2+((ROW()-$C101)*4))),BD!$H$4))/2+IF(I96="","",COUNTIF(INDIRECT("'Calcul1'!"&amp;VLOOKUP($A96,tab_z,2,FALSE)&amp;(I$1+((ROW()-$C101)*4))&amp;":"&amp;VLOOKUP($A96,tab_z,3,FALSE)&amp;(I$2+((ROW()-$C101)*4))),BD!$H$5))/2+IF(I96="","",COUNTIF(INDIRECT("'Calcul1'!"&amp;VLOOKUP($A96,tab_z,2,FALSE)&amp;(I$1+((ROW()-$C101)*4))&amp;":"&amp;VLOOKUP($A96,tab_z,3,FALSE)&amp;(I$2+((ROW()-$C101)*4))),BD!$H$6))/2+IF(I96="","",COUNTIF(INDIRECT("'Calcul1'!"&amp;VLOOKUP($A96,tab_z,2,FALSE)&amp;(I$1+((ROW()-$C101)*4))&amp;":"&amp;VLOOKUP($A96,tab_z,3,FALSE)&amp;(I$2+((ROW()-$C101)*4))),BD!$H$7))/2+IF(I96="","",COUNTIF(INDIRECT("'Calcul1'!"&amp;VLOOKUP($A96,tab_z,2,FALSE)&amp;(I$1+((ROW()-$C101)*4))&amp;":"&amp;VLOOKUP($A96,tab_z,3,FALSE)&amp;(I$2+((ROW()-$C101)*4))),BD!$H$8))/2+IF(I96="","",COUNTIF(INDIRECT("'Calcul1'!"&amp;VLOOKUP($A96,tab_z,2,FALSE)&amp;(I$1+((ROW()-$C101)*4))&amp;":"&amp;VLOOKUP($A96,tab_z,3,FALSE)&amp;(I$2+((ROW()-$C101)*4))),BD!$H$9))/2+IF(I96="","",COUNTIF(INDIRECT("'Calcul1'!"&amp;VLOOKUP($A96,tab_z,2,FALSE)&amp;(I$1+((ROW()-$C101)*4))&amp;":"&amp;VLOOKUP($A96,tab_z,3,FALSE)&amp;(I$2+((ROW()-$C101)*4))),BD!$H$10))/2+IF(I96="","",COUNTIF(INDIRECT("'Calcul1'!"&amp;VLOOKUP($A96,tab_z,2,FALSE)&amp;(I$1+((ROW()-$C101)*4))&amp;":"&amp;VLOOKUP($A96,tab_z,3,FALSE)&amp;(I$2+((ROW()-$C101)*4))),BD!$H$11))/2+IF(I96="","",COUNTIF(INDIRECT("'Calcul1'!"&amp;VLOOKUP($A96,tab_z,2,FALSE)&amp;(I$1+((ROW()-$C101)*4))&amp;":"&amp;VLOOKUP($A96,tab_z,3,FALSE)&amp;(I$2+((ROW()-$C101)*4))),BD!$H$12))/2+IF(I96="","",COUNTIF(INDIRECT("'Calcul1'!"&amp;VLOOKUP($A96,tab_z,2,FALSE)&amp;(I$1+((ROW()-$C101)*4))&amp;":"&amp;VLOOKUP($A96,tab_z,3,FALSE)&amp;(I$2+((ROW()-$C101)*4))),BD!$H$13))/2+IF(I96="","",COUNTIF(INDIRECT("'Calcul1'!"&amp;VLOOKUP($A96,tab_z,2,FALSE)&amp;(I$1+((ROW()-$C101)*4))&amp;":"&amp;VLOOKUP($A96,tab_z,3,FALSE)&amp;(I$2+((ROW()-$C101)*4))),BD!$H$14))/2+IF(I96="","",COUNTIF(INDIRECT("'Calcul1'!"&amp;VLOOKUP($A96,tab_z,2,FALSE)&amp;(I$1+((ROW()-$C101)*4))&amp;":"&amp;VLOOKUP($A96,tab_z,3,FALSE)&amp;(I$2+((ROW()-$C101)*4))),BD!$H$15))/2+IF(I96="","",COUNTIF(INDIRECT("'Calcul1'!"&amp;VLOOKUP($A96,tab_z,2,FALSE)&amp;(I$1+((ROW()-$C101)*4))&amp;":"&amp;VLOOKUP($A96,tab_z,3,FALSE)&amp;(I$2+((ROW()-$C101)*4))),BD!$H$16))/2+IF(I96="","",COUNTIF(INDIRECT("'Calcul1'!"&amp;VLOOKUP($A96,tab_z,2,FALSE)&amp;(I$1+((ROW()-$C101)*4))&amp;":"&amp;VLOOKUP($A96,tab_z,3,FALSE)&amp;(I$2+((ROW()-$C101)*4))),BD!$H$17))/2+IF(I96="","",COUNTIF(INDIRECT("'Calcul1'!"&amp;VLOOKUP($A96,tab_z,2,FALSE)&amp;(I$1+((ROW()-$C101)*4))&amp;":"&amp;VLOOKUP($A96,tab_z,3,FALSE)&amp;(I$2+((ROW()-$C101)*4))),BD!$H$18))/2+IF(I96="","",COUNTIF(INDIRECT("'Calcul1'!"&amp;VLOOKUP($A96,tab_z,2,FALSE)&amp;(I$1+((ROW()-$C101)*4))&amp;":"&amp;VLOOKUP($A96,tab_z,3,FALSE)&amp;(I$2+((ROW()-$C101)*4))),BD!$H$19))/2+IF(I96="","",COUNTIF(INDIRECT("'Calcul1'!"&amp;VLOOKUP($A96,tab_z,2,FALSE)&amp;(I$1+((ROW()-$C101)*4))&amp;":"&amp;VLOOKUP($A96,tab_z,3,FALSE)&amp;(I$2+((ROW()-$C101)*4))),BD!$H$20))/2</f>
        <v>#VALUE!</v>
      </c>
      <c r="J101" s="275" t="e">
        <f ca="1">IF(J96="","",COUNTIF(INDIRECT("'Calcul1'!"&amp;VLOOKUP($A96,tab_z,2,FALSE)&amp;(J$1+((ROW()-$C101)*4))&amp;":"&amp;VLOOKUP($A96,tab_z,3,FALSE)&amp;(J$2+((ROW()-$C101)*4))),BD!$H$2))/2+IF(J96="","",COUNTIF(INDIRECT("'Calcul1'!"&amp;VLOOKUP($A96,tab_z,2,FALSE)&amp;(J$1+((ROW()-$C101)*4))&amp;":"&amp;VLOOKUP($A96,tab_z,3,FALSE)&amp;(J$2+((ROW()-$C101)*4))),BD!$H$3))/2+IF(J96="","",COUNTIF(INDIRECT("'Calcul1'!"&amp;VLOOKUP($A96,tab_z,2,FALSE)&amp;(J$1+((ROW()-$C101)*4))&amp;":"&amp;VLOOKUP($A96,tab_z,3,FALSE)&amp;(J$2+((ROW()-$C101)*4))),BD!$H$4))/2+IF(J96="","",COUNTIF(INDIRECT("'Calcul1'!"&amp;VLOOKUP($A96,tab_z,2,FALSE)&amp;(J$1+((ROW()-$C101)*4))&amp;":"&amp;VLOOKUP($A96,tab_z,3,FALSE)&amp;(J$2+((ROW()-$C101)*4))),BD!$H$5))/2+IF(J96="","",COUNTIF(INDIRECT("'Calcul1'!"&amp;VLOOKUP($A96,tab_z,2,FALSE)&amp;(J$1+((ROW()-$C101)*4))&amp;":"&amp;VLOOKUP($A96,tab_z,3,FALSE)&amp;(J$2+((ROW()-$C101)*4))),BD!$H$6))/2+IF(J96="","",COUNTIF(INDIRECT("'Calcul1'!"&amp;VLOOKUP($A96,tab_z,2,FALSE)&amp;(J$1+((ROW()-$C101)*4))&amp;":"&amp;VLOOKUP($A96,tab_z,3,FALSE)&amp;(J$2+((ROW()-$C101)*4))),BD!$H$7))/2+IF(J96="","",COUNTIF(INDIRECT("'Calcul1'!"&amp;VLOOKUP($A96,tab_z,2,FALSE)&amp;(J$1+((ROW()-$C101)*4))&amp;":"&amp;VLOOKUP($A96,tab_z,3,FALSE)&amp;(J$2+((ROW()-$C101)*4))),BD!$H$8))/2+IF(J96="","",COUNTIF(INDIRECT("'Calcul1'!"&amp;VLOOKUP($A96,tab_z,2,FALSE)&amp;(J$1+((ROW()-$C101)*4))&amp;":"&amp;VLOOKUP($A96,tab_z,3,FALSE)&amp;(J$2+((ROW()-$C101)*4))),BD!$H$9))/2+IF(J96="","",COUNTIF(INDIRECT("'Calcul1'!"&amp;VLOOKUP($A96,tab_z,2,FALSE)&amp;(J$1+((ROW()-$C101)*4))&amp;":"&amp;VLOOKUP($A96,tab_z,3,FALSE)&amp;(J$2+((ROW()-$C101)*4))),BD!$H$10))/2+IF(J96="","",COUNTIF(INDIRECT("'Calcul1'!"&amp;VLOOKUP($A96,tab_z,2,FALSE)&amp;(J$1+((ROW()-$C101)*4))&amp;":"&amp;VLOOKUP($A96,tab_z,3,FALSE)&amp;(J$2+((ROW()-$C101)*4))),BD!$H$11))/2+IF(J96="","",COUNTIF(INDIRECT("'Calcul1'!"&amp;VLOOKUP($A96,tab_z,2,FALSE)&amp;(J$1+((ROW()-$C101)*4))&amp;":"&amp;VLOOKUP($A96,tab_z,3,FALSE)&amp;(J$2+((ROW()-$C101)*4))),BD!$H$12))/2+IF(J96="","",COUNTIF(INDIRECT("'Calcul1'!"&amp;VLOOKUP($A96,tab_z,2,FALSE)&amp;(J$1+((ROW()-$C101)*4))&amp;":"&amp;VLOOKUP($A96,tab_z,3,FALSE)&amp;(J$2+((ROW()-$C101)*4))),BD!$H$13))/2+IF(J96="","",COUNTIF(INDIRECT("'Calcul1'!"&amp;VLOOKUP($A96,tab_z,2,FALSE)&amp;(J$1+((ROW()-$C101)*4))&amp;":"&amp;VLOOKUP($A96,tab_z,3,FALSE)&amp;(J$2+((ROW()-$C101)*4))),BD!$H$14))/2+IF(J96="","",COUNTIF(INDIRECT("'Calcul1'!"&amp;VLOOKUP($A96,tab_z,2,FALSE)&amp;(J$1+((ROW()-$C101)*4))&amp;":"&amp;VLOOKUP($A96,tab_z,3,FALSE)&amp;(J$2+((ROW()-$C101)*4))),BD!$H$15))/2+IF(J96="","",COUNTIF(INDIRECT("'Calcul1'!"&amp;VLOOKUP($A96,tab_z,2,FALSE)&amp;(J$1+((ROW()-$C101)*4))&amp;":"&amp;VLOOKUP($A96,tab_z,3,FALSE)&amp;(J$2+((ROW()-$C101)*4))),BD!$H$16))/2+IF(J96="","",COUNTIF(INDIRECT("'Calcul1'!"&amp;VLOOKUP($A96,tab_z,2,FALSE)&amp;(J$1+((ROW()-$C101)*4))&amp;":"&amp;VLOOKUP($A96,tab_z,3,FALSE)&amp;(J$2+((ROW()-$C101)*4))),BD!$H$17))/2+IF(J96="","",COUNTIF(INDIRECT("'Calcul1'!"&amp;VLOOKUP($A96,tab_z,2,FALSE)&amp;(J$1+((ROW()-$C101)*4))&amp;":"&amp;VLOOKUP($A96,tab_z,3,FALSE)&amp;(J$2+((ROW()-$C101)*4))),BD!$H$18))/2+IF(J96="","",COUNTIF(INDIRECT("'Calcul1'!"&amp;VLOOKUP($A96,tab_z,2,FALSE)&amp;(J$1+((ROW()-$C101)*4))&amp;":"&amp;VLOOKUP($A96,tab_z,3,FALSE)&amp;(J$2+((ROW()-$C101)*4))),BD!$H$19))/2+IF(J96="","",COUNTIF(INDIRECT("'Calcul1'!"&amp;VLOOKUP($A96,tab_z,2,FALSE)&amp;(J$1+((ROW()-$C101)*4))&amp;":"&amp;VLOOKUP($A96,tab_z,3,FALSE)&amp;(J$2+((ROW()-$C101)*4))),BD!$H$20))/2</f>
        <v>#VALUE!</v>
      </c>
      <c r="K101" s="275" t="e">
        <f ca="1">IF(K96="","",COUNTIF(INDIRECT("'Calcul1'!"&amp;VLOOKUP($A96,tab_z,2,FALSE)&amp;(K$1+((ROW()-$C101)*4))&amp;":"&amp;VLOOKUP($A96,tab_z,3,FALSE)&amp;(K$2+((ROW()-$C101)*4))),BD!$H$2))/2+IF(K96="","",COUNTIF(INDIRECT("'Calcul1'!"&amp;VLOOKUP($A96,tab_z,2,FALSE)&amp;(K$1+((ROW()-$C101)*4))&amp;":"&amp;VLOOKUP($A96,tab_z,3,FALSE)&amp;(K$2+((ROW()-$C101)*4))),BD!$H$3))/2+IF(K96="","",COUNTIF(INDIRECT("'Calcul1'!"&amp;VLOOKUP($A96,tab_z,2,FALSE)&amp;(K$1+((ROW()-$C101)*4))&amp;":"&amp;VLOOKUP($A96,tab_z,3,FALSE)&amp;(K$2+((ROW()-$C101)*4))),BD!$H$4))/2+IF(K96="","",COUNTIF(INDIRECT("'Calcul1'!"&amp;VLOOKUP($A96,tab_z,2,FALSE)&amp;(K$1+((ROW()-$C101)*4))&amp;":"&amp;VLOOKUP($A96,tab_z,3,FALSE)&amp;(K$2+((ROW()-$C101)*4))),BD!$H$5))/2+IF(K96="","",COUNTIF(INDIRECT("'Calcul1'!"&amp;VLOOKUP($A96,tab_z,2,FALSE)&amp;(K$1+((ROW()-$C101)*4))&amp;":"&amp;VLOOKUP($A96,tab_z,3,FALSE)&amp;(K$2+((ROW()-$C101)*4))),BD!$H$6))/2+IF(K96="","",COUNTIF(INDIRECT("'Calcul1'!"&amp;VLOOKUP($A96,tab_z,2,FALSE)&amp;(K$1+((ROW()-$C101)*4))&amp;":"&amp;VLOOKUP($A96,tab_z,3,FALSE)&amp;(K$2+((ROW()-$C101)*4))),BD!$H$7))/2+IF(K96="","",COUNTIF(INDIRECT("'Calcul1'!"&amp;VLOOKUP($A96,tab_z,2,FALSE)&amp;(K$1+((ROW()-$C101)*4))&amp;":"&amp;VLOOKUP($A96,tab_z,3,FALSE)&amp;(K$2+((ROW()-$C101)*4))),BD!$H$8))/2+IF(K96="","",COUNTIF(INDIRECT("'Calcul1'!"&amp;VLOOKUP($A96,tab_z,2,FALSE)&amp;(K$1+((ROW()-$C101)*4))&amp;":"&amp;VLOOKUP($A96,tab_z,3,FALSE)&amp;(K$2+((ROW()-$C101)*4))),BD!$H$9))/2+IF(K96="","",COUNTIF(INDIRECT("'Calcul1'!"&amp;VLOOKUP($A96,tab_z,2,FALSE)&amp;(K$1+((ROW()-$C101)*4))&amp;":"&amp;VLOOKUP($A96,tab_z,3,FALSE)&amp;(K$2+((ROW()-$C101)*4))),BD!$H$10))/2+IF(K96="","",COUNTIF(INDIRECT("'Calcul1'!"&amp;VLOOKUP($A96,tab_z,2,FALSE)&amp;(K$1+((ROW()-$C101)*4))&amp;":"&amp;VLOOKUP($A96,tab_z,3,FALSE)&amp;(K$2+((ROW()-$C101)*4))),BD!$H$11))/2+IF(K96="","",COUNTIF(INDIRECT("'Calcul1'!"&amp;VLOOKUP($A96,tab_z,2,FALSE)&amp;(K$1+((ROW()-$C101)*4))&amp;":"&amp;VLOOKUP($A96,tab_z,3,FALSE)&amp;(K$2+((ROW()-$C101)*4))),BD!$H$12))/2+IF(K96="","",COUNTIF(INDIRECT("'Calcul1'!"&amp;VLOOKUP($A96,tab_z,2,FALSE)&amp;(K$1+((ROW()-$C101)*4))&amp;":"&amp;VLOOKUP($A96,tab_z,3,FALSE)&amp;(K$2+((ROW()-$C101)*4))),BD!$H$13))/2+IF(K96="","",COUNTIF(INDIRECT("'Calcul1'!"&amp;VLOOKUP($A96,tab_z,2,FALSE)&amp;(K$1+((ROW()-$C101)*4))&amp;":"&amp;VLOOKUP($A96,tab_z,3,FALSE)&amp;(K$2+((ROW()-$C101)*4))),BD!$H$14))/2+IF(K96="","",COUNTIF(INDIRECT("'Calcul1'!"&amp;VLOOKUP($A96,tab_z,2,FALSE)&amp;(K$1+((ROW()-$C101)*4))&amp;":"&amp;VLOOKUP($A96,tab_z,3,FALSE)&amp;(K$2+((ROW()-$C101)*4))),BD!$H$15))/2+IF(K96="","",COUNTIF(INDIRECT("'Calcul1'!"&amp;VLOOKUP($A96,tab_z,2,FALSE)&amp;(K$1+((ROW()-$C101)*4))&amp;":"&amp;VLOOKUP($A96,tab_z,3,FALSE)&amp;(K$2+((ROW()-$C101)*4))),BD!$H$16))/2+IF(K96="","",COUNTIF(INDIRECT("'Calcul1'!"&amp;VLOOKUP($A96,tab_z,2,FALSE)&amp;(K$1+((ROW()-$C101)*4))&amp;":"&amp;VLOOKUP($A96,tab_z,3,FALSE)&amp;(K$2+((ROW()-$C101)*4))),BD!$H$17))/2+IF(K96="","",COUNTIF(INDIRECT("'Calcul1'!"&amp;VLOOKUP($A96,tab_z,2,FALSE)&amp;(K$1+((ROW()-$C101)*4))&amp;":"&amp;VLOOKUP($A96,tab_z,3,FALSE)&amp;(K$2+((ROW()-$C101)*4))),BD!$H$18))/2+IF(K96="","",COUNTIF(INDIRECT("'Calcul1'!"&amp;VLOOKUP($A96,tab_z,2,FALSE)&amp;(K$1+((ROW()-$C101)*4))&amp;":"&amp;VLOOKUP($A96,tab_z,3,FALSE)&amp;(K$2+((ROW()-$C101)*4))),BD!$H$19))/2+IF(K96="","",COUNTIF(INDIRECT("'Calcul1'!"&amp;VLOOKUP($A96,tab_z,2,FALSE)&amp;(K$1+((ROW()-$C101)*4))&amp;":"&amp;VLOOKUP($A96,tab_z,3,FALSE)&amp;(K$2+((ROW()-$C101)*4))),BD!$H$20))/2</f>
        <v>#VALUE!</v>
      </c>
      <c r="L101" s="276" t="e">
        <f ca="1">IF(L96="","",COUNTIF(INDIRECT("'Calcul1'!"&amp;VLOOKUP($A96,tab_z,2,FALSE)&amp;(L$1+((ROW()-$C101)*4))&amp;":"&amp;VLOOKUP($A96,tab_z,3,FALSE)&amp;(L$2+((ROW()-$C101)*4))),BD!$H$2))/2+IF(L96="","",COUNTIF(INDIRECT("'Calcul1'!"&amp;VLOOKUP($A96,tab_z,2,FALSE)&amp;(L$1+((ROW()-$C101)*4))&amp;":"&amp;VLOOKUP($A96,tab_z,3,FALSE)&amp;(L$2+((ROW()-$C101)*4))),BD!$H$3))/2+IF(L96="","",COUNTIF(INDIRECT("'Calcul1'!"&amp;VLOOKUP($A96,tab_z,2,FALSE)&amp;(L$1+((ROW()-$C101)*4))&amp;":"&amp;VLOOKUP($A96,tab_z,3,FALSE)&amp;(L$2+((ROW()-$C101)*4))),BD!$H$4))/2+IF(L96="","",COUNTIF(INDIRECT("'Calcul1'!"&amp;VLOOKUP($A96,tab_z,2,FALSE)&amp;(L$1+((ROW()-$C101)*4))&amp;":"&amp;VLOOKUP($A96,tab_z,3,FALSE)&amp;(L$2+((ROW()-$C101)*4))),BD!$H$5))/2+IF(L96="","",COUNTIF(INDIRECT("'Calcul1'!"&amp;VLOOKUP($A96,tab_z,2,FALSE)&amp;(L$1+((ROW()-$C101)*4))&amp;":"&amp;VLOOKUP($A96,tab_z,3,FALSE)&amp;(L$2+((ROW()-$C101)*4))),BD!$H$6))/2+IF(L96="","",COUNTIF(INDIRECT("'Calcul1'!"&amp;VLOOKUP($A96,tab_z,2,FALSE)&amp;(L$1+((ROW()-$C101)*4))&amp;":"&amp;VLOOKUP($A96,tab_z,3,FALSE)&amp;(L$2+((ROW()-$C101)*4))),BD!$H$7))/2+IF(L96="","",COUNTIF(INDIRECT("'Calcul1'!"&amp;VLOOKUP($A96,tab_z,2,FALSE)&amp;(L$1+((ROW()-$C101)*4))&amp;":"&amp;VLOOKUP($A96,tab_z,3,FALSE)&amp;(L$2+((ROW()-$C101)*4))),BD!$H$8))/2+IF(L96="","",COUNTIF(INDIRECT("'Calcul1'!"&amp;VLOOKUP($A96,tab_z,2,FALSE)&amp;(L$1+((ROW()-$C101)*4))&amp;":"&amp;VLOOKUP($A96,tab_z,3,FALSE)&amp;(L$2+((ROW()-$C101)*4))),BD!$H$9))/2+IF(L96="","",COUNTIF(INDIRECT("'Calcul1'!"&amp;VLOOKUP($A96,tab_z,2,FALSE)&amp;(L$1+((ROW()-$C101)*4))&amp;":"&amp;VLOOKUP($A96,tab_z,3,FALSE)&amp;(L$2+((ROW()-$C101)*4))),BD!$H$10))/2+IF(L96="","",COUNTIF(INDIRECT("'Calcul1'!"&amp;VLOOKUP($A96,tab_z,2,FALSE)&amp;(L$1+((ROW()-$C101)*4))&amp;":"&amp;VLOOKUP($A96,tab_z,3,FALSE)&amp;(L$2+((ROW()-$C101)*4))),BD!$H$11))/2+IF(L96="","",COUNTIF(INDIRECT("'Calcul1'!"&amp;VLOOKUP($A96,tab_z,2,FALSE)&amp;(L$1+((ROW()-$C101)*4))&amp;":"&amp;VLOOKUP($A96,tab_z,3,FALSE)&amp;(L$2+((ROW()-$C101)*4))),BD!$H$12))/2+IF(L96="","",COUNTIF(INDIRECT("'Calcul1'!"&amp;VLOOKUP($A96,tab_z,2,FALSE)&amp;(L$1+((ROW()-$C101)*4))&amp;":"&amp;VLOOKUP($A96,tab_z,3,FALSE)&amp;(L$2+((ROW()-$C101)*4))),BD!$H$13))/2+IF(L96="","",COUNTIF(INDIRECT("'Calcul1'!"&amp;VLOOKUP($A96,tab_z,2,FALSE)&amp;(L$1+((ROW()-$C101)*4))&amp;":"&amp;VLOOKUP($A96,tab_z,3,FALSE)&amp;(L$2+((ROW()-$C101)*4))),BD!$H$14))/2+IF(L96="","",COUNTIF(INDIRECT("'Calcul1'!"&amp;VLOOKUP($A96,tab_z,2,FALSE)&amp;(L$1+((ROW()-$C101)*4))&amp;":"&amp;VLOOKUP($A96,tab_z,3,FALSE)&amp;(L$2+((ROW()-$C101)*4))),BD!$H$15))/2+IF(L96="","",COUNTIF(INDIRECT("'Calcul1'!"&amp;VLOOKUP($A96,tab_z,2,FALSE)&amp;(L$1+((ROW()-$C101)*4))&amp;":"&amp;VLOOKUP($A96,tab_z,3,FALSE)&amp;(L$2+((ROW()-$C101)*4))),BD!$H$16))/2+IF(L96="","",COUNTIF(INDIRECT("'Calcul1'!"&amp;VLOOKUP($A96,tab_z,2,FALSE)&amp;(L$1+((ROW()-$C101)*4))&amp;":"&amp;VLOOKUP($A96,tab_z,3,FALSE)&amp;(L$2+((ROW()-$C101)*4))),BD!$H$17))/2+IF(L96="","",COUNTIF(INDIRECT("'Calcul1'!"&amp;VLOOKUP($A96,tab_z,2,FALSE)&amp;(L$1+((ROW()-$C101)*4))&amp;":"&amp;VLOOKUP($A96,tab_z,3,FALSE)&amp;(L$2+((ROW()-$C101)*4))),BD!$H$18))/2+IF(L96="","",COUNTIF(INDIRECT("'Calcul1'!"&amp;VLOOKUP($A96,tab_z,2,FALSE)&amp;(L$1+((ROW()-$C101)*4))&amp;":"&amp;VLOOKUP($A96,tab_z,3,FALSE)&amp;(L$2+((ROW()-$C101)*4))),BD!$H$19))/2+IF(L96="","",COUNTIF(INDIRECT("'Calcul1'!"&amp;VLOOKUP($A96,tab_z,2,FALSE)&amp;(L$1+((ROW()-$C101)*4))&amp;":"&amp;VLOOKUP($A96,tab_z,3,FALSE)&amp;(L$2+((ROW()-$C101)*4))),BD!$H$20))/2</f>
        <v>#VALUE!</v>
      </c>
    </row>
    <row r="102" spans="1:12" x14ac:dyDescent="0.2">
      <c r="C102">
        <v>102</v>
      </c>
      <c r="D102" s="287" t="s">
        <v>534</v>
      </c>
      <c r="E102" s="274">
        <f ca="1">IF(E96="","",COUNTIF(INDIRECT("'Calcul1'!"&amp;VLOOKUP($A96,tab_z,2,FALSE)&amp;(E$1+((ROW()-$C102)*4))&amp;":"&amp;VLOOKUP($A96,tab_z,3,FALSE)&amp;(E$2+((ROW()-$C102)*4))),BD!$K$2))/2+IF(E96="","",COUNTIF(INDIRECT("'Calcul1'!"&amp;VLOOKUP($A96,tab_z,2,FALSE)&amp;(E$1+((ROW()-$C102)*4))&amp;":"&amp;VLOOKUP($A96,tab_z,3,FALSE)&amp;(E$2+((ROW()-$C102)*4))),BD!$K$3))/2+IF(E96="","",COUNTIF(INDIRECT("'Calcul1'!"&amp;VLOOKUP($A96,tab_z,2,FALSE)&amp;(E$1+((ROW()-$C102)*4))&amp;":"&amp;VLOOKUP($A96,tab_z,3,FALSE)&amp;(E$2+((ROW()-$C102)*4))),BD!$K$4))/2+IF(E96="","",COUNTIF(INDIRECT("'Calcul1'!"&amp;VLOOKUP($A96,tab_z,2,FALSE)&amp;(E$1+((ROW()-$C102)*4))&amp;":"&amp;VLOOKUP($A96,tab_z,3,FALSE)&amp;(E$2+((ROW()-$C102)*4))),BD!$K$5))/2+IF(E96="","",COUNTIF(INDIRECT("'Calcul1'!"&amp;VLOOKUP($A96,tab_z,2,FALSE)&amp;(E$1+((ROW()-$C102)*4))&amp;":"&amp;VLOOKUP($A96,tab_z,3,FALSE)&amp;(E$2+((ROW()-$C102)*4))),BD!$K$6))/2+IF(E96="","",COUNTIF(INDIRECT("'Calcul1'!"&amp;VLOOKUP($A96,tab_z,2,FALSE)&amp;(E$1+((ROW()-$C102)*4))&amp;":"&amp;VLOOKUP($A96,tab_z,3,FALSE)&amp;(E$2+((ROW()-$C102)*4))),BD!$K$7))/2+IF(E96="","",COUNTIF(INDIRECT("'Calcul1'!"&amp;VLOOKUP($A96,tab_z,2,FALSE)&amp;(E$1+((ROW()-$C102)*4))&amp;":"&amp;VLOOKUP($A96,tab_z,3,FALSE)&amp;(E$2+((ROW()-$C102)*4))),BD!$K$8))/2+IF(E96="","",COUNTIF(INDIRECT("'Calcul1'!"&amp;VLOOKUP($A96,tab_z,2,FALSE)&amp;(E$1+((ROW()-$C102)*4))&amp;":"&amp;VLOOKUP($A96,tab_z,3,FALSE)&amp;(E$2+((ROW()-$C102)*4))),BD!$K$9))/2+IF(E96="","",COUNTIF(INDIRECT("'Calcul1'!"&amp;VLOOKUP($A96,tab_z,2,FALSE)&amp;(E$1+((ROW()-$C102)*4))&amp;":"&amp;VLOOKUP($A96,tab_z,3,FALSE)&amp;(E$2+((ROW()-$C102)*4))),BD!$K$10))/2+IF(E96="","",COUNTIF(INDIRECT("'Calcul1'!"&amp;VLOOKUP($A96,tab_z,2,FALSE)&amp;(E$1+((ROW()-$C102)*4))&amp;":"&amp;VLOOKUP($A96,tab_z,3,FALSE)&amp;(E$2+((ROW()-$C102)*4))),BD!$K$11))/2+IF(E96="","",COUNTIF(INDIRECT("'Calcul1'!"&amp;VLOOKUP($A96,tab_z,2,FALSE)&amp;(E$1+((ROW()-$C102)*4))&amp;":"&amp;VLOOKUP($A96,tab_z,3,FALSE)&amp;(E$2+((ROW()-$C102)*4))),BD!$K$12))/2+IF(E96="","",COUNTIF(INDIRECT("'Calcul1'!"&amp;VLOOKUP($A96,tab_z,2,FALSE)&amp;(E$1+((ROW()-$C102)*4))&amp;":"&amp;VLOOKUP($A96,tab_z,3,FALSE)&amp;(E$2+((ROW()-$C102)*4))),BD!$K$13))/2+IF(E96="","",COUNTIF(INDIRECT("'Calcul1'!"&amp;VLOOKUP($A96,tab_z,2,FALSE)&amp;(E$1+((ROW()-$C102)*4))&amp;":"&amp;VLOOKUP($A96,tab_z,3,FALSE)&amp;(E$2+((ROW()-$C102)*4))),BD!$K$14))/2+IF(E96="","",COUNTIF(INDIRECT("'Calcul1'!"&amp;VLOOKUP($A96,tab_z,2,FALSE)&amp;(E$1+((ROW()-$C102)*4))&amp;":"&amp;VLOOKUP($A96,tab_z,3,FALSE)&amp;(E$2+((ROW()-$C102)*4))),BD!$K$15))/2+IF(E96="","",COUNTIF(INDIRECT("'Calcul1'!"&amp;VLOOKUP($A96,tab_z,2,FALSE)&amp;(E$1+((ROW()-$C102)*4))&amp;":"&amp;VLOOKUP($A96,tab_z,3,FALSE)&amp;(E$2+((ROW()-$C102)*4))),BD!$K$16))/2+IF(E96="","",COUNTIF(INDIRECT("'Calcul1'!"&amp;VLOOKUP($A96,tab_z,2,FALSE)&amp;(E$1+((ROW()-$C102)*4))&amp;":"&amp;VLOOKUP($A96,tab_z,3,FALSE)&amp;(E$2+((ROW()-$C102)*4))),BD!$K$17))/2+IF(E96="","",COUNTIF(INDIRECT("'Calcul1'!"&amp;VLOOKUP($A96,tab_z,2,FALSE)&amp;(E$1+((ROW()-$C102)*4))&amp;":"&amp;VLOOKUP($A96,tab_z,3,FALSE)&amp;(E$2+((ROW()-$C102)*4))),BD!$K$18))/2+IF(E96="","",COUNTIF(INDIRECT("'Calcul1'!"&amp;VLOOKUP($A96,tab_z,2,FALSE)&amp;(E$1+((ROW()-$C102)*4))&amp;":"&amp;VLOOKUP($A96,tab_z,3,FALSE)&amp;(E$2+((ROW()-$C102)*4))),BD!$K$19))/2+IF(E96="","",COUNTIF(INDIRECT("'Calcul1'!"&amp;VLOOKUP($A96,tab_z,2,FALSE)&amp;(E$1+((ROW()-$C102)*4))&amp;":"&amp;VLOOKUP($A96,tab_z,3,FALSE)&amp;(E$2+((ROW()-$C102)*4))),BD!$K$20))/2</f>
        <v>0</v>
      </c>
      <c r="F102" s="275">
        <f ca="1">IF(F96="","",COUNTIF(INDIRECT("'Calcul1'!"&amp;VLOOKUP($A96,tab_z,2,FALSE)&amp;(F$1+((ROW()-$C102)*4))&amp;":"&amp;VLOOKUP($A96,tab_z,3,FALSE)&amp;(F$2+((ROW()-$C102)*4))),BD!$K$2))/2+IF(F96="","",COUNTIF(INDIRECT("'Calcul1'!"&amp;VLOOKUP($A96,tab_z,2,FALSE)&amp;(F$1+((ROW()-$C102)*4))&amp;":"&amp;VLOOKUP($A96,tab_z,3,FALSE)&amp;(F$2+((ROW()-$C102)*4))),BD!$K$3))/2+IF(F96="","",COUNTIF(INDIRECT("'Calcul1'!"&amp;VLOOKUP($A96,tab_z,2,FALSE)&amp;(F$1+((ROW()-$C102)*4))&amp;":"&amp;VLOOKUP($A96,tab_z,3,FALSE)&amp;(F$2+((ROW()-$C102)*4))),BD!$K$4))/2+IF(F96="","",COUNTIF(INDIRECT("'Calcul1'!"&amp;VLOOKUP($A96,tab_z,2,FALSE)&amp;(F$1+((ROW()-$C102)*4))&amp;":"&amp;VLOOKUP($A96,tab_z,3,FALSE)&amp;(F$2+((ROW()-$C102)*4))),BD!$K$5))/2+IF(F96="","",COUNTIF(INDIRECT("'Calcul1'!"&amp;VLOOKUP($A96,tab_z,2,FALSE)&amp;(F$1+((ROW()-$C102)*4))&amp;":"&amp;VLOOKUP($A96,tab_z,3,FALSE)&amp;(F$2+((ROW()-$C102)*4))),BD!$K$6))/2+IF(F96="","",COUNTIF(INDIRECT("'Calcul1'!"&amp;VLOOKUP($A96,tab_z,2,FALSE)&amp;(F$1+((ROW()-$C102)*4))&amp;":"&amp;VLOOKUP($A96,tab_z,3,FALSE)&amp;(F$2+((ROW()-$C102)*4))),BD!$K$7))/2+IF(F96="","",COUNTIF(INDIRECT("'Calcul1'!"&amp;VLOOKUP($A96,tab_z,2,FALSE)&amp;(F$1+((ROW()-$C102)*4))&amp;":"&amp;VLOOKUP($A96,tab_z,3,FALSE)&amp;(F$2+((ROW()-$C102)*4))),BD!$K$8))/2+IF(F96="","",COUNTIF(INDIRECT("'Calcul1'!"&amp;VLOOKUP($A96,tab_z,2,FALSE)&amp;(F$1+((ROW()-$C102)*4))&amp;":"&amp;VLOOKUP($A96,tab_z,3,FALSE)&amp;(F$2+((ROW()-$C102)*4))),BD!$K$9))/2+IF(F96="","",COUNTIF(INDIRECT("'Calcul1'!"&amp;VLOOKUP($A96,tab_z,2,FALSE)&amp;(F$1+((ROW()-$C102)*4))&amp;":"&amp;VLOOKUP($A96,tab_z,3,FALSE)&amp;(F$2+((ROW()-$C102)*4))),BD!$K$10))/2+IF(F96="","",COUNTIF(INDIRECT("'Calcul1'!"&amp;VLOOKUP($A96,tab_z,2,FALSE)&amp;(F$1+((ROW()-$C102)*4))&amp;":"&amp;VLOOKUP($A96,tab_z,3,FALSE)&amp;(F$2+((ROW()-$C102)*4))),BD!$K$11))/2+IF(F96="","",COUNTIF(INDIRECT("'Calcul1'!"&amp;VLOOKUP($A96,tab_z,2,FALSE)&amp;(F$1+((ROW()-$C102)*4))&amp;":"&amp;VLOOKUP($A96,tab_z,3,FALSE)&amp;(F$2+((ROW()-$C102)*4))),BD!$K$12))/2+IF(F96="","",COUNTIF(INDIRECT("'Calcul1'!"&amp;VLOOKUP($A96,tab_z,2,FALSE)&amp;(F$1+((ROW()-$C102)*4))&amp;":"&amp;VLOOKUP($A96,tab_z,3,FALSE)&amp;(F$2+((ROW()-$C102)*4))),BD!$K$13))/2+IF(F96="","",COUNTIF(INDIRECT("'Calcul1'!"&amp;VLOOKUP($A96,tab_z,2,FALSE)&amp;(F$1+((ROW()-$C102)*4))&amp;":"&amp;VLOOKUP($A96,tab_z,3,FALSE)&amp;(F$2+((ROW()-$C102)*4))),BD!$K$14))/2+IF(F96="","",COUNTIF(INDIRECT("'Calcul1'!"&amp;VLOOKUP($A96,tab_z,2,FALSE)&amp;(F$1+((ROW()-$C102)*4))&amp;":"&amp;VLOOKUP($A96,tab_z,3,FALSE)&amp;(F$2+((ROW()-$C102)*4))),BD!$K$15))/2+IF(F96="","",COUNTIF(INDIRECT("'Calcul1'!"&amp;VLOOKUP($A96,tab_z,2,FALSE)&amp;(F$1+((ROW()-$C102)*4))&amp;":"&amp;VLOOKUP($A96,tab_z,3,FALSE)&amp;(F$2+((ROW()-$C102)*4))),BD!$K$16))/2+IF(F96="","",COUNTIF(INDIRECT("'Calcul1'!"&amp;VLOOKUP($A96,tab_z,2,FALSE)&amp;(F$1+((ROW()-$C102)*4))&amp;":"&amp;VLOOKUP($A96,tab_z,3,FALSE)&amp;(F$2+((ROW()-$C102)*4))),BD!$K$17))/2+IF(F96="","",COUNTIF(INDIRECT("'Calcul1'!"&amp;VLOOKUP($A96,tab_z,2,FALSE)&amp;(F$1+((ROW()-$C102)*4))&amp;":"&amp;VLOOKUP($A96,tab_z,3,FALSE)&amp;(F$2+((ROW()-$C102)*4))),BD!$K$18))/2+IF(F96="","",COUNTIF(INDIRECT("'Calcul1'!"&amp;VLOOKUP($A96,tab_z,2,FALSE)&amp;(F$1+((ROW()-$C102)*4))&amp;":"&amp;VLOOKUP($A96,tab_z,3,FALSE)&amp;(F$2+((ROW()-$C102)*4))),BD!$K$19))/2+IF(F96="","",COUNTIF(INDIRECT("'Calcul1'!"&amp;VLOOKUP($A96,tab_z,2,FALSE)&amp;(F$1+((ROW()-$C102)*4))&amp;":"&amp;VLOOKUP($A96,tab_z,3,FALSE)&amp;(F$2+((ROW()-$C102)*4))),BD!$K$20))/2</f>
        <v>0</v>
      </c>
      <c r="G102" s="275">
        <f ca="1">IF(G96="","",COUNTIF(INDIRECT("'Calcul1'!"&amp;VLOOKUP($A96,tab_z,2,FALSE)&amp;(G$1+((ROW()-$C102)*4))&amp;":"&amp;VLOOKUP($A96,tab_z,3,FALSE)&amp;(G$2+((ROW()-$C102)*4))),BD!$K$2))/2+IF(G96="","",COUNTIF(INDIRECT("'Calcul1'!"&amp;VLOOKUP($A96,tab_z,2,FALSE)&amp;(G$1+((ROW()-$C102)*4))&amp;":"&amp;VLOOKUP($A96,tab_z,3,FALSE)&amp;(G$2+((ROW()-$C102)*4))),BD!$K$3))/2+IF(G96="","",COUNTIF(INDIRECT("'Calcul1'!"&amp;VLOOKUP($A96,tab_z,2,FALSE)&amp;(G$1+((ROW()-$C102)*4))&amp;":"&amp;VLOOKUP($A96,tab_z,3,FALSE)&amp;(G$2+((ROW()-$C102)*4))),BD!$K$4))/2+IF(G96="","",COUNTIF(INDIRECT("'Calcul1'!"&amp;VLOOKUP($A96,tab_z,2,FALSE)&amp;(G$1+((ROW()-$C102)*4))&amp;":"&amp;VLOOKUP($A96,tab_z,3,FALSE)&amp;(G$2+((ROW()-$C102)*4))),BD!$K$5))/2+IF(G96="","",COUNTIF(INDIRECT("'Calcul1'!"&amp;VLOOKUP($A96,tab_z,2,FALSE)&amp;(G$1+((ROW()-$C102)*4))&amp;":"&amp;VLOOKUP($A96,tab_z,3,FALSE)&amp;(G$2+((ROW()-$C102)*4))),BD!$K$6))/2+IF(G96="","",COUNTIF(INDIRECT("'Calcul1'!"&amp;VLOOKUP($A96,tab_z,2,FALSE)&amp;(G$1+((ROW()-$C102)*4))&amp;":"&amp;VLOOKUP($A96,tab_z,3,FALSE)&amp;(G$2+((ROW()-$C102)*4))),BD!$K$7))/2+IF(G96="","",COUNTIF(INDIRECT("'Calcul1'!"&amp;VLOOKUP($A96,tab_z,2,FALSE)&amp;(G$1+((ROW()-$C102)*4))&amp;":"&amp;VLOOKUP($A96,tab_z,3,FALSE)&amp;(G$2+((ROW()-$C102)*4))),BD!$K$8))/2+IF(G96="","",COUNTIF(INDIRECT("'Calcul1'!"&amp;VLOOKUP($A96,tab_z,2,FALSE)&amp;(G$1+((ROW()-$C102)*4))&amp;":"&amp;VLOOKUP($A96,tab_z,3,FALSE)&amp;(G$2+((ROW()-$C102)*4))),BD!$K$9))/2+IF(G96="","",COUNTIF(INDIRECT("'Calcul1'!"&amp;VLOOKUP($A96,tab_z,2,FALSE)&amp;(G$1+((ROW()-$C102)*4))&amp;":"&amp;VLOOKUP($A96,tab_z,3,FALSE)&amp;(G$2+((ROW()-$C102)*4))),BD!$K$10))/2+IF(G96="","",COUNTIF(INDIRECT("'Calcul1'!"&amp;VLOOKUP($A96,tab_z,2,FALSE)&amp;(G$1+((ROW()-$C102)*4))&amp;":"&amp;VLOOKUP($A96,tab_z,3,FALSE)&amp;(G$2+((ROW()-$C102)*4))),BD!$K$11))/2+IF(G96="","",COUNTIF(INDIRECT("'Calcul1'!"&amp;VLOOKUP($A96,tab_z,2,FALSE)&amp;(G$1+((ROW()-$C102)*4))&amp;":"&amp;VLOOKUP($A96,tab_z,3,FALSE)&amp;(G$2+((ROW()-$C102)*4))),BD!$K$12))/2+IF(G96="","",COUNTIF(INDIRECT("'Calcul1'!"&amp;VLOOKUP($A96,tab_z,2,FALSE)&amp;(G$1+((ROW()-$C102)*4))&amp;":"&amp;VLOOKUP($A96,tab_z,3,FALSE)&amp;(G$2+((ROW()-$C102)*4))),BD!$K$13))/2+IF(G96="","",COUNTIF(INDIRECT("'Calcul1'!"&amp;VLOOKUP($A96,tab_z,2,FALSE)&amp;(G$1+((ROW()-$C102)*4))&amp;":"&amp;VLOOKUP($A96,tab_z,3,FALSE)&amp;(G$2+((ROW()-$C102)*4))),BD!$K$14))/2+IF(G96="","",COUNTIF(INDIRECT("'Calcul1'!"&amp;VLOOKUP($A96,tab_z,2,FALSE)&amp;(G$1+((ROW()-$C102)*4))&amp;":"&amp;VLOOKUP($A96,tab_z,3,FALSE)&amp;(G$2+((ROW()-$C102)*4))),BD!$K$15))/2+IF(G96="","",COUNTIF(INDIRECT("'Calcul1'!"&amp;VLOOKUP($A96,tab_z,2,FALSE)&amp;(G$1+((ROW()-$C102)*4))&amp;":"&amp;VLOOKUP($A96,tab_z,3,FALSE)&amp;(G$2+((ROW()-$C102)*4))),BD!$K$16))/2+IF(G96="","",COUNTIF(INDIRECT("'Calcul1'!"&amp;VLOOKUP($A96,tab_z,2,FALSE)&amp;(G$1+((ROW()-$C102)*4))&amp;":"&amp;VLOOKUP($A96,tab_z,3,FALSE)&amp;(G$2+((ROW()-$C102)*4))),BD!$K$17))/2+IF(G96="","",COUNTIF(INDIRECT("'Calcul1'!"&amp;VLOOKUP($A96,tab_z,2,FALSE)&amp;(G$1+((ROW()-$C102)*4))&amp;":"&amp;VLOOKUP($A96,tab_z,3,FALSE)&amp;(G$2+((ROW()-$C102)*4))),BD!$K$18))/2+IF(G96="","",COUNTIF(INDIRECT("'Calcul1'!"&amp;VLOOKUP($A96,tab_z,2,FALSE)&amp;(G$1+((ROW()-$C102)*4))&amp;":"&amp;VLOOKUP($A96,tab_z,3,FALSE)&amp;(G$2+((ROW()-$C102)*4))),BD!$K$19))/2+IF(G96="","",COUNTIF(INDIRECT("'Calcul1'!"&amp;VLOOKUP($A96,tab_z,2,FALSE)&amp;(G$1+((ROW()-$C102)*4))&amp;":"&amp;VLOOKUP($A96,tab_z,3,FALSE)&amp;(G$2+((ROW()-$C102)*4))),BD!$K$20))/2</f>
        <v>0</v>
      </c>
      <c r="H102" s="275" t="e">
        <f ca="1">IF(H96="","",COUNTIF(INDIRECT("'Calcul1'!"&amp;VLOOKUP($A96,tab_z,2,FALSE)&amp;(H$1+((ROW()-$C102)*4))&amp;":"&amp;VLOOKUP($A96,tab_z,3,FALSE)&amp;(H$2+((ROW()-$C102)*4))),BD!$K$2))/2+IF(H96="","",COUNTIF(INDIRECT("'Calcul1'!"&amp;VLOOKUP($A96,tab_z,2,FALSE)&amp;(H$1+((ROW()-$C102)*4))&amp;":"&amp;VLOOKUP($A96,tab_z,3,FALSE)&amp;(H$2+((ROW()-$C102)*4))),BD!$K$3))/2+IF(H96="","",COUNTIF(INDIRECT("'Calcul1'!"&amp;VLOOKUP($A96,tab_z,2,FALSE)&amp;(H$1+((ROW()-$C102)*4))&amp;":"&amp;VLOOKUP($A96,tab_z,3,FALSE)&amp;(H$2+((ROW()-$C102)*4))),BD!$K$4))/2+IF(H96="","",COUNTIF(INDIRECT("'Calcul1'!"&amp;VLOOKUP($A96,tab_z,2,FALSE)&amp;(H$1+((ROW()-$C102)*4))&amp;":"&amp;VLOOKUP($A96,tab_z,3,FALSE)&amp;(H$2+((ROW()-$C102)*4))),BD!$K$5))/2+IF(H96="","",COUNTIF(INDIRECT("'Calcul1'!"&amp;VLOOKUP($A96,tab_z,2,FALSE)&amp;(H$1+((ROW()-$C102)*4))&amp;":"&amp;VLOOKUP($A96,tab_z,3,FALSE)&amp;(H$2+((ROW()-$C102)*4))),BD!$K$6))/2+IF(H96="","",COUNTIF(INDIRECT("'Calcul1'!"&amp;VLOOKUP($A96,tab_z,2,FALSE)&amp;(H$1+((ROW()-$C102)*4))&amp;":"&amp;VLOOKUP($A96,tab_z,3,FALSE)&amp;(H$2+((ROW()-$C102)*4))),BD!$K$7))/2+IF(H96="","",COUNTIF(INDIRECT("'Calcul1'!"&amp;VLOOKUP($A96,tab_z,2,FALSE)&amp;(H$1+((ROW()-$C102)*4))&amp;":"&amp;VLOOKUP($A96,tab_z,3,FALSE)&amp;(H$2+((ROW()-$C102)*4))),BD!$K$8))/2+IF(H96="","",COUNTIF(INDIRECT("'Calcul1'!"&amp;VLOOKUP($A96,tab_z,2,FALSE)&amp;(H$1+((ROW()-$C102)*4))&amp;":"&amp;VLOOKUP($A96,tab_z,3,FALSE)&amp;(H$2+((ROW()-$C102)*4))),BD!$K$9))/2+IF(H96="","",COUNTIF(INDIRECT("'Calcul1'!"&amp;VLOOKUP($A96,tab_z,2,FALSE)&amp;(H$1+((ROW()-$C102)*4))&amp;":"&amp;VLOOKUP($A96,tab_z,3,FALSE)&amp;(H$2+((ROW()-$C102)*4))),BD!$K$10))/2+IF(H96="","",COUNTIF(INDIRECT("'Calcul1'!"&amp;VLOOKUP($A96,tab_z,2,FALSE)&amp;(H$1+((ROW()-$C102)*4))&amp;":"&amp;VLOOKUP($A96,tab_z,3,FALSE)&amp;(H$2+((ROW()-$C102)*4))),BD!$K$11))/2+IF(H96="","",COUNTIF(INDIRECT("'Calcul1'!"&amp;VLOOKUP($A96,tab_z,2,FALSE)&amp;(H$1+((ROW()-$C102)*4))&amp;":"&amp;VLOOKUP($A96,tab_z,3,FALSE)&amp;(H$2+((ROW()-$C102)*4))),BD!$K$12))/2+IF(H96="","",COUNTIF(INDIRECT("'Calcul1'!"&amp;VLOOKUP($A96,tab_z,2,FALSE)&amp;(H$1+((ROW()-$C102)*4))&amp;":"&amp;VLOOKUP($A96,tab_z,3,FALSE)&amp;(H$2+((ROW()-$C102)*4))),BD!$K$13))/2+IF(H96="","",COUNTIF(INDIRECT("'Calcul1'!"&amp;VLOOKUP($A96,tab_z,2,FALSE)&amp;(H$1+((ROW()-$C102)*4))&amp;":"&amp;VLOOKUP($A96,tab_z,3,FALSE)&amp;(H$2+((ROW()-$C102)*4))),BD!$K$14))/2+IF(H96="","",COUNTIF(INDIRECT("'Calcul1'!"&amp;VLOOKUP($A96,tab_z,2,FALSE)&amp;(H$1+((ROW()-$C102)*4))&amp;":"&amp;VLOOKUP($A96,tab_z,3,FALSE)&amp;(H$2+((ROW()-$C102)*4))),BD!$K$15))/2+IF(H96="","",COUNTIF(INDIRECT("'Calcul1'!"&amp;VLOOKUP($A96,tab_z,2,FALSE)&amp;(H$1+((ROW()-$C102)*4))&amp;":"&amp;VLOOKUP($A96,tab_z,3,FALSE)&amp;(H$2+((ROW()-$C102)*4))),BD!$K$16))/2+IF(H96="","",COUNTIF(INDIRECT("'Calcul1'!"&amp;VLOOKUP($A96,tab_z,2,FALSE)&amp;(H$1+((ROW()-$C102)*4))&amp;":"&amp;VLOOKUP($A96,tab_z,3,FALSE)&amp;(H$2+((ROW()-$C102)*4))),BD!$K$17))/2+IF(H96="","",COUNTIF(INDIRECT("'Calcul1'!"&amp;VLOOKUP($A96,tab_z,2,FALSE)&amp;(H$1+((ROW()-$C102)*4))&amp;":"&amp;VLOOKUP($A96,tab_z,3,FALSE)&amp;(H$2+((ROW()-$C102)*4))),BD!$K$18))/2+IF(H96="","",COUNTIF(INDIRECT("'Calcul1'!"&amp;VLOOKUP($A96,tab_z,2,FALSE)&amp;(H$1+((ROW()-$C102)*4))&amp;":"&amp;VLOOKUP($A96,tab_z,3,FALSE)&amp;(H$2+((ROW()-$C102)*4))),BD!$K$19))/2+IF(H96="","",COUNTIF(INDIRECT("'Calcul1'!"&amp;VLOOKUP($A96,tab_z,2,FALSE)&amp;(H$1+((ROW()-$C102)*4))&amp;":"&amp;VLOOKUP($A96,tab_z,3,FALSE)&amp;(H$2+((ROW()-$C102)*4))),BD!$K$20))/2</f>
        <v>#VALUE!</v>
      </c>
      <c r="I102" s="275" t="e">
        <f ca="1">IF(I96="","",COUNTIF(INDIRECT("'Calcul1'!"&amp;VLOOKUP($A96,tab_z,2,FALSE)&amp;(I$1+((ROW()-$C102)*4))&amp;":"&amp;VLOOKUP($A96,tab_z,3,FALSE)&amp;(I$2+((ROW()-$C102)*4))),BD!$K$2))/2+IF(I96="","",COUNTIF(INDIRECT("'Calcul1'!"&amp;VLOOKUP($A96,tab_z,2,FALSE)&amp;(I$1+((ROW()-$C102)*4))&amp;":"&amp;VLOOKUP($A96,tab_z,3,FALSE)&amp;(I$2+((ROW()-$C102)*4))),BD!$K$3))/2+IF(I96="","",COUNTIF(INDIRECT("'Calcul1'!"&amp;VLOOKUP($A96,tab_z,2,FALSE)&amp;(I$1+((ROW()-$C102)*4))&amp;":"&amp;VLOOKUP($A96,tab_z,3,FALSE)&amp;(I$2+((ROW()-$C102)*4))),BD!$K$4))/2+IF(I96="","",COUNTIF(INDIRECT("'Calcul1'!"&amp;VLOOKUP($A96,tab_z,2,FALSE)&amp;(I$1+((ROW()-$C102)*4))&amp;":"&amp;VLOOKUP($A96,tab_z,3,FALSE)&amp;(I$2+((ROW()-$C102)*4))),BD!$K$5))/2+IF(I96="","",COUNTIF(INDIRECT("'Calcul1'!"&amp;VLOOKUP($A96,tab_z,2,FALSE)&amp;(I$1+((ROW()-$C102)*4))&amp;":"&amp;VLOOKUP($A96,tab_z,3,FALSE)&amp;(I$2+((ROW()-$C102)*4))),BD!$K$6))/2+IF(I96="","",COUNTIF(INDIRECT("'Calcul1'!"&amp;VLOOKUP($A96,tab_z,2,FALSE)&amp;(I$1+((ROW()-$C102)*4))&amp;":"&amp;VLOOKUP($A96,tab_z,3,FALSE)&amp;(I$2+((ROW()-$C102)*4))),BD!$K$7))/2+IF(I96="","",COUNTIF(INDIRECT("'Calcul1'!"&amp;VLOOKUP($A96,tab_z,2,FALSE)&amp;(I$1+((ROW()-$C102)*4))&amp;":"&amp;VLOOKUP($A96,tab_z,3,FALSE)&amp;(I$2+((ROW()-$C102)*4))),BD!$K$8))/2+IF(I96="","",COUNTIF(INDIRECT("'Calcul1'!"&amp;VLOOKUP($A96,tab_z,2,FALSE)&amp;(I$1+((ROW()-$C102)*4))&amp;":"&amp;VLOOKUP($A96,tab_z,3,FALSE)&amp;(I$2+((ROW()-$C102)*4))),BD!$K$9))/2+IF(I96="","",COUNTIF(INDIRECT("'Calcul1'!"&amp;VLOOKUP($A96,tab_z,2,FALSE)&amp;(I$1+((ROW()-$C102)*4))&amp;":"&amp;VLOOKUP($A96,tab_z,3,FALSE)&amp;(I$2+((ROW()-$C102)*4))),BD!$K$10))/2+IF(I96="","",COUNTIF(INDIRECT("'Calcul1'!"&amp;VLOOKUP($A96,tab_z,2,FALSE)&amp;(I$1+((ROW()-$C102)*4))&amp;":"&amp;VLOOKUP($A96,tab_z,3,FALSE)&amp;(I$2+((ROW()-$C102)*4))),BD!$K$11))/2+IF(I96="","",COUNTIF(INDIRECT("'Calcul1'!"&amp;VLOOKUP($A96,tab_z,2,FALSE)&amp;(I$1+((ROW()-$C102)*4))&amp;":"&amp;VLOOKUP($A96,tab_z,3,FALSE)&amp;(I$2+((ROW()-$C102)*4))),BD!$K$12))/2+IF(I96="","",COUNTIF(INDIRECT("'Calcul1'!"&amp;VLOOKUP($A96,tab_z,2,FALSE)&amp;(I$1+((ROW()-$C102)*4))&amp;":"&amp;VLOOKUP($A96,tab_z,3,FALSE)&amp;(I$2+((ROW()-$C102)*4))),BD!$K$13))/2+IF(I96="","",COUNTIF(INDIRECT("'Calcul1'!"&amp;VLOOKUP($A96,tab_z,2,FALSE)&amp;(I$1+((ROW()-$C102)*4))&amp;":"&amp;VLOOKUP($A96,tab_z,3,FALSE)&amp;(I$2+((ROW()-$C102)*4))),BD!$K$14))/2+IF(I96="","",COUNTIF(INDIRECT("'Calcul1'!"&amp;VLOOKUP($A96,tab_z,2,FALSE)&amp;(I$1+((ROW()-$C102)*4))&amp;":"&amp;VLOOKUP($A96,tab_z,3,FALSE)&amp;(I$2+((ROW()-$C102)*4))),BD!$K$15))/2+IF(I96="","",COUNTIF(INDIRECT("'Calcul1'!"&amp;VLOOKUP($A96,tab_z,2,FALSE)&amp;(I$1+((ROW()-$C102)*4))&amp;":"&amp;VLOOKUP($A96,tab_z,3,FALSE)&amp;(I$2+((ROW()-$C102)*4))),BD!$K$16))/2+IF(I96="","",COUNTIF(INDIRECT("'Calcul1'!"&amp;VLOOKUP($A96,tab_z,2,FALSE)&amp;(I$1+((ROW()-$C102)*4))&amp;":"&amp;VLOOKUP($A96,tab_z,3,FALSE)&amp;(I$2+((ROW()-$C102)*4))),BD!$K$17))/2+IF(I96="","",COUNTIF(INDIRECT("'Calcul1'!"&amp;VLOOKUP($A96,tab_z,2,FALSE)&amp;(I$1+((ROW()-$C102)*4))&amp;":"&amp;VLOOKUP($A96,tab_z,3,FALSE)&amp;(I$2+((ROW()-$C102)*4))),BD!$K$18))/2+IF(I96="","",COUNTIF(INDIRECT("'Calcul1'!"&amp;VLOOKUP($A96,tab_z,2,FALSE)&amp;(I$1+((ROW()-$C102)*4))&amp;":"&amp;VLOOKUP($A96,tab_z,3,FALSE)&amp;(I$2+((ROW()-$C102)*4))),BD!$K$19))/2+IF(I96="","",COUNTIF(INDIRECT("'Calcul1'!"&amp;VLOOKUP($A96,tab_z,2,FALSE)&amp;(I$1+((ROW()-$C102)*4))&amp;":"&amp;VLOOKUP($A96,tab_z,3,FALSE)&amp;(I$2+((ROW()-$C102)*4))),BD!$K$20))/2</f>
        <v>#VALUE!</v>
      </c>
      <c r="J102" s="275" t="e">
        <f ca="1">IF(J96="","",COUNTIF(INDIRECT("'Calcul1'!"&amp;VLOOKUP($A96,tab_z,2,FALSE)&amp;(J$1+((ROW()-$C102)*4))&amp;":"&amp;VLOOKUP($A96,tab_z,3,FALSE)&amp;(J$2+((ROW()-$C102)*4))),BD!$K$2))/2+IF(J96="","",COUNTIF(INDIRECT("'Calcul1'!"&amp;VLOOKUP($A96,tab_z,2,FALSE)&amp;(J$1+((ROW()-$C102)*4))&amp;":"&amp;VLOOKUP($A96,tab_z,3,FALSE)&amp;(J$2+((ROW()-$C102)*4))),BD!$K$3))/2+IF(J96="","",COUNTIF(INDIRECT("'Calcul1'!"&amp;VLOOKUP($A96,tab_z,2,FALSE)&amp;(J$1+((ROW()-$C102)*4))&amp;":"&amp;VLOOKUP($A96,tab_z,3,FALSE)&amp;(J$2+((ROW()-$C102)*4))),BD!$K$4))/2+IF(J96="","",COUNTIF(INDIRECT("'Calcul1'!"&amp;VLOOKUP($A96,tab_z,2,FALSE)&amp;(J$1+((ROW()-$C102)*4))&amp;":"&amp;VLOOKUP($A96,tab_z,3,FALSE)&amp;(J$2+((ROW()-$C102)*4))),BD!$K$5))/2+IF(J96="","",COUNTIF(INDIRECT("'Calcul1'!"&amp;VLOOKUP($A96,tab_z,2,FALSE)&amp;(J$1+((ROW()-$C102)*4))&amp;":"&amp;VLOOKUP($A96,tab_z,3,FALSE)&amp;(J$2+((ROW()-$C102)*4))),BD!$K$6))/2+IF(J96="","",COUNTIF(INDIRECT("'Calcul1'!"&amp;VLOOKUP($A96,tab_z,2,FALSE)&amp;(J$1+((ROW()-$C102)*4))&amp;":"&amp;VLOOKUP($A96,tab_z,3,FALSE)&amp;(J$2+((ROW()-$C102)*4))),BD!$K$7))/2+IF(J96="","",COUNTIF(INDIRECT("'Calcul1'!"&amp;VLOOKUP($A96,tab_z,2,FALSE)&amp;(J$1+((ROW()-$C102)*4))&amp;":"&amp;VLOOKUP($A96,tab_z,3,FALSE)&amp;(J$2+((ROW()-$C102)*4))),BD!$K$8))/2+IF(J96="","",COUNTIF(INDIRECT("'Calcul1'!"&amp;VLOOKUP($A96,tab_z,2,FALSE)&amp;(J$1+((ROW()-$C102)*4))&amp;":"&amp;VLOOKUP($A96,tab_z,3,FALSE)&amp;(J$2+((ROW()-$C102)*4))),BD!$K$9))/2+IF(J96="","",COUNTIF(INDIRECT("'Calcul1'!"&amp;VLOOKUP($A96,tab_z,2,FALSE)&amp;(J$1+((ROW()-$C102)*4))&amp;":"&amp;VLOOKUP($A96,tab_z,3,FALSE)&amp;(J$2+((ROW()-$C102)*4))),BD!$K$10))/2+IF(J96="","",COUNTIF(INDIRECT("'Calcul1'!"&amp;VLOOKUP($A96,tab_z,2,FALSE)&amp;(J$1+((ROW()-$C102)*4))&amp;":"&amp;VLOOKUP($A96,tab_z,3,FALSE)&amp;(J$2+((ROW()-$C102)*4))),BD!$K$11))/2+IF(J96="","",COUNTIF(INDIRECT("'Calcul1'!"&amp;VLOOKUP($A96,tab_z,2,FALSE)&amp;(J$1+((ROW()-$C102)*4))&amp;":"&amp;VLOOKUP($A96,tab_z,3,FALSE)&amp;(J$2+((ROW()-$C102)*4))),BD!$K$12))/2+IF(J96="","",COUNTIF(INDIRECT("'Calcul1'!"&amp;VLOOKUP($A96,tab_z,2,FALSE)&amp;(J$1+((ROW()-$C102)*4))&amp;":"&amp;VLOOKUP($A96,tab_z,3,FALSE)&amp;(J$2+((ROW()-$C102)*4))),BD!$K$13))/2+IF(J96="","",COUNTIF(INDIRECT("'Calcul1'!"&amp;VLOOKUP($A96,tab_z,2,FALSE)&amp;(J$1+((ROW()-$C102)*4))&amp;":"&amp;VLOOKUP($A96,tab_z,3,FALSE)&amp;(J$2+((ROW()-$C102)*4))),BD!$K$14))/2+IF(J96="","",COUNTIF(INDIRECT("'Calcul1'!"&amp;VLOOKUP($A96,tab_z,2,FALSE)&amp;(J$1+((ROW()-$C102)*4))&amp;":"&amp;VLOOKUP($A96,tab_z,3,FALSE)&amp;(J$2+((ROW()-$C102)*4))),BD!$K$15))/2+IF(J96="","",COUNTIF(INDIRECT("'Calcul1'!"&amp;VLOOKUP($A96,tab_z,2,FALSE)&amp;(J$1+((ROW()-$C102)*4))&amp;":"&amp;VLOOKUP($A96,tab_z,3,FALSE)&amp;(J$2+((ROW()-$C102)*4))),BD!$K$16))/2+IF(J96="","",COUNTIF(INDIRECT("'Calcul1'!"&amp;VLOOKUP($A96,tab_z,2,FALSE)&amp;(J$1+((ROW()-$C102)*4))&amp;":"&amp;VLOOKUP($A96,tab_z,3,FALSE)&amp;(J$2+((ROW()-$C102)*4))),BD!$K$17))/2+IF(J96="","",COUNTIF(INDIRECT("'Calcul1'!"&amp;VLOOKUP($A96,tab_z,2,FALSE)&amp;(J$1+((ROW()-$C102)*4))&amp;":"&amp;VLOOKUP($A96,tab_z,3,FALSE)&amp;(J$2+((ROW()-$C102)*4))),BD!$K$18))/2+IF(J96="","",COUNTIF(INDIRECT("'Calcul1'!"&amp;VLOOKUP($A96,tab_z,2,FALSE)&amp;(J$1+((ROW()-$C102)*4))&amp;":"&amp;VLOOKUP($A96,tab_z,3,FALSE)&amp;(J$2+((ROW()-$C102)*4))),BD!$K$19))/2+IF(J96="","",COUNTIF(INDIRECT("'Calcul1'!"&amp;VLOOKUP($A96,tab_z,2,FALSE)&amp;(J$1+((ROW()-$C102)*4))&amp;":"&amp;VLOOKUP($A96,tab_z,3,FALSE)&amp;(J$2+((ROW()-$C102)*4))),BD!$K$20))/2</f>
        <v>#VALUE!</v>
      </c>
      <c r="K102" s="275" t="e">
        <f ca="1">IF(K96="","",COUNTIF(INDIRECT("'Calcul1'!"&amp;VLOOKUP($A96,tab_z,2,FALSE)&amp;(K$1+((ROW()-$C102)*4))&amp;":"&amp;VLOOKUP($A96,tab_z,3,FALSE)&amp;(K$2+((ROW()-$C102)*4))),BD!$K$2))/2+IF(K96="","",COUNTIF(INDIRECT("'Calcul1'!"&amp;VLOOKUP($A96,tab_z,2,FALSE)&amp;(K$1+((ROW()-$C102)*4))&amp;":"&amp;VLOOKUP($A96,tab_z,3,FALSE)&amp;(K$2+((ROW()-$C102)*4))),BD!$K$3))/2+IF(K96="","",COUNTIF(INDIRECT("'Calcul1'!"&amp;VLOOKUP($A96,tab_z,2,FALSE)&amp;(K$1+((ROW()-$C102)*4))&amp;":"&amp;VLOOKUP($A96,tab_z,3,FALSE)&amp;(K$2+((ROW()-$C102)*4))),BD!$K$4))/2+IF(K96="","",COUNTIF(INDIRECT("'Calcul1'!"&amp;VLOOKUP($A96,tab_z,2,FALSE)&amp;(K$1+((ROW()-$C102)*4))&amp;":"&amp;VLOOKUP($A96,tab_z,3,FALSE)&amp;(K$2+((ROW()-$C102)*4))),BD!$K$5))/2+IF(K96="","",COUNTIF(INDIRECT("'Calcul1'!"&amp;VLOOKUP($A96,tab_z,2,FALSE)&amp;(K$1+((ROW()-$C102)*4))&amp;":"&amp;VLOOKUP($A96,tab_z,3,FALSE)&amp;(K$2+((ROW()-$C102)*4))),BD!$K$6))/2+IF(K96="","",COUNTIF(INDIRECT("'Calcul1'!"&amp;VLOOKUP($A96,tab_z,2,FALSE)&amp;(K$1+((ROW()-$C102)*4))&amp;":"&amp;VLOOKUP($A96,tab_z,3,FALSE)&amp;(K$2+((ROW()-$C102)*4))),BD!$K$7))/2+IF(K96="","",COUNTIF(INDIRECT("'Calcul1'!"&amp;VLOOKUP($A96,tab_z,2,FALSE)&amp;(K$1+((ROW()-$C102)*4))&amp;":"&amp;VLOOKUP($A96,tab_z,3,FALSE)&amp;(K$2+((ROW()-$C102)*4))),BD!$K$8))/2+IF(K96="","",COUNTIF(INDIRECT("'Calcul1'!"&amp;VLOOKUP($A96,tab_z,2,FALSE)&amp;(K$1+((ROW()-$C102)*4))&amp;":"&amp;VLOOKUP($A96,tab_z,3,FALSE)&amp;(K$2+((ROW()-$C102)*4))),BD!$K$9))/2+IF(K96="","",COUNTIF(INDIRECT("'Calcul1'!"&amp;VLOOKUP($A96,tab_z,2,FALSE)&amp;(K$1+((ROW()-$C102)*4))&amp;":"&amp;VLOOKUP($A96,tab_z,3,FALSE)&amp;(K$2+((ROW()-$C102)*4))),BD!$K$10))/2+IF(K96="","",COUNTIF(INDIRECT("'Calcul1'!"&amp;VLOOKUP($A96,tab_z,2,FALSE)&amp;(K$1+((ROW()-$C102)*4))&amp;":"&amp;VLOOKUP($A96,tab_z,3,FALSE)&amp;(K$2+((ROW()-$C102)*4))),BD!$K$11))/2+IF(K96="","",COUNTIF(INDIRECT("'Calcul1'!"&amp;VLOOKUP($A96,tab_z,2,FALSE)&amp;(K$1+((ROW()-$C102)*4))&amp;":"&amp;VLOOKUP($A96,tab_z,3,FALSE)&amp;(K$2+((ROW()-$C102)*4))),BD!$K$12))/2+IF(K96="","",COUNTIF(INDIRECT("'Calcul1'!"&amp;VLOOKUP($A96,tab_z,2,FALSE)&amp;(K$1+((ROW()-$C102)*4))&amp;":"&amp;VLOOKUP($A96,tab_z,3,FALSE)&amp;(K$2+((ROW()-$C102)*4))),BD!$K$13))/2+IF(K96="","",COUNTIF(INDIRECT("'Calcul1'!"&amp;VLOOKUP($A96,tab_z,2,FALSE)&amp;(K$1+((ROW()-$C102)*4))&amp;":"&amp;VLOOKUP($A96,tab_z,3,FALSE)&amp;(K$2+((ROW()-$C102)*4))),BD!$K$14))/2+IF(K96="","",COUNTIF(INDIRECT("'Calcul1'!"&amp;VLOOKUP($A96,tab_z,2,FALSE)&amp;(K$1+((ROW()-$C102)*4))&amp;":"&amp;VLOOKUP($A96,tab_z,3,FALSE)&amp;(K$2+((ROW()-$C102)*4))),BD!$K$15))/2+IF(K96="","",COUNTIF(INDIRECT("'Calcul1'!"&amp;VLOOKUP($A96,tab_z,2,FALSE)&amp;(K$1+((ROW()-$C102)*4))&amp;":"&amp;VLOOKUP($A96,tab_z,3,FALSE)&amp;(K$2+((ROW()-$C102)*4))),BD!$K$16))/2+IF(K96="","",COUNTIF(INDIRECT("'Calcul1'!"&amp;VLOOKUP($A96,tab_z,2,FALSE)&amp;(K$1+((ROW()-$C102)*4))&amp;":"&amp;VLOOKUP($A96,tab_z,3,FALSE)&amp;(K$2+((ROW()-$C102)*4))),BD!$K$17))/2+IF(K96="","",COUNTIF(INDIRECT("'Calcul1'!"&amp;VLOOKUP($A96,tab_z,2,FALSE)&amp;(K$1+((ROW()-$C102)*4))&amp;":"&amp;VLOOKUP($A96,tab_z,3,FALSE)&amp;(K$2+((ROW()-$C102)*4))),BD!$K$18))/2+IF(K96="","",COUNTIF(INDIRECT("'Calcul1'!"&amp;VLOOKUP($A96,tab_z,2,FALSE)&amp;(K$1+((ROW()-$C102)*4))&amp;":"&amp;VLOOKUP($A96,tab_z,3,FALSE)&amp;(K$2+((ROW()-$C102)*4))),BD!$K$19))/2+IF(K96="","",COUNTIF(INDIRECT("'Calcul1'!"&amp;VLOOKUP($A96,tab_z,2,FALSE)&amp;(K$1+((ROW()-$C102)*4))&amp;":"&amp;VLOOKUP($A96,tab_z,3,FALSE)&amp;(K$2+((ROW()-$C102)*4))),BD!$K$20))/2</f>
        <v>#VALUE!</v>
      </c>
      <c r="L102" s="276" t="e">
        <f ca="1">IF(L96="","",COUNTIF(INDIRECT("'Calcul1'!"&amp;VLOOKUP($A96,tab_z,2,FALSE)&amp;(L$1+((ROW()-$C102)*4))&amp;":"&amp;VLOOKUP($A96,tab_z,3,FALSE)&amp;(L$2+((ROW()-$C102)*4))),BD!$K$2))/2+IF(L96="","",COUNTIF(INDIRECT("'Calcul1'!"&amp;VLOOKUP($A96,tab_z,2,FALSE)&amp;(L$1+((ROW()-$C102)*4))&amp;":"&amp;VLOOKUP($A96,tab_z,3,FALSE)&amp;(L$2+((ROW()-$C102)*4))),BD!$K$3))/2+IF(L96="","",COUNTIF(INDIRECT("'Calcul1'!"&amp;VLOOKUP($A96,tab_z,2,FALSE)&amp;(L$1+((ROW()-$C102)*4))&amp;":"&amp;VLOOKUP($A96,tab_z,3,FALSE)&amp;(L$2+((ROW()-$C102)*4))),BD!$K$4))/2+IF(L96="","",COUNTIF(INDIRECT("'Calcul1'!"&amp;VLOOKUP($A96,tab_z,2,FALSE)&amp;(L$1+((ROW()-$C102)*4))&amp;":"&amp;VLOOKUP($A96,tab_z,3,FALSE)&amp;(L$2+((ROW()-$C102)*4))),BD!$K$5))/2+IF(L96="","",COUNTIF(INDIRECT("'Calcul1'!"&amp;VLOOKUP($A96,tab_z,2,FALSE)&amp;(L$1+((ROW()-$C102)*4))&amp;":"&amp;VLOOKUP($A96,tab_z,3,FALSE)&amp;(L$2+((ROW()-$C102)*4))),BD!$K$6))/2+IF(L96="","",COUNTIF(INDIRECT("'Calcul1'!"&amp;VLOOKUP($A96,tab_z,2,FALSE)&amp;(L$1+((ROW()-$C102)*4))&amp;":"&amp;VLOOKUP($A96,tab_z,3,FALSE)&amp;(L$2+((ROW()-$C102)*4))),BD!$K$7))/2+IF(L96="","",COUNTIF(INDIRECT("'Calcul1'!"&amp;VLOOKUP($A96,tab_z,2,FALSE)&amp;(L$1+((ROW()-$C102)*4))&amp;":"&amp;VLOOKUP($A96,tab_z,3,FALSE)&amp;(L$2+((ROW()-$C102)*4))),BD!$K$8))/2+IF(L96="","",COUNTIF(INDIRECT("'Calcul1'!"&amp;VLOOKUP($A96,tab_z,2,FALSE)&amp;(L$1+((ROW()-$C102)*4))&amp;":"&amp;VLOOKUP($A96,tab_z,3,FALSE)&amp;(L$2+((ROW()-$C102)*4))),BD!$K$9))/2+IF(L96="","",COUNTIF(INDIRECT("'Calcul1'!"&amp;VLOOKUP($A96,tab_z,2,FALSE)&amp;(L$1+((ROW()-$C102)*4))&amp;":"&amp;VLOOKUP($A96,tab_z,3,FALSE)&amp;(L$2+((ROW()-$C102)*4))),BD!$K$10))/2+IF(L96="","",COUNTIF(INDIRECT("'Calcul1'!"&amp;VLOOKUP($A96,tab_z,2,FALSE)&amp;(L$1+((ROW()-$C102)*4))&amp;":"&amp;VLOOKUP($A96,tab_z,3,FALSE)&amp;(L$2+((ROW()-$C102)*4))),BD!$K$11))/2+IF(L96="","",COUNTIF(INDIRECT("'Calcul1'!"&amp;VLOOKUP($A96,tab_z,2,FALSE)&amp;(L$1+((ROW()-$C102)*4))&amp;":"&amp;VLOOKUP($A96,tab_z,3,FALSE)&amp;(L$2+((ROW()-$C102)*4))),BD!$K$12))/2+IF(L96="","",COUNTIF(INDIRECT("'Calcul1'!"&amp;VLOOKUP($A96,tab_z,2,FALSE)&amp;(L$1+((ROW()-$C102)*4))&amp;":"&amp;VLOOKUP($A96,tab_z,3,FALSE)&amp;(L$2+((ROW()-$C102)*4))),BD!$K$13))/2+IF(L96="","",COUNTIF(INDIRECT("'Calcul1'!"&amp;VLOOKUP($A96,tab_z,2,FALSE)&amp;(L$1+((ROW()-$C102)*4))&amp;":"&amp;VLOOKUP($A96,tab_z,3,FALSE)&amp;(L$2+((ROW()-$C102)*4))),BD!$K$14))/2+IF(L96="","",COUNTIF(INDIRECT("'Calcul1'!"&amp;VLOOKUP($A96,tab_z,2,FALSE)&amp;(L$1+((ROW()-$C102)*4))&amp;":"&amp;VLOOKUP($A96,tab_z,3,FALSE)&amp;(L$2+((ROW()-$C102)*4))),BD!$K$15))/2+IF(L96="","",COUNTIF(INDIRECT("'Calcul1'!"&amp;VLOOKUP($A96,tab_z,2,FALSE)&amp;(L$1+((ROW()-$C102)*4))&amp;":"&amp;VLOOKUP($A96,tab_z,3,FALSE)&amp;(L$2+((ROW()-$C102)*4))),BD!$K$16))/2+IF(L96="","",COUNTIF(INDIRECT("'Calcul1'!"&amp;VLOOKUP($A96,tab_z,2,FALSE)&amp;(L$1+((ROW()-$C102)*4))&amp;":"&amp;VLOOKUP($A96,tab_z,3,FALSE)&amp;(L$2+((ROW()-$C102)*4))),BD!$K$17))/2+IF(L96="","",COUNTIF(INDIRECT("'Calcul1'!"&amp;VLOOKUP($A96,tab_z,2,FALSE)&amp;(L$1+((ROW()-$C102)*4))&amp;":"&amp;VLOOKUP($A96,tab_z,3,FALSE)&amp;(L$2+((ROW()-$C102)*4))),BD!$K$18))/2+IF(L96="","",COUNTIF(INDIRECT("'Calcul1'!"&amp;VLOOKUP($A96,tab_z,2,FALSE)&amp;(L$1+((ROW()-$C102)*4))&amp;":"&amp;VLOOKUP($A96,tab_z,3,FALSE)&amp;(L$2+((ROW()-$C102)*4))),BD!$K$19))/2+IF(L96="","",COUNTIF(INDIRECT("'Calcul1'!"&amp;VLOOKUP($A96,tab_z,2,FALSE)&amp;(L$1+((ROW()-$C102)*4))&amp;":"&amp;VLOOKUP($A96,tab_z,3,FALSE)&amp;(L$2+((ROW()-$C102)*4))),BD!$K$20))/2</f>
        <v>#VALUE!</v>
      </c>
    </row>
    <row r="103" spans="1:12" x14ac:dyDescent="0.2">
      <c r="C103">
        <v>103</v>
      </c>
      <c r="D103" s="287" t="s">
        <v>535</v>
      </c>
      <c r="E103" s="274">
        <f t="shared" ref="E103:L103" ca="1" si="31">IF(E96="","",COUNTIF(INDIRECT("'Calcul1'!"&amp;VLOOKUP($A96,tab_z,2,FALSE)&amp;(E$1+((ROW()-$C103)*4))&amp;":"&amp;VLOOKUP($A96,tab_z,3,FALSE)&amp;(E$2+((ROW()-$C103)*4))),0))</f>
        <v>10</v>
      </c>
      <c r="F103" s="275">
        <f t="shared" ca="1" si="31"/>
        <v>10</v>
      </c>
      <c r="G103" s="275">
        <f t="shared" ca="1" si="31"/>
        <v>10</v>
      </c>
      <c r="H103" s="275" t="str">
        <f t="shared" ca="1" si="31"/>
        <v/>
      </c>
      <c r="I103" s="275" t="str">
        <f t="shared" ca="1" si="31"/>
        <v/>
      </c>
      <c r="J103" s="275" t="str">
        <f t="shared" ca="1" si="31"/>
        <v/>
      </c>
      <c r="K103" s="275" t="str">
        <f t="shared" ca="1" si="31"/>
        <v/>
      </c>
      <c r="L103" s="276" t="str">
        <f t="shared" ca="1" si="31"/>
        <v/>
      </c>
    </row>
    <row r="104" spans="1:12" x14ac:dyDescent="0.2">
      <c r="C104">
        <v>104</v>
      </c>
      <c r="D104" s="287" t="s">
        <v>536</v>
      </c>
      <c r="E104" s="274">
        <f ca="1">IF(E96="","",COUNTIF(INDIRECT("'Calcul1'!"&amp;VLOOKUP($A96,tab_z,2,FALSE)&amp;(E$1+((ROW()-$C104)*4))&amp;":"&amp;VLOOKUP($A96,tab_z,3,FALSE)&amp;(E$2+((ROW()-$C104)*4))),BD!$B$2))+IF(E96="","",COUNTIF(INDIRECT("'Calcul1'!"&amp;VLOOKUP($A96,tab_z,2,FALSE)&amp;(E$1+((ROW()-$C104)*4))&amp;":"&amp;VLOOKUP($A96,tab_z,3,FALSE)&amp;(E$2+((ROW()-$C104)*4))),CP_2_M))/2+IF(E96="","",COUNTIF(INDIRECT("'Calcul1'!"&amp;VLOOKUP($A96,tab_z,2,FALSE)&amp;(E$1+((ROW()-$C104)*4))&amp;":"&amp;VLOOKUP($A96,tab_z,3,FALSE)&amp;(E$2+((ROW()-$C104)*4))),CP_2_A))/2+IF(E96="","",COUNTIF(INDIRECT("'Calcul1'!"&amp;VLOOKUP($A96,tab_z,2,FALSE)&amp;(E$1+((ROW()-$C104)*4))&amp;":"&amp;VLOOKUP($A96,tab_z,3,FALSE)&amp;(E$2+((ROW()-$C104)*4))),BD!$B$6))/2+IF(E96="","",COUNTIF(INDIRECT("'Calcul1'!"&amp;VLOOKUP($A96,tab_z,2,FALSE)&amp;(E$1+((ROW()-$C104)*4))&amp;":"&amp;VLOOKUP($A96,tab_z,3,FALSE)&amp;(E$2+((ROW()-$C104)*4))),BD!$B$7))/2</f>
        <v>0</v>
      </c>
      <c r="F104" s="275">
        <f ca="1">IF(F96="","",COUNTIF(INDIRECT("'Calcul1'!"&amp;VLOOKUP($A96,tab_z,2,FALSE)&amp;(F$1+((ROW()-$C104)*4))&amp;":"&amp;VLOOKUP($A96,tab_z,3,FALSE)&amp;(F$2+((ROW()-$C104)*4))),BD!$B$2))+IF(F96="","",COUNTIF(INDIRECT("'Calcul1'!"&amp;VLOOKUP($A96,tab_z,2,FALSE)&amp;(F$1+((ROW()-$C104)*4))&amp;":"&amp;VLOOKUP($A96,tab_z,3,FALSE)&amp;(F$2+((ROW()-$C104)*4))),CP_2_M))/2+IF(F96="","",COUNTIF(INDIRECT("'Calcul1'!"&amp;VLOOKUP($A96,tab_z,2,FALSE)&amp;(F$1+((ROW()-$C104)*4))&amp;":"&amp;VLOOKUP($A96,tab_z,3,FALSE)&amp;(F$2+((ROW()-$C104)*4))),CP_2_A))/2+IF(F96="","",COUNTIF(INDIRECT("'Calcul1'!"&amp;VLOOKUP($A96,tab_z,2,FALSE)&amp;(F$1+((ROW()-$C104)*4))&amp;":"&amp;VLOOKUP($A96,tab_z,3,FALSE)&amp;(F$2+((ROW()-$C104)*4))),BD!$B$6))/2+IF(F96="","",COUNTIF(INDIRECT("'Calcul1'!"&amp;VLOOKUP($A96,tab_z,2,FALSE)&amp;(F$1+((ROW()-$C104)*4))&amp;":"&amp;VLOOKUP($A96,tab_z,3,FALSE)&amp;(F$2+((ROW()-$C104)*4))),BD!$B$7))/2</f>
        <v>0</v>
      </c>
      <c r="G104" s="275">
        <f ca="1">IF(G96="","",COUNTIF(INDIRECT("'Calcul1'!"&amp;VLOOKUP($A96,tab_z,2,FALSE)&amp;(G$1+((ROW()-$C104)*4))&amp;":"&amp;VLOOKUP($A96,tab_z,3,FALSE)&amp;(G$2+((ROW()-$C104)*4))),BD!$B$2))+IF(G96="","",COUNTIF(INDIRECT("'Calcul1'!"&amp;VLOOKUP($A96,tab_z,2,FALSE)&amp;(G$1+((ROW()-$C104)*4))&amp;":"&amp;VLOOKUP($A96,tab_z,3,FALSE)&amp;(G$2+((ROW()-$C104)*4))),CP_2_M))/2+IF(G96="","",COUNTIF(INDIRECT("'Calcul1'!"&amp;VLOOKUP($A96,tab_z,2,FALSE)&amp;(G$1+((ROW()-$C104)*4))&amp;":"&amp;VLOOKUP($A96,tab_z,3,FALSE)&amp;(G$2+((ROW()-$C104)*4))),CP_2_A))/2+IF(G96="","",COUNTIF(INDIRECT("'Calcul1'!"&amp;VLOOKUP($A96,tab_z,2,FALSE)&amp;(G$1+((ROW()-$C104)*4))&amp;":"&amp;VLOOKUP($A96,tab_z,3,FALSE)&amp;(G$2+((ROW()-$C104)*4))),BD!$B$6))/2+IF(G96="","",COUNTIF(INDIRECT("'Calcul1'!"&amp;VLOOKUP($A96,tab_z,2,FALSE)&amp;(G$1+((ROW()-$C104)*4))&amp;":"&amp;VLOOKUP($A96,tab_z,3,FALSE)&amp;(G$2+((ROW()-$C104)*4))),BD!$B$7))/2</f>
        <v>0</v>
      </c>
      <c r="H104" s="275" t="e">
        <f ca="1">IF(H96="","",COUNTIF(INDIRECT("'Calcul1'!"&amp;VLOOKUP($A96,tab_z,2,FALSE)&amp;(H$1+((ROW()-$C104)*4))&amp;":"&amp;VLOOKUP($A96,tab_z,3,FALSE)&amp;(H$2+((ROW()-$C104)*4))),BD!$B$2))+IF(H96="","",COUNTIF(INDIRECT("'Calcul1'!"&amp;VLOOKUP($A96,tab_z,2,FALSE)&amp;(H$1+((ROW()-$C104)*4))&amp;":"&amp;VLOOKUP($A96,tab_z,3,FALSE)&amp;(H$2+((ROW()-$C104)*4))),CP_2_M))/2+IF(H96="","",COUNTIF(INDIRECT("'Calcul1'!"&amp;VLOOKUP($A96,tab_z,2,FALSE)&amp;(H$1+((ROW()-$C104)*4))&amp;":"&amp;VLOOKUP($A96,tab_z,3,FALSE)&amp;(H$2+((ROW()-$C104)*4))),CP_2_A))/2+IF(H96="","",COUNTIF(INDIRECT("'Calcul1'!"&amp;VLOOKUP($A96,tab_z,2,FALSE)&amp;(H$1+((ROW()-$C104)*4))&amp;":"&amp;VLOOKUP($A96,tab_z,3,FALSE)&amp;(H$2+((ROW()-$C104)*4))),BD!$B$6))/2+IF(H96="","",COUNTIF(INDIRECT("'Calcul1'!"&amp;VLOOKUP($A96,tab_z,2,FALSE)&amp;(H$1+((ROW()-$C104)*4))&amp;":"&amp;VLOOKUP($A96,tab_z,3,FALSE)&amp;(H$2+((ROW()-$C104)*4))),BD!$B$7))/2</f>
        <v>#VALUE!</v>
      </c>
      <c r="I104" s="275" t="e">
        <f ca="1">IF(I96="","",COUNTIF(INDIRECT("'Calcul1'!"&amp;VLOOKUP($A96,tab_z,2,FALSE)&amp;(I$1+((ROW()-$C104)*4))&amp;":"&amp;VLOOKUP($A96,tab_z,3,FALSE)&amp;(I$2+((ROW()-$C104)*4))),BD!$B$2))+IF(I96="","",COUNTIF(INDIRECT("'Calcul1'!"&amp;VLOOKUP($A96,tab_z,2,FALSE)&amp;(I$1+((ROW()-$C104)*4))&amp;":"&amp;VLOOKUP($A96,tab_z,3,FALSE)&amp;(I$2+((ROW()-$C104)*4))),CP_2_M))/2+IF(I96="","",COUNTIF(INDIRECT("'Calcul1'!"&amp;VLOOKUP($A96,tab_z,2,FALSE)&amp;(I$1+((ROW()-$C104)*4))&amp;":"&amp;VLOOKUP($A96,tab_z,3,FALSE)&amp;(I$2+((ROW()-$C104)*4))),CP_2_A))/2+IF(I96="","",COUNTIF(INDIRECT("'Calcul1'!"&amp;VLOOKUP($A96,tab_z,2,FALSE)&amp;(I$1+((ROW()-$C104)*4))&amp;":"&amp;VLOOKUP($A96,tab_z,3,FALSE)&amp;(I$2+((ROW()-$C104)*4))),BD!$B$6))/2+IF(I96="","",COUNTIF(INDIRECT("'Calcul1'!"&amp;VLOOKUP($A96,tab_z,2,FALSE)&amp;(I$1+((ROW()-$C104)*4))&amp;":"&amp;VLOOKUP($A96,tab_z,3,FALSE)&amp;(I$2+((ROW()-$C104)*4))),BD!$B$7))/2</f>
        <v>#VALUE!</v>
      </c>
      <c r="J104" s="275" t="e">
        <f ca="1">IF(J96="","",COUNTIF(INDIRECT("'Calcul1'!"&amp;VLOOKUP($A96,tab_z,2,FALSE)&amp;(J$1+((ROW()-$C104)*4))&amp;":"&amp;VLOOKUP($A96,tab_z,3,FALSE)&amp;(J$2+((ROW()-$C104)*4))),BD!$B$2))+IF(J96="","",COUNTIF(INDIRECT("'Calcul1'!"&amp;VLOOKUP($A96,tab_z,2,FALSE)&amp;(J$1+((ROW()-$C104)*4))&amp;":"&amp;VLOOKUP($A96,tab_z,3,FALSE)&amp;(J$2+((ROW()-$C104)*4))),CP_2_M))/2+IF(J96="","",COUNTIF(INDIRECT("'Calcul1'!"&amp;VLOOKUP($A96,tab_z,2,FALSE)&amp;(J$1+((ROW()-$C104)*4))&amp;":"&amp;VLOOKUP($A96,tab_z,3,FALSE)&amp;(J$2+((ROW()-$C104)*4))),CP_2_A))/2+IF(J96="","",COUNTIF(INDIRECT("'Calcul1'!"&amp;VLOOKUP($A96,tab_z,2,FALSE)&amp;(J$1+((ROW()-$C104)*4))&amp;":"&amp;VLOOKUP($A96,tab_z,3,FALSE)&amp;(J$2+((ROW()-$C104)*4))),BD!$B$6))/2+IF(J96="","",COUNTIF(INDIRECT("'Calcul1'!"&amp;VLOOKUP($A96,tab_z,2,FALSE)&amp;(J$1+((ROW()-$C104)*4))&amp;":"&amp;VLOOKUP($A96,tab_z,3,FALSE)&amp;(J$2+((ROW()-$C104)*4))),BD!$B$7))/2</f>
        <v>#VALUE!</v>
      </c>
      <c r="K104" s="275" t="e">
        <f ca="1">IF(K96="","",COUNTIF(INDIRECT("'Calcul1'!"&amp;VLOOKUP($A96,tab_z,2,FALSE)&amp;(K$1+((ROW()-$C104)*4))&amp;":"&amp;VLOOKUP($A96,tab_z,3,FALSE)&amp;(K$2+((ROW()-$C104)*4))),BD!$B$2))+IF(K96="","",COUNTIF(INDIRECT("'Calcul1'!"&amp;VLOOKUP($A96,tab_z,2,FALSE)&amp;(K$1+((ROW()-$C104)*4))&amp;":"&amp;VLOOKUP($A96,tab_z,3,FALSE)&amp;(K$2+((ROW()-$C104)*4))),CP_2_M))/2+IF(K96="","",COUNTIF(INDIRECT("'Calcul1'!"&amp;VLOOKUP($A96,tab_z,2,FALSE)&amp;(K$1+((ROW()-$C104)*4))&amp;":"&amp;VLOOKUP($A96,tab_z,3,FALSE)&amp;(K$2+((ROW()-$C104)*4))),CP_2_A))/2+IF(K96="","",COUNTIF(INDIRECT("'Calcul1'!"&amp;VLOOKUP($A96,tab_z,2,FALSE)&amp;(K$1+((ROW()-$C104)*4))&amp;":"&amp;VLOOKUP($A96,tab_z,3,FALSE)&amp;(K$2+((ROW()-$C104)*4))),BD!$B$6))/2+IF(K96="","",COUNTIF(INDIRECT("'Calcul1'!"&amp;VLOOKUP($A96,tab_z,2,FALSE)&amp;(K$1+((ROW()-$C104)*4))&amp;":"&amp;VLOOKUP($A96,tab_z,3,FALSE)&amp;(K$2+((ROW()-$C104)*4))),BD!$B$7))/2</f>
        <v>#VALUE!</v>
      </c>
      <c r="L104" s="276" t="e">
        <f ca="1">IF(L96="","",COUNTIF(INDIRECT("'Calcul1'!"&amp;VLOOKUP($A96,tab_z,2,FALSE)&amp;(L$1+((ROW()-$C104)*4))&amp;":"&amp;VLOOKUP($A96,tab_z,3,FALSE)&amp;(L$2+((ROW()-$C104)*4))),BD!$B$2))+IF(L96="","",COUNTIF(INDIRECT("'Calcul1'!"&amp;VLOOKUP($A96,tab_z,2,FALSE)&amp;(L$1+((ROW()-$C104)*4))&amp;":"&amp;VLOOKUP($A96,tab_z,3,FALSE)&amp;(L$2+((ROW()-$C104)*4))),CP_2_M))/2+IF(L96="","",COUNTIF(INDIRECT("'Calcul1'!"&amp;VLOOKUP($A96,tab_z,2,FALSE)&amp;(L$1+((ROW()-$C104)*4))&amp;":"&amp;VLOOKUP($A96,tab_z,3,FALSE)&amp;(L$2+((ROW()-$C104)*4))),CP_2_A))/2+IF(L96="","",COUNTIF(INDIRECT("'Calcul1'!"&amp;VLOOKUP($A96,tab_z,2,FALSE)&amp;(L$1+((ROW()-$C104)*4))&amp;":"&amp;VLOOKUP($A96,tab_z,3,FALSE)&amp;(L$2+((ROW()-$C104)*4))),BD!$B$6))/2+IF(L96="","",COUNTIF(INDIRECT("'Calcul1'!"&amp;VLOOKUP($A96,tab_z,2,FALSE)&amp;(L$1+((ROW()-$C104)*4))&amp;":"&amp;VLOOKUP($A96,tab_z,3,FALSE)&amp;(L$2+((ROW()-$C104)*4))),BD!$B$7))/2</f>
        <v>#VALUE!</v>
      </c>
    </row>
    <row r="105" spans="1:12" x14ac:dyDescent="0.2">
      <c r="C105">
        <v>105</v>
      </c>
      <c r="D105" s="287" t="s">
        <v>537</v>
      </c>
      <c r="E105" s="274">
        <f ca="1">IF(E96="","",COUNTIF(INDIRECT("'Calcul1'!"&amp;VLOOKUP($A96,tab_z,2,FALSE)&amp;(E$1+((ROW()-$C105)*4))&amp;":"&amp;VLOOKUP($A96,tab_z,3,FALSE)&amp;(E$2+((ROW()-$C105)*4))),BD!$B$8))+IF(E96="","",COUNTIF(INDIRECT("'Calcul1'!"&amp;VLOOKUP($A96,tab_z,2,FALSE)&amp;(E$1+((ROW()-$C105)*4))&amp;":"&amp;VLOOKUP($A96,tab_z,3,FALSE)&amp;(E$2+((ROW()-$C105)*4))),BD!$B$9))+IF(E96="","",COUNTIF(INDIRECT("'Calcul1'!"&amp;VLOOKUP($A96,tab_z,2,FALSE)&amp;(E$1+((ROW()-$C105)*4))&amp;":"&amp;VLOOKUP($A96,tab_z,3,FALSE)&amp;(E$2+((ROW()-$C105)*4))),BD!$B$10))+IF(E96="","",COUNTIF(INDIRECT("'Calcul1'!"&amp;VLOOKUP($A96,tab_z,2,FALSE)&amp;(E$1+((ROW()-$C105)*4))&amp;":"&amp;VLOOKUP($A96,tab_z,3,FALSE)&amp;(E$2+((ROW()-$C105)*4))),BD!$B$11))+IF(E96="","",COUNTIF(INDIRECT("'Calcul1'!"&amp;VLOOKUP($A96,tab_z,2,FALSE)&amp;(E$1+((ROW()-$C105)*4))&amp;":"&amp;VLOOKUP($A96,tab_z,3,FALSE)&amp;(E$2+((ROW()-$C105)*4))),BD!$B$12))+IF(E96="","",COUNTIF(INDIRECT("'Calcul1'!"&amp;VLOOKUP($A96,tab_z,2,FALSE)&amp;(E$1+((ROW()-$C105)*4))&amp;":"&amp;VLOOKUP($A96,tab_z,3,FALSE)&amp;(E$2+((ROW()-$C105)*4))),BD!$B$13))</f>
        <v>0</v>
      </c>
      <c r="F105" s="275">
        <f ca="1">IF(F96="","",COUNTIF(INDIRECT("'Calcul1'!"&amp;VLOOKUP($A96,tab_z,2,FALSE)&amp;(F$1+((ROW()-$C105)*4))&amp;":"&amp;VLOOKUP($A96,tab_z,3,FALSE)&amp;(F$2+((ROW()-$C105)*4))),BD!$B$8))+IF(F96="","",COUNTIF(INDIRECT("'Calcul1'!"&amp;VLOOKUP($A96,tab_z,2,FALSE)&amp;(F$1+((ROW()-$C105)*4))&amp;":"&amp;VLOOKUP($A96,tab_z,3,FALSE)&amp;(F$2+((ROW()-$C105)*4))),BD!$B$9))+IF(F96="","",COUNTIF(INDIRECT("'Calcul1'!"&amp;VLOOKUP($A96,tab_z,2,FALSE)&amp;(F$1+((ROW()-$C105)*4))&amp;":"&amp;VLOOKUP($A96,tab_z,3,FALSE)&amp;(F$2+((ROW()-$C105)*4))),BD!$B$10))+IF(F96="","",COUNTIF(INDIRECT("'Calcul1'!"&amp;VLOOKUP($A96,tab_z,2,FALSE)&amp;(F$1+((ROW()-$C105)*4))&amp;":"&amp;VLOOKUP($A96,tab_z,3,FALSE)&amp;(F$2+((ROW()-$C105)*4))),BD!$B$11))+IF(F96="","",COUNTIF(INDIRECT("'Calcul1'!"&amp;VLOOKUP($A96,tab_z,2,FALSE)&amp;(F$1+((ROW()-$C105)*4))&amp;":"&amp;VLOOKUP($A96,tab_z,3,FALSE)&amp;(F$2+((ROW()-$C105)*4))),BD!$B$12))+IF(F96="","",COUNTIF(INDIRECT("'Calcul1'!"&amp;VLOOKUP($A96,tab_z,2,FALSE)&amp;(F$1+((ROW()-$C105)*4))&amp;":"&amp;VLOOKUP($A96,tab_z,3,FALSE)&amp;(F$2+((ROW()-$C105)*4))),BD!$B$13))</f>
        <v>0</v>
      </c>
      <c r="G105" s="275">
        <f ca="1">IF(G96="","",COUNTIF(INDIRECT("'Calcul1'!"&amp;VLOOKUP($A96,tab_z,2,FALSE)&amp;(G$1+((ROW()-$C105)*4))&amp;":"&amp;VLOOKUP($A96,tab_z,3,FALSE)&amp;(G$2+((ROW()-$C105)*4))),BD!$B$8))+IF(G96="","",COUNTIF(INDIRECT("'Calcul1'!"&amp;VLOOKUP($A96,tab_z,2,FALSE)&amp;(G$1+((ROW()-$C105)*4))&amp;":"&amp;VLOOKUP($A96,tab_z,3,FALSE)&amp;(G$2+((ROW()-$C105)*4))),BD!$B$9))+IF(G96="","",COUNTIF(INDIRECT("'Calcul1'!"&amp;VLOOKUP($A96,tab_z,2,FALSE)&amp;(G$1+((ROW()-$C105)*4))&amp;":"&amp;VLOOKUP($A96,tab_z,3,FALSE)&amp;(G$2+((ROW()-$C105)*4))),BD!$B$10))+IF(G96="","",COUNTIF(INDIRECT("'Calcul1'!"&amp;VLOOKUP($A96,tab_z,2,FALSE)&amp;(G$1+((ROW()-$C105)*4))&amp;":"&amp;VLOOKUP($A96,tab_z,3,FALSE)&amp;(G$2+((ROW()-$C105)*4))),BD!$B$11))+IF(G96="","",COUNTIF(INDIRECT("'Calcul1'!"&amp;VLOOKUP($A96,tab_z,2,FALSE)&amp;(G$1+((ROW()-$C105)*4))&amp;":"&amp;VLOOKUP($A96,tab_z,3,FALSE)&amp;(G$2+((ROW()-$C105)*4))),BD!$B$12))+IF(G96="","",COUNTIF(INDIRECT("'Calcul1'!"&amp;VLOOKUP($A96,tab_z,2,FALSE)&amp;(G$1+((ROW()-$C105)*4))&amp;":"&amp;VLOOKUP($A96,tab_z,3,FALSE)&amp;(G$2+((ROW()-$C105)*4))),BD!$B$13))</f>
        <v>0</v>
      </c>
      <c r="H105" s="275" t="e">
        <f ca="1">IF(H96="","",COUNTIF(INDIRECT("'Calcul1'!"&amp;VLOOKUP($A96,tab_z,2,FALSE)&amp;(H$1+((ROW()-$C105)*4))&amp;":"&amp;VLOOKUP($A96,tab_z,3,FALSE)&amp;(H$2+((ROW()-$C105)*4))),BD!$B$8))+IF(H96="","",COUNTIF(INDIRECT("'Calcul1'!"&amp;VLOOKUP($A96,tab_z,2,FALSE)&amp;(H$1+((ROW()-$C105)*4))&amp;":"&amp;VLOOKUP($A96,tab_z,3,FALSE)&amp;(H$2+((ROW()-$C105)*4))),BD!$B$9))+IF(H96="","",COUNTIF(INDIRECT("'Calcul1'!"&amp;VLOOKUP($A96,tab_z,2,FALSE)&amp;(H$1+((ROW()-$C105)*4))&amp;":"&amp;VLOOKUP($A96,tab_z,3,FALSE)&amp;(H$2+((ROW()-$C105)*4))),BD!$B$10))+IF(H96="","",COUNTIF(INDIRECT("'Calcul1'!"&amp;VLOOKUP($A96,tab_z,2,FALSE)&amp;(H$1+((ROW()-$C105)*4))&amp;":"&amp;VLOOKUP($A96,tab_z,3,FALSE)&amp;(H$2+((ROW()-$C105)*4))),BD!$B$11))+IF(H96="","",COUNTIF(INDIRECT("'Calcul1'!"&amp;VLOOKUP($A96,tab_z,2,FALSE)&amp;(H$1+((ROW()-$C105)*4))&amp;":"&amp;VLOOKUP($A96,tab_z,3,FALSE)&amp;(H$2+((ROW()-$C105)*4))),BD!$B$12))+IF(H96="","",COUNTIF(INDIRECT("'Calcul1'!"&amp;VLOOKUP($A96,tab_z,2,FALSE)&amp;(H$1+((ROW()-$C105)*4))&amp;":"&amp;VLOOKUP($A96,tab_z,3,FALSE)&amp;(H$2+((ROW()-$C105)*4))),BD!$B$13))</f>
        <v>#VALUE!</v>
      </c>
      <c r="I105" s="275" t="e">
        <f ca="1">IF(I96="","",COUNTIF(INDIRECT("'Calcul1'!"&amp;VLOOKUP($A96,tab_z,2,FALSE)&amp;(I$1+((ROW()-$C105)*4))&amp;":"&amp;VLOOKUP($A96,tab_z,3,FALSE)&amp;(I$2+((ROW()-$C105)*4))),BD!$B$8))+IF(I96="","",COUNTIF(INDIRECT("'Calcul1'!"&amp;VLOOKUP($A96,tab_z,2,FALSE)&amp;(I$1+((ROW()-$C105)*4))&amp;":"&amp;VLOOKUP($A96,tab_z,3,FALSE)&amp;(I$2+((ROW()-$C105)*4))),BD!$B$9))+IF(I96="","",COUNTIF(INDIRECT("'Calcul1'!"&amp;VLOOKUP($A96,tab_z,2,FALSE)&amp;(I$1+((ROW()-$C105)*4))&amp;":"&amp;VLOOKUP($A96,tab_z,3,FALSE)&amp;(I$2+((ROW()-$C105)*4))),BD!$B$10))+IF(I96="","",COUNTIF(INDIRECT("'Calcul1'!"&amp;VLOOKUP($A96,tab_z,2,FALSE)&amp;(I$1+((ROW()-$C105)*4))&amp;":"&amp;VLOOKUP($A96,tab_z,3,FALSE)&amp;(I$2+((ROW()-$C105)*4))),BD!$B$11))+IF(I96="","",COUNTIF(INDIRECT("'Calcul1'!"&amp;VLOOKUP($A96,tab_z,2,FALSE)&amp;(I$1+((ROW()-$C105)*4))&amp;":"&amp;VLOOKUP($A96,tab_z,3,FALSE)&amp;(I$2+((ROW()-$C105)*4))),BD!$B$12))+IF(I96="","",COUNTIF(INDIRECT("'Calcul1'!"&amp;VLOOKUP($A96,tab_z,2,FALSE)&amp;(I$1+((ROW()-$C105)*4))&amp;":"&amp;VLOOKUP($A96,tab_z,3,FALSE)&amp;(I$2+((ROW()-$C105)*4))),BD!$B$13))</f>
        <v>#VALUE!</v>
      </c>
      <c r="J105" s="275" t="e">
        <f ca="1">IF(J96="","",COUNTIF(INDIRECT("'Calcul1'!"&amp;VLOOKUP($A96,tab_z,2,FALSE)&amp;(J$1+((ROW()-$C105)*4))&amp;":"&amp;VLOOKUP($A96,tab_z,3,FALSE)&amp;(J$2+((ROW()-$C105)*4))),BD!$B$8))+IF(J96="","",COUNTIF(INDIRECT("'Calcul1'!"&amp;VLOOKUP($A96,tab_z,2,FALSE)&amp;(J$1+((ROW()-$C105)*4))&amp;":"&amp;VLOOKUP($A96,tab_z,3,FALSE)&amp;(J$2+((ROW()-$C105)*4))),BD!$B$9))+IF(J96="","",COUNTIF(INDIRECT("'Calcul1'!"&amp;VLOOKUP($A96,tab_z,2,FALSE)&amp;(J$1+((ROW()-$C105)*4))&amp;":"&amp;VLOOKUP($A96,tab_z,3,FALSE)&amp;(J$2+((ROW()-$C105)*4))),BD!$B$10))+IF(J96="","",COUNTIF(INDIRECT("'Calcul1'!"&amp;VLOOKUP($A96,tab_z,2,FALSE)&amp;(J$1+((ROW()-$C105)*4))&amp;":"&amp;VLOOKUP($A96,tab_z,3,FALSE)&amp;(J$2+((ROW()-$C105)*4))),BD!$B$11))+IF(J96="","",COUNTIF(INDIRECT("'Calcul1'!"&amp;VLOOKUP($A96,tab_z,2,FALSE)&amp;(J$1+((ROW()-$C105)*4))&amp;":"&amp;VLOOKUP($A96,tab_z,3,FALSE)&amp;(J$2+((ROW()-$C105)*4))),BD!$B$12))+IF(J96="","",COUNTIF(INDIRECT("'Calcul1'!"&amp;VLOOKUP($A96,tab_z,2,FALSE)&amp;(J$1+((ROW()-$C105)*4))&amp;":"&amp;VLOOKUP($A96,tab_z,3,FALSE)&amp;(J$2+((ROW()-$C105)*4))),BD!$B$13))</f>
        <v>#VALUE!</v>
      </c>
      <c r="K105" s="275" t="e">
        <f ca="1">IF(K96="","",COUNTIF(INDIRECT("'Calcul1'!"&amp;VLOOKUP($A96,tab_z,2,FALSE)&amp;(K$1+((ROW()-$C105)*4))&amp;":"&amp;VLOOKUP($A96,tab_z,3,FALSE)&amp;(K$2+((ROW()-$C105)*4))),BD!$B$8))+IF(K96="","",COUNTIF(INDIRECT("'Calcul1'!"&amp;VLOOKUP($A96,tab_z,2,FALSE)&amp;(K$1+((ROW()-$C105)*4))&amp;":"&amp;VLOOKUP($A96,tab_z,3,FALSE)&amp;(K$2+((ROW()-$C105)*4))),BD!$B$9))+IF(K96="","",COUNTIF(INDIRECT("'Calcul1'!"&amp;VLOOKUP($A96,tab_z,2,FALSE)&amp;(K$1+((ROW()-$C105)*4))&amp;":"&amp;VLOOKUP($A96,tab_z,3,FALSE)&amp;(K$2+((ROW()-$C105)*4))),BD!$B$10))+IF(K96="","",COUNTIF(INDIRECT("'Calcul1'!"&amp;VLOOKUP($A96,tab_z,2,FALSE)&amp;(K$1+((ROW()-$C105)*4))&amp;":"&amp;VLOOKUP($A96,tab_z,3,FALSE)&amp;(K$2+((ROW()-$C105)*4))),BD!$B$11))+IF(K96="","",COUNTIF(INDIRECT("'Calcul1'!"&amp;VLOOKUP($A96,tab_z,2,FALSE)&amp;(K$1+((ROW()-$C105)*4))&amp;":"&amp;VLOOKUP($A96,tab_z,3,FALSE)&amp;(K$2+((ROW()-$C105)*4))),BD!$B$12))+IF(K96="","",COUNTIF(INDIRECT("'Calcul1'!"&amp;VLOOKUP($A96,tab_z,2,FALSE)&amp;(K$1+((ROW()-$C105)*4))&amp;":"&amp;VLOOKUP($A96,tab_z,3,FALSE)&amp;(K$2+((ROW()-$C105)*4))),BD!$B$13))</f>
        <v>#VALUE!</v>
      </c>
      <c r="L105" s="276" t="e">
        <f ca="1">IF(L96="","",COUNTIF(INDIRECT("'Calcul1'!"&amp;VLOOKUP($A96,tab_z,2,FALSE)&amp;(L$1+((ROW()-$C105)*4))&amp;":"&amp;VLOOKUP($A96,tab_z,3,FALSE)&amp;(L$2+((ROW()-$C105)*4))),BD!$B$8))+IF(L96="","",COUNTIF(INDIRECT("'Calcul1'!"&amp;VLOOKUP($A96,tab_z,2,FALSE)&amp;(L$1+((ROW()-$C105)*4))&amp;":"&amp;VLOOKUP($A96,tab_z,3,FALSE)&amp;(L$2+((ROW()-$C105)*4))),BD!$B$9))+IF(L96="","",COUNTIF(INDIRECT("'Calcul1'!"&amp;VLOOKUP($A96,tab_z,2,FALSE)&amp;(L$1+((ROW()-$C105)*4))&amp;":"&amp;VLOOKUP($A96,tab_z,3,FALSE)&amp;(L$2+((ROW()-$C105)*4))),BD!$B$10))+IF(L96="","",COUNTIF(INDIRECT("'Calcul1'!"&amp;VLOOKUP($A96,tab_z,2,FALSE)&amp;(L$1+((ROW()-$C105)*4))&amp;":"&amp;VLOOKUP($A96,tab_z,3,FALSE)&amp;(L$2+((ROW()-$C105)*4))),BD!$B$11))+IF(L96="","",COUNTIF(INDIRECT("'Calcul1'!"&amp;VLOOKUP($A96,tab_z,2,FALSE)&amp;(L$1+((ROW()-$C105)*4))&amp;":"&amp;VLOOKUP($A96,tab_z,3,FALSE)&amp;(L$2+((ROW()-$C105)*4))),BD!$B$12))+IF(L96="","",COUNTIF(INDIRECT("'Calcul1'!"&amp;VLOOKUP($A96,tab_z,2,FALSE)&amp;(L$1+((ROW()-$C105)*4))&amp;":"&amp;VLOOKUP($A96,tab_z,3,FALSE)&amp;(L$2+((ROW()-$C105)*4))),BD!$B$13))</f>
        <v>#VALUE!</v>
      </c>
    </row>
    <row r="106" spans="1:12" ht="13.5" thickBot="1" x14ac:dyDescent="0.25">
      <c r="D106" s="290" t="s">
        <v>539</v>
      </c>
      <c r="E106" s="282">
        <f t="shared" ref="E106:L106" ca="1" si="32">IF(E96="","",E97+E98+E103+E104)</f>
        <v>31</v>
      </c>
      <c r="F106" s="283">
        <f t="shared" ca="1" si="32"/>
        <v>31</v>
      </c>
      <c r="G106" s="283">
        <f t="shared" ca="1" si="32"/>
        <v>31</v>
      </c>
      <c r="H106" s="283" t="str">
        <f t="shared" ca="1" si="32"/>
        <v/>
      </c>
      <c r="I106" s="283" t="str">
        <f t="shared" ca="1" si="32"/>
        <v/>
      </c>
      <c r="J106" s="283" t="str">
        <f t="shared" ca="1" si="32"/>
        <v/>
      </c>
      <c r="K106" s="283" t="str">
        <f t="shared" ca="1" si="32"/>
        <v/>
      </c>
      <c r="L106" s="284" t="str">
        <f t="shared" ca="1" si="32"/>
        <v/>
      </c>
    </row>
    <row r="107" spans="1:12" ht="13.5" thickBot="1" x14ac:dyDescent="0.25"/>
    <row r="108" spans="1:12" ht="13.5" thickBot="1" x14ac:dyDescent="0.25">
      <c r="A108" s="206" t="s">
        <v>525</v>
      </c>
      <c r="B108">
        <f>IF(AND(MONTH(debut)&gt;=8,B109&gt;=8),$D$1,$D$1+1)</f>
        <v>2019</v>
      </c>
      <c r="D108" s="257" t="s">
        <v>526</v>
      </c>
      <c r="E108" s="258">
        <v>1</v>
      </c>
      <c r="F108" s="259">
        <v>2</v>
      </c>
      <c r="G108" s="259">
        <v>3</v>
      </c>
      <c r="H108" s="259">
        <v>4</v>
      </c>
      <c r="I108" s="259">
        <v>5</v>
      </c>
      <c r="J108" s="259">
        <v>6</v>
      </c>
      <c r="K108" s="259">
        <v>7</v>
      </c>
      <c r="L108" s="260">
        <v>8</v>
      </c>
    </row>
    <row r="109" spans="1:12" ht="63" thickBot="1" x14ac:dyDescent="0.25">
      <c r="A109" s="145" t="s">
        <v>24</v>
      </c>
      <c r="B109" s="261">
        <v>4</v>
      </c>
      <c r="D109" s="262" t="s">
        <v>527</v>
      </c>
      <c r="E109" s="263" t="str">
        <f ca="1">E96</f>
        <v>Personnel 01</v>
      </c>
      <c r="F109" s="264" t="str">
        <f ca="1">F96</f>
        <v>Personnel 02</v>
      </c>
      <c r="G109" s="264" t="str">
        <f t="shared" ref="G109:L109" ca="1" si="33">G96</f>
        <v>Personnel 03</v>
      </c>
      <c r="H109" s="264" t="str">
        <f t="shared" ca="1" si="33"/>
        <v/>
      </c>
      <c r="I109" s="264" t="str">
        <f t="shared" ca="1" si="33"/>
        <v/>
      </c>
      <c r="J109" s="264" t="str">
        <f t="shared" ca="1" si="33"/>
        <v/>
      </c>
      <c r="K109" s="264" t="str">
        <f t="shared" ca="1" si="33"/>
        <v/>
      </c>
      <c r="L109" s="265" t="str">
        <f t="shared" ca="1" si="33"/>
        <v/>
      </c>
    </row>
    <row r="110" spans="1:12" x14ac:dyDescent="0.2">
      <c r="A110" s="266" t="s">
        <v>528</v>
      </c>
      <c r="B110" s="267">
        <f ca="1">B111+B112</f>
        <v>30</v>
      </c>
      <c r="D110" s="286" t="s">
        <v>60</v>
      </c>
      <c r="E110" s="269">
        <f ca="1">IF(E109="","",E112+E113+E114+E115+E118)</f>
        <v>0</v>
      </c>
      <c r="F110" s="270">
        <f ca="1">IF(F109="","",F112+F113+F114+F115+F118)</f>
        <v>0</v>
      </c>
      <c r="G110" s="270">
        <f t="shared" ref="G110:L110" ca="1" si="34">IF(G109="","",G112+G113+G114+G115+G118)</f>
        <v>0</v>
      </c>
      <c r="H110" s="270" t="str">
        <f t="shared" ca="1" si="34"/>
        <v/>
      </c>
      <c r="I110" s="270" t="str">
        <f t="shared" ca="1" si="34"/>
        <v/>
      </c>
      <c r="J110" s="270" t="str">
        <f t="shared" ca="1" si="34"/>
        <v/>
      </c>
      <c r="K110" s="270" t="str">
        <f t="shared" ca="1" si="34"/>
        <v/>
      </c>
      <c r="L110" s="271" t="str">
        <f t="shared" ca="1" si="34"/>
        <v/>
      </c>
    </row>
    <row r="111" spans="1:12" x14ac:dyDescent="0.2">
      <c r="A111" s="266" t="s">
        <v>529</v>
      </c>
      <c r="B111" s="272">
        <f ca="1">COUNTIF(INDIRECT("'Planning'!$"&amp;VLOOKUP(A109,tab_z,2,FALSE)&amp;"1:$"&amp;VLOOKUP(A109,tab_z,3,FALSE)&amp;1),1)</f>
        <v>21</v>
      </c>
      <c r="D111" s="287" t="s">
        <v>530</v>
      </c>
      <c r="E111" s="274">
        <f ca="1">IF(E109="","",B110-E110-E116-E117)</f>
        <v>21</v>
      </c>
      <c r="F111" s="275">
        <f ca="1">IF(F109="","",B110-F110-F116-F117)</f>
        <v>21</v>
      </c>
      <c r="G111" s="275">
        <f ca="1">IF(G109="","",B110-G110-G116-G117)</f>
        <v>21</v>
      </c>
      <c r="H111" s="275" t="str">
        <f ca="1">IF(H109="","",B110-H110-H116-H117)</f>
        <v/>
      </c>
      <c r="I111" s="275" t="str">
        <f ca="1">IF(I109="","",B110-I110-I116-I117)</f>
        <v/>
      </c>
      <c r="J111" s="275" t="str">
        <f ca="1">IF(J109="","",B110-J110-J116-J117)</f>
        <v/>
      </c>
      <c r="K111" s="275" t="str">
        <f ca="1">IF(K109="","",B110-K110-K116-K117)</f>
        <v/>
      </c>
      <c r="L111" s="276" t="str">
        <f ca="1">IF(L109="","",B110-L110-L116-L117)</f>
        <v/>
      </c>
    </row>
    <row r="112" spans="1:12" ht="13.5" thickBot="1" x14ac:dyDescent="0.25">
      <c r="A112" s="277" t="s">
        <v>531</v>
      </c>
      <c r="B112" s="278">
        <f ca="1">COUNTIF(INDIRECT("'Planning'!$"&amp;VLOOKUP(A109,tab_z,2,FALSE)&amp;"1:$"&amp;VLOOKUP(A109,tab_z,3,FALSE)&amp;9),0)</f>
        <v>9</v>
      </c>
      <c r="C112">
        <v>112</v>
      </c>
      <c r="D112" s="287" t="s">
        <v>9</v>
      </c>
      <c r="E112" s="274">
        <f ca="1">IF(E109="","",COUNTIF(INDIRECT("'Calcul1'!"&amp;VLOOKUP($A109,tab_z,2,FALSE)&amp;(E$1+((ROW()-$C112)*4))&amp;":"&amp;VLOOKUP($A109,tab_z,3,FALSE)&amp;(E$2+((ROW()-$C112)*4))),BD!$E$2))/2+IF(E109="","",COUNTIF(INDIRECT("'Calcul1'!"&amp;VLOOKUP($A109,tab_z,2,FALSE)&amp;(E$1+((ROW()-$C112)*4))&amp;":"&amp;VLOOKUP($A109,tab_z,3,FALSE)&amp;(E$2+((ROW()-$C112)*4))),BD!$E$3))/2+IF(E109="","",COUNTIF(INDIRECT("'Calcul1'!"&amp;VLOOKUP($A109,tab_z,2,FALSE)&amp;(E$1+((ROW()-$C112)*4))&amp;":"&amp;VLOOKUP($A109,tab_z,3,FALSE)&amp;(E$2+((ROW()-$C112)*4))),BD!$E$4))/2+IF(E109="","",COUNTIF(INDIRECT("'Calcul1'!"&amp;VLOOKUP($A109,tab_z,2,FALSE)&amp;(E$1+((ROW()-$C112)*4))&amp;":"&amp;VLOOKUP($A109,tab_z,3,FALSE)&amp;(E$2+((ROW()-$C112)*4))),BD!$E$5))/2+IF(E109="","",COUNTIF(INDIRECT("'Calcul1'!"&amp;VLOOKUP($A109,tab_z,2,FALSE)&amp;(E$1+((ROW()-$C112)*4))&amp;":"&amp;VLOOKUP($A109,tab_z,3,FALSE)&amp;(E$2+((ROW()-$C112)*4))),BD!$E$6))/2+IF(E109="","",COUNTIF(INDIRECT("'Calcul1'!"&amp;VLOOKUP($A109,tab_z,2,FALSE)&amp;(E$1+((ROW()-$C112)*4))&amp;":"&amp;VLOOKUP($A109,tab_z,3,FALSE)&amp;(E$2+((ROW()-$C112)*4))),BD!$E$7))/2+IF(E109="","",COUNTIF(INDIRECT("'Calcul1'!"&amp;VLOOKUP($A109,tab_z,2,FALSE)&amp;(E$1+((ROW()-$C112)*4))&amp;":"&amp;VLOOKUP($A109,tab_z,3,FALSE)&amp;(E$2+((ROW()-$C112)*4))),BD!$E$8))/2+IF(E109="","",COUNTIF(INDIRECT("'Calcul1'!"&amp;VLOOKUP($A109,tab_z,2,FALSE)&amp;(E$1+((ROW()-$C112)*4))&amp;":"&amp;VLOOKUP($A109,tab_z,3,FALSE)&amp;(E$2+((ROW()-$C112)*4))),BD!$E$9))/2+IF(E109="","",COUNTIF(INDIRECT("'Calcul1'!"&amp;VLOOKUP($A109,tab_z,2,FALSE)&amp;(E$1+((ROW()-$C112)*4))&amp;":"&amp;VLOOKUP($A109,tab_z,3,FALSE)&amp;(E$2+((ROW()-$C112)*4))),BD!$E$10))/2+IF(E109="","",COUNTIF(INDIRECT("'Calcul1'!"&amp;VLOOKUP($A109,tab_z,2,FALSE)&amp;(E$1+((ROW()-$C112)*4))&amp;":"&amp;VLOOKUP($A109,tab_z,3,FALSE)&amp;(E$2+((ROW()-$C112)*4))),BD!$E$11))/2+IF(E109="","",COUNTIF(INDIRECT("'Calcul1'!"&amp;VLOOKUP($A109,tab_z,2,FALSE)&amp;(E$1+((ROW()-$C112)*4))&amp;":"&amp;VLOOKUP($A109,tab_z,3,FALSE)&amp;(E$2+((ROW()-$C112)*4))),BD!$E$12))/2+IF(E109="","",COUNTIF(INDIRECT("'Calcul1'!"&amp;VLOOKUP($A109,tab_z,2,FALSE)&amp;(E$1+((ROW()-$C112)*4))&amp;":"&amp;VLOOKUP($A109,tab_z,3,FALSE)&amp;(E$2+((ROW()-$C112)*4))),BD!$E$13))/2+IF(E109="","",COUNTIF(INDIRECT("'Calcul1'!"&amp;VLOOKUP($A109,tab_z,2,FALSE)&amp;(E$1+((ROW()-$C112)*4))&amp;":"&amp;VLOOKUP($A109,tab_z,3,FALSE)&amp;(E$2+((ROW()-$C112)*4))),BD!$E$14))/2+IF(E109="","",COUNTIF(INDIRECT("'Calcul1'!"&amp;VLOOKUP($A109,tab_z,2,FALSE)&amp;(E$1+((ROW()-$C112)*4))&amp;":"&amp;VLOOKUP($A109,tab_z,3,FALSE)&amp;(E$2+((ROW()-$C112)*4))),BD!$E$15))/2+IF(E109="","",COUNTIF(INDIRECT("'Calcul1'!"&amp;VLOOKUP($A109,tab_z,2,FALSE)&amp;(E$1+((ROW()-$C112)*4))&amp;":"&amp;VLOOKUP($A109,tab_z,3,FALSE)&amp;(E$2+((ROW()-$C112)*4))),BD!$E$16))/2+IF(E109="","",COUNTIF(INDIRECT("'Calcul1'!"&amp;VLOOKUP($A109,tab_z,2,FALSE)&amp;(E$1+((ROW()-$C112)*4))&amp;":"&amp;VLOOKUP($A109,tab_z,3,FALSE)&amp;(E$2+((ROW()-$C112)*4))),BD!$E$17))/2+IF(E109="","",COUNTIF(INDIRECT("'Calcul1'!"&amp;VLOOKUP($A109,tab_z,2,FALSE)&amp;(E$1+((ROW()-$C112)*4))&amp;":"&amp;VLOOKUP($A109,tab_z,3,FALSE)&amp;(E$2+((ROW()-$C112)*4))),BD!$E$18))/2+IF(E109="","",COUNTIF(INDIRECT("'Calcul1'!"&amp;VLOOKUP($A109,tab_z,2,FALSE)&amp;(E$1+((ROW()-$C112)*4))&amp;":"&amp;VLOOKUP($A109,tab_z,3,FALSE)&amp;(E$2+((ROW()-$C112)*4))),BD!$E$19))/2+IF(E109="","",COUNTIF(INDIRECT("'Calcul1'!"&amp;VLOOKUP($A109,tab_z,2,FALSE)&amp;(E$1+((ROW()-$C112)*4))&amp;":"&amp;VLOOKUP($A109,tab_z,3,FALSE)&amp;(E$2+((ROW()-$C112)*4))),BD!$E$20))/2</f>
        <v>0</v>
      </c>
      <c r="F112" s="275">
        <f ca="1">IF(F109="","",COUNTIF(INDIRECT("'Calcul1'!"&amp;VLOOKUP($A109,tab_z,2,FALSE)&amp;(F$1+((ROW()-$C112)*4))&amp;":"&amp;VLOOKUP($A109,tab_z,3,FALSE)&amp;(F$2+((ROW()-$C112)*4))),BD!$E$2))/2+IF(F109="","",COUNTIF(INDIRECT("'Calcul1'!"&amp;VLOOKUP($A109,tab_z,2,FALSE)&amp;(F$1+((ROW()-$C112)*4))&amp;":"&amp;VLOOKUP($A109,tab_z,3,FALSE)&amp;(F$2+((ROW()-$C112)*4))),BD!$E$3))/2+IF(F109="","",COUNTIF(INDIRECT("'Calcul1'!"&amp;VLOOKUP($A109,tab_z,2,FALSE)&amp;(F$1+((ROW()-$C112)*4))&amp;":"&amp;VLOOKUP($A109,tab_z,3,FALSE)&amp;(F$2+((ROW()-$C112)*4))),BD!$E$4))/2+IF(F109="","",COUNTIF(INDIRECT("'Calcul1'!"&amp;VLOOKUP($A109,tab_z,2,FALSE)&amp;(F$1+((ROW()-$C112)*4))&amp;":"&amp;VLOOKUP($A109,tab_z,3,FALSE)&amp;(F$2+((ROW()-$C112)*4))),BD!$E$5))/2+IF(F109="","",COUNTIF(INDIRECT("'Calcul1'!"&amp;VLOOKUP($A109,tab_z,2,FALSE)&amp;(F$1+((ROW()-$C112)*4))&amp;":"&amp;VLOOKUP($A109,tab_z,3,FALSE)&amp;(F$2+((ROW()-$C112)*4))),BD!$E$6))/2+IF(F109="","",COUNTIF(INDIRECT("'Calcul1'!"&amp;VLOOKUP($A109,tab_z,2,FALSE)&amp;(F$1+((ROW()-$C112)*4))&amp;":"&amp;VLOOKUP($A109,tab_z,3,FALSE)&amp;(F$2+((ROW()-$C112)*4))),BD!$E$7))/2+IF(F109="","",COUNTIF(INDIRECT("'Calcul1'!"&amp;VLOOKUP($A109,tab_z,2,FALSE)&amp;(F$1+((ROW()-$C112)*4))&amp;":"&amp;VLOOKUP($A109,tab_z,3,FALSE)&amp;(F$2+((ROW()-$C112)*4))),BD!$E$8))/2+IF(F109="","",COUNTIF(INDIRECT("'Calcul1'!"&amp;VLOOKUP($A109,tab_z,2,FALSE)&amp;(F$1+((ROW()-$C112)*4))&amp;":"&amp;VLOOKUP($A109,tab_z,3,FALSE)&amp;(F$2+((ROW()-$C112)*4))),BD!$E$9))/2+IF(F109="","",COUNTIF(INDIRECT("'Calcul1'!"&amp;VLOOKUP($A109,tab_z,2,FALSE)&amp;(F$1+((ROW()-$C112)*4))&amp;":"&amp;VLOOKUP($A109,tab_z,3,FALSE)&amp;(F$2+((ROW()-$C112)*4))),BD!$E$10))/2+IF(F109="","",COUNTIF(INDIRECT("'Calcul1'!"&amp;VLOOKUP($A109,tab_z,2,FALSE)&amp;(F$1+((ROW()-$C112)*4))&amp;":"&amp;VLOOKUP($A109,tab_z,3,FALSE)&amp;(F$2+((ROW()-$C112)*4))),BD!$E$11))/2+IF(F109="","",COUNTIF(INDIRECT("'Calcul1'!"&amp;VLOOKUP($A109,tab_z,2,FALSE)&amp;(F$1+((ROW()-$C112)*4))&amp;":"&amp;VLOOKUP($A109,tab_z,3,FALSE)&amp;(F$2+((ROW()-$C112)*4))),BD!$E$12))/2+IF(F109="","",COUNTIF(INDIRECT("'Calcul1'!"&amp;VLOOKUP($A109,tab_z,2,FALSE)&amp;(F$1+((ROW()-$C112)*4))&amp;":"&amp;VLOOKUP($A109,tab_z,3,FALSE)&amp;(F$2+((ROW()-$C112)*4))),BD!$E$13))/2+IF(F109="","",COUNTIF(INDIRECT("'Calcul1'!"&amp;VLOOKUP($A109,tab_z,2,FALSE)&amp;(F$1+((ROW()-$C112)*4))&amp;":"&amp;VLOOKUP($A109,tab_z,3,FALSE)&amp;(F$2+((ROW()-$C112)*4))),BD!$E$14))/2+IF(F109="","",COUNTIF(INDIRECT("'Calcul1'!"&amp;VLOOKUP($A109,tab_z,2,FALSE)&amp;(F$1+((ROW()-$C112)*4))&amp;":"&amp;VLOOKUP($A109,tab_z,3,FALSE)&amp;(F$2+((ROW()-$C112)*4))),BD!$E$15))/2+IF(F109="","",COUNTIF(INDIRECT("'Calcul1'!"&amp;VLOOKUP($A109,tab_z,2,FALSE)&amp;(F$1+((ROW()-$C112)*4))&amp;":"&amp;VLOOKUP($A109,tab_z,3,FALSE)&amp;(F$2+((ROW()-$C112)*4))),BD!$E$16))/2+IF(F109="","",COUNTIF(INDIRECT("'Calcul1'!"&amp;VLOOKUP($A109,tab_z,2,FALSE)&amp;(F$1+((ROW()-$C112)*4))&amp;":"&amp;VLOOKUP($A109,tab_z,3,FALSE)&amp;(F$2+((ROW()-$C112)*4))),BD!$E$17))/2+IF(F109="","",COUNTIF(INDIRECT("'Calcul1'!"&amp;VLOOKUP($A109,tab_z,2,FALSE)&amp;(F$1+((ROW()-$C112)*4))&amp;":"&amp;VLOOKUP($A109,tab_z,3,FALSE)&amp;(F$2+((ROW()-$C112)*4))),BD!$E$18))/2+IF(F109="","",COUNTIF(INDIRECT("'Calcul1'!"&amp;VLOOKUP($A109,tab_z,2,FALSE)&amp;(F$1+((ROW()-$C112)*4))&amp;":"&amp;VLOOKUP($A109,tab_z,3,FALSE)&amp;(F$2+((ROW()-$C112)*4))),BD!$E$19))/2+IF(F109="","",COUNTIF(INDIRECT("'Calcul1'!"&amp;VLOOKUP($A109,tab_z,2,FALSE)&amp;(F$1+((ROW()-$C112)*4))&amp;":"&amp;VLOOKUP($A109,tab_z,3,FALSE)&amp;(F$2+((ROW()-$C112)*4))),BD!$E$20))/2</f>
        <v>0</v>
      </c>
      <c r="G112" s="275">
        <f ca="1">IF(G109="","",COUNTIF(INDIRECT("'Calcul1'!"&amp;VLOOKUP($A109,tab_z,2,FALSE)&amp;(G$1+((ROW()-$C112)*4))&amp;":"&amp;VLOOKUP($A109,tab_z,3,FALSE)&amp;(G$2+((ROW()-$C112)*4))),BD!$E$2))/2+IF(G109="","",COUNTIF(INDIRECT("'Calcul1'!"&amp;VLOOKUP($A109,tab_z,2,FALSE)&amp;(G$1+((ROW()-$C112)*4))&amp;":"&amp;VLOOKUP($A109,tab_z,3,FALSE)&amp;(G$2+((ROW()-$C112)*4))),BD!$E$3))/2+IF(G109="","",COUNTIF(INDIRECT("'Calcul1'!"&amp;VLOOKUP($A109,tab_z,2,FALSE)&amp;(G$1+((ROW()-$C112)*4))&amp;":"&amp;VLOOKUP($A109,tab_z,3,FALSE)&amp;(G$2+((ROW()-$C112)*4))),BD!$E$4))/2+IF(G109="","",COUNTIF(INDIRECT("'Calcul1'!"&amp;VLOOKUP($A109,tab_z,2,FALSE)&amp;(G$1+((ROW()-$C112)*4))&amp;":"&amp;VLOOKUP($A109,tab_z,3,FALSE)&amp;(G$2+((ROW()-$C112)*4))),BD!$E$5))/2+IF(G109="","",COUNTIF(INDIRECT("'Calcul1'!"&amp;VLOOKUP($A109,tab_z,2,FALSE)&amp;(G$1+((ROW()-$C112)*4))&amp;":"&amp;VLOOKUP($A109,tab_z,3,FALSE)&amp;(G$2+((ROW()-$C112)*4))),BD!$E$6))/2+IF(G109="","",COUNTIF(INDIRECT("'Calcul1'!"&amp;VLOOKUP($A109,tab_z,2,FALSE)&amp;(G$1+((ROW()-$C112)*4))&amp;":"&amp;VLOOKUP($A109,tab_z,3,FALSE)&amp;(G$2+((ROW()-$C112)*4))),BD!$E$7))/2+IF(G109="","",COUNTIF(INDIRECT("'Calcul1'!"&amp;VLOOKUP($A109,tab_z,2,FALSE)&amp;(G$1+((ROW()-$C112)*4))&amp;":"&amp;VLOOKUP($A109,tab_z,3,FALSE)&amp;(G$2+((ROW()-$C112)*4))),BD!$E$8))/2+IF(G109="","",COUNTIF(INDIRECT("'Calcul1'!"&amp;VLOOKUP($A109,tab_z,2,FALSE)&amp;(G$1+((ROW()-$C112)*4))&amp;":"&amp;VLOOKUP($A109,tab_z,3,FALSE)&amp;(G$2+((ROW()-$C112)*4))),BD!$E$9))/2+IF(G109="","",COUNTIF(INDIRECT("'Calcul1'!"&amp;VLOOKUP($A109,tab_z,2,FALSE)&amp;(G$1+((ROW()-$C112)*4))&amp;":"&amp;VLOOKUP($A109,tab_z,3,FALSE)&amp;(G$2+((ROW()-$C112)*4))),BD!$E$10))/2+IF(G109="","",COUNTIF(INDIRECT("'Calcul1'!"&amp;VLOOKUP($A109,tab_z,2,FALSE)&amp;(G$1+((ROW()-$C112)*4))&amp;":"&amp;VLOOKUP($A109,tab_z,3,FALSE)&amp;(G$2+((ROW()-$C112)*4))),BD!$E$11))/2+IF(G109="","",COUNTIF(INDIRECT("'Calcul1'!"&amp;VLOOKUP($A109,tab_z,2,FALSE)&amp;(G$1+((ROW()-$C112)*4))&amp;":"&amp;VLOOKUP($A109,tab_z,3,FALSE)&amp;(G$2+((ROW()-$C112)*4))),BD!$E$12))/2+IF(G109="","",COUNTIF(INDIRECT("'Calcul1'!"&amp;VLOOKUP($A109,tab_z,2,FALSE)&amp;(G$1+((ROW()-$C112)*4))&amp;":"&amp;VLOOKUP($A109,tab_z,3,FALSE)&amp;(G$2+((ROW()-$C112)*4))),BD!$E$13))/2+IF(G109="","",COUNTIF(INDIRECT("'Calcul1'!"&amp;VLOOKUP($A109,tab_z,2,FALSE)&amp;(G$1+((ROW()-$C112)*4))&amp;":"&amp;VLOOKUP($A109,tab_z,3,FALSE)&amp;(G$2+((ROW()-$C112)*4))),BD!$E$14))/2+IF(G109="","",COUNTIF(INDIRECT("'Calcul1'!"&amp;VLOOKUP($A109,tab_z,2,FALSE)&amp;(G$1+((ROW()-$C112)*4))&amp;":"&amp;VLOOKUP($A109,tab_z,3,FALSE)&amp;(G$2+((ROW()-$C112)*4))),BD!$E$15))/2+IF(G109="","",COUNTIF(INDIRECT("'Calcul1'!"&amp;VLOOKUP($A109,tab_z,2,FALSE)&amp;(G$1+((ROW()-$C112)*4))&amp;":"&amp;VLOOKUP($A109,tab_z,3,FALSE)&amp;(G$2+((ROW()-$C112)*4))),BD!$E$16))/2+IF(G109="","",COUNTIF(INDIRECT("'Calcul1'!"&amp;VLOOKUP($A109,tab_z,2,FALSE)&amp;(G$1+((ROW()-$C112)*4))&amp;":"&amp;VLOOKUP($A109,tab_z,3,FALSE)&amp;(G$2+((ROW()-$C112)*4))),BD!$E$17))/2+IF(G109="","",COUNTIF(INDIRECT("'Calcul1'!"&amp;VLOOKUP($A109,tab_z,2,FALSE)&amp;(G$1+((ROW()-$C112)*4))&amp;":"&amp;VLOOKUP($A109,tab_z,3,FALSE)&amp;(G$2+((ROW()-$C112)*4))),BD!$E$18))/2+IF(G109="","",COUNTIF(INDIRECT("'Calcul1'!"&amp;VLOOKUP($A109,tab_z,2,FALSE)&amp;(G$1+((ROW()-$C112)*4))&amp;":"&amp;VLOOKUP($A109,tab_z,3,FALSE)&amp;(G$2+((ROW()-$C112)*4))),BD!$E$19))/2+IF(G109="","",COUNTIF(INDIRECT("'Calcul1'!"&amp;VLOOKUP($A109,tab_z,2,FALSE)&amp;(G$1+((ROW()-$C112)*4))&amp;":"&amp;VLOOKUP($A109,tab_z,3,FALSE)&amp;(G$2+((ROW()-$C112)*4))),BD!$E$20))/2</f>
        <v>0</v>
      </c>
      <c r="H112" s="275" t="e">
        <f ca="1">IF(H109="","",COUNTIF(INDIRECT("'Calcul1'!"&amp;VLOOKUP($A109,tab_z,2,FALSE)&amp;(H$1+((ROW()-$C112)*4))&amp;":"&amp;VLOOKUP($A109,tab_z,3,FALSE)&amp;(H$2+((ROW()-$C112)*4))),BD!$E$2))/2+IF(H109="","",COUNTIF(INDIRECT("'Calcul1'!"&amp;VLOOKUP($A109,tab_z,2,FALSE)&amp;(H$1+((ROW()-$C112)*4))&amp;":"&amp;VLOOKUP($A109,tab_z,3,FALSE)&amp;(H$2+((ROW()-$C112)*4))),BD!$E$3))/2+IF(H109="","",COUNTIF(INDIRECT("'Calcul1'!"&amp;VLOOKUP($A109,tab_z,2,FALSE)&amp;(H$1+((ROW()-$C112)*4))&amp;":"&amp;VLOOKUP($A109,tab_z,3,FALSE)&amp;(H$2+((ROW()-$C112)*4))),BD!$E$4))/2+IF(H109="","",COUNTIF(INDIRECT("'Calcul1'!"&amp;VLOOKUP($A109,tab_z,2,FALSE)&amp;(H$1+((ROW()-$C112)*4))&amp;":"&amp;VLOOKUP($A109,tab_z,3,FALSE)&amp;(H$2+((ROW()-$C112)*4))),BD!$E$5))/2+IF(H109="","",COUNTIF(INDIRECT("'Calcul1'!"&amp;VLOOKUP($A109,tab_z,2,FALSE)&amp;(H$1+((ROW()-$C112)*4))&amp;":"&amp;VLOOKUP($A109,tab_z,3,FALSE)&amp;(H$2+((ROW()-$C112)*4))),BD!$E$6))/2+IF(H109="","",COUNTIF(INDIRECT("'Calcul1'!"&amp;VLOOKUP($A109,tab_z,2,FALSE)&amp;(H$1+((ROW()-$C112)*4))&amp;":"&amp;VLOOKUP($A109,tab_z,3,FALSE)&amp;(H$2+((ROW()-$C112)*4))),BD!$E$7))/2+IF(H109="","",COUNTIF(INDIRECT("'Calcul1'!"&amp;VLOOKUP($A109,tab_z,2,FALSE)&amp;(H$1+((ROW()-$C112)*4))&amp;":"&amp;VLOOKUP($A109,tab_z,3,FALSE)&amp;(H$2+((ROW()-$C112)*4))),BD!$E$8))/2+IF(H109="","",COUNTIF(INDIRECT("'Calcul1'!"&amp;VLOOKUP($A109,tab_z,2,FALSE)&amp;(H$1+((ROW()-$C112)*4))&amp;":"&amp;VLOOKUP($A109,tab_z,3,FALSE)&amp;(H$2+((ROW()-$C112)*4))),BD!$E$9))/2+IF(H109="","",COUNTIF(INDIRECT("'Calcul1'!"&amp;VLOOKUP($A109,tab_z,2,FALSE)&amp;(H$1+((ROW()-$C112)*4))&amp;":"&amp;VLOOKUP($A109,tab_z,3,FALSE)&amp;(H$2+((ROW()-$C112)*4))),BD!$E$10))/2+IF(H109="","",COUNTIF(INDIRECT("'Calcul1'!"&amp;VLOOKUP($A109,tab_z,2,FALSE)&amp;(H$1+((ROW()-$C112)*4))&amp;":"&amp;VLOOKUP($A109,tab_z,3,FALSE)&amp;(H$2+((ROW()-$C112)*4))),BD!$E$11))/2+IF(H109="","",COUNTIF(INDIRECT("'Calcul1'!"&amp;VLOOKUP($A109,tab_z,2,FALSE)&amp;(H$1+((ROW()-$C112)*4))&amp;":"&amp;VLOOKUP($A109,tab_z,3,FALSE)&amp;(H$2+((ROW()-$C112)*4))),BD!$E$12))/2+IF(H109="","",COUNTIF(INDIRECT("'Calcul1'!"&amp;VLOOKUP($A109,tab_z,2,FALSE)&amp;(H$1+((ROW()-$C112)*4))&amp;":"&amp;VLOOKUP($A109,tab_z,3,FALSE)&amp;(H$2+((ROW()-$C112)*4))),BD!$E$13))/2+IF(H109="","",COUNTIF(INDIRECT("'Calcul1'!"&amp;VLOOKUP($A109,tab_z,2,FALSE)&amp;(H$1+((ROW()-$C112)*4))&amp;":"&amp;VLOOKUP($A109,tab_z,3,FALSE)&amp;(H$2+((ROW()-$C112)*4))),BD!$E$14))/2+IF(H109="","",COUNTIF(INDIRECT("'Calcul1'!"&amp;VLOOKUP($A109,tab_z,2,FALSE)&amp;(H$1+((ROW()-$C112)*4))&amp;":"&amp;VLOOKUP($A109,tab_z,3,FALSE)&amp;(H$2+((ROW()-$C112)*4))),BD!$E$15))/2+IF(H109="","",COUNTIF(INDIRECT("'Calcul1'!"&amp;VLOOKUP($A109,tab_z,2,FALSE)&amp;(H$1+((ROW()-$C112)*4))&amp;":"&amp;VLOOKUP($A109,tab_z,3,FALSE)&amp;(H$2+((ROW()-$C112)*4))),BD!$E$16))/2+IF(H109="","",COUNTIF(INDIRECT("'Calcul1'!"&amp;VLOOKUP($A109,tab_z,2,FALSE)&amp;(H$1+((ROW()-$C112)*4))&amp;":"&amp;VLOOKUP($A109,tab_z,3,FALSE)&amp;(H$2+((ROW()-$C112)*4))),BD!$E$17))/2+IF(H109="","",COUNTIF(INDIRECT("'Calcul1'!"&amp;VLOOKUP($A109,tab_z,2,FALSE)&amp;(H$1+((ROW()-$C112)*4))&amp;":"&amp;VLOOKUP($A109,tab_z,3,FALSE)&amp;(H$2+((ROW()-$C112)*4))),BD!$E$18))/2+IF(H109="","",COUNTIF(INDIRECT("'Calcul1'!"&amp;VLOOKUP($A109,tab_z,2,FALSE)&amp;(H$1+((ROW()-$C112)*4))&amp;":"&amp;VLOOKUP($A109,tab_z,3,FALSE)&amp;(H$2+((ROW()-$C112)*4))),BD!$E$19))/2+IF(H109="","",COUNTIF(INDIRECT("'Calcul1'!"&amp;VLOOKUP($A109,tab_z,2,FALSE)&amp;(H$1+((ROW()-$C112)*4))&amp;":"&amp;VLOOKUP($A109,tab_z,3,FALSE)&amp;(H$2+((ROW()-$C112)*4))),BD!$E$20))/2</f>
        <v>#VALUE!</v>
      </c>
      <c r="I112" s="275" t="e">
        <f ca="1">IF(I109="","",COUNTIF(INDIRECT("'Calcul1'!"&amp;VLOOKUP($A109,tab_z,2,FALSE)&amp;(I$1+((ROW()-$C112)*4))&amp;":"&amp;VLOOKUP($A109,tab_z,3,FALSE)&amp;(I$2+((ROW()-$C112)*4))),BD!$E$2))/2+IF(I109="","",COUNTIF(INDIRECT("'Calcul1'!"&amp;VLOOKUP($A109,tab_z,2,FALSE)&amp;(I$1+((ROW()-$C112)*4))&amp;":"&amp;VLOOKUP($A109,tab_z,3,FALSE)&amp;(I$2+((ROW()-$C112)*4))),BD!$E$3))/2+IF(I109="","",COUNTIF(INDIRECT("'Calcul1'!"&amp;VLOOKUP($A109,tab_z,2,FALSE)&amp;(I$1+((ROW()-$C112)*4))&amp;":"&amp;VLOOKUP($A109,tab_z,3,FALSE)&amp;(I$2+((ROW()-$C112)*4))),BD!$E$4))/2+IF(I109="","",COUNTIF(INDIRECT("'Calcul1'!"&amp;VLOOKUP($A109,tab_z,2,FALSE)&amp;(I$1+((ROW()-$C112)*4))&amp;":"&amp;VLOOKUP($A109,tab_z,3,FALSE)&amp;(I$2+((ROW()-$C112)*4))),BD!$E$5))/2+IF(I109="","",COUNTIF(INDIRECT("'Calcul1'!"&amp;VLOOKUP($A109,tab_z,2,FALSE)&amp;(I$1+((ROW()-$C112)*4))&amp;":"&amp;VLOOKUP($A109,tab_z,3,FALSE)&amp;(I$2+((ROW()-$C112)*4))),BD!$E$6))/2+IF(I109="","",COUNTIF(INDIRECT("'Calcul1'!"&amp;VLOOKUP($A109,tab_z,2,FALSE)&amp;(I$1+((ROW()-$C112)*4))&amp;":"&amp;VLOOKUP($A109,tab_z,3,FALSE)&amp;(I$2+((ROW()-$C112)*4))),BD!$E$7))/2+IF(I109="","",COUNTIF(INDIRECT("'Calcul1'!"&amp;VLOOKUP($A109,tab_z,2,FALSE)&amp;(I$1+((ROW()-$C112)*4))&amp;":"&amp;VLOOKUP($A109,tab_z,3,FALSE)&amp;(I$2+((ROW()-$C112)*4))),BD!$E$8))/2+IF(I109="","",COUNTIF(INDIRECT("'Calcul1'!"&amp;VLOOKUP($A109,tab_z,2,FALSE)&amp;(I$1+((ROW()-$C112)*4))&amp;":"&amp;VLOOKUP($A109,tab_z,3,FALSE)&amp;(I$2+((ROW()-$C112)*4))),BD!$E$9))/2+IF(I109="","",COUNTIF(INDIRECT("'Calcul1'!"&amp;VLOOKUP($A109,tab_z,2,FALSE)&amp;(I$1+((ROW()-$C112)*4))&amp;":"&amp;VLOOKUP($A109,tab_z,3,FALSE)&amp;(I$2+((ROW()-$C112)*4))),BD!$E$10))/2+IF(I109="","",COUNTIF(INDIRECT("'Calcul1'!"&amp;VLOOKUP($A109,tab_z,2,FALSE)&amp;(I$1+((ROW()-$C112)*4))&amp;":"&amp;VLOOKUP($A109,tab_z,3,FALSE)&amp;(I$2+((ROW()-$C112)*4))),BD!$E$11))/2+IF(I109="","",COUNTIF(INDIRECT("'Calcul1'!"&amp;VLOOKUP($A109,tab_z,2,FALSE)&amp;(I$1+((ROW()-$C112)*4))&amp;":"&amp;VLOOKUP($A109,tab_z,3,FALSE)&amp;(I$2+((ROW()-$C112)*4))),BD!$E$12))/2+IF(I109="","",COUNTIF(INDIRECT("'Calcul1'!"&amp;VLOOKUP($A109,tab_z,2,FALSE)&amp;(I$1+((ROW()-$C112)*4))&amp;":"&amp;VLOOKUP($A109,tab_z,3,FALSE)&amp;(I$2+((ROW()-$C112)*4))),BD!$E$13))/2+IF(I109="","",COUNTIF(INDIRECT("'Calcul1'!"&amp;VLOOKUP($A109,tab_z,2,FALSE)&amp;(I$1+((ROW()-$C112)*4))&amp;":"&amp;VLOOKUP($A109,tab_z,3,FALSE)&amp;(I$2+((ROW()-$C112)*4))),BD!$E$14))/2+IF(I109="","",COUNTIF(INDIRECT("'Calcul1'!"&amp;VLOOKUP($A109,tab_z,2,FALSE)&amp;(I$1+((ROW()-$C112)*4))&amp;":"&amp;VLOOKUP($A109,tab_z,3,FALSE)&amp;(I$2+((ROW()-$C112)*4))),BD!$E$15))/2+IF(I109="","",COUNTIF(INDIRECT("'Calcul1'!"&amp;VLOOKUP($A109,tab_z,2,FALSE)&amp;(I$1+((ROW()-$C112)*4))&amp;":"&amp;VLOOKUP($A109,tab_z,3,FALSE)&amp;(I$2+((ROW()-$C112)*4))),BD!$E$16))/2+IF(I109="","",COUNTIF(INDIRECT("'Calcul1'!"&amp;VLOOKUP($A109,tab_z,2,FALSE)&amp;(I$1+((ROW()-$C112)*4))&amp;":"&amp;VLOOKUP($A109,tab_z,3,FALSE)&amp;(I$2+((ROW()-$C112)*4))),BD!$E$17))/2+IF(I109="","",COUNTIF(INDIRECT("'Calcul1'!"&amp;VLOOKUP($A109,tab_z,2,FALSE)&amp;(I$1+((ROW()-$C112)*4))&amp;":"&amp;VLOOKUP($A109,tab_z,3,FALSE)&amp;(I$2+((ROW()-$C112)*4))),BD!$E$18))/2+IF(I109="","",COUNTIF(INDIRECT("'Calcul1'!"&amp;VLOOKUP($A109,tab_z,2,FALSE)&amp;(I$1+((ROW()-$C112)*4))&amp;":"&amp;VLOOKUP($A109,tab_z,3,FALSE)&amp;(I$2+((ROW()-$C112)*4))),BD!$E$19))/2+IF(I109="","",COUNTIF(INDIRECT("'Calcul1'!"&amp;VLOOKUP($A109,tab_z,2,FALSE)&amp;(I$1+((ROW()-$C112)*4))&amp;":"&amp;VLOOKUP($A109,tab_z,3,FALSE)&amp;(I$2+((ROW()-$C112)*4))),BD!$E$20))/2</f>
        <v>#VALUE!</v>
      </c>
      <c r="J112" s="275" t="e">
        <f ca="1">IF(J109="","",COUNTIF(INDIRECT("'Calcul1'!"&amp;VLOOKUP($A109,tab_z,2,FALSE)&amp;(J$1+((ROW()-$C112)*4))&amp;":"&amp;VLOOKUP($A109,tab_z,3,FALSE)&amp;(J$2+((ROW()-$C112)*4))),BD!$E$2))/2+IF(J109="","",COUNTIF(INDIRECT("'Calcul1'!"&amp;VLOOKUP($A109,tab_z,2,FALSE)&amp;(J$1+((ROW()-$C112)*4))&amp;":"&amp;VLOOKUP($A109,tab_z,3,FALSE)&amp;(J$2+((ROW()-$C112)*4))),BD!$E$3))/2+IF(J109="","",COUNTIF(INDIRECT("'Calcul1'!"&amp;VLOOKUP($A109,tab_z,2,FALSE)&amp;(J$1+((ROW()-$C112)*4))&amp;":"&amp;VLOOKUP($A109,tab_z,3,FALSE)&amp;(J$2+((ROW()-$C112)*4))),BD!$E$4))/2+IF(J109="","",COUNTIF(INDIRECT("'Calcul1'!"&amp;VLOOKUP($A109,tab_z,2,FALSE)&amp;(J$1+((ROW()-$C112)*4))&amp;":"&amp;VLOOKUP($A109,tab_z,3,FALSE)&amp;(J$2+((ROW()-$C112)*4))),BD!$E$5))/2+IF(J109="","",COUNTIF(INDIRECT("'Calcul1'!"&amp;VLOOKUP($A109,tab_z,2,FALSE)&amp;(J$1+((ROW()-$C112)*4))&amp;":"&amp;VLOOKUP($A109,tab_z,3,FALSE)&amp;(J$2+((ROW()-$C112)*4))),BD!$E$6))/2+IF(J109="","",COUNTIF(INDIRECT("'Calcul1'!"&amp;VLOOKUP($A109,tab_z,2,FALSE)&amp;(J$1+((ROW()-$C112)*4))&amp;":"&amp;VLOOKUP($A109,tab_z,3,FALSE)&amp;(J$2+((ROW()-$C112)*4))),BD!$E$7))/2+IF(J109="","",COUNTIF(INDIRECT("'Calcul1'!"&amp;VLOOKUP($A109,tab_z,2,FALSE)&amp;(J$1+((ROW()-$C112)*4))&amp;":"&amp;VLOOKUP($A109,tab_z,3,FALSE)&amp;(J$2+((ROW()-$C112)*4))),BD!$E$8))/2+IF(J109="","",COUNTIF(INDIRECT("'Calcul1'!"&amp;VLOOKUP($A109,tab_z,2,FALSE)&amp;(J$1+((ROW()-$C112)*4))&amp;":"&amp;VLOOKUP($A109,tab_z,3,FALSE)&amp;(J$2+((ROW()-$C112)*4))),BD!$E$9))/2+IF(J109="","",COUNTIF(INDIRECT("'Calcul1'!"&amp;VLOOKUP($A109,tab_z,2,FALSE)&amp;(J$1+((ROW()-$C112)*4))&amp;":"&amp;VLOOKUP($A109,tab_z,3,FALSE)&amp;(J$2+((ROW()-$C112)*4))),BD!$E$10))/2+IF(J109="","",COUNTIF(INDIRECT("'Calcul1'!"&amp;VLOOKUP($A109,tab_z,2,FALSE)&amp;(J$1+((ROW()-$C112)*4))&amp;":"&amp;VLOOKUP($A109,tab_z,3,FALSE)&amp;(J$2+((ROW()-$C112)*4))),BD!$E$11))/2+IF(J109="","",COUNTIF(INDIRECT("'Calcul1'!"&amp;VLOOKUP($A109,tab_z,2,FALSE)&amp;(J$1+((ROW()-$C112)*4))&amp;":"&amp;VLOOKUP($A109,tab_z,3,FALSE)&amp;(J$2+((ROW()-$C112)*4))),BD!$E$12))/2+IF(J109="","",COUNTIF(INDIRECT("'Calcul1'!"&amp;VLOOKUP($A109,tab_z,2,FALSE)&amp;(J$1+((ROW()-$C112)*4))&amp;":"&amp;VLOOKUP($A109,tab_z,3,FALSE)&amp;(J$2+((ROW()-$C112)*4))),BD!$E$13))/2+IF(J109="","",COUNTIF(INDIRECT("'Calcul1'!"&amp;VLOOKUP($A109,tab_z,2,FALSE)&amp;(J$1+((ROW()-$C112)*4))&amp;":"&amp;VLOOKUP($A109,tab_z,3,FALSE)&amp;(J$2+((ROW()-$C112)*4))),BD!$E$14))/2+IF(J109="","",COUNTIF(INDIRECT("'Calcul1'!"&amp;VLOOKUP($A109,tab_z,2,FALSE)&amp;(J$1+((ROW()-$C112)*4))&amp;":"&amp;VLOOKUP($A109,tab_z,3,FALSE)&amp;(J$2+((ROW()-$C112)*4))),BD!$E$15))/2+IF(J109="","",COUNTIF(INDIRECT("'Calcul1'!"&amp;VLOOKUP($A109,tab_z,2,FALSE)&amp;(J$1+((ROW()-$C112)*4))&amp;":"&amp;VLOOKUP($A109,tab_z,3,FALSE)&amp;(J$2+((ROW()-$C112)*4))),BD!$E$16))/2+IF(J109="","",COUNTIF(INDIRECT("'Calcul1'!"&amp;VLOOKUP($A109,tab_z,2,FALSE)&amp;(J$1+((ROW()-$C112)*4))&amp;":"&amp;VLOOKUP($A109,tab_z,3,FALSE)&amp;(J$2+((ROW()-$C112)*4))),BD!$E$17))/2+IF(J109="","",COUNTIF(INDIRECT("'Calcul1'!"&amp;VLOOKUP($A109,tab_z,2,FALSE)&amp;(J$1+((ROW()-$C112)*4))&amp;":"&amp;VLOOKUP($A109,tab_z,3,FALSE)&amp;(J$2+((ROW()-$C112)*4))),BD!$E$18))/2+IF(J109="","",COUNTIF(INDIRECT("'Calcul1'!"&amp;VLOOKUP($A109,tab_z,2,FALSE)&amp;(J$1+((ROW()-$C112)*4))&amp;":"&amp;VLOOKUP($A109,tab_z,3,FALSE)&amp;(J$2+((ROW()-$C112)*4))),BD!$E$19))/2+IF(J109="","",COUNTIF(INDIRECT("'Calcul1'!"&amp;VLOOKUP($A109,tab_z,2,FALSE)&amp;(J$1+((ROW()-$C112)*4))&amp;":"&amp;VLOOKUP($A109,tab_z,3,FALSE)&amp;(J$2+((ROW()-$C112)*4))),BD!$E$20))/2</f>
        <v>#VALUE!</v>
      </c>
      <c r="K112" s="275" t="e">
        <f ca="1">IF(K109="","",COUNTIF(INDIRECT("'Calcul1'!"&amp;VLOOKUP($A109,tab_z,2,FALSE)&amp;(K$1+((ROW()-$C112)*4))&amp;":"&amp;VLOOKUP($A109,tab_z,3,FALSE)&amp;(K$2+((ROW()-$C112)*4))),BD!$E$2))/2+IF(K109="","",COUNTIF(INDIRECT("'Calcul1'!"&amp;VLOOKUP($A109,tab_z,2,FALSE)&amp;(K$1+((ROW()-$C112)*4))&amp;":"&amp;VLOOKUP($A109,tab_z,3,FALSE)&amp;(K$2+((ROW()-$C112)*4))),BD!$E$3))/2+IF(K109="","",COUNTIF(INDIRECT("'Calcul1'!"&amp;VLOOKUP($A109,tab_z,2,FALSE)&amp;(K$1+((ROW()-$C112)*4))&amp;":"&amp;VLOOKUP($A109,tab_z,3,FALSE)&amp;(K$2+((ROW()-$C112)*4))),BD!$E$4))/2+IF(K109="","",COUNTIF(INDIRECT("'Calcul1'!"&amp;VLOOKUP($A109,tab_z,2,FALSE)&amp;(K$1+((ROW()-$C112)*4))&amp;":"&amp;VLOOKUP($A109,tab_z,3,FALSE)&amp;(K$2+((ROW()-$C112)*4))),BD!$E$5))/2+IF(K109="","",COUNTIF(INDIRECT("'Calcul1'!"&amp;VLOOKUP($A109,tab_z,2,FALSE)&amp;(K$1+((ROW()-$C112)*4))&amp;":"&amp;VLOOKUP($A109,tab_z,3,FALSE)&amp;(K$2+((ROW()-$C112)*4))),BD!$E$6))/2+IF(K109="","",COUNTIF(INDIRECT("'Calcul1'!"&amp;VLOOKUP($A109,tab_z,2,FALSE)&amp;(K$1+((ROW()-$C112)*4))&amp;":"&amp;VLOOKUP($A109,tab_z,3,FALSE)&amp;(K$2+((ROW()-$C112)*4))),BD!$E$7))/2+IF(K109="","",COUNTIF(INDIRECT("'Calcul1'!"&amp;VLOOKUP($A109,tab_z,2,FALSE)&amp;(K$1+((ROW()-$C112)*4))&amp;":"&amp;VLOOKUP($A109,tab_z,3,FALSE)&amp;(K$2+((ROW()-$C112)*4))),BD!$E$8))/2+IF(K109="","",COUNTIF(INDIRECT("'Calcul1'!"&amp;VLOOKUP($A109,tab_z,2,FALSE)&amp;(K$1+((ROW()-$C112)*4))&amp;":"&amp;VLOOKUP($A109,tab_z,3,FALSE)&amp;(K$2+((ROW()-$C112)*4))),BD!$E$9))/2+IF(K109="","",COUNTIF(INDIRECT("'Calcul1'!"&amp;VLOOKUP($A109,tab_z,2,FALSE)&amp;(K$1+((ROW()-$C112)*4))&amp;":"&amp;VLOOKUP($A109,tab_z,3,FALSE)&amp;(K$2+((ROW()-$C112)*4))),BD!$E$10))/2+IF(K109="","",COUNTIF(INDIRECT("'Calcul1'!"&amp;VLOOKUP($A109,tab_z,2,FALSE)&amp;(K$1+((ROW()-$C112)*4))&amp;":"&amp;VLOOKUP($A109,tab_z,3,FALSE)&amp;(K$2+((ROW()-$C112)*4))),BD!$E$11))/2+IF(K109="","",COUNTIF(INDIRECT("'Calcul1'!"&amp;VLOOKUP($A109,tab_z,2,FALSE)&amp;(K$1+((ROW()-$C112)*4))&amp;":"&amp;VLOOKUP($A109,tab_z,3,FALSE)&amp;(K$2+((ROW()-$C112)*4))),BD!$E$12))/2+IF(K109="","",COUNTIF(INDIRECT("'Calcul1'!"&amp;VLOOKUP($A109,tab_z,2,FALSE)&amp;(K$1+((ROW()-$C112)*4))&amp;":"&amp;VLOOKUP($A109,tab_z,3,FALSE)&amp;(K$2+((ROW()-$C112)*4))),BD!$E$13))/2+IF(K109="","",COUNTIF(INDIRECT("'Calcul1'!"&amp;VLOOKUP($A109,tab_z,2,FALSE)&amp;(K$1+((ROW()-$C112)*4))&amp;":"&amp;VLOOKUP($A109,tab_z,3,FALSE)&amp;(K$2+((ROW()-$C112)*4))),BD!$E$14))/2+IF(K109="","",COUNTIF(INDIRECT("'Calcul1'!"&amp;VLOOKUP($A109,tab_z,2,FALSE)&amp;(K$1+((ROW()-$C112)*4))&amp;":"&amp;VLOOKUP($A109,tab_z,3,FALSE)&amp;(K$2+((ROW()-$C112)*4))),BD!$E$15))/2+IF(K109="","",COUNTIF(INDIRECT("'Calcul1'!"&amp;VLOOKUP($A109,tab_z,2,FALSE)&amp;(K$1+((ROW()-$C112)*4))&amp;":"&amp;VLOOKUP($A109,tab_z,3,FALSE)&amp;(K$2+((ROW()-$C112)*4))),BD!$E$16))/2+IF(K109="","",COUNTIF(INDIRECT("'Calcul1'!"&amp;VLOOKUP($A109,tab_z,2,FALSE)&amp;(K$1+((ROW()-$C112)*4))&amp;":"&amp;VLOOKUP($A109,tab_z,3,FALSE)&amp;(K$2+((ROW()-$C112)*4))),BD!$E$17))/2+IF(K109="","",COUNTIF(INDIRECT("'Calcul1'!"&amp;VLOOKUP($A109,tab_z,2,FALSE)&amp;(K$1+((ROW()-$C112)*4))&amp;":"&amp;VLOOKUP($A109,tab_z,3,FALSE)&amp;(K$2+((ROW()-$C112)*4))),BD!$E$18))/2+IF(K109="","",COUNTIF(INDIRECT("'Calcul1'!"&amp;VLOOKUP($A109,tab_z,2,FALSE)&amp;(K$1+((ROW()-$C112)*4))&amp;":"&amp;VLOOKUP($A109,tab_z,3,FALSE)&amp;(K$2+((ROW()-$C112)*4))),BD!$E$19))/2+IF(K109="","",COUNTIF(INDIRECT("'Calcul1'!"&amp;VLOOKUP($A109,tab_z,2,FALSE)&amp;(K$1+((ROW()-$C112)*4))&amp;":"&amp;VLOOKUP($A109,tab_z,3,FALSE)&amp;(K$2+((ROW()-$C112)*4))),BD!$E$20))/2</f>
        <v>#VALUE!</v>
      </c>
      <c r="L112" s="276" t="e">
        <f ca="1">IF(L109="","",COUNTIF(INDIRECT("'Calcul1'!"&amp;VLOOKUP($A109,tab_z,2,FALSE)&amp;(L$1+((ROW()-$C112)*4))&amp;":"&amp;VLOOKUP($A109,tab_z,3,FALSE)&amp;(L$2+((ROW()-$C112)*4))),BD!$E$2))/2+IF(L109="","",COUNTIF(INDIRECT("'Calcul1'!"&amp;VLOOKUP($A109,tab_z,2,FALSE)&amp;(L$1+((ROW()-$C112)*4))&amp;":"&amp;VLOOKUP($A109,tab_z,3,FALSE)&amp;(L$2+((ROW()-$C112)*4))),BD!$E$3))/2+IF(L109="","",COUNTIF(INDIRECT("'Calcul1'!"&amp;VLOOKUP($A109,tab_z,2,FALSE)&amp;(L$1+((ROW()-$C112)*4))&amp;":"&amp;VLOOKUP($A109,tab_z,3,FALSE)&amp;(L$2+((ROW()-$C112)*4))),BD!$E$4))/2+IF(L109="","",COUNTIF(INDIRECT("'Calcul1'!"&amp;VLOOKUP($A109,tab_z,2,FALSE)&amp;(L$1+((ROW()-$C112)*4))&amp;":"&amp;VLOOKUP($A109,tab_z,3,FALSE)&amp;(L$2+((ROW()-$C112)*4))),BD!$E$5))/2+IF(L109="","",COUNTIF(INDIRECT("'Calcul1'!"&amp;VLOOKUP($A109,tab_z,2,FALSE)&amp;(L$1+((ROW()-$C112)*4))&amp;":"&amp;VLOOKUP($A109,tab_z,3,FALSE)&amp;(L$2+((ROW()-$C112)*4))),BD!$E$6))/2+IF(L109="","",COUNTIF(INDIRECT("'Calcul1'!"&amp;VLOOKUP($A109,tab_z,2,FALSE)&amp;(L$1+((ROW()-$C112)*4))&amp;":"&amp;VLOOKUP($A109,tab_z,3,FALSE)&amp;(L$2+((ROW()-$C112)*4))),BD!$E$7))/2+IF(L109="","",COUNTIF(INDIRECT("'Calcul1'!"&amp;VLOOKUP($A109,tab_z,2,FALSE)&amp;(L$1+((ROW()-$C112)*4))&amp;":"&amp;VLOOKUP($A109,tab_z,3,FALSE)&amp;(L$2+((ROW()-$C112)*4))),BD!$E$8))/2+IF(L109="","",COUNTIF(INDIRECT("'Calcul1'!"&amp;VLOOKUP($A109,tab_z,2,FALSE)&amp;(L$1+((ROW()-$C112)*4))&amp;":"&amp;VLOOKUP($A109,tab_z,3,FALSE)&amp;(L$2+((ROW()-$C112)*4))),BD!$E$9))/2+IF(L109="","",COUNTIF(INDIRECT("'Calcul1'!"&amp;VLOOKUP($A109,tab_z,2,FALSE)&amp;(L$1+((ROW()-$C112)*4))&amp;":"&amp;VLOOKUP($A109,tab_z,3,FALSE)&amp;(L$2+((ROW()-$C112)*4))),BD!$E$10))/2+IF(L109="","",COUNTIF(INDIRECT("'Calcul1'!"&amp;VLOOKUP($A109,tab_z,2,FALSE)&amp;(L$1+((ROW()-$C112)*4))&amp;":"&amp;VLOOKUP($A109,tab_z,3,FALSE)&amp;(L$2+((ROW()-$C112)*4))),BD!$E$11))/2+IF(L109="","",COUNTIF(INDIRECT("'Calcul1'!"&amp;VLOOKUP($A109,tab_z,2,FALSE)&amp;(L$1+((ROW()-$C112)*4))&amp;":"&amp;VLOOKUP($A109,tab_z,3,FALSE)&amp;(L$2+((ROW()-$C112)*4))),BD!$E$12))/2+IF(L109="","",COUNTIF(INDIRECT("'Calcul1'!"&amp;VLOOKUP($A109,tab_z,2,FALSE)&amp;(L$1+((ROW()-$C112)*4))&amp;":"&amp;VLOOKUP($A109,tab_z,3,FALSE)&amp;(L$2+((ROW()-$C112)*4))),BD!$E$13))/2+IF(L109="","",COUNTIF(INDIRECT("'Calcul1'!"&amp;VLOOKUP($A109,tab_z,2,FALSE)&amp;(L$1+((ROW()-$C112)*4))&amp;":"&amp;VLOOKUP($A109,tab_z,3,FALSE)&amp;(L$2+((ROW()-$C112)*4))),BD!$E$14))/2+IF(L109="","",COUNTIF(INDIRECT("'Calcul1'!"&amp;VLOOKUP($A109,tab_z,2,FALSE)&amp;(L$1+((ROW()-$C112)*4))&amp;":"&amp;VLOOKUP($A109,tab_z,3,FALSE)&amp;(L$2+((ROW()-$C112)*4))),BD!$E$15))/2+IF(L109="","",COUNTIF(INDIRECT("'Calcul1'!"&amp;VLOOKUP($A109,tab_z,2,FALSE)&amp;(L$1+((ROW()-$C112)*4))&amp;":"&amp;VLOOKUP($A109,tab_z,3,FALSE)&amp;(L$2+((ROW()-$C112)*4))),BD!$E$16))/2+IF(L109="","",COUNTIF(INDIRECT("'Calcul1'!"&amp;VLOOKUP($A109,tab_z,2,FALSE)&amp;(L$1+((ROW()-$C112)*4))&amp;":"&amp;VLOOKUP($A109,tab_z,3,FALSE)&amp;(L$2+((ROW()-$C112)*4))),BD!$E$17))/2+IF(L109="","",COUNTIF(INDIRECT("'Calcul1'!"&amp;VLOOKUP($A109,tab_z,2,FALSE)&amp;(L$1+((ROW()-$C112)*4))&amp;":"&amp;VLOOKUP($A109,tab_z,3,FALSE)&amp;(L$2+((ROW()-$C112)*4))),BD!$E$18))/2+IF(L109="","",COUNTIF(INDIRECT("'Calcul1'!"&amp;VLOOKUP($A109,tab_z,2,FALSE)&amp;(L$1+((ROW()-$C112)*4))&amp;":"&amp;VLOOKUP($A109,tab_z,3,FALSE)&amp;(L$2+((ROW()-$C112)*4))),BD!$E$19))/2+IF(L109="","",COUNTIF(INDIRECT("'Calcul1'!"&amp;VLOOKUP($A109,tab_z,2,FALSE)&amp;(L$1+((ROW()-$C112)*4))&amp;":"&amp;VLOOKUP($A109,tab_z,3,FALSE)&amp;(L$2+((ROW()-$C112)*4))),BD!$E$20))/2</f>
        <v>#VALUE!</v>
      </c>
    </row>
    <row r="113" spans="1:12" x14ac:dyDescent="0.2">
      <c r="C113">
        <v>113</v>
      </c>
      <c r="D113" s="287" t="s">
        <v>532</v>
      </c>
      <c r="E113" s="274">
        <f ca="1">IF(E109="","",COUNTIF(INDIRECT("'Calcul1'!"&amp;VLOOKUP($A109,tab_z,2,FALSE)&amp;(E$1+((ROW()-$C113)*4))&amp;":"&amp;VLOOKUP($A109,tab_z,3,FALSE)&amp;(E$2+((ROW()-$C113)*4))),BD!$N$2))/2+IF(E109="","",COUNTIF(INDIRECT("'Calcul1'!"&amp;VLOOKUP($A109,tab_z,2,FALSE)&amp;(E$1+((ROW()-$C113)*4))&amp;":"&amp;VLOOKUP($A109,tab_z,3,FALSE)&amp;(E$2+((ROW()-$C113)*4))),BD!$N$3))/2+IF(E109="","",COUNTIF(INDIRECT("'Calcul1'!"&amp;VLOOKUP($A109,tab_z,2,FALSE)&amp;(E$1+((ROW()-$C113)*4))&amp;":"&amp;VLOOKUP($A109,tab_z,3,FALSE)&amp;(E$2+((ROW()-$C113)*4))),BD!$N$4))/2+IF(E109="","",COUNTIF(INDIRECT("'Calcul1'!"&amp;VLOOKUP($A109,tab_z,2,FALSE)&amp;(E$1+((ROW()-$C113)*4))&amp;":"&amp;VLOOKUP($A109,tab_z,3,FALSE)&amp;(E$2+((ROW()-$C113)*4))),BD!$N$5))/2+IF(E109="","",COUNTIF(INDIRECT("'Calcul1'!"&amp;VLOOKUP($A109,tab_z,2,FALSE)&amp;(E$1+((ROW()-$C113)*4))&amp;":"&amp;VLOOKUP($A109,tab_z,3,FALSE)&amp;(E$2+((ROW()-$C113)*4))),BD!$N$6))/2+IF(E109="","",COUNTIF(INDIRECT("'Calcul1'!"&amp;VLOOKUP($A109,tab_z,2,FALSE)&amp;(E$1+((ROW()-$C113)*4))&amp;":"&amp;VLOOKUP($A109,tab_z,3,FALSE)&amp;(E$2+((ROW()-$C113)*4))),BD!$N$7))/2+IF(E109="","",COUNTIF(INDIRECT("'Calcul1'!"&amp;VLOOKUP($A109,tab_z,2,FALSE)&amp;(E$1+((ROW()-$C113)*4))&amp;":"&amp;VLOOKUP($A109,tab_z,3,FALSE)&amp;(E$2+((ROW()-$C113)*4))),BD!$N$8))/2+IF(E109="","",COUNTIF(INDIRECT("'Calcul1'!"&amp;VLOOKUP($A109,tab_z,2,FALSE)&amp;(E$1+((ROW()-$C113)*4))&amp;":"&amp;VLOOKUP($A109,tab_z,3,FALSE)&amp;(E$2+((ROW()-$C113)*4))),BD!$N$9))/2+IF(E109="","",COUNTIF(INDIRECT("'Calcul1'!"&amp;VLOOKUP($A109,tab_z,2,FALSE)&amp;(E$1+((ROW()-$C113)*4))&amp;":"&amp;VLOOKUP($A109,tab_z,3,FALSE)&amp;(E$2+((ROW()-$C113)*4))),BD!$N$10))/2+IF(E109="","",COUNTIF(INDIRECT("'Calcul1'!"&amp;VLOOKUP($A109,tab_z,2,FALSE)&amp;(E$1+((ROW()-$C113)*4))&amp;":"&amp;VLOOKUP($A109,tab_z,3,FALSE)&amp;(E$2+((ROW()-$C113)*4))),BD!$N$11))/2+IF(E109="","",COUNTIF(INDIRECT("'Calcul1'!"&amp;VLOOKUP($A109,tab_z,2,FALSE)&amp;(E$1+((ROW()-$C113)*4))&amp;":"&amp;VLOOKUP($A109,tab_z,3,FALSE)&amp;(E$2+((ROW()-$C113)*4))),BD!$N$12))/2+IF(E109="","",COUNTIF(INDIRECT("'Calcul1'!"&amp;VLOOKUP($A109,tab_z,2,FALSE)&amp;(E$1+((ROW()-$C113)*4))&amp;":"&amp;VLOOKUP($A109,tab_z,3,FALSE)&amp;(E$2+((ROW()-$C113)*4))),BD!$N$13))/2+IF(E109="","",COUNTIF(INDIRECT("'Calcul1'!"&amp;VLOOKUP($A109,tab_z,2,FALSE)&amp;(E$1+((ROW()-$C113)*4))&amp;":"&amp;VLOOKUP($A109,tab_z,3,FALSE)&amp;(E$2+((ROW()-$C113)*4))),BD!$N$14))/2+IF(E109="","",COUNTIF(INDIRECT("'Calcul1'!"&amp;VLOOKUP($A109,tab_z,2,FALSE)&amp;(E$1+((ROW()-$C113)*4))&amp;":"&amp;VLOOKUP($A109,tab_z,3,FALSE)&amp;(E$2+((ROW()-$C113)*4))),BD!$N$15))/2+IF(E109="","",COUNTIF(INDIRECT("'Calcul1'!"&amp;VLOOKUP($A109,tab_z,2,FALSE)&amp;(E$1+((ROW()-$C113)*4))&amp;":"&amp;VLOOKUP($A109,tab_z,3,FALSE)&amp;(E$2+((ROW()-$C113)*4))),BD!$N$16))/2+IF(E109="","",COUNTIF(INDIRECT("'Calcul1'!"&amp;VLOOKUP($A109,tab_z,2,FALSE)&amp;(E$1+((ROW()-$C113)*4))&amp;":"&amp;VLOOKUP($A109,tab_z,3,FALSE)&amp;(E$2+((ROW()-$C113)*4))),BD!$N$17))/2+IF(E109="","",COUNTIF(INDIRECT("'Calcul1'!"&amp;VLOOKUP($A109,tab_z,2,FALSE)&amp;(E$1+((ROW()-$C113)*4))&amp;":"&amp;VLOOKUP($A109,tab_z,3,FALSE)&amp;(E$2+((ROW()-$C113)*4))),BD!$N$18))/2+IF(E109="","",COUNTIF(INDIRECT("'Calcul1'!"&amp;VLOOKUP($A109,tab_z,2,FALSE)&amp;(E$1+((ROW()-$C113)*4))&amp;":"&amp;VLOOKUP($A109,tab_z,3,FALSE)&amp;(E$2+((ROW()-$C113)*4))),BD!$N$19))/2++IF(E109="","",COUNTIF(INDIRECT("'Calcul1'!"&amp;VLOOKUP($A109,tab_z,2,FALSE)&amp;(E$1+((ROW()-$C113)*4))&amp;":"&amp;VLOOKUP($A109,tab_z,3,FALSE)&amp;(E$2+((ROW()-$C113)*4))),BD!$N$20))/2</f>
        <v>0</v>
      </c>
      <c r="F113" s="275">
        <f ca="1">IF(F109="","",COUNTIF(INDIRECT("'Calcul1'!"&amp;VLOOKUP($A109,tab_z,2,FALSE)&amp;(F$1+((ROW()-$C113)*4))&amp;":"&amp;VLOOKUP($A109,tab_z,3,FALSE)&amp;(F$2+((ROW()-$C113)*4))),BD!$N$2))/2+IF(F109="","",COUNTIF(INDIRECT("'Calcul1'!"&amp;VLOOKUP($A109,tab_z,2,FALSE)&amp;(F$1+((ROW()-$C113)*4))&amp;":"&amp;VLOOKUP($A109,tab_z,3,FALSE)&amp;(F$2+((ROW()-$C113)*4))),BD!$N$3))/2+IF(F109="","",COUNTIF(INDIRECT("'Calcul1'!"&amp;VLOOKUP($A109,tab_z,2,FALSE)&amp;(F$1+((ROW()-$C113)*4))&amp;":"&amp;VLOOKUP($A109,tab_z,3,FALSE)&amp;(F$2+((ROW()-$C113)*4))),BD!$N$4))/2+IF(F109="","",COUNTIF(INDIRECT("'Calcul1'!"&amp;VLOOKUP($A109,tab_z,2,FALSE)&amp;(F$1+((ROW()-$C113)*4))&amp;":"&amp;VLOOKUP($A109,tab_z,3,FALSE)&amp;(F$2+((ROW()-$C113)*4))),BD!$N$5))/2+IF(F109="","",COUNTIF(INDIRECT("'Calcul1'!"&amp;VLOOKUP($A109,tab_z,2,FALSE)&amp;(F$1+((ROW()-$C113)*4))&amp;":"&amp;VLOOKUP($A109,tab_z,3,FALSE)&amp;(F$2+((ROW()-$C113)*4))),BD!$N$6))/2+IF(F109="","",COUNTIF(INDIRECT("'Calcul1'!"&amp;VLOOKUP($A109,tab_z,2,FALSE)&amp;(F$1+((ROW()-$C113)*4))&amp;":"&amp;VLOOKUP($A109,tab_z,3,FALSE)&amp;(F$2+((ROW()-$C113)*4))),BD!$N$7))/2+IF(F109="","",COUNTIF(INDIRECT("'Calcul1'!"&amp;VLOOKUP($A109,tab_z,2,FALSE)&amp;(F$1+((ROW()-$C113)*4))&amp;":"&amp;VLOOKUP($A109,tab_z,3,FALSE)&amp;(F$2+((ROW()-$C113)*4))),BD!$N$8))/2+IF(F109="","",COUNTIF(INDIRECT("'Calcul1'!"&amp;VLOOKUP($A109,tab_z,2,FALSE)&amp;(F$1+((ROW()-$C113)*4))&amp;":"&amp;VLOOKUP($A109,tab_z,3,FALSE)&amp;(F$2+((ROW()-$C113)*4))),BD!$N$9))/2+IF(F109="","",COUNTIF(INDIRECT("'Calcul1'!"&amp;VLOOKUP($A109,tab_z,2,FALSE)&amp;(F$1+((ROW()-$C113)*4))&amp;":"&amp;VLOOKUP($A109,tab_z,3,FALSE)&amp;(F$2+((ROW()-$C113)*4))),BD!$N$10))/2+IF(F109="","",COUNTIF(INDIRECT("'Calcul1'!"&amp;VLOOKUP($A109,tab_z,2,FALSE)&amp;(F$1+((ROW()-$C113)*4))&amp;":"&amp;VLOOKUP($A109,tab_z,3,FALSE)&amp;(F$2+((ROW()-$C113)*4))),BD!$N$11))/2+IF(F109="","",COUNTIF(INDIRECT("'Calcul1'!"&amp;VLOOKUP($A109,tab_z,2,FALSE)&amp;(F$1+((ROW()-$C113)*4))&amp;":"&amp;VLOOKUP($A109,tab_z,3,FALSE)&amp;(F$2+((ROW()-$C113)*4))),BD!$N$12))/2+IF(F109="","",COUNTIF(INDIRECT("'Calcul1'!"&amp;VLOOKUP($A109,tab_z,2,FALSE)&amp;(F$1+((ROW()-$C113)*4))&amp;":"&amp;VLOOKUP($A109,tab_z,3,FALSE)&amp;(F$2+((ROW()-$C113)*4))),BD!$N$13))/2+IF(F109="","",COUNTIF(INDIRECT("'Calcul1'!"&amp;VLOOKUP($A109,tab_z,2,FALSE)&amp;(F$1+((ROW()-$C113)*4))&amp;":"&amp;VLOOKUP($A109,tab_z,3,FALSE)&amp;(F$2+((ROW()-$C113)*4))),BD!$N$14))/2+IF(F109="","",COUNTIF(INDIRECT("'Calcul1'!"&amp;VLOOKUP($A109,tab_z,2,FALSE)&amp;(F$1+((ROW()-$C113)*4))&amp;":"&amp;VLOOKUP($A109,tab_z,3,FALSE)&amp;(F$2+((ROW()-$C113)*4))),BD!$N$15))/2+IF(F109="","",COUNTIF(INDIRECT("'Calcul1'!"&amp;VLOOKUP($A109,tab_z,2,FALSE)&amp;(F$1+((ROW()-$C113)*4))&amp;":"&amp;VLOOKUP($A109,tab_z,3,FALSE)&amp;(F$2+((ROW()-$C113)*4))),BD!$N$16))/2+IF(F109="","",COUNTIF(INDIRECT("'Calcul1'!"&amp;VLOOKUP($A109,tab_z,2,FALSE)&amp;(F$1+((ROW()-$C113)*4))&amp;":"&amp;VLOOKUP($A109,tab_z,3,FALSE)&amp;(F$2+((ROW()-$C113)*4))),BD!$N$17))/2+IF(F109="","",COUNTIF(INDIRECT("'Calcul1'!"&amp;VLOOKUP($A109,tab_z,2,FALSE)&amp;(F$1+((ROW()-$C113)*4))&amp;":"&amp;VLOOKUP($A109,tab_z,3,FALSE)&amp;(F$2+((ROW()-$C113)*4))),BD!$N$18))/2+IF(F109="","",COUNTIF(INDIRECT("'Calcul1'!"&amp;VLOOKUP($A109,tab_z,2,FALSE)&amp;(F$1+((ROW()-$C113)*4))&amp;":"&amp;VLOOKUP($A109,tab_z,3,FALSE)&amp;(F$2+((ROW()-$C113)*4))),BD!$N$19))/2++IF(F109="","",COUNTIF(INDIRECT("'Calcul1'!"&amp;VLOOKUP($A109,tab_z,2,FALSE)&amp;(F$1+((ROW()-$C113)*4))&amp;":"&amp;VLOOKUP($A109,tab_z,3,FALSE)&amp;(F$2+((ROW()-$C113)*4))),BD!$N$20))/2</f>
        <v>0</v>
      </c>
      <c r="G113" s="275">
        <f ca="1">IF(G109="","",COUNTIF(INDIRECT("'Calcul1'!"&amp;VLOOKUP($A109,tab_z,2,FALSE)&amp;(G$1+((ROW()-$C113)*4))&amp;":"&amp;VLOOKUP($A109,tab_z,3,FALSE)&amp;(G$2+((ROW()-$C113)*4))),BD!$N$2))/2+IF(G109="","",COUNTIF(INDIRECT("'Calcul1'!"&amp;VLOOKUP($A109,tab_z,2,FALSE)&amp;(G$1+((ROW()-$C113)*4))&amp;":"&amp;VLOOKUP($A109,tab_z,3,FALSE)&amp;(G$2+((ROW()-$C113)*4))),BD!$N$3))/2+IF(G109="","",COUNTIF(INDIRECT("'Calcul1'!"&amp;VLOOKUP($A109,tab_z,2,FALSE)&amp;(G$1+((ROW()-$C113)*4))&amp;":"&amp;VLOOKUP($A109,tab_z,3,FALSE)&amp;(G$2+((ROW()-$C113)*4))),BD!$N$4))/2+IF(G109="","",COUNTIF(INDIRECT("'Calcul1'!"&amp;VLOOKUP($A109,tab_z,2,FALSE)&amp;(G$1+((ROW()-$C113)*4))&amp;":"&amp;VLOOKUP($A109,tab_z,3,FALSE)&amp;(G$2+((ROW()-$C113)*4))),BD!$N$5))/2+IF(G109="","",COUNTIF(INDIRECT("'Calcul1'!"&amp;VLOOKUP($A109,tab_z,2,FALSE)&amp;(G$1+((ROW()-$C113)*4))&amp;":"&amp;VLOOKUP($A109,tab_z,3,FALSE)&amp;(G$2+((ROW()-$C113)*4))),BD!$N$6))/2+IF(G109="","",COUNTIF(INDIRECT("'Calcul1'!"&amp;VLOOKUP($A109,tab_z,2,FALSE)&amp;(G$1+((ROW()-$C113)*4))&amp;":"&amp;VLOOKUP($A109,tab_z,3,FALSE)&amp;(G$2+((ROW()-$C113)*4))),BD!$N$7))/2+IF(G109="","",COUNTIF(INDIRECT("'Calcul1'!"&amp;VLOOKUP($A109,tab_z,2,FALSE)&amp;(G$1+((ROW()-$C113)*4))&amp;":"&amp;VLOOKUP($A109,tab_z,3,FALSE)&amp;(G$2+((ROW()-$C113)*4))),BD!$N$8))/2+IF(G109="","",COUNTIF(INDIRECT("'Calcul1'!"&amp;VLOOKUP($A109,tab_z,2,FALSE)&amp;(G$1+((ROW()-$C113)*4))&amp;":"&amp;VLOOKUP($A109,tab_z,3,FALSE)&amp;(G$2+((ROW()-$C113)*4))),BD!$N$9))/2+IF(G109="","",COUNTIF(INDIRECT("'Calcul1'!"&amp;VLOOKUP($A109,tab_z,2,FALSE)&amp;(G$1+((ROW()-$C113)*4))&amp;":"&amp;VLOOKUP($A109,tab_z,3,FALSE)&amp;(G$2+((ROW()-$C113)*4))),BD!$N$10))/2+IF(G109="","",COUNTIF(INDIRECT("'Calcul1'!"&amp;VLOOKUP($A109,tab_z,2,FALSE)&amp;(G$1+((ROW()-$C113)*4))&amp;":"&amp;VLOOKUP($A109,tab_z,3,FALSE)&amp;(G$2+((ROW()-$C113)*4))),BD!$N$11))/2+IF(G109="","",COUNTIF(INDIRECT("'Calcul1'!"&amp;VLOOKUP($A109,tab_z,2,FALSE)&amp;(G$1+((ROW()-$C113)*4))&amp;":"&amp;VLOOKUP($A109,tab_z,3,FALSE)&amp;(G$2+((ROW()-$C113)*4))),BD!$N$12))/2+IF(G109="","",COUNTIF(INDIRECT("'Calcul1'!"&amp;VLOOKUP($A109,tab_z,2,FALSE)&amp;(G$1+((ROW()-$C113)*4))&amp;":"&amp;VLOOKUP($A109,tab_z,3,FALSE)&amp;(G$2+((ROW()-$C113)*4))),BD!$N$13))/2+IF(G109="","",COUNTIF(INDIRECT("'Calcul1'!"&amp;VLOOKUP($A109,tab_z,2,FALSE)&amp;(G$1+((ROW()-$C113)*4))&amp;":"&amp;VLOOKUP($A109,tab_z,3,FALSE)&amp;(G$2+((ROW()-$C113)*4))),BD!$N$14))/2+IF(G109="","",COUNTIF(INDIRECT("'Calcul1'!"&amp;VLOOKUP($A109,tab_z,2,FALSE)&amp;(G$1+((ROW()-$C113)*4))&amp;":"&amp;VLOOKUP($A109,tab_z,3,FALSE)&amp;(G$2+((ROW()-$C113)*4))),BD!$N$15))/2+IF(G109="","",COUNTIF(INDIRECT("'Calcul1'!"&amp;VLOOKUP($A109,tab_z,2,FALSE)&amp;(G$1+((ROW()-$C113)*4))&amp;":"&amp;VLOOKUP($A109,tab_z,3,FALSE)&amp;(G$2+((ROW()-$C113)*4))),BD!$N$16))/2+IF(G109="","",COUNTIF(INDIRECT("'Calcul1'!"&amp;VLOOKUP($A109,tab_z,2,FALSE)&amp;(G$1+((ROW()-$C113)*4))&amp;":"&amp;VLOOKUP($A109,tab_z,3,FALSE)&amp;(G$2+((ROW()-$C113)*4))),BD!$N$17))/2+IF(G109="","",COUNTIF(INDIRECT("'Calcul1'!"&amp;VLOOKUP($A109,tab_z,2,FALSE)&amp;(G$1+((ROW()-$C113)*4))&amp;":"&amp;VLOOKUP($A109,tab_z,3,FALSE)&amp;(G$2+((ROW()-$C113)*4))),BD!$N$18))/2+IF(G109="","",COUNTIF(INDIRECT("'Calcul1'!"&amp;VLOOKUP($A109,tab_z,2,FALSE)&amp;(G$1+((ROW()-$C113)*4))&amp;":"&amp;VLOOKUP($A109,tab_z,3,FALSE)&amp;(G$2+((ROW()-$C113)*4))),BD!$N$19))/2++IF(G109="","",COUNTIF(INDIRECT("'Calcul1'!"&amp;VLOOKUP($A109,tab_z,2,FALSE)&amp;(G$1+((ROW()-$C113)*4))&amp;":"&amp;VLOOKUP($A109,tab_z,3,FALSE)&amp;(G$2+((ROW()-$C113)*4))),BD!$N$20))/2</f>
        <v>0</v>
      </c>
      <c r="H113" s="275" t="e">
        <f ca="1">IF(H109="","",COUNTIF(INDIRECT("'Calcul1'!"&amp;VLOOKUP($A109,tab_z,2,FALSE)&amp;(H$1+((ROW()-$C113)*4))&amp;":"&amp;VLOOKUP($A109,tab_z,3,FALSE)&amp;(H$2+((ROW()-$C113)*4))),BD!$N$2))/2+IF(H109="","",COUNTIF(INDIRECT("'Calcul1'!"&amp;VLOOKUP($A109,tab_z,2,FALSE)&amp;(H$1+((ROW()-$C113)*4))&amp;":"&amp;VLOOKUP($A109,tab_z,3,FALSE)&amp;(H$2+((ROW()-$C113)*4))),BD!$N$3))/2+IF(H109="","",COUNTIF(INDIRECT("'Calcul1'!"&amp;VLOOKUP($A109,tab_z,2,FALSE)&amp;(H$1+((ROW()-$C113)*4))&amp;":"&amp;VLOOKUP($A109,tab_z,3,FALSE)&amp;(H$2+((ROW()-$C113)*4))),BD!$N$4))/2+IF(H109="","",COUNTIF(INDIRECT("'Calcul1'!"&amp;VLOOKUP($A109,tab_z,2,FALSE)&amp;(H$1+((ROW()-$C113)*4))&amp;":"&amp;VLOOKUP($A109,tab_z,3,FALSE)&amp;(H$2+((ROW()-$C113)*4))),BD!$N$5))/2+IF(H109="","",COUNTIF(INDIRECT("'Calcul1'!"&amp;VLOOKUP($A109,tab_z,2,FALSE)&amp;(H$1+((ROW()-$C113)*4))&amp;":"&amp;VLOOKUP($A109,tab_z,3,FALSE)&amp;(H$2+((ROW()-$C113)*4))),BD!$N$6))/2+IF(H109="","",COUNTIF(INDIRECT("'Calcul1'!"&amp;VLOOKUP($A109,tab_z,2,FALSE)&amp;(H$1+((ROW()-$C113)*4))&amp;":"&amp;VLOOKUP($A109,tab_z,3,FALSE)&amp;(H$2+((ROW()-$C113)*4))),BD!$N$7))/2+IF(H109="","",COUNTIF(INDIRECT("'Calcul1'!"&amp;VLOOKUP($A109,tab_z,2,FALSE)&amp;(H$1+((ROW()-$C113)*4))&amp;":"&amp;VLOOKUP($A109,tab_z,3,FALSE)&amp;(H$2+((ROW()-$C113)*4))),BD!$N$8))/2+IF(H109="","",COUNTIF(INDIRECT("'Calcul1'!"&amp;VLOOKUP($A109,tab_z,2,FALSE)&amp;(H$1+((ROW()-$C113)*4))&amp;":"&amp;VLOOKUP($A109,tab_z,3,FALSE)&amp;(H$2+((ROW()-$C113)*4))),BD!$N$9))/2+IF(H109="","",COUNTIF(INDIRECT("'Calcul1'!"&amp;VLOOKUP($A109,tab_z,2,FALSE)&amp;(H$1+((ROW()-$C113)*4))&amp;":"&amp;VLOOKUP($A109,tab_z,3,FALSE)&amp;(H$2+((ROW()-$C113)*4))),BD!$N$10))/2+IF(H109="","",COUNTIF(INDIRECT("'Calcul1'!"&amp;VLOOKUP($A109,tab_z,2,FALSE)&amp;(H$1+((ROW()-$C113)*4))&amp;":"&amp;VLOOKUP($A109,tab_z,3,FALSE)&amp;(H$2+((ROW()-$C113)*4))),BD!$N$11))/2+IF(H109="","",COUNTIF(INDIRECT("'Calcul1'!"&amp;VLOOKUP($A109,tab_z,2,FALSE)&amp;(H$1+((ROW()-$C113)*4))&amp;":"&amp;VLOOKUP($A109,tab_z,3,FALSE)&amp;(H$2+((ROW()-$C113)*4))),BD!$N$12))/2+IF(H109="","",COUNTIF(INDIRECT("'Calcul1'!"&amp;VLOOKUP($A109,tab_z,2,FALSE)&amp;(H$1+((ROW()-$C113)*4))&amp;":"&amp;VLOOKUP($A109,tab_z,3,FALSE)&amp;(H$2+((ROW()-$C113)*4))),BD!$N$13))/2+IF(H109="","",COUNTIF(INDIRECT("'Calcul1'!"&amp;VLOOKUP($A109,tab_z,2,FALSE)&amp;(H$1+((ROW()-$C113)*4))&amp;":"&amp;VLOOKUP($A109,tab_z,3,FALSE)&amp;(H$2+((ROW()-$C113)*4))),BD!$N$14))/2+IF(H109="","",COUNTIF(INDIRECT("'Calcul1'!"&amp;VLOOKUP($A109,tab_z,2,FALSE)&amp;(H$1+((ROW()-$C113)*4))&amp;":"&amp;VLOOKUP($A109,tab_z,3,FALSE)&amp;(H$2+((ROW()-$C113)*4))),BD!$N$15))/2+IF(H109="","",COUNTIF(INDIRECT("'Calcul1'!"&amp;VLOOKUP($A109,tab_z,2,FALSE)&amp;(H$1+((ROW()-$C113)*4))&amp;":"&amp;VLOOKUP($A109,tab_z,3,FALSE)&amp;(H$2+((ROW()-$C113)*4))),BD!$N$16))/2+IF(H109="","",COUNTIF(INDIRECT("'Calcul1'!"&amp;VLOOKUP($A109,tab_z,2,FALSE)&amp;(H$1+((ROW()-$C113)*4))&amp;":"&amp;VLOOKUP($A109,tab_z,3,FALSE)&amp;(H$2+((ROW()-$C113)*4))),BD!$N$17))/2+IF(H109="","",COUNTIF(INDIRECT("'Calcul1'!"&amp;VLOOKUP($A109,tab_z,2,FALSE)&amp;(H$1+((ROW()-$C113)*4))&amp;":"&amp;VLOOKUP($A109,tab_z,3,FALSE)&amp;(H$2+((ROW()-$C113)*4))),BD!$N$18))/2+IF(H109="","",COUNTIF(INDIRECT("'Calcul1'!"&amp;VLOOKUP($A109,tab_z,2,FALSE)&amp;(H$1+((ROW()-$C113)*4))&amp;":"&amp;VLOOKUP($A109,tab_z,3,FALSE)&amp;(H$2+((ROW()-$C113)*4))),BD!$N$19))/2++IF(H109="","",COUNTIF(INDIRECT("'Calcul1'!"&amp;VLOOKUP($A109,tab_z,2,FALSE)&amp;(H$1+((ROW()-$C113)*4))&amp;":"&amp;VLOOKUP($A109,tab_z,3,FALSE)&amp;(H$2+((ROW()-$C113)*4))),BD!$N$20))/2</f>
        <v>#VALUE!</v>
      </c>
      <c r="I113" s="275" t="e">
        <f ca="1">IF(I109="","",COUNTIF(INDIRECT("'Calcul1'!"&amp;VLOOKUP($A109,tab_z,2,FALSE)&amp;(I$1+((ROW()-$C113)*4))&amp;":"&amp;VLOOKUP($A109,tab_z,3,FALSE)&amp;(I$2+((ROW()-$C113)*4))),BD!$N$2))/2+IF(I109="","",COUNTIF(INDIRECT("'Calcul1'!"&amp;VLOOKUP($A109,tab_z,2,FALSE)&amp;(I$1+((ROW()-$C113)*4))&amp;":"&amp;VLOOKUP($A109,tab_z,3,FALSE)&amp;(I$2+((ROW()-$C113)*4))),BD!$N$3))/2+IF(I109="","",COUNTIF(INDIRECT("'Calcul1'!"&amp;VLOOKUP($A109,tab_z,2,FALSE)&amp;(I$1+((ROW()-$C113)*4))&amp;":"&amp;VLOOKUP($A109,tab_z,3,FALSE)&amp;(I$2+((ROW()-$C113)*4))),BD!$N$4))/2+IF(I109="","",COUNTIF(INDIRECT("'Calcul1'!"&amp;VLOOKUP($A109,tab_z,2,FALSE)&amp;(I$1+((ROW()-$C113)*4))&amp;":"&amp;VLOOKUP($A109,tab_z,3,FALSE)&amp;(I$2+((ROW()-$C113)*4))),BD!$N$5))/2+IF(I109="","",COUNTIF(INDIRECT("'Calcul1'!"&amp;VLOOKUP($A109,tab_z,2,FALSE)&amp;(I$1+((ROW()-$C113)*4))&amp;":"&amp;VLOOKUP($A109,tab_z,3,FALSE)&amp;(I$2+((ROW()-$C113)*4))),BD!$N$6))/2+IF(I109="","",COUNTIF(INDIRECT("'Calcul1'!"&amp;VLOOKUP($A109,tab_z,2,FALSE)&amp;(I$1+((ROW()-$C113)*4))&amp;":"&amp;VLOOKUP($A109,tab_z,3,FALSE)&amp;(I$2+((ROW()-$C113)*4))),BD!$N$7))/2+IF(I109="","",COUNTIF(INDIRECT("'Calcul1'!"&amp;VLOOKUP($A109,tab_z,2,FALSE)&amp;(I$1+((ROW()-$C113)*4))&amp;":"&amp;VLOOKUP($A109,tab_z,3,FALSE)&amp;(I$2+((ROW()-$C113)*4))),BD!$N$8))/2+IF(I109="","",COUNTIF(INDIRECT("'Calcul1'!"&amp;VLOOKUP($A109,tab_z,2,FALSE)&amp;(I$1+((ROW()-$C113)*4))&amp;":"&amp;VLOOKUP($A109,tab_z,3,FALSE)&amp;(I$2+((ROW()-$C113)*4))),BD!$N$9))/2+IF(I109="","",COUNTIF(INDIRECT("'Calcul1'!"&amp;VLOOKUP($A109,tab_z,2,FALSE)&amp;(I$1+((ROW()-$C113)*4))&amp;":"&amp;VLOOKUP($A109,tab_z,3,FALSE)&amp;(I$2+((ROW()-$C113)*4))),BD!$N$10))/2+IF(I109="","",COUNTIF(INDIRECT("'Calcul1'!"&amp;VLOOKUP($A109,tab_z,2,FALSE)&amp;(I$1+((ROW()-$C113)*4))&amp;":"&amp;VLOOKUP($A109,tab_z,3,FALSE)&amp;(I$2+((ROW()-$C113)*4))),BD!$N$11))/2+IF(I109="","",COUNTIF(INDIRECT("'Calcul1'!"&amp;VLOOKUP($A109,tab_z,2,FALSE)&amp;(I$1+((ROW()-$C113)*4))&amp;":"&amp;VLOOKUP($A109,tab_z,3,FALSE)&amp;(I$2+((ROW()-$C113)*4))),BD!$N$12))/2+IF(I109="","",COUNTIF(INDIRECT("'Calcul1'!"&amp;VLOOKUP($A109,tab_z,2,FALSE)&amp;(I$1+((ROW()-$C113)*4))&amp;":"&amp;VLOOKUP($A109,tab_z,3,FALSE)&amp;(I$2+((ROW()-$C113)*4))),BD!$N$13))/2+IF(I109="","",COUNTIF(INDIRECT("'Calcul1'!"&amp;VLOOKUP($A109,tab_z,2,FALSE)&amp;(I$1+((ROW()-$C113)*4))&amp;":"&amp;VLOOKUP($A109,tab_z,3,FALSE)&amp;(I$2+((ROW()-$C113)*4))),BD!$N$14))/2+IF(I109="","",COUNTIF(INDIRECT("'Calcul1'!"&amp;VLOOKUP($A109,tab_z,2,FALSE)&amp;(I$1+((ROW()-$C113)*4))&amp;":"&amp;VLOOKUP($A109,tab_z,3,FALSE)&amp;(I$2+((ROW()-$C113)*4))),BD!$N$15))/2+IF(I109="","",COUNTIF(INDIRECT("'Calcul1'!"&amp;VLOOKUP($A109,tab_z,2,FALSE)&amp;(I$1+((ROW()-$C113)*4))&amp;":"&amp;VLOOKUP($A109,tab_z,3,FALSE)&amp;(I$2+((ROW()-$C113)*4))),BD!$N$16))/2+IF(I109="","",COUNTIF(INDIRECT("'Calcul1'!"&amp;VLOOKUP($A109,tab_z,2,FALSE)&amp;(I$1+((ROW()-$C113)*4))&amp;":"&amp;VLOOKUP($A109,tab_z,3,FALSE)&amp;(I$2+((ROW()-$C113)*4))),BD!$N$17))/2+IF(I109="","",COUNTIF(INDIRECT("'Calcul1'!"&amp;VLOOKUP($A109,tab_z,2,FALSE)&amp;(I$1+((ROW()-$C113)*4))&amp;":"&amp;VLOOKUP($A109,tab_z,3,FALSE)&amp;(I$2+((ROW()-$C113)*4))),BD!$N$18))/2+IF(I109="","",COUNTIF(INDIRECT("'Calcul1'!"&amp;VLOOKUP($A109,tab_z,2,FALSE)&amp;(I$1+((ROW()-$C113)*4))&amp;":"&amp;VLOOKUP($A109,tab_z,3,FALSE)&amp;(I$2+((ROW()-$C113)*4))),BD!$N$19))/2++IF(I109="","",COUNTIF(INDIRECT("'Calcul1'!"&amp;VLOOKUP($A109,tab_z,2,FALSE)&amp;(I$1+((ROW()-$C113)*4))&amp;":"&amp;VLOOKUP($A109,tab_z,3,FALSE)&amp;(I$2+((ROW()-$C113)*4))),BD!$N$20))/2</f>
        <v>#VALUE!</v>
      </c>
      <c r="J113" s="275" t="e">
        <f ca="1">IF(J109="","",COUNTIF(INDIRECT("'Calcul1'!"&amp;VLOOKUP($A109,tab_z,2,FALSE)&amp;(J$1+((ROW()-$C113)*4))&amp;":"&amp;VLOOKUP($A109,tab_z,3,FALSE)&amp;(J$2+((ROW()-$C113)*4))),BD!$N$2))/2+IF(J109="","",COUNTIF(INDIRECT("'Calcul1'!"&amp;VLOOKUP($A109,tab_z,2,FALSE)&amp;(J$1+((ROW()-$C113)*4))&amp;":"&amp;VLOOKUP($A109,tab_z,3,FALSE)&amp;(J$2+((ROW()-$C113)*4))),BD!$N$3))/2+IF(J109="","",COUNTIF(INDIRECT("'Calcul1'!"&amp;VLOOKUP($A109,tab_z,2,FALSE)&amp;(J$1+((ROW()-$C113)*4))&amp;":"&amp;VLOOKUP($A109,tab_z,3,FALSE)&amp;(J$2+((ROW()-$C113)*4))),BD!$N$4))/2+IF(J109="","",COUNTIF(INDIRECT("'Calcul1'!"&amp;VLOOKUP($A109,tab_z,2,FALSE)&amp;(J$1+((ROW()-$C113)*4))&amp;":"&amp;VLOOKUP($A109,tab_z,3,FALSE)&amp;(J$2+((ROW()-$C113)*4))),BD!$N$5))/2+IF(J109="","",COUNTIF(INDIRECT("'Calcul1'!"&amp;VLOOKUP($A109,tab_z,2,FALSE)&amp;(J$1+((ROW()-$C113)*4))&amp;":"&amp;VLOOKUP($A109,tab_z,3,FALSE)&amp;(J$2+((ROW()-$C113)*4))),BD!$N$6))/2+IF(J109="","",COUNTIF(INDIRECT("'Calcul1'!"&amp;VLOOKUP($A109,tab_z,2,FALSE)&amp;(J$1+((ROW()-$C113)*4))&amp;":"&amp;VLOOKUP($A109,tab_z,3,FALSE)&amp;(J$2+((ROW()-$C113)*4))),BD!$N$7))/2+IF(J109="","",COUNTIF(INDIRECT("'Calcul1'!"&amp;VLOOKUP($A109,tab_z,2,FALSE)&amp;(J$1+((ROW()-$C113)*4))&amp;":"&amp;VLOOKUP($A109,tab_z,3,FALSE)&amp;(J$2+((ROW()-$C113)*4))),BD!$N$8))/2+IF(J109="","",COUNTIF(INDIRECT("'Calcul1'!"&amp;VLOOKUP($A109,tab_z,2,FALSE)&amp;(J$1+((ROW()-$C113)*4))&amp;":"&amp;VLOOKUP($A109,tab_z,3,FALSE)&amp;(J$2+((ROW()-$C113)*4))),BD!$N$9))/2+IF(J109="","",COUNTIF(INDIRECT("'Calcul1'!"&amp;VLOOKUP($A109,tab_z,2,FALSE)&amp;(J$1+((ROW()-$C113)*4))&amp;":"&amp;VLOOKUP($A109,tab_z,3,FALSE)&amp;(J$2+((ROW()-$C113)*4))),BD!$N$10))/2+IF(J109="","",COUNTIF(INDIRECT("'Calcul1'!"&amp;VLOOKUP($A109,tab_z,2,FALSE)&amp;(J$1+((ROW()-$C113)*4))&amp;":"&amp;VLOOKUP($A109,tab_z,3,FALSE)&amp;(J$2+((ROW()-$C113)*4))),BD!$N$11))/2+IF(J109="","",COUNTIF(INDIRECT("'Calcul1'!"&amp;VLOOKUP($A109,tab_z,2,FALSE)&amp;(J$1+((ROW()-$C113)*4))&amp;":"&amp;VLOOKUP($A109,tab_z,3,FALSE)&amp;(J$2+((ROW()-$C113)*4))),BD!$N$12))/2+IF(J109="","",COUNTIF(INDIRECT("'Calcul1'!"&amp;VLOOKUP($A109,tab_z,2,FALSE)&amp;(J$1+((ROW()-$C113)*4))&amp;":"&amp;VLOOKUP($A109,tab_z,3,FALSE)&amp;(J$2+((ROW()-$C113)*4))),BD!$N$13))/2+IF(J109="","",COUNTIF(INDIRECT("'Calcul1'!"&amp;VLOOKUP($A109,tab_z,2,FALSE)&amp;(J$1+((ROW()-$C113)*4))&amp;":"&amp;VLOOKUP($A109,tab_z,3,FALSE)&amp;(J$2+((ROW()-$C113)*4))),BD!$N$14))/2+IF(J109="","",COUNTIF(INDIRECT("'Calcul1'!"&amp;VLOOKUP($A109,tab_z,2,FALSE)&amp;(J$1+((ROW()-$C113)*4))&amp;":"&amp;VLOOKUP($A109,tab_z,3,FALSE)&amp;(J$2+((ROW()-$C113)*4))),BD!$N$15))/2+IF(J109="","",COUNTIF(INDIRECT("'Calcul1'!"&amp;VLOOKUP($A109,tab_z,2,FALSE)&amp;(J$1+((ROW()-$C113)*4))&amp;":"&amp;VLOOKUP($A109,tab_z,3,FALSE)&amp;(J$2+((ROW()-$C113)*4))),BD!$N$16))/2+IF(J109="","",COUNTIF(INDIRECT("'Calcul1'!"&amp;VLOOKUP($A109,tab_z,2,FALSE)&amp;(J$1+((ROW()-$C113)*4))&amp;":"&amp;VLOOKUP($A109,tab_z,3,FALSE)&amp;(J$2+((ROW()-$C113)*4))),BD!$N$17))/2+IF(J109="","",COUNTIF(INDIRECT("'Calcul1'!"&amp;VLOOKUP($A109,tab_z,2,FALSE)&amp;(J$1+((ROW()-$C113)*4))&amp;":"&amp;VLOOKUP($A109,tab_z,3,FALSE)&amp;(J$2+((ROW()-$C113)*4))),BD!$N$18))/2+IF(J109="","",COUNTIF(INDIRECT("'Calcul1'!"&amp;VLOOKUP($A109,tab_z,2,FALSE)&amp;(J$1+((ROW()-$C113)*4))&amp;":"&amp;VLOOKUP($A109,tab_z,3,FALSE)&amp;(J$2+((ROW()-$C113)*4))),BD!$N$19))/2++IF(J109="","",COUNTIF(INDIRECT("'Calcul1'!"&amp;VLOOKUP($A109,tab_z,2,FALSE)&amp;(J$1+((ROW()-$C113)*4))&amp;":"&amp;VLOOKUP($A109,tab_z,3,FALSE)&amp;(J$2+((ROW()-$C113)*4))),BD!$N$20))/2</f>
        <v>#VALUE!</v>
      </c>
      <c r="K113" s="275" t="e">
        <f ca="1">IF(K109="","",COUNTIF(INDIRECT("'Calcul1'!"&amp;VLOOKUP($A109,tab_z,2,FALSE)&amp;(K$1+((ROW()-$C113)*4))&amp;":"&amp;VLOOKUP($A109,tab_z,3,FALSE)&amp;(K$2+((ROW()-$C113)*4))),BD!$N$2))/2+IF(K109="","",COUNTIF(INDIRECT("'Calcul1'!"&amp;VLOOKUP($A109,tab_z,2,FALSE)&amp;(K$1+((ROW()-$C113)*4))&amp;":"&amp;VLOOKUP($A109,tab_z,3,FALSE)&amp;(K$2+((ROW()-$C113)*4))),BD!$N$3))/2+IF(K109="","",COUNTIF(INDIRECT("'Calcul1'!"&amp;VLOOKUP($A109,tab_z,2,FALSE)&amp;(K$1+((ROW()-$C113)*4))&amp;":"&amp;VLOOKUP($A109,tab_z,3,FALSE)&amp;(K$2+((ROW()-$C113)*4))),BD!$N$4))/2+IF(K109="","",COUNTIF(INDIRECT("'Calcul1'!"&amp;VLOOKUP($A109,tab_z,2,FALSE)&amp;(K$1+((ROW()-$C113)*4))&amp;":"&amp;VLOOKUP($A109,tab_z,3,FALSE)&amp;(K$2+((ROW()-$C113)*4))),BD!$N$5))/2+IF(K109="","",COUNTIF(INDIRECT("'Calcul1'!"&amp;VLOOKUP($A109,tab_z,2,FALSE)&amp;(K$1+((ROW()-$C113)*4))&amp;":"&amp;VLOOKUP($A109,tab_z,3,FALSE)&amp;(K$2+((ROW()-$C113)*4))),BD!$N$6))/2+IF(K109="","",COUNTIF(INDIRECT("'Calcul1'!"&amp;VLOOKUP($A109,tab_z,2,FALSE)&amp;(K$1+((ROW()-$C113)*4))&amp;":"&amp;VLOOKUP($A109,tab_z,3,FALSE)&amp;(K$2+((ROW()-$C113)*4))),BD!$N$7))/2+IF(K109="","",COUNTIF(INDIRECT("'Calcul1'!"&amp;VLOOKUP($A109,tab_z,2,FALSE)&amp;(K$1+((ROW()-$C113)*4))&amp;":"&amp;VLOOKUP($A109,tab_z,3,FALSE)&amp;(K$2+((ROW()-$C113)*4))),BD!$N$8))/2+IF(K109="","",COUNTIF(INDIRECT("'Calcul1'!"&amp;VLOOKUP($A109,tab_z,2,FALSE)&amp;(K$1+((ROW()-$C113)*4))&amp;":"&amp;VLOOKUP($A109,tab_z,3,FALSE)&amp;(K$2+((ROW()-$C113)*4))),BD!$N$9))/2+IF(K109="","",COUNTIF(INDIRECT("'Calcul1'!"&amp;VLOOKUP($A109,tab_z,2,FALSE)&amp;(K$1+((ROW()-$C113)*4))&amp;":"&amp;VLOOKUP($A109,tab_z,3,FALSE)&amp;(K$2+((ROW()-$C113)*4))),BD!$N$10))/2+IF(K109="","",COUNTIF(INDIRECT("'Calcul1'!"&amp;VLOOKUP($A109,tab_z,2,FALSE)&amp;(K$1+((ROW()-$C113)*4))&amp;":"&amp;VLOOKUP($A109,tab_z,3,FALSE)&amp;(K$2+((ROW()-$C113)*4))),BD!$N$11))/2+IF(K109="","",COUNTIF(INDIRECT("'Calcul1'!"&amp;VLOOKUP($A109,tab_z,2,FALSE)&amp;(K$1+((ROW()-$C113)*4))&amp;":"&amp;VLOOKUP($A109,tab_z,3,FALSE)&amp;(K$2+((ROW()-$C113)*4))),BD!$N$12))/2+IF(K109="","",COUNTIF(INDIRECT("'Calcul1'!"&amp;VLOOKUP($A109,tab_z,2,FALSE)&amp;(K$1+((ROW()-$C113)*4))&amp;":"&amp;VLOOKUP($A109,tab_z,3,FALSE)&amp;(K$2+((ROW()-$C113)*4))),BD!$N$13))/2+IF(K109="","",COUNTIF(INDIRECT("'Calcul1'!"&amp;VLOOKUP($A109,tab_z,2,FALSE)&amp;(K$1+((ROW()-$C113)*4))&amp;":"&amp;VLOOKUP($A109,tab_z,3,FALSE)&amp;(K$2+((ROW()-$C113)*4))),BD!$N$14))/2+IF(K109="","",COUNTIF(INDIRECT("'Calcul1'!"&amp;VLOOKUP($A109,tab_z,2,FALSE)&amp;(K$1+((ROW()-$C113)*4))&amp;":"&amp;VLOOKUP($A109,tab_z,3,FALSE)&amp;(K$2+((ROW()-$C113)*4))),BD!$N$15))/2+IF(K109="","",COUNTIF(INDIRECT("'Calcul1'!"&amp;VLOOKUP($A109,tab_z,2,FALSE)&amp;(K$1+((ROW()-$C113)*4))&amp;":"&amp;VLOOKUP($A109,tab_z,3,FALSE)&amp;(K$2+((ROW()-$C113)*4))),BD!$N$16))/2+IF(K109="","",COUNTIF(INDIRECT("'Calcul1'!"&amp;VLOOKUP($A109,tab_z,2,FALSE)&amp;(K$1+((ROW()-$C113)*4))&amp;":"&amp;VLOOKUP($A109,tab_z,3,FALSE)&amp;(K$2+((ROW()-$C113)*4))),BD!$N$17))/2+IF(K109="","",COUNTIF(INDIRECT("'Calcul1'!"&amp;VLOOKUP($A109,tab_z,2,FALSE)&amp;(K$1+((ROW()-$C113)*4))&amp;":"&amp;VLOOKUP($A109,tab_z,3,FALSE)&amp;(K$2+((ROW()-$C113)*4))),BD!$N$18))/2+IF(K109="","",COUNTIF(INDIRECT("'Calcul1'!"&amp;VLOOKUP($A109,tab_z,2,FALSE)&amp;(K$1+((ROW()-$C113)*4))&amp;":"&amp;VLOOKUP($A109,tab_z,3,FALSE)&amp;(K$2+((ROW()-$C113)*4))),BD!$N$19))/2++IF(K109="","",COUNTIF(INDIRECT("'Calcul1'!"&amp;VLOOKUP($A109,tab_z,2,FALSE)&amp;(K$1+((ROW()-$C113)*4))&amp;":"&amp;VLOOKUP($A109,tab_z,3,FALSE)&amp;(K$2+((ROW()-$C113)*4))),BD!$N$20))/2</f>
        <v>#VALUE!</v>
      </c>
      <c r="L113" s="276" t="e">
        <f ca="1">IF(L109="","",COUNTIF(INDIRECT("'Calcul1'!"&amp;VLOOKUP($A109,tab_z,2,FALSE)&amp;(L$1+((ROW()-$C113)*4))&amp;":"&amp;VLOOKUP($A109,tab_z,3,FALSE)&amp;(L$2+((ROW()-$C113)*4))),BD!$N$2))/2+IF(L109="","",COUNTIF(INDIRECT("'Calcul1'!"&amp;VLOOKUP($A109,tab_z,2,FALSE)&amp;(L$1+((ROW()-$C113)*4))&amp;":"&amp;VLOOKUP($A109,tab_z,3,FALSE)&amp;(L$2+((ROW()-$C113)*4))),BD!$N$3))/2+IF(L109="","",COUNTIF(INDIRECT("'Calcul1'!"&amp;VLOOKUP($A109,tab_z,2,FALSE)&amp;(L$1+((ROW()-$C113)*4))&amp;":"&amp;VLOOKUP($A109,tab_z,3,FALSE)&amp;(L$2+((ROW()-$C113)*4))),BD!$N$4))/2+IF(L109="","",COUNTIF(INDIRECT("'Calcul1'!"&amp;VLOOKUP($A109,tab_z,2,FALSE)&amp;(L$1+((ROW()-$C113)*4))&amp;":"&amp;VLOOKUP($A109,tab_z,3,FALSE)&amp;(L$2+((ROW()-$C113)*4))),BD!$N$5))/2+IF(L109="","",COUNTIF(INDIRECT("'Calcul1'!"&amp;VLOOKUP($A109,tab_z,2,FALSE)&amp;(L$1+((ROW()-$C113)*4))&amp;":"&amp;VLOOKUP($A109,tab_z,3,FALSE)&amp;(L$2+((ROW()-$C113)*4))),BD!$N$6))/2+IF(L109="","",COUNTIF(INDIRECT("'Calcul1'!"&amp;VLOOKUP($A109,tab_z,2,FALSE)&amp;(L$1+((ROW()-$C113)*4))&amp;":"&amp;VLOOKUP($A109,tab_z,3,FALSE)&amp;(L$2+((ROW()-$C113)*4))),BD!$N$7))/2+IF(L109="","",COUNTIF(INDIRECT("'Calcul1'!"&amp;VLOOKUP($A109,tab_z,2,FALSE)&amp;(L$1+((ROW()-$C113)*4))&amp;":"&amp;VLOOKUP($A109,tab_z,3,FALSE)&amp;(L$2+((ROW()-$C113)*4))),BD!$N$8))/2+IF(L109="","",COUNTIF(INDIRECT("'Calcul1'!"&amp;VLOOKUP($A109,tab_z,2,FALSE)&amp;(L$1+((ROW()-$C113)*4))&amp;":"&amp;VLOOKUP($A109,tab_z,3,FALSE)&amp;(L$2+((ROW()-$C113)*4))),BD!$N$9))/2+IF(L109="","",COUNTIF(INDIRECT("'Calcul1'!"&amp;VLOOKUP($A109,tab_z,2,FALSE)&amp;(L$1+((ROW()-$C113)*4))&amp;":"&amp;VLOOKUP($A109,tab_z,3,FALSE)&amp;(L$2+((ROW()-$C113)*4))),BD!$N$10))/2+IF(L109="","",COUNTIF(INDIRECT("'Calcul1'!"&amp;VLOOKUP($A109,tab_z,2,FALSE)&amp;(L$1+((ROW()-$C113)*4))&amp;":"&amp;VLOOKUP($A109,tab_z,3,FALSE)&amp;(L$2+((ROW()-$C113)*4))),BD!$N$11))/2+IF(L109="","",COUNTIF(INDIRECT("'Calcul1'!"&amp;VLOOKUP($A109,tab_z,2,FALSE)&amp;(L$1+((ROW()-$C113)*4))&amp;":"&amp;VLOOKUP($A109,tab_z,3,FALSE)&amp;(L$2+((ROW()-$C113)*4))),BD!$N$12))/2+IF(L109="","",COUNTIF(INDIRECT("'Calcul1'!"&amp;VLOOKUP($A109,tab_z,2,FALSE)&amp;(L$1+((ROW()-$C113)*4))&amp;":"&amp;VLOOKUP($A109,tab_z,3,FALSE)&amp;(L$2+((ROW()-$C113)*4))),BD!$N$13))/2+IF(L109="","",COUNTIF(INDIRECT("'Calcul1'!"&amp;VLOOKUP($A109,tab_z,2,FALSE)&amp;(L$1+((ROW()-$C113)*4))&amp;":"&amp;VLOOKUP($A109,tab_z,3,FALSE)&amp;(L$2+((ROW()-$C113)*4))),BD!$N$14))/2+IF(L109="","",COUNTIF(INDIRECT("'Calcul1'!"&amp;VLOOKUP($A109,tab_z,2,FALSE)&amp;(L$1+((ROW()-$C113)*4))&amp;":"&amp;VLOOKUP($A109,tab_z,3,FALSE)&amp;(L$2+((ROW()-$C113)*4))),BD!$N$15))/2+IF(L109="","",COUNTIF(INDIRECT("'Calcul1'!"&amp;VLOOKUP($A109,tab_z,2,FALSE)&amp;(L$1+((ROW()-$C113)*4))&amp;":"&amp;VLOOKUP($A109,tab_z,3,FALSE)&amp;(L$2+((ROW()-$C113)*4))),BD!$N$16))/2+IF(L109="","",COUNTIF(INDIRECT("'Calcul1'!"&amp;VLOOKUP($A109,tab_z,2,FALSE)&amp;(L$1+((ROW()-$C113)*4))&amp;":"&amp;VLOOKUP($A109,tab_z,3,FALSE)&amp;(L$2+((ROW()-$C113)*4))),BD!$N$17))/2+IF(L109="","",COUNTIF(INDIRECT("'Calcul1'!"&amp;VLOOKUP($A109,tab_z,2,FALSE)&amp;(L$1+((ROW()-$C113)*4))&amp;":"&amp;VLOOKUP($A109,tab_z,3,FALSE)&amp;(L$2+((ROW()-$C113)*4))),BD!$N$18))/2+IF(L109="","",COUNTIF(INDIRECT("'Calcul1'!"&amp;VLOOKUP($A109,tab_z,2,FALSE)&amp;(L$1+((ROW()-$C113)*4))&amp;":"&amp;VLOOKUP($A109,tab_z,3,FALSE)&amp;(L$2+((ROW()-$C113)*4))),BD!$N$19))/2++IF(L109="","",COUNTIF(INDIRECT("'Calcul1'!"&amp;VLOOKUP($A109,tab_z,2,FALSE)&amp;(L$1+((ROW()-$C113)*4))&amp;":"&amp;VLOOKUP($A109,tab_z,3,FALSE)&amp;(L$2+((ROW()-$C113)*4))),BD!$N$20))/2</f>
        <v>#VALUE!</v>
      </c>
    </row>
    <row r="114" spans="1:12" x14ac:dyDescent="0.2">
      <c r="C114">
        <v>114</v>
      </c>
      <c r="D114" s="287" t="s">
        <v>533</v>
      </c>
      <c r="E114" s="274">
        <f ca="1">IF(E109="","",COUNTIF(INDIRECT("'Calcul1'!"&amp;VLOOKUP($A109,tab_z,2,FALSE)&amp;(E$1+((ROW()-$C114)*4))&amp;":"&amp;VLOOKUP($A109,tab_z,3,FALSE)&amp;(E$2+((ROW()-$C114)*4))),BD!$H$2))/2+IF(E109="","",COUNTIF(INDIRECT("'Calcul1'!"&amp;VLOOKUP($A109,tab_z,2,FALSE)&amp;(E$1+((ROW()-$C114)*4))&amp;":"&amp;VLOOKUP($A109,tab_z,3,FALSE)&amp;(E$2+((ROW()-$C114)*4))),BD!$H$3))/2+IF(E109="","",COUNTIF(INDIRECT("'Calcul1'!"&amp;VLOOKUP($A109,tab_z,2,FALSE)&amp;(E$1+((ROW()-$C114)*4))&amp;":"&amp;VLOOKUP($A109,tab_z,3,FALSE)&amp;(E$2+((ROW()-$C114)*4))),BD!$H$4))/2+IF(E109="","",COUNTIF(INDIRECT("'Calcul1'!"&amp;VLOOKUP($A109,tab_z,2,FALSE)&amp;(E$1+((ROW()-$C114)*4))&amp;":"&amp;VLOOKUP($A109,tab_z,3,FALSE)&amp;(E$2+((ROW()-$C114)*4))),BD!$H$5))/2+IF(E109="","",COUNTIF(INDIRECT("'Calcul1'!"&amp;VLOOKUP($A109,tab_z,2,FALSE)&amp;(E$1+((ROW()-$C114)*4))&amp;":"&amp;VLOOKUP($A109,tab_z,3,FALSE)&amp;(E$2+((ROW()-$C114)*4))),BD!$H$6))/2+IF(E109="","",COUNTIF(INDIRECT("'Calcul1'!"&amp;VLOOKUP($A109,tab_z,2,FALSE)&amp;(E$1+((ROW()-$C114)*4))&amp;":"&amp;VLOOKUP($A109,tab_z,3,FALSE)&amp;(E$2+((ROW()-$C114)*4))),BD!$H$7))/2+IF(E109="","",COUNTIF(INDIRECT("'Calcul1'!"&amp;VLOOKUP($A109,tab_z,2,FALSE)&amp;(E$1+((ROW()-$C114)*4))&amp;":"&amp;VLOOKUP($A109,tab_z,3,FALSE)&amp;(E$2+((ROW()-$C114)*4))),BD!$H$8))/2+IF(E109="","",COUNTIF(INDIRECT("'Calcul1'!"&amp;VLOOKUP($A109,tab_z,2,FALSE)&amp;(E$1+((ROW()-$C114)*4))&amp;":"&amp;VLOOKUP($A109,tab_z,3,FALSE)&amp;(E$2+((ROW()-$C114)*4))),BD!$H$9))/2+IF(E109="","",COUNTIF(INDIRECT("'Calcul1'!"&amp;VLOOKUP($A109,tab_z,2,FALSE)&amp;(E$1+((ROW()-$C114)*4))&amp;":"&amp;VLOOKUP($A109,tab_z,3,FALSE)&amp;(E$2+((ROW()-$C114)*4))),BD!$H$10))/2+IF(E109="","",COUNTIF(INDIRECT("'Calcul1'!"&amp;VLOOKUP($A109,tab_z,2,FALSE)&amp;(E$1+((ROW()-$C114)*4))&amp;":"&amp;VLOOKUP($A109,tab_z,3,FALSE)&amp;(E$2+((ROW()-$C114)*4))),BD!$H$11))/2+IF(E109="","",COUNTIF(INDIRECT("'Calcul1'!"&amp;VLOOKUP($A109,tab_z,2,FALSE)&amp;(E$1+((ROW()-$C114)*4))&amp;":"&amp;VLOOKUP($A109,tab_z,3,FALSE)&amp;(E$2+((ROW()-$C114)*4))),BD!$H$12))/2+IF(E109="","",COUNTIF(INDIRECT("'Calcul1'!"&amp;VLOOKUP($A109,tab_z,2,FALSE)&amp;(E$1+((ROW()-$C114)*4))&amp;":"&amp;VLOOKUP($A109,tab_z,3,FALSE)&amp;(E$2+((ROW()-$C114)*4))),BD!$H$13))/2+IF(E109="","",COUNTIF(INDIRECT("'Calcul1'!"&amp;VLOOKUP($A109,tab_z,2,FALSE)&amp;(E$1+((ROW()-$C114)*4))&amp;":"&amp;VLOOKUP($A109,tab_z,3,FALSE)&amp;(E$2+((ROW()-$C114)*4))),BD!$H$14))/2+IF(E109="","",COUNTIF(INDIRECT("'Calcul1'!"&amp;VLOOKUP($A109,tab_z,2,FALSE)&amp;(E$1+((ROW()-$C114)*4))&amp;":"&amp;VLOOKUP($A109,tab_z,3,FALSE)&amp;(E$2+((ROW()-$C114)*4))),BD!$H$15))/2+IF(E109="","",COUNTIF(INDIRECT("'Calcul1'!"&amp;VLOOKUP($A109,tab_z,2,FALSE)&amp;(E$1+((ROW()-$C114)*4))&amp;":"&amp;VLOOKUP($A109,tab_z,3,FALSE)&amp;(E$2+((ROW()-$C114)*4))),BD!$H$16))/2+IF(E109="","",COUNTIF(INDIRECT("'Calcul1'!"&amp;VLOOKUP($A109,tab_z,2,FALSE)&amp;(E$1+((ROW()-$C114)*4))&amp;":"&amp;VLOOKUP($A109,tab_z,3,FALSE)&amp;(E$2+((ROW()-$C114)*4))),BD!$H$17))/2+IF(E109="","",COUNTIF(INDIRECT("'Calcul1'!"&amp;VLOOKUP($A109,tab_z,2,FALSE)&amp;(E$1+((ROW()-$C114)*4))&amp;":"&amp;VLOOKUP($A109,tab_z,3,FALSE)&amp;(E$2+((ROW()-$C114)*4))),BD!$H$18))/2+IF(E109="","",COUNTIF(INDIRECT("'Calcul1'!"&amp;VLOOKUP($A109,tab_z,2,FALSE)&amp;(E$1+((ROW()-$C114)*4))&amp;":"&amp;VLOOKUP($A109,tab_z,3,FALSE)&amp;(E$2+((ROW()-$C114)*4))),BD!$H$19))/2+IF(E109="","",COUNTIF(INDIRECT("'Calcul1'!"&amp;VLOOKUP($A109,tab_z,2,FALSE)&amp;(E$1+((ROW()-$C114)*4))&amp;":"&amp;VLOOKUP($A109,tab_z,3,FALSE)&amp;(E$2+((ROW()-$C114)*4))),BD!$H$20))/2</f>
        <v>0</v>
      </c>
      <c r="F114" s="275">
        <f ca="1">IF(F109="","",COUNTIF(INDIRECT("'Calcul1'!"&amp;VLOOKUP($A109,tab_z,2,FALSE)&amp;(F$1+((ROW()-$C114)*4))&amp;":"&amp;VLOOKUP($A109,tab_z,3,FALSE)&amp;(F$2+((ROW()-$C114)*4))),BD!$H$2))/2+IF(F109="","",COUNTIF(INDIRECT("'Calcul1'!"&amp;VLOOKUP($A109,tab_z,2,FALSE)&amp;(F$1+((ROW()-$C114)*4))&amp;":"&amp;VLOOKUP($A109,tab_z,3,FALSE)&amp;(F$2+((ROW()-$C114)*4))),BD!$H$3))/2+IF(F109="","",COUNTIF(INDIRECT("'Calcul1'!"&amp;VLOOKUP($A109,tab_z,2,FALSE)&amp;(F$1+((ROW()-$C114)*4))&amp;":"&amp;VLOOKUP($A109,tab_z,3,FALSE)&amp;(F$2+((ROW()-$C114)*4))),BD!$H$4))/2+IF(F109="","",COUNTIF(INDIRECT("'Calcul1'!"&amp;VLOOKUP($A109,tab_z,2,FALSE)&amp;(F$1+((ROW()-$C114)*4))&amp;":"&amp;VLOOKUP($A109,tab_z,3,FALSE)&amp;(F$2+((ROW()-$C114)*4))),BD!$H$5))/2+IF(F109="","",COUNTIF(INDIRECT("'Calcul1'!"&amp;VLOOKUP($A109,tab_z,2,FALSE)&amp;(F$1+((ROW()-$C114)*4))&amp;":"&amp;VLOOKUP($A109,tab_z,3,FALSE)&amp;(F$2+((ROW()-$C114)*4))),BD!$H$6))/2+IF(F109="","",COUNTIF(INDIRECT("'Calcul1'!"&amp;VLOOKUP($A109,tab_z,2,FALSE)&amp;(F$1+((ROW()-$C114)*4))&amp;":"&amp;VLOOKUP($A109,tab_z,3,FALSE)&amp;(F$2+((ROW()-$C114)*4))),BD!$H$7))/2+IF(F109="","",COUNTIF(INDIRECT("'Calcul1'!"&amp;VLOOKUP($A109,tab_z,2,FALSE)&amp;(F$1+((ROW()-$C114)*4))&amp;":"&amp;VLOOKUP($A109,tab_z,3,FALSE)&amp;(F$2+((ROW()-$C114)*4))),BD!$H$8))/2+IF(F109="","",COUNTIF(INDIRECT("'Calcul1'!"&amp;VLOOKUP($A109,tab_z,2,FALSE)&amp;(F$1+((ROW()-$C114)*4))&amp;":"&amp;VLOOKUP($A109,tab_z,3,FALSE)&amp;(F$2+((ROW()-$C114)*4))),BD!$H$9))/2+IF(F109="","",COUNTIF(INDIRECT("'Calcul1'!"&amp;VLOOKUP($A109,tab_z,2,FALSE)&amp;(F$1+((ROW()-$C114)*4))&amp;":"&amp;VLOOKUP($A109,tab_z,3,FALSE)&amp;(F$2+((ROW()-$C114)*4))),BD!$H$10))/2+IF(F109="","",COUNTIF(INDIRECT("'Calcul1'!"&amp;VLOOKUP($A109,tab_z,2,FALSE)&amp;(F$1+((ROW()-$C114)*4))&amp;":"&amp;VLOOKUP($A109,tab_z,3,FALSE)&amp;(F$2+((ROW()-$C114)*4))),BD!$H$11))/2+IF(F109="","",COUNTIF(INDIRECT("'Calcul1'!"&amp;VLOOKUP($A109,tab_z,2,FALSE)&amp;(F$1+((ROW()-$C114)*4))&amp;":"&amp;VLOOKUP($A109,tab_z,3,FALSE)&amp;(F$2+((ROW()-$C114)*4))),BD!$H$12))/2+IF(F109="","",COUNTIF(INDIRECT("'Calcul1'!"&amp;VLOOKUP($A109,tab_z,2,FALSE)&amp;(F$1+((ROW()-$C114)*4))&amp;":"&amp;VLOOKUP($A109,tab_z,3,FALSE)&amp;(F$2+((ROW()-$C114)*4))),BD!$H$13))/2+IF(F109="","",COUNTIF(INDIRECT("'Calcul1'!"&amp;VLOOKUP($A109,tab_z,2,FALSE)&amp;(F$1+((ROW()-$C114)*4))&amp;":"&amp;VLOOKUP($A109,tab_z,3,FALSE)&amp;(F$2+((ROW()-$C114)*4))),BD!$H$14))/2+IF(F109="","",COUNTIF(INDIRECT("'Calcul1'!"&amp;VLOOKUP($A109,tab_z,2,FALSE)&amp;(F$1+((ROW()-$C114)*4))&amp;":"&amp;VLOOKUP($A109,tab_z,3,FALSE)&amp;(F$2+((ROW()-$C114)*4))),BD!$H$15))/2+IF(F109="","",COUNTIF(INDIRECT("'Calcul1'!"&amp;VLOOKUP($A109,tab_z,2,FALSE)&amp;(F$1+((ROW()-$C114)*4))&amp;":"&amp;VLOOKUP($A109,tab_z,3,FALSE)&amp;(F$2+((ROW()-$C114)*4))),BD!$H$16))/2+IF(F109="","",COUNTIF(INDIRECT("'Calcul1'!"&amp;VLOOKUP($A109,tab_z,2,FALSE)&amp;(F$1+((ROW()-$C114)*4))&amp;":"&amp;VLOOKUP($A109,tab_z,3,FALSE)&amp;(F$2+((ROW()-$C114)*4))),BD!$H$17))/2+IF(F109="","",COUNTIF(INDIRECT("'Calcul1'!"&amp;VLOOKUP($A109,tab_z,2,FALSE)&amp;(F$1+((ROW()-$C114)*4))&amp;":"&amp;VLOOKUP($A109,tab_z,3,FALSE)&amp;(F$2+((ROW()-$C114)*4))),BD!$H$18))/2+IF(F109="","",COUNTIF(INDIRECT("'Calcul1'!"&amp;VLOOKUP($A109,tab_z,2,FALSE)&amp;(F$1+((ROW()-$C114)*4))&amp;":"&amp;VLOOKUP($A109,tab_z,3,FALSE)&amp;(F$2+((ROW()-$C114)*4))),BD!$H$19))/2+IF(F109="","",COUNTIF(INDIRECT("'Calcul1'!"&amp;VLOOKUP($A109,tab_z,2,FALSE)&amp;(F$1+((ROW()-$C114)*4))&amp;":"&amp;VLOOKUP($A109,tab_z,3,FALSE)&amp;(F$2+((ROW()-$C114)*4))),BD!$H$20))/2</f>
        <v>0</v>
      </c>
      <c r="G114" s="275">
        <f ca="1">IF(G109="","",COUNTIF(INDIRECT("'Calcul1'!"&amp;VLOOKUP($A109,tab_z,2,FALSE)&amp;(G$1+((ROW()-$C114)*4))&amp;":"&amp;VLOOKUP($A109,tab_z,3,FALSE)&amp;(G$2+((ROW()-$C114)*4))),BD!$H$2))/2+IF(G109="","",COUNTIF(INDIRECT("'Calcul1'!"&amp;VLOOKUP($A109,tab_z,2,FALSE)&amp;(G$1+((ROW()-$C114)*4))&amp;":"&amp;VLOOKUP($A109,tab_z,3,FALSE)&amp;(G$2+((ROW()-$C114)*4))),BD!$H$3))/2+IF(G109="","",COUNTIF(INDIRECT("'Calcul1'!"&amp;VLOOKUP($A109,tab_z,2,FALSE)&amp;(G$1+((ROW()-$C114)*4))&amp;":"&amp;VLOOKUP($A109,tab_z,3,FALSE)&amp;(G$2+((ROW()-$C114)*4))),BD!$H$4))/2+IF(G109="","",COUNTIF(INDIRECT("'Calcul1'!"&amp;VLOOKUP($A109,tab_z,2,FALSE)&amp;(G$1+((ROW()-$C114)*4))&amp;":"&amp;VLOOKUP($A109,tab_z,3,FALSE)&amp;(G$2+((ROW()-$C114)*4))),BD!$H$5))/2+IF(G109="","",COUNTIF(INDIRECT("'Calcul1'!"&amp;VLOOKUP($A109,tab_z,2,FALSE)&amp;(G$1+((ROW()-$C114)*4))&amp;":"&amp;VLOOKUP($A109,tab_z,3,FALSE)&amp;(G$2+((ROW()-$C114)*4))),BD!$H$6))/2+IF(G109="","",COUNTIF(INDIRECT("'Calcul1'!"&amp;VLOOKUP($A109,tab_z,2,FALSE)&amp;(G$1+((ROW()-$C114)*4))&amp;":"&amp;VLOOKUP($A109,tab_z,3,FALSE)&amp;(G$2+((ROW()-$C114)*4))),BD!$H$7))/2+IF(G109="","",COUNTIF(INDIRECT("'Calcul1'!"&amp;VLOOKUP($A109,tab_z,2,FALSE)&amp;(G$1+((ROW()-$C114)*4))&amp;":"&amp;VLOOKUP($A109,tab_z,3,FALSE)&amp;(G$2+((ROW()-$C114)*4))),BD!$H$8))/2+IF(G109="","",COUNTIF(INDIRECT("'Calcul1'!"&amp;VLOOKUP($A109,tab_z,2,FALSE)&amp;(G$1+((ROW()-$C114)*4))&amp;":"&amp;VLOOKUP($A109,tab_z,3,FALSE)&amp;(G$2+((ROW()-$C114)*4))),BD!$H$9))/2+IF(G109="","",COUNTIF(INDIRECT("'Calcul1'!"&amp;VLOOKUP($A109,tab_z,2,FALSE)&amp;(G$1+((ROW()-$C114)*4))&amp;":"&amp;VLOOKUP($A109,tab_z,3,FALSE)&amp;(G$2+((ROW()-$C114)*4))),BD!$H$10))/2+IF(G109="","",COUNTIF(INDIRECT("'Calcul1'!"&amp;VLOOKUP($A109,tab_z,2,FALSE)&amp;(G$1+((ROW()-$C114)*4))&amp;":"&amp;VLOOKUP($A109,tab_z,3,FALSE)&amp;(G$2+((ROW()-$C114)*4))),BD!$H$11))/2+IF(G109="","",COUNTIF(INDIRECT("'Calcul1'!"&amp;VLOOKUP($A109,tab_z,2,FALSE)&amp;(G$1+((ROW()-$C114)*4))&amp;":"&amp;VLOOKUP($A109,tab_z,3,FALSE)&amp;(G$2+((ROW()-$C114)*4))),BD!$H$12))/2+IF(G109="","",COUNTIF(INDIRECT("'Calcul1'!"&amp;VLOOKUP($A109,tab_z,2,FALSE)&amp;(G$1+((ROW()-$C114)*4))&amp;":"&amp;VLOOKUP($A109,tab_z,3,FALSE)&amp;(G$2+((ROW()-$C114)*4))),BD!$H$13))/2+IF(G109="","",COUNTIF(INDIRECT("'Calcul1'!"&amp;VLOOKUP($A109,tab_z,2,FALSE)&amp;(G$1+((ROW()-$C114)*4))&amp;":"&amp;VLOOKUP($A109,tab_z,3,FALSE)&amp;(G$2+((ROW()-$C114)*4))),BD!$H$14))/2+IF(G109="","",COUNTIF(INDIRECT("'Calcul1'!"&amp;VLOOKUP($A109,tab_z,2,FALSE)&amp;(G$1+((ROW()-$C114)*4))&amp;":"&amp;VLOOKUP($A109,tab_z,3,FALSE)&amp;(G$2+((ROW()-$C114)*4))),BD!$H$15))/2+IF(G109="","",COUNTIF(INDIRECT("'Calcul1'!"&amp;VLOOKUP($A109,tab_z,2,FALSE)&amp;(G$1+((ROW()-$C114)*4))&amp;":"&amp;VLOOKUP($A109,tab_z,3,FALSE)&amp;(G$2+((ROW()-$C114)*4))),BD!$H$16))/2+IF(G109="","",COUNTIF(INDIRECT("'Calcul1'!"&amp;VLOOKUP($A109,tab_z,2,FALSE)&amp;(G$1+((ROW()-$C114)*4))&amp;":"&amp;VLOOKUP($A109,tab_z,3,FALSE)&amp;(G$2+((ROW()-$C114)*4))),BD!$H$17))/2+IF(G109="","",COUNTIF(INDIRECT("'Calcul1'!"&amp;VLOOKUP($A109,tab_z,2,FALSE)&amp;(G$1+((ROW()-$C114)*4))&amp;":"&amp;VLOOKUP($A109,tab_z,3,FALSE)&amp;(G$2+((ROW()-$C114)*4))),BD!$H$18))/2+IF(G109="","",COUNTIF(INDIRECT("'Calcul1'!"&amp;VLOOKUP($A109,tab_z,2,FALSE)&amp;(G$1+((ROW()-$C114)*4))&amp;":"&amp;VLOOKUP($A109,tab_z,3,FALSE)&amp;(G$2+((ROW()-$C114)*4))),BD!$H$19))/2+IF(G109="","",COUNTIF(INDIRECT("'Calcul1'!"&amp;VLOOKUP($A109,tab_z,2,FALSE)&amp;(G$1+((ROW()-$C114)*4))&amp;":"&amp;VLOOKUP($A109,tab_z,3,FALSE)&amp;(G$2+((ROW()-$C114)*4))),BD!$H$20))/2</f>
        <v>0</v>
      </c>
      <c r="H114" s="275" t="e">
        <f ca="1">IF(H109="","",COUNTIF(INDIRECT("'Calcul1'!"&amp;VLOOKUP($A109,tab_z,2,FALSE)&amp;(H$1+((ROW()-$C114)*4))&amp;":"&amp;VLOOKUP($A109,tab_z,3,FALSE)&amp;(H$2+((ROW()-$C114)*4))),BD!$H$2))/2+IF(H109="","",COUNTIF(INDIRECT("'Calcul1'!"&amp;VLOOKUP($A109,tab_z,2,FALSE)&amp;(H$1+((ROW()-$C114)*4))&amp;":"&amp;VLOOKUP($A109,tab_z,3,FALSE)&amp;(H$2+((ROW()-$C114)*4))),BD!$H$3))/2+IF(H109="","",COUNTIF(INDIRECT("'Calcul1'!"&amp;VLOOKUP($A109,tab_z,2,FALSE)&amp;(H$1+((ROW()-$C114)*4))&amp;":"&amp;VLOOKUP($A109,tab_z,3,FALSE)&amp;(H$2+((ROW()-$C114)*4))),BD!$H$4))/2+IF(H109="","",COUNTIF(INDIRECT("'Calcul1'!"&amp;VLOOKUP($A109,tab_z,2,FALSE)&amp;(H$1+((ROW()-$C114)*4))&amp;":"&amp;VLOOKUP($A109,tab_z,3,FALSE)&amp;(H$2+((ROW()-$C114)*4))),BD!$H$5))/2+IF(H109="","",COUNTIF(INDIRECT("'Calcul1'!"&amp;VLOOKUP($A109,tab_z,2,FALSE)&amp;(H$1+((ROW()-$C114)*4))&amp;":"&amp;VLOOKUP($A109,tab_z,3,FALSE)&amp;(H$2+((ROW()-$C114)*4))),BD!$H$6))/2+IF(H109="","",COUNTIF(INDIRECT("'Calcul1'!"&amp;VLOOKUP($A109,tab_z,2,FALSE)&amp;(H$1+((ROW()-$C114)*4))&amp;":"&amp;VLOOKUP($A109,tab_z,3,FALSE)&amp;(H$2+((ROW()-$C114)*4))),BD!$H$7))/2+IF(H109="","",COUNTIF(INDIRECT("'Calcul1'!"&amp;VLOOKUP($A109,tab_z,2,FALSE)&amp;(H$1+((ROW()-$C114)*4))&amp;":"&amp;VLOOKUP($A109,tab_z,3,FALSE)&amp;(H$2+((ROW()-$C114)*4))),BD!$H$8))/2+IF(H109="","",COUNTIF(INDIRECT("'Calcul1'!"&amp;VLOOKUP($A109,tab_z,2,FALSE)&amp;(H$1+((ROW()-$C114)*4))&amp;":"&amp;VLOOKUP($A109,tab_z,3,FALSE)&amp;(H$2+((ROW()-$C114)*4))),BD!$H$9))/2+IF(H109="","",COUNTIF(INDIRECT("'Calcul1'!"&amp;VLOOKUP($A109,tab_z,2,FALSE)&amp;(H$1+((ROW()-$C114)*4))&amp;":"&amp;VLOOKUP($A109,tab_z,3,FALSE)&amp;(H$2+((ROW()-$C114)*4))),BD!$H$10))/2+IF(H109="","",COUNTIF(INDIRECT("'Calcul1'!"&amp;VLOOKUP($A109,tab_z,2,FALSE)&amp;(H$1+((ROW()-$C114)*4))&amp;":"&amp;VLOOKUP($A109,tab_z,3,FALSE)&amp;(H$2+((ROW()-$C114)*4))),BD!$H$11))/2+IF(H109="","",COUNTIF(INDIRECT("'Calcul1'!"&amp;VLOOKUP($A109,tab_z,2,FALSE)&amp;(H$1+((ROW()-$C114)*4))&amp;":"&amp;VLOOKUP($A109,tab_z,3,FALSE)&amp;(H$2+((ROW()-$C114)*4))),BD!$H$12))/2+IF(H109="","",COUNTIF(INDIRECT("'Calcul1'!"&amp;VLOOKUP($A109,tab_z,2,FALSE)&amp;(H$1+((ROW()-$C114)*4))&amp;":"&amp;VLOOKUP($A109,tab_z,3,FALSE)&amp;(H$2+((ROW()-$C114)*4))),BD!$H$13))/2+IF(H109="","",COUNTIF(INDIRECT("'Calcul1'!"&amp;VLOOKUP($A109,tab_z,2,FALSE)&amp;(H$1+((ROW()-$C114)*4))&amp;":"&amp;VLOOKUP($A109,tab_z,3,FALSE)&amp;(H$2+((ROW()-$C114)*4))),BD!$H$14))/2+IF(H109="","",COUNTIF(INDIRECT("'Calcul1'!"&amp;VLOOKUP($A109,tab_z,2,FALSE)&amp;(H$1+((ROW()-$C114)*4))&amp;":"&amp;VLOOKUP($A109,tab_z,3,FALSE)&amp;(H$2+((ROW()-$C114)*4))),BD!$H$15))/2+IF(H109="","",COUNTIF(INDIRECT("'Calcul1'!"&amp;VLOOKUP($A109,tab_z,2,FALSE)&amp;(H$1+((ROW()-$C114)*4))&amp;":"&amp;VLOOKUP($A109,tab_z,3,FALSE)&amp;(H$2+((ROW()-$C114)*4))),BD!$H$16))/2+IF(H109="","",COUNTIF(INDIRECT("'Calcul1'!"&amp;VLOOKUP($A109,tab_z,2,FALSE)&amp;(H$1+((ROW()-$C114)*4))&amp;":"&amp;VLOOKUP($A109,tab_z,3,FALSE)&amp;(H$2+((ROW()-$C114)*4))),BD!$H$17))/2+IF(H109="","",COUNTIF(INDIRECT("'Calcul1'!"&amp;VLOOKUP($A109,tab_z,2,FALSE)&amp;(H$1+((ROW()-$C114)*4))&amp;":"&amp;VLOOKUP($A109,tab_z,3,FALSE)&amp;(H$2+((ROW()-$C114)*4))),BD!$H$18))/2+IF(H109="","",COUNTIF(INDIRECT("'Calcul1'!"&amp;VLOOKUP($A109,tab_z,2,FALSE)&amp;(H$1+((ROW()-$C114)*4))&amp;":"&amp;VLOOKUP($A109,tab_z,3,FALSE)&amp;(H$2+((ROW()-$C114)*4))),BD!$H$19))/2+IF(H109="","",COUNTIF(INDIRECT("'Calcul1'!"&amp;VLOOKUP($A109,tab_z,2,FALSE)&amp;(H$1+((ROW()-$C114)*4))&amp;":"&amp;VLOOKUP($A109,tab_z,3,FALSE)&amp;(H$2+((ROW()-$C114)*4))),BD!$H$20))/2</f>
        <v>#VALUE!</v>
      </c>
      <c r="I114" s="275" t="e">
        <f ca="1">IF(I109="","",COUNTIF(INDIRECT("'Calcul1'!"&amp;VLOOKUP($A109,tab_z,2,FALSE)&amp;(I$1+((ROW()-$C114)*4))&amp;":"&amp;VLOOKUP($A109,tab_z,3,FALSE)&amp;(I$2+((ROW()-$C114)*4))),BD!$H$2))/2+IF(I109="","",COUNTIF(INDIRECT("'Calcul1'!"&amp;VLOOKUP($A109,tab_z,2,FALSE)&amp;(I$1+((ROW()-$C114)*4))&amp;":"&amp;VLOOKUP($A109,tab_z,3,FALSE)&amp;(I$2+((ROW()-$C114)*4))),BD!$H$3))/2+IF(I109="","",COUNTIF(INDIRECT("'Calcul1'!"&amp;VLOOKUP($A109,tab_z,2,FALSE)&amp;(I$1+((ROW()-$C114)*4))&amp;":"&amp;VLOOKUP($A109,tab_z,3,FALSE)&amp;(I$2+((ROW()-$C114)*4))),BD!$H$4))/2+IF(I109="","",COUNTIF(INDIRECT("'Calcul1'!"&amp;VLOOKUP($A109,tab_z,2,FALSE)&amp;(I$1+((ROW()-$C114)*4))&amp;":"&amp;VLOOKUP($A109,tab_z,3,FALSE)&amp;(I$2+((ROW()-$C114)*4))),BD!$H$5))/2+IF(I109="","",COUNTIF(INDIRECT("'Calcul1'!"&amp;VLOOKUP($A109,tab_z,2,FALSE)&amp;(I$1+((ROW()-$C114)*4))&amp;":"&amp;VLOOKUP($A109,tab_z,3,FALSE)&amp;(I$2+((ROW()-$C114)*4))),BD!$H$6))/2+IF(I109="","",COUNTIF(INDIRECT("'Calcul1'!"&amp;VLOOKUP($A109,tab_z,2,FALSE)&amp;(I$1+((ROW()-$C114)*4))&amp;":"&amp;VLOOKUP($A109,tab_z,3,FALSE)&amp;(I$2+((ROW()-$C114)*4))),BD!$H$7))/2+IF(I109="","",COUNTIF(INDIRECT("'Calcul1'!"&amp;VLOOKUP($A109,tab_z,2,FALSE)&amp;(I$1+((ROW()-$C114)*4))&amp;":"&amp;VLOOKUP($A109,tab_z,3,FALSE)&amp;(I$2+((ROW()-$C114)*4))),BD!$H$8))/2+IF(I109="","",COUNTIF(INDIRECT("'Calcul1'!"&amp;VLOOKUP($A109,tab_z,2,FALSE)&amp;(I$1+((ROW()-$C114)*4))&amp;":"&amp;VLOOKUP($A109,tab_z,3,FALSE)&amp;(I$2+((ROW()-$C114)*4))),BD!$H$9))/2+IF(I109="","",COUNTIF(INDIRECT("'Calcul1'!"&amp;VLOOKUP($A109,tab_z,2,FALSE)&amp;(I$1+((ROW()-$C114)*4))&amp;":"&amp;VLOOKUP($A109,tab_z,3,FALSE)&amp;(I$2+((ROW()-$C114)*4))),BD!$H$10))/2+IF(I109="","",COUNTIF(INDIRECT("'Calcul1'!"&amp;VLOOKUP($A109,tab_z,2,FALSE)&amp;(I$1+((ROW()-$C114)*4))&amp;":"&amp;VLOOKUP($A109,tab_z,3,FALSE)&amp;(I$2+((ROW()-$C114)*4))),BD!$H$11))/2+IF(I109="","",COUNTIF(INDIRECT("'Calcul1'!"&amp;VLOOKUP($A109,tab_z,2,FALSE)&amp;(I$1+((ROW()-$C114)*4))&amp;":"&amp;VLOOKUP($A109,tab_z,3,FALSE)&amp;(I$2+((ROW()-$C114)*4))),BD!$H$12))/2+IF(I109="","",COUNTIF(INDIRECT("'Calcul1'!"&amp;VLOOKUP($A109,tab_z,2,FALSE)&amp;(I$1+((ROW()-$C114)*4))&amp;":"&amp;VLOOKUP($A109,tab_z,3,FALSE)&amp;(I$2+((ROW()-$C114)*4))),BD!$H$13))/2+IF(I109="","",COUNTIF(INDIRECT("'Calcul1'!"&amp;VLOOKUP($A109,tab_z,2,FALSE)&amp;(I$1+((ROW()-$C114)*4))&amp;":"&amp;VLOOKUP($A109,tab_z,3,FALSE)&amp;(I$2+((ROW()-$C114)*4))),BD!$H$14))/2+IF(I109="","",COUNTIF(INDIRECT("'Calcul1'!"&amp;VLOOKUP($A109,tab_z,2,FALSE)&amp;(I$1+((ROW()-$C114)*4))&amp;":"&amp;VLOOKUP($A109,tab_z,3,FALSE)&amp;(I$2+((ROW()-$C114)*4))),BD!$H$15))/2+IF(I109="","",COUNTIF(INDIRECT("'Calcul1'!"&amp;VLOOKUP($A109,tab_z,2,FALSE)&amp;(I$1+((ROW()-$C114)*4))&amp;":"&amp;VLOOKUP($A109,tab_z,3,FALSE)&amp;(I$2+((ROW()-$C114)*4))),BD!$H$16))/2+IF(I109="","",COUNTIF(INDIRECT("'Calcul1'!"&amp;VLOOKUP($A109,tab_z,2,FALSE)&amp;(I$1+((ROW()-$C114)*4))&amp;":"&amp;VLOOKUP($A109,tab_z,3,FALSE)&amp;(I$2+((ROW()-$C114)*4))),BD!$H$17))/2+IF(I109="","",COUNTIF(INDIRECT("'Calcul1'!"&amp;VLOOKUP($A109,tab_z,2,FALSE)&amp;(I$1+((ROW()-$C114)*4))&amp;":"&amp;VLOOKUP($A109,tab_z,3,FALSE)&amp;(I$2+((ROW()-$C114)*4))),BD!$H$18))/2+IF(I109="","",COUNTIF(INDIRECT("'Calcul1'!"&amp;VLOOKUP($A109,tab_z,2,FALSE)&amp;(I$1+((ROW()-$C114)*4))&amp;":"&amp;VLOOKUP($A109,tab_z,3,FALSE)&amp;(I$2+((ROW()-$C114)*4))),BD!$H$19))/2+IF(I109="","",COUNTIF(INDIRECT("'Calcul1'!"&amp;VLOOKUP($A109,tab_z,2,FALSE)&amp;(I$1+((ROW()-$C114)*4))&amp;":"&amp;VLOOKUP($A109,tab_z,3,FALSE)&amp;(I$2+((ROW()-$C114)*4))),BD!$H$20))/2</f>
        <v>#VALUE!</v>
      </c>
      <c r="J114" s="275" t="e">
        <f ca="1">IF(J109="","",COUNTIF(INDIRECT("'Calcul1'!"&amp;VLOOKUP($A109,tab_z,2,FALSE)&amp;(J$1+((ROW()-$C114)*4))&amp;":"&amp;VLOOKUP($A109,tab_z,3,FALSE)&amp;(J$2+((ROW()-$C114)*4))),BD!$H$2))/2+IF(J109="","",COUNTIF(INDIRECT("'Calcul1'!"&amp;VLOOKUP($A109,tab_z,2,FALSE)&amp;(J$1+((ROW()-$C114)*4))&amp;":"&amp;VLOOKUP($A109,tab_z,3,FALSE)&amp;(J$2+((ROW()-$C114)*4))),BD!$H$3))/2+IF(J109="","",COUNTIF(INDIRECT("'Calcul1'!"&amp;VLOOKUP($A109,tab_z,2,FALSE)&amp;(J$1+((ROW()-$C114)*4))&amp;":"&amp;VLOOKUP($A109,tab_z,3,FALSE)&amp;(J$2+((ROW()-$C114)*4))),BD!$H$4))/2+IF(J109="","",COUNTIF(INDIRECT("'Calcul1'!"&amp;VLOOKUP($A109,tab_z,2,FALSE)&amp;(J$1+((ROW()-$C114)*4))&amp;":"&amp;VLOOKUP($A109,tab_z,3,FALSE)&amp;(J$2+((ROW()-$C114)*4))),BD!$H$5))/2+IF(J109="","",COUNTIF(INDIRECT("'Calcul1'!"&amp;VLOOKUP($A109,tab_z,2,FALSE)&amp;(J$1+((ROW()-$C114)*4))&amp;":"&amp;VLOOKUP($A109,tab_z,3,FALSE)&amp;(J$2+((ROW()-$C114)*4))),BD!$H$6))/2+IF(J109="","",COUNTIF(INDIRECT("'Calcul1'!"&amp;VLOOKUP($A109,tab_z,2,FALSE)&amp;(J$1+((ROW()-$C114)*4))&amp;":"&amp;VLOOKUP($A109,tab_z,3,FALSE)&amp;(J$2+((ROW()-$C114)*4))),BD!$H$7))/2+IF(J109="","",COUNTIF(INDIRECT("'Calcul1'!"&amp;VLOOKUP($A109,tab_z,2,FALSE)&amp;(J$1+((ROW()-$C114)*4))&amp;":"&amp;VLOOKUP($A109,tab_z,3,FALSE)&amp;(J$2+((ROW()-$C114)*4))),BD!$H$8))/2+IF(J109="","",COUNTIF(INDIRECT("'Calcul1'!"&amp;VLOOKUP($A109,tab_z,2,FALSE)&amp;(J$1+((ROW()-$C114)*4))&amp;":"&amp;VLOOKUP($A109,tab_z,3,FALSE)&amp;(J$2+((ROW()-$C114)*4))),BD!$H$9))/2+IF(J109="","",COUNTIF(INDIRECT("'Calcul1'!"&amp;VLOOKUP($A109,tab_z,2,FALSE)&amp;(J$1+((ROW()-$C114)*4))&amp;":"&amp;VLOOKUP($A109,tab_z,3,FALSE)&amp;(J$2+((ROW()-$C114)*4))),BD!$H$10))/2+IF(J109="","",COUNTIF(INDIRECT("'Calcul1'!"&amp;VLOOKUP($A109,tab_z,2,FALSE)&amp;(J$1+((ROW()-$C114)*4))&amp;":"&amp;VLOOKUP($A109,tab_z,3,FALSE)&amp;(J$2+((ROW()-$C114)*4))),BD!$H$11))/2+IF(J109="","",COUNTIF(INDIRECT("'Calcul1'!"&amp;VLOOKUP($A109,tab_z,2,FALSE)&amp;(J$1+((ROW()-$C114)*4))&amp;":"&amp;VLOOKUP($A109,tab_z,3,FALSE)&amp;(J$2+((ROW()-$C114)*4))),BD!$H$12))/2+IF(J109="","",COUNTIF(INDIRECT("'Calcul1'!"&amp;VLOOKUP($A109,tab_z,2,FALSE)&amp;(J$1+((ROW()-$C114)*4))&amp;":"&amp;VLOOKUP($A109,tab_z,3,FALSE)&amp;(J$2+((ROW()-$C114)*4))),BD!$H$13))/2+IF(J109="","",COUNTIF(INDIRECT("'Calcul1'!"&amp;VLOOKUP($A109,tab_z,2,FALSE)&amp;(J$1+((ROW()-$C114)*4))&amp;":"&amp;VLOOKUP($A109,tab_z,3,FALSE)&amp;(J$2+((ROW()-$C114)*4))),BD!$H$14))/2+IF(J109="","",COUNTIF(INDIRECT("'Calcul1'!"&amp;VLOOKUP($A109,tab_z,2,FALSE)&amp;(J$1+((ROW()-$C114)*4))&amp;":"&amp;VLOOKUP($A109,tab_z,3,FALSE)&amp;(J$2+((ROW()-$C114)*4))),BD!$H$15))/2+IF(J109="","",COUNTIF(INDIRECT("'Calcul1'!"&amp;VLOOKUP($A109,tab_z,2,FALSE)&amp;(J$1+((ROW()-$C114)*4))&amp;":"&amp;VLOOKUP($A109,tab_z,3,FALSE)&amp;(J$2+((ROW()-$C114)*4))),BD!$H$16))/2+IF(J109="","",COUNTIF(INDIRECT("'Calcul1'!"&amp;VLOOKUP($A109,tab_z,2,FALSE)&amp;(J$1+((ROW()-$C114)*4))&amp;":"&amp;VLOOKUP($A109,tab_z,3,FALSE)&amp;(J$2+((ROW()-$C114)*4))),BD!$H$17))/2+IF(J109="","",COUNTIF(INDIRECT("'Calcul1'!"&amp;VLOOKUP($A109,tab_z,2,FALSE)&amp;(J$1+((ROW()-$C114)*4))&amp;":"&amp;VLOOKUP($A109,tab_z,3,FALSE)&amp;(J$2+((ROW()-$C114)*4))),BD!$H$18))/2+IF(J109="","",COUNTIF(INDIRECT("'Calcul1'!"&amp;VLOOKUP($A109,tab_z,2,FALSE)&amp;(J$1+((ROW()-$C114)*4))&amp;":"&amp;VLOOKUP($A109,tab_z,3,FALSE)&amp;(J$2+((ROW()-$C114)*4))),BD!$H$19))/2+IF(J109="","",COUNTIF(INDIRECT("'Calcul1'!"&amp;VLOOKUP($A109,tab_z,2,FALSE)&amp;(J$1+((ROW()-$C114)*4))&amp;":"&amp;VLOOKUP($A109,tab_z,3,FALSE)&amp;(J$2+((ROW()-$C114)*4))),BD!$H$20))/2</f>
        <v>#VALUE!</v>
      </c>
      <c r="K114" s="275" t="e">
        <f ca="1">IF(K109="","",COUNTIF(INDIRECT("'Calcul1'!"&amp;VLOOKUP($A109,tab_z,2,FALSE)&amp;(K$1+((ROW()-$C114)*4))&amp;":"&amp;VLOOKUP($A109,tab_z,3,FALSE)&amp;(K$2+((ROW()-$C114)*4))),BD!$H$2))/2+IF(K109="","",COUNTIF(INDIRECT("'Calcul1'!"&amp;VLOOKUP($A109,tab_z,2,FALSE)&amp;(K$1+((ROW()-$C114)*4))&amp;":"&amp;VLOOKUP($A109,tab_z,3,FALSE)&amp;(K$2+((ROW()-$C114)*4))),BD!$H$3))/2+IF(K109="","",COUNTIF(INDIRECT("'Calcul1'!"&amp;VLOOKUP($A109,tab_z,2,FALSE)&amp;(K$1+((ROW()-$C114)*4))&amp;":"&amp;VLOOKUP($A109,tab_z,3,FALSE)&amp;(K$2+((ROW()-$C114)*4))),BD!$H$4))/2+IF(K109="","",COUNTIF(INDIRECT("'Calcul1'!"&amp;VLOOKUP($A109,tab_z,2,FALSE)&amp;(K$1+((ROW()-$C114)*4))&amp;":"&amp;VLOOKUP($A109,tab_z,3,FALSE)&amp;(K$2+((ROW()-$C114)*4))),BD!$H$5))/2+IF(K109="","",COUNTIF(INDIRECT("'Calcul1'!"&amp;VLOOKUP($A109,tab_z,2,FALSE)&amp;(K$1+((ROW()-$C114)*4))&amp;":"&amp;VLOOKUP($A109,tab_z,3,FALSE)&amp;(K$2+((ROW()-$C114)*4))),BD!$H$6))/2+IF(K109="","",COUNTIF(INDIRECT("'Calcul1'!"&amp;VLOOKUP($A109,tab_z,2,FALSE)&amp;(K$1+((ROW()-$C114)*4))&amp;":"&amp;VLOOKUP($A109,tab_z,3,FALSE)&amp;(K$2+((ROW()-$C114)*4))),BD!$H$7))/2+IF(K109="","",COUNTIF(INDIRECT("'Calcul1'!"&amp;VLOOKUP($A109,tab_z,2,FALSE)&amp;(K$1+((ROW()-$C114)*4))&amp;":"&amp;VLOOKUP($A109,tab_z,3,FALSE)&amp;(K$2+((ROW()-$C114)*4))),BD!$H$8))/2+IF(K109="","",COUNTIF(INDIRECT("'Calcul1'!"&amp;VLOOKUP($A109,tab_z,2,FALSE)&amp;(K$1+((ROW()-$C114)*4))&amp;":"&amp;VLOOKUP($A109,tab_z,3,FALSE)&amp;(K$2+((ROW()-$C114)*4))),BD!$H$9))/2+IF(K109="","",COUNTIF(INDIRECT("'Calcul1'!"&amp;VLOOKUP($A109,tab_z,2,FALSE)&amp;(K$1+((ROW()-$C114)*4))&amp;":"&amp;VLOOKUP($A109,tab_z,3,FALSE)&amp;(K$2+((ROW()-$C114)*4))),BD!$H$10))/2+IF(K109="","",COUNTIF(INDIRECT("'Calcul1'!"&amp;VLOOKUP($A109,tab_z,2,FALSE)&amp;(K$1+((ROW()-$C114)*4))&amp;":"&amp;VLOOKUP($A109,tab_z,3,FALSE)&amp;(K$2+((ROW()-$C114)*4))),BD!$H$11))/2+IF(K109="","",COUNTIF(INDIRECT("'Calcul1'!"&amp;VLOOKUP($A109,tab_z,2,FALSE)&amp;(K$1+((ROW()-$C114)*4))&amp;":"&amp;VLOOKUP($A109,tab_z,3,FALSE)&amp;(K$2+((ROW()-$C114)*4))),BD!$H$12))/2+IF(K109="","",COUNTIF(INDIRECT("'Calcul1'!"&amp;VLOOKUP($A109,tab_z,2,FALSE)&amp;(K$1+((ROW()-$C114)*4))&amp;":"&amp;VLOOKUP($A109,tab_z,3,FALSE)&amp;(K$2+((ROW()-$C114)*4))),BD!$H$13))/2+IF(K109="","",COUNTIF(INDIRECT("'Calcul1'!"&amp;VLOOKUP($A109,tab_z,2,FALSE)&amp;(K$1+((ROW()-$C114)*4))&amp;":"&amp;VLOOKUP($A109,tab_z,3,FALSE)&amp;(K$2+((ROW()-$C114)*4))),BD!$H$14))/2+IF(K109="","",COUNTIF(INDIRECT("'Calcul1'!"&amp;VLOOKUP($A109,tab_z,2,FALSE)&amp;(K$1+((ROW()-$C114)*4))&amp;":"&amp;VLOOKUP($A109,tab_z,3,FALSE)&amp;(K$2+((ROW()-$C114)*4))),BD!$H$15))/2+IF(K109="","",COUNTIF(INDIRECT("'Calcul1'!"&amp;VLOOKUP($A109,tab_z,2,FALSE)&amp;(K$1+((ROW()-$C114)*4))&amp;":"&amp;VLOOKUP($A109,tab_z,3,FALSE)&amp;(K$2+((ROW()-$C114)*4))),BD!$H$16))/2+IF(K109="","",COUNTIF(INDIRECT("'Calcul1'!"&amp;VLOOKUP($A109,tab_z,2,FALSE)&amp;(K$1+((ROW()-$C114)*4))&amp;":"&amp;VLOOKUP($A109,tab_z,3,FALSE)&amp;(K$2+((ROW()-$C114)*4))),BD!$H$17))/2+IF(K109="","",COUNTIF(INDIRECT("'Calcul1'!"&amp;VLOOKUP($A109,tab_z,2,FALSE)&amp;(K$1+((ROW()-$C114)*4))&amp;":"&amp;VLOOKUP($A109,tab_z,3,FALSE)&amp;(K$2+((ROW()-$C114)*4))),BD!$H$18))/2+IF(K109="","",COUNTIF(INDIRECT("'Calcul1'!"&amp;VLOOKUP($A109,tab_z,2,FALSE)&amp;(K$1+((ROW()-$C114)*4))&amp;":"&amp;VLOOKUP($A109,tab_z,3,FALSE)&amp;(K$2+((ROW()-$C114)*4))),BD!$H$19))/2+IF(K109="","",COUNTIF(INDIRECT("'Calcul1'!"&amp;VLOOKUP($A109,tab_z,2,FALSE)&amp;(K$1+((ROW()-$C114)*4))&amp;":"&amp;VLOOKUP($A109,tab_z,3,FALSE)&amp;(K$2+((ROW()-$C114)*4))),BD!$H$20))/2</f>
        <v>#VALUE!</v>
      </c>
      <c r="L114" s="276" t="e">
        <f ca="1">IF(L109="","",COUNTIF(INDIRECT("'Calcul1'!"&amp;VLOOKUP($A109,tab_z,2,FALSE)&amp;(L$1+((ROW()-$C114)*4))&amp;":"&amp;VLOOKUP($A109,tab_z,3,FALSE)&amp;(L$2+((ROW()-$C114)*4))),BD!$H$2))/2+IF(L109="","",COUNTIF(INDIRECT("'Calcul1'!"&amp;VLOOKUP($A109,tab_z,2,FALSE)&amp;(L$1+((ROW()-$C114)*4))&amp;":"&amp;VLOOKUP($A109,tab_z,3,FALSE)&amp;(L$2+((ROW()-$C114)*4))),BD!$H$3))/2+IF(L109="","",COUNTIF(INDIRECT("'Calcul1'!"&amp;VLOOKUP($A109,tab_z,2,FALSE)&amp;(L$1+((ROW()-$C114)*4))&amp;":"&amp;VLOOKUP($A109,tab_z,3,FALSE)&amp;(L$2+((ROW()-$C114)*4))),BD!$H$4))/2+IF(L109="","",COUNTIF(INDIRECT("'Calcul1'!"&amp;VLOOKUP($A109,tab_z,2,FALSE)&amp;(L$1+((ROW()-$C114)*4))&amp;":"&amp;VLOOKUP($A109,tab_z,3,FALSE)&amp;(L$2+((ROW()-$C114)*4))),BD!$H$5))/2+IF(L109="","",COUNTIF(INDIRECT("'Calcul1'!"&amp;VLOOKUP($A109,tab_z,2,FALSE)&amp;(L$1+((ROW()-$C114)*4))&amp;":"&amp;VLOOKUP($A109,tab_z,3,FALSE)&amp;(L$2+((ROW()-$C114)*4))),BD!$H$6))/2+IF(L109="","",COUNTIF(INDIRECT("'Calcul1'!"&amp;VLOOKUP($A109,tab_z,2,FALSE)&amp;(L$1+((ROW()-$C114)*4))&amp;":"&amp;VLOOKUP($A109,tab_z,3,FALSE)&amp;(L$2+((ROW()-$C114)*4))),BD!$H$7))/2+IF(L109="","",COUNTIF(INDIRECT("'Calcul1'!"&amp;VLOOKUP($A109,tab_z,2,FALSE)&amp;(L$1+((ROW()-$C114)*4))&amp;":"&amp;VLOOKUP($A109,tab_z,3,FALSE)&amp;(L$2+((ROW()-$C114)*4))),BD!$H$8))/2+IF(L109="","",COUNTIF(INDIRECT("'Calcul1'!"&amp;VLOOKUP($A109,tab_z,2,FALSE)&amp;(L$1+((ROW()-$C114)*4))&amp;":"&amp;VLOOKUP($A109,tab_z,3,FALSE)&amp;(L$2+((ROW()-$C114)*4))),BD!$H$9))/2+IF(L109="","",COUNTIF(INDIRECT("'Calcul1'!"&amp;VLOOKUP($A109,tab_z,2,FALSE)&amp;(L$1+((ROW()-$C114)*4))&amp;":"&amp;VLOOKUP($A109,tab_z,3,FALSE)&amp;(L$2+((ROW()-$C114)*4))),BD!$H$10))/2+IF(L109="","",COUNTIF(INDIRECT("'Calcul1'!"&amp;VLOOKUP($A109,tab_z,2,FALSE)&amp;(L$1+((ROW()-$C114)*4))&amp;":"&amp;VLOOKUP($A109,tab_z,3,FALSE)&amp;(L$2+((ROW()-$C114)*4))),BD!$H$11))/2+IF(L109="","",COUNTIF(INDIRECT("'Calcul1'!"&amp;VLOOKUP($A109,tab_z,2,FALSE)&amp;(L$1+((ROW()-$C114)*4))&amp;":"&amp;VLOOKUP($A109,tab_z,3,FALSE)&amp;(L$2+((ROW()-$C114)*4))),BD!$H$12))/2+IF(L109="","",COUNTIF(INDIRECT("'Calcul1'!"&amp;VLOOKUP($A109,tab_z,2,FALSE)&amp;(L$1+((ROW()-$C114)*4))&amp;":"&amp;VLOOKUP($A109,tab_z,3,FALSE)&amp;(L$2+((ROW()-$C114)*4))),BD!$H$13))/2+IF(L109="","",COUNTIF(INDIRECT("'Calcul1'!"&amp;VLOOKUP($A109,tab_z,2,FALSE)&amp;(L$1+((ROW()-$C114)*4))&amp;":"&amp;VLOOKUP($A109,tab_z,3,FALSE)&amp;(L$2+((ROW()-$C114)*4))),BD!$H$14))/2+IF(L109="","",COUNTIF(INDIRECT("'Calcul1'!"&amp;VLOOKUP($A109,tab_z,2,FALSE)&amp;(L$1+((ROW()-$C114)*4))&amp;":"&amp;VLOOKUP($A109,tab_z,3,FALSE)&amp;(L$2+((ROW()-$C114)*4))),BD!$H$15))/2+IF(L109="","",COUNTIF(INDIRECT("'Calcul1'!"&amp;VLOOKUP($A109,tab_z,2,FALSE)&amp;(L$1+((ROW()-$C114)*4))&amp;":"&amp;VLOOKUP($A109,tab_z,3,FALSE)&amp;(L$2+((ROW()-$C114)*4))),BD!$H$16))/2+IF(L109="","",COUNTIF(INDIRECT("'Calcul1'!"&amp;VLOOKUP($A109,tab_z,2,FALSE)&amp;(L$1+((ROW()-$C114)*4))&amp;":"&amp;VLOOKUP($A109,tab_z,3,FALSE)&amp;(L$2+((ROW()-$C114)*4))),BD!$H$17))/2+IF(L109="","",COUNTIF(INDIRECT("'Calcul1'!"&amp;VLOOKUP($A109,tab_z,2,FALSE)&amp;(L$1+((ROW()-$C114)*4))&amp;":"&amp;VLOOKUP($A109,tab_z,3,FALSE)&amp;(L$2+((ROW()-$C114)*4))),BD!$H$18))/2+IF(L109="","",COUNTIF(INDIRECT("'Calcul1'!"&amp;VLOOKUP($A109,tab_z,2,FALSE)&amp;(L$1+((ROW()-$C114)*4))&amp;":"&amp;VLOOKUP($A109,tab_z,3,FALSE)&amp;(L$2+((ROW()-$C114)*4))),BD!$H$19))/2+IF(L109="","",COUNTIF(INDIRECT("'Calcul1'!"&amp;VLOOKUP($A109,tab_z,2,FALSE)&amp;(L$1+((ROW()-$C114)*4))&amp;":"&amp;VLOOKUP($A109,tab_z,3,FALSE)&amp;(L$2+((ROW()-$C114)*4))),BD!$H$20))/2</f>
        <v>#VALUE!</v>
      </c>
    </row>
    <row r="115" spans="1:12" x14ac:dyDescent="0.2">
      <c r="C115">
        <v>115</v>
      </c>
      <c r="D115" s="287" t="s">
        <v>534</v>
      </c>
      <c r="E115" s="274">
        <f ca="1">IF(E109="","",COUNTIF(INDIRECT("'Calcul1'!"&amp;VLOOKUP($A109,tab_z,2,FALSE)&amp;(E$1+((ROW()-$C115)*4))&amp;":"&amp;VLOOKUP($A109,tab_z,3,FALSE)&amp;(E$2+((ROW()-$C115)*4))),BD!$K$2))/2+IF(E109="","",COUNTIF(INDIRECT("'Calcul1'!"&amp;VLOOKUP($A109,tab_z,2,FALSE)&amp;(E$1+((ROW()-$C115)*4))&amp;":"&amp;VLOOKUP($A109,tab_z,3,FALSE)&amp;(E$2+((ROW()-$C115)*4))),BD!$K$3))/2+IF(E109="","",COUNTIF(INDIRECT("'Calcul1'!"&amp;VLOOKUP($A109,tab_z,2,FALSE)&amp;(E$1+((ROW()-$C115)*4))&amp;":"&amp;VLOOKUP($A109,tab_z,3,FALSE)&amp;(E$2+((ROW()-$C115)*4))),BD!$K$4))/2+IF(E109="","",COUNTIF(INDIRECT("'Calcul1'!"&amp;VLOOKUP($A109,tab_z,2,FALSE)&amp;(E$1+((ROW()-$C115)*4))&amp;":"&amp;VLOOKUP($A109,tab_z,3,FALSE)&amp;(E$2+((ROW()-$C115)*4))),BD!$K$5))/2+IF(E109="","",COUNTIF(INDIRECT("'Calcul1'!"&amp;VLOOKUP($A109,tab_z,2,FALSE)&amp;(E$1+((ROW()-$C115)*4))&amp;":"&amp;VLOOKUP($A109,tab_z,3,FALSE)&amp;(E$2+((ROW()-$C115)*4))),BD!$K$6))/2+IF(E109="","",COUNTIF(INDIRECT("'Calcul1'!"&amp;VLOOKUP($A109,tab_z,2,FALSE)&amp;(E$1+((ROW()-$C115)*4))&amp;":"&amp;VLOOKUP($A109,tab_z,3,FALSE)&amp;(E$2+((ROW()-$C115)*4))),BD!$K$7))/2+IF(E109="","",COUNTIF(INDIRECT("'Calcul1'!"&amp;VLOOKUP($A109,tab_z,2,FALSE)&amp;(E$1+((ROW()-$C115)*4))&amp;":"&amp;VLOOKUP($A109,tab_z,3,FALSE)&amp;(E$2+((ROW()-$C115)*4))),BD!$K$8))/2+IF(E109="","",COUNTIF(INDIRECT("'Calcul1'!"&amp;VLOOKUP($A109,tab_z,2,FALSE)&amp;(E$1+((ROW()-$C115)*4))&amp;":"&amp;VLOOKUP($A109,tab_z,3,FALSE)&amp;(E$2+((ROW()-$C115)*4))),BD!$K$9))/2+IF(E109="","",COUNTIF(INDIRECT("'Calcul1'!"&amp;VLOOKUP($A109,tab_z,2,FALSE)&amp;(E$1+((ROW()-$C115)*4))&amp;":"&amp;VLOOKUP($A109,tab_z,3,FALSE)&amp;(E$2+((ROW()-$C115)*4))),BD!$K$10))/2+IF(E109="","",COUNTIF(INDIRECT("'Calcul1'!"&amp;VLOOKUP($A109,tab_z,2,FALSE)&amp;(E$1+((ROW()-$C115)*4))&amp;":"&amp;VLOOKUP($A109,tab_z,3,FALSE)&amp;(E$2+((ROW()-$C115)*4))),BD!$K$11))/2+IF(E109="","",COUNTIF(INDIRECT("'Calcul1'!"&amp;VLOOKUP($A109,tab_z,2,FALSE)&amp;(E$1+((ROW()-$C115)*4))&amp;":"&amp;VLOOKUP($A109,tab_z,3,FALSE)&amp;(E$2+((ROW()-$C115)*4))),BD!$K$12))/2+IF(E109="","",COUNTIF(INDIRECT("'Calcul1'!"&amp;VLOOKUP($A109,tab_z,2,FALSE)&amp;(E$1+((ROW()-$C115)*4))&amp;":"&amp;VLOOKUP($A109,tab_z,3,FALSE)&amp;(E$2+((ROW()-$C115)*4))),BD!$K$13))/2+IF(E109="","",COUNTIF(INDIRECT("'Calcul1'!"&amp;VLOOKUP($A109,tab_z,2,FALSE)&amp;(E$1+((ROW()-$C115)*4))&amp;":"&amp;VLOOKUP($A109,tab_z,3,FALSE)&amp;(E$2+((ROW()-$C115)*4))),BD!$K$14))/2+IF(E109="","",COUNTIF(INDIRECT("'Calcul1'!"&amp;VLOOKUP($A109,tab_z,2,FALSE)&amp;(E$1+((ROW()-$C115)*4))&amp;":"&amp;VLOOKUP($A109,tab_z,3,FALSE)&amp;(E$2+((ROW()-$C115)*4))),BD!$K$15))/2+IF(E109="","",COUNTIF(INDIRECT("'Calcul1'!"&amp;VLOOKUP($A109,tab_z,2,FALSE)&amp;(E$1+((ROW()-$C115)*4))&amp;":"&amp;VLOOKUP($A109,tab_z,3,FALSE)&amp;(E$2+((ROW()-$C115)*4))),BD!$K$16))/2+IF(E109="","",COUNTIF(INDIRECT("'Calcul1'!"&amp;VLOOKUP($A109,tab_z,2,FALSE)&amp;(E$1+((ROW()-$C115)*4))&amp;":"&amp;VLOOKUP($A109,tab_z,3,FALSE)&amp;(E$2+((ROW()-$C115)*4))),BD!$K$17))/2+IF(E109="","",COUNTIF(INDIRECT("'Calcul1'!"&amp;VLOOKUP($A109,tab_z,2,FALSE)&amp;(E$1+((ROW()-$C115)*4))&amp;":"&amp;VLOOKUP($A109,tab_z,3,FALSE)&amp;(E$2+((ROW()-$C115)*4))),BD!$K$18))/2+IF(E109="","",COUNTIF(INDIRECT("'Calcul1'!"&amp;VLOOKUP($A109,tab_z,2,FALSE)&amp;(E$1+((ROW()-$C115)*4))&amp;":"&amp;VLOOKUP($A109,tab_z,3,FALSE)&amp;(E$2+((ROW()-$C115)*4))),BD!$K$19))/2+IF(E109="","",COUNTIF(INDIRECT("'Calcul1'!"&amp;VLOOKUP($A109,tab_z,2,FALSE)&amp;(E$1+((ROW()-$C115)*4))&amp;":"&amp;VLOOKUP($A109,tab_z,3,FALSE)&amp;(E$2+((ROW()-$C115)*4))),BD!$K$20))/2</f>
        <v>0</v>
      </c>
      <c r="F115" s="275">
        <f ca="1">IF(F109="","",COUNTIF(INDIRECT("'Calcul1'!"&amp;VLOOKUP($A109,tab_z,2,FALSE)&amp;(F$1+((ROW()-$C115)*4))&amp;":"&amp;VLOOKUP($A109,tab_z,3,FALSE)&amp;(F$2+((ROW()-$C115)*4))),BD!$K$2))/2+IF(F109="","",COUNTIF(INDIRECT("'Calcul1'!"&amp;VLOOKUP($A109,tab_z,2,FALSE)&amp;(F$1+((ROW()-$C115)*4))&amp;":"&amp;VLOOKUP($A109,tab_z,3,FALSE)&amp;(F$2+((ROW()-$C115)*4))),BD!$K$3))/2+IF(F109="","",COUNTIF(INDIRECT("'Calcul1'!"&amp;VLOOKUP($A109,tab_z,2,FALSE)&amp;(F$1+((ROW()-$C115)*4))&amp;":"&amp;VLOOKUP($A109,tab_z,3,FALSE)&amp;(F$2+((ROW()-$C115)*4))),BD!$K$4))/2+IF(F109="","",COUNTIF(INDIRECT("'Calcul1'!"&amp;VLOOKUP($A109,tab_z,2,FALSE)&amp;(F$1+((ROW()-$C115)*4))&amp;":"&amp;VLOOKUP($A109,tab_z,3,FALSE)&amp;(F$2+((ROW()-$C115)*4))),BD!$K$5))/2+IF(F109="","",COUNTIF(INDIRECT("'Calcul1'!"&amp;VLOOKUP($A109,tab_z,2,FALSE)&amp;(F$1+((ROW()-$C115)*4))&amp;":"&amp;VLOOKUP($A109,tab_z,3,FALSE)&amp;(F$2+((ROW()-$C115)*4))),BD!$K$6))/2+IF(F109="","",COUNTIF(INDIRECT("'Calcul1'!"&amp;VLOOKUP($A109,tab_z,2,FALSE)&amp;(F$1+((ROW()-$C115)*4))&amp;":"&amp;VLOOKUP($A109,tab_z,3,FALSE)&amp;(F$2+((ROW()-$C115)*4))),BD!$K$7))/2+IF(F109="","",COUNTIF(INDIRECT("'Calcul1'!"&amp;VLOOKUP($A109,tab_z,2,FALSE)&amp;(F$1+((ROW()-$C115)*4))&amp;":"&amp;VLOOKUP($A109,tab_z,3,FALSE)&amp;(F$2+((ROW()-$C115)*4))),BD!$K$8))/2+IF(F109="","",COUNTIF(INDIRECT("'Calcul1'!"&amp;VLOOKUP($A109,tab_z,2,FALSE)&amp;(F$1+((ROW()-$C115)*4))&amp;":"&amp;VLOOKUP($A109,tab_z,3,FALSE)&amp;(F$2+((ROW()-$C115)*4))),BD!$K$9))/2+IF(F109="","",COUNTIF(INDIRECT("'Calcul1'!"&amp;VLOOKUP($A109,tab_z,2,FALSE)&amp;(F$1+((ROW()-$C115)*4))&amp;":"&amp;VLOOKUP($A109,tab_z,3,FALSE)&amp;(F$2+((ROW()-$C115)*4))),BD!$K$10))/2+IF(F109="","",COUNTIF(INDIRECT("'Calcul1'!"&amp;VLOOKUP($A109,tab_z,2,FALSE)&amp;(F$1+((ROW()-$C115)*4))&amp;":"&amp;VLOOKUP($A109,tab_z,3,FALSE)&amp;(F$2+((ROW()-$C115)*4))),BD!$K$11))/2+IF(F109="","",COUNTIF(INDIRECT("'Calcul1'!"&amp;VLOOKUP($A109,tab_z,2,FALSE)&amp;(F$1+((ROW()-$C115)*4))&amp;":"&amp;VLOOKUP($A109,tab_z,3,FALSE)&amp;(F$2+((ROW()-$C115)*4))),BD!$K$12))/2+IF(F109="","",COUNTIF(INDIRECT("'Calcul1'!"&amp;VLOOKUP($A109,tab_z,2,FALSE)&amp;(F$1+((ROW()-$C115)*4))&amp;":"&amp;VLOOKUP($A109,tab_z,3,FALSE)&amp;(F$2+((ROW()-$C115)*4))),BD!$K$13))/2+IF(F109="","",COUNTIF(INDIRECT("'Calcul1'!"&amp;VLOOKUP($A109,tab_z,2,FALSE)&amp;(F$1+((ROW()-$C115)*4))&amp;":"&amp;VLOOKUP($A109,tab_z,3,FALSE)&amp;(F$2+((ROW()-$C115)*4))),BD!$K$14))/2+IF(F109="","",COUNTIF(INDIRECT("'Calcul1'!"&amp;VLOOKUP($A109,tab_z,2,FALSE)&amp;(F$1+((ROW()-$C115)*4))&amp;":"&amp;VLOOKUP($A109,tab_z,3,FALSE)&amp;(F$2+((ROW()-$C115)*4))),BD!$K$15))/2+IF(F109="","",COUNTIF(INDIRECT("'Calcul1'!"&amp;VLOOKUP($A109,tab_z,2,FALSE)&amp;(F$1+((ROW()-$C115)*4))&amp;":"&amp;VLOOKUP($A109,tab_z,3,FALSE)&amp;(F$2+((ROW()-$C115)*4))),BD!$K$16))/2+IF(F109="","",COUNTIF(INDIRECT("'Calcul1'!"&amp;VLOOKUP($A109,tab_z,2,FALSE)&amp;(F$1+((ROW()-$C115)*4))&amp;":"&amp;VLOOKUP($A109,tab_z,3,FALSE)&amp;(F$2+((ROW()-$C115)*4))),BD!$K$17))/2+IF(F109="","",COUNTIF(INDIRECT("'Calcul1'!"&amp;VLOOKUP($A109,tab_z,2,FALSE)&amp;(F$1+((ROW()-$C115)*4))&amp;":"&amp;VLOOKUP($A109,tab_z,3,FALSE)&amp;(F$2+((ROW()-$C115)*4))),BD!$K$18))/2+IF(F109="","",COUNTIF(INDIRECT("'Calcul1'!"&amp;VLOOKUP($A109,tab_z,2,FALSE)&amp;(F$1+((ROW()-$C115)*4))&amp;":"&amp;VLOOKUP($A109,tab_z,3,FALSE)&amp;(F$2+((ROW()-$C115)*4))),BD!$K$19))/2+IF(F109="","",COUNTIF(INDIRECT("'Calcul1'!"&amp;VLOOKUP($A109,tab_z,2,FALSE)&amp;(F$1+((ROW()-$C115)*4))&amp;":"&amp;VLOOKUP($A109,tab_z,3,FALSE)&amp;(F$2+((ROW()-$C115)*4))),BD!$K$20))/2</f>
        <v>0</v>
      </c>
      <c r="G115" s="275">
        <f ca="1">IF(G109="","",COUNTIF(INDIRECT("'Calcul1'!"&amp;VLOOKUP($A109,tab_z,2,FALSE)&amp;(G$1+((ROW()-$C115)*4))&amp;":"&amp;VLOOKUP($A109,tab_z,3,FALSE)&amp;(G$2+((ROW()-$C115)*4))),BD!$K$2))/2+IF(G109="","",COUNTIF(INDIRECT("'Calcul1'!"&amp;VLOOKUP($A109,tab_z,2,FALSE)&amp;(G$1+((ROW()-$C115)*4))&amp;":"&amp;VLOOKUP($A109,tab_z,3,FALSE)&amp;(G$2+((ROW()-$C115)*4))),BD!$K$3))/2+IF(G109="","",COUNTIF(INDIRECT("'Calcul1'!"&amp;VLOOKUP($A109,tab_z,2,FALSE)&amp;(G$1+((ROW()-$C115)*4))&amp;":"&amp;VLOOKUP($A109,tab_z,3,FALSE)&amp;(G$2+((ROW()-$C115)*4))),BD!$K$4))/2+IF(G109="","",COUNTIF(INDIRECT("'Calcul1'!"&amp;VLOOKUP($A109,tab_z,2,FALSE)&amp;(G$1+((ROW()-$C115)*4))&amp;":"&amp;VLOOKUP($A109,tab_z,3,FALSE)&amp;(G$2+((ROW()-$C115)*4))),BD!$K$5))/2+IF(G109="","",COUNTIF(INDIRECT("'Calcul1'!"&amp;VLOOKUP($A109,tab_z,2,FALSE)&amp;(G$1+((ROW()-$C115)*4))&amp;":"&amp;VLOOKUP($A109,tab_z,3,FALSE)&amp;(G$2+((ROW()-$C115)*4))),BD!$K$6))/2+IF(G109="","",COUNTIF(INDIRECT("'Calcul1'!"&amp;VLOOKUP($A109,tab_z,2,FALSE)&amp;(G$1+((ROW()-$C115)*4))&amp;":"&amp;VLOOKUP($A109,tab_z,3,FALSE)&amp;(G$2+((ROW()-$C115)*4))),BD!$K$7))/2+IF(G109="","",COUNTIF(INDIRECT("'Calcul1'!"&amp;VLOOKUP($A109,tab_z,2,FALSE)&amp;(G$1+((ROW()-$C115)*4))&amp;":"&amp;VLOOKUP($A109,tab_z,3,FALSE)&amp;(G$2+((ROW()-$C115)*4))),BD!$K$8))/2+IF(G109="","",COUNTIF(INDIRECT("'Calcul1'!"&amp;VLOOKUP($A109,tab_z,2,FALSE)&amp;(G$1+((ROW()-$C115)*4))&amp;":"&amp;VLOOKUP($A109,tab_z,3,FALSE)&amp;(G$2+((ROW()-$C115)*4))),BD!$K$9))/2+IF(G109="","",COUNTIF(INDIRECT("'Calcul1'!"&amp;VLOOKUP($A109,tab_z,2,FALSE)&amp;(G$1+((ROW()-$C115)*4))&amp;":"&amp;VLOOKUP($A109,tab_z,3,FALSE)&amp;(G$2+((ROW()-$C115)*4))),BD!$K$10))/2+IF(G109="","",COUNTIF(INDIRECT("'Calcul1'!"&amp;VLOOKUP($A109,tab_z,2,FALSE)&amp;(G$1+((ROW()-$C115)*4))&amp;":"&amp;VLOOKUP($A109,tab_z,3,FALSE)&amp;(G$2+((ROW()-$C115)*4))),BD!$K$11))/2+IF(G109="","",COUNTIF(INDIRECT("'Calcul1'!"&amp;VLOOKUP($A109,tab_z,2,FALSE)&amp;(G$1+((ROW()-$C115)*4))&amp;":"&amp;VLOOKUP($A109,tab_z,3,FALSE)&amp;(G$2+((ROW()-$C115)*4))),BD!$K$12))/2+IF(G109="","",COUNTIF(INDIRECT("'Calcul1'!"&amp;VLOOKUP($A109,tab_z,2,FALSE)&amp;(G$1+((ROW()-$C115)*4))&amp;":"&amp;VLOOKUP($A109,tab_z,3,FALSE)&amp;(G$2+((ROW()-$C115)*4))),BD!$K$13))/2+IF(G109="","",COUNTIF(INDIRECT("'Calcul1'!"&amp;VLOOKUP($A109,tab_z,2,FALSE)&amp;(G$1+((ROW()-$C115)*4))&amp;":"&amp;VLOOKUP($A109,tab_z,3,FALSE)&amp;(G$2+((ROW()-$C115)*4))),BD!$K$14))/2+IF(G109="","",COUNTIF(INDIRECT("'Calcul1'!"&amp;VLOOKUP($A109,tab_z,2,FALSE)&amp;(G$1+((ROW()-$C115)*4))&amp;":"&amp;VLOOKUP($A109,tab_z,3,FALSE)&amp;(G$2+((ROW()-$C115)*4))),BD!$K$15))/2+IF(G109="","",COUNTIF(INDIRECT("'Calcul1'!"&amp;VLOOKUP($A109,tab_z,2,FALSE)&amp;(G$1+((ROW()-$C115)*4))&amp;":"&amp;VLOOKUP($A109,tab_z,3,FALSE)&amp;(G$2+((ROW()-$C115)*4))),BD!$K$16))/2+IF(G109="","",COUNTIF(INDIRECT("'Calcul1'!"&amp;VLOOKUP($A109,tab_z,2,FALSE)&amp;(G$1+((ROW()-$C115)*4))&amp;":"&amp;VLOOKUP($A109,tab_z,3,FALSE)&amp;(G$2+((ROW()-$C115)*4))),BD!$K$17))/2+IF(G109="","",COUNTIF(INDIRECT("'Calcul1'!"&amp;VLOOKUP($A109,tab_z,2,FALSE)&amp;(G$1+((ROW()-$C115)*4))&amp;":"&amp;VLOOKUP($A109,tab_z,3,FALSE)&amp;(G$2+((ROW()-$C115)*4))),BD!$K$18))/2+IF(G109="","",COUNTIF(INDIRECT("'Calcul1'!"&amp;VLOOKUP($A109,tab_z,2,FALSE)&amp;(G$1+((ROW()-$C115)*4))&amp;":"&amp;VLOOKUP($A109,tab_z,3,FALSE)&amp;(G$2+((ROW()-$C115)*4))),BD!$K$19))/2+IF(G109="","",COUNTIF(INDIRECT("'Calcul1'!"&amp;VLOOKUP($A109,tab_z,2,FALSE)&amp;(G$1+((ROW()-$C115)*4))&amp;":"&amp;VLOOKUP($A109,tab_z,3,FALSE)&amp;(G$2+((ROW()-$C115)*4))),BD!$K$20))/2</f>
        <v>0</v>
      </c>
      <c r="H115" s="275" t="e">
        <f ca="1">IF(H109="","",COUNTIF(INDIRECT("'Calcul1'!"&amp;VLOOKUP($A109,tab_z,2,FALSE)&amp;(H$1+((ROW()-$C115)*4))&amp;":"&amp;VLOOKUP($A109,tab_z,3,FALSE)&amp;(H$2+((ROW()-$C115)*4))),BD!$K$2))/2+IF(H109="","",COUNTIF(INDIRECT("'Calcul1'!"&amp;VLOOKUP($A109,tab_z,2,FALSE)&amp;(H$1+((ROW()-$C115)*4))&amp;":"&amp;VLOOKUP($A109,tab_z,3,FALSE)&amp;(H$2+((ROW()-$C115)*4))),BD!$K$3))/2+IF(H109="","",COUNTIF(INDIRECT("'Calcul1'!"&amp;VLOOKUP($A109,tab_z,2,FALSE)&amp;(H$1+((ROW()-$C115)*4))&amp;":"&amp;VLOOKUP($A109,tab_z,3,FALSE)&amp;(H$2+((ROW()-$C115)*4))),BD!$K$4))/2+IF(H109="","",COUNTIF(INDIRECT("'Calcul1'!"&amp;VLOOKUP($A109,tab_z,2,FALSE)&amp;(H$1+((ROW()-$C115)*4))&amp;":"&amp;VLOOKUP($A109,tab_z,3,FALSE)&amp;(H$2+((ROW()-$C115)*4))),BD!$K$5))/2+IF(H109="","",COUNTIF(INDIRECT("'Calcul1'!"&amp;VLOOKUP($A109,tab_z,2,FALSE)&amp;(H$1+((ROW()-$C115)*4))&amp;":"&amp;VLOOKUP($A109,tab_z,3,FALSE)&amp;(H$2+((ROW()-$C115)*4))),BD!$K$6))/2+IF(H109="","",COUNTIF(INDIRECT("'Calcul1'!"&amp;VLOOKUP($A109,tab_z,2,FALSE)&amp;(H$1+((ROW()-$C115)*4))&amp;":"&amp;VLOOKUP($A109,tab_z,3,FALSE)&amp;(H$2+((ROW()-$C115)*4))),BD!$K$7))/2+IF(H109="","",COUNTIF(INDIRECT("'Calcul1'!"&amp;VLOOKUP($A109,tab_z,2,FALSE)&amp;(H$1+((ROW()-$C115)*4))&amp;":"&amp;VLOOKUP($A109,tab_z,3,FALSE)&amp;(H$2+((ROW()-$C115)*4))),BD!$K$8))/2+IF(H109="","",COUNTIF(INDIRECT("'Calcul1'!"&amp;VLOOKUP($A109,tab_z,2,FALSE)&amp;(H$1+((ROW()-$C115)*4))&amp;":"&amp;VLOOKUP($A109,tab_z,3,FALSE)&amp;(H$2+((ROW()-$C115)*4))),BD!$K$9))/2+IF(H109="","",COUNTIF(INDIRECT("'Calcul1'!"&amp;VLOOKUP($A109,tab_z,2,FALSE)&amp;(H$1+((ROW()-$C115)*4))&amp;":"&amp;VLOOKUP($A109,tab_z,3,FALSE)&amp;(H$2+((ROW()-$C115)*4))),BD!$K$10))/2+IF(H109="","",COUNTIF(INDIRECT("'Calcul1'!"&amp;VLOOKUP($A109,tab_z,2,FALSE)&amp;(H$1+((ROW()-$C115)*4))&amp;":"&amp;VLOOKUP($A109,tab_z,3,FALSE)&amp;(H$2+((ROW()-$C115)*4))),BD!$K$11))/2+IF(H109="","",COUNTIF(INDIRECT("'Calcul1'!"&amp;VLOOKUP($A109,tab_z,2,FALSE)&amp;(H$1+((ROW()-$C115)*4))&amp;":"&amp;VLOOKUP($A109,tab_z,3,FALSE)&amp;(H$2+((ROW()-$C115)*4))),BD!$K$12))/2+IF(H109="","",COUNTIF(INDIRECT("'Calcul1'!"&amp;VLOOKUP($A109,tab_z,2,FALSE)&amp;(H$1+((ROW()-$C115)*4))&amp;":"&amp;VLOOKUP($A109,tab_z,3,FALSE)&amp;(H$2+((ROW()-$C115)*4))),BD!$K$13))/2+IF(H109="","",COUNTIF(INDIRECT("'Calcul1'!"&amp;VLOOKUP($A109,tab_z,2,FALSE)&amp;(H$1+((ROW()-$C115)*4))&amp;":"&amp;VLOOKUP($A109,tab_z,3,FALSE)&amp;(H$2+((ROW()-$C115)*4))),BD!$K$14))/2+IF(H109="","",COUNTIF(INDIRECT("'Calcul1'!"&amp;VLOOKUP($A109,tab_z,2,FALSE)&amp;(H$1+((ROW()-$C115)*4))&amp;":"&amp;VLOOKUP($A109,tab_z,3,FALSE)&amp;(H$2+((ROW()-$C115)*4))),BD!$K$15))/2+IF(H109="","",COUNTIF(INDIRECT("'Calcul1'!"&amp;VLOOKUP($A109,tab_z,2,FALSE)&amp;(H$1+((ROW()-$C115)*4))&amp;":"&amp;VLOOKUP($A109,tab_z,3,FALSE)&amp;(H$2+((ROW()-$C115)*4))),BD!$K$16))/2+IF(H109="","",COUNTIF(INDIRECT("'Calcul1'!"&amp;VLOOKUP($A109,tab_z,2,FALSE)&amp;(H$1+((ROW()-$C115)*4))&amp;":"&amp;VLOOKUP($A109,tab_z,3,FALSE)&amp;(H$2+((ROW()-$C115)*4))),BD!$K$17))/2+IF(H109="","",COUNTIF(INDIRECT("'Calcul1'!"&amp;VLOOKUP($A109,tab_z,2,FALSE)&amp;(H$1+((ROW()-$C115)*4))&amp;":"&amp;VLOOKUP($A109,tab_z,3,FALSE)&amp;(H$2+((ROW()-$C115)*4))),BD!$K$18))/2+IF(H109="","",COUNTIF(INDIRECT("'Calcul1'!"&amp;VLOOKUP($A109,tab_z,2,FALSE)&amp;(H$1+((ROW()-$C115)*4))&amp;":"&amp;VLOOKUP($A109,tab_z,3,FALSE)&amp;(H$2+((ROW()-$C115)*4))),BD!$K$19))/2+IF(H109="","",COUNTIF(INDIRECT("'Calcul1'!"&amp;VLOOKUP($A109,tab_z,2,FALSE)&amp;(H$1+((ROW()-$C115)*4))&amp;":"&amp;VLOOKUP($A109,tab_z,3,FALSE)&amp;(H$2+((ROW()-$C115)*4))),BD!$K$20))/2</f>
        <v>#VALUE!</v>
      </c>
      <c r="I115" s="275" t="e">
        <f ca="1">IF(I109="","",COUNTIF(INDIRECT("'Calcul1'!"&amp;VLOOKUP($A109,tab_z,2,FALSE)&amp;(I$1+((ROW()-$C115)*4))&amp;":"&amp;VLOOKUP($A109,tab_z,3,FALSE)&amp;(I$2+((ROW()-$C115)*4))),BD!$K$2))/2+IF(I109="","",COUNTIF(INDIRECT("'Calcul1'!"&amp;VLOOKUP($A109,tab_z,2,FALSE)&amp;(I$1+((ROW()-$C115)*4))&amp;":"&amp;VLOOKUP($A109,tab_z,3,FALSE)&amp;(I$2+((ROW()-$C115)*4))),BD!$K$3))/2+IF(I109="","",COUNTIF(INDIRECT("'Calcul1'!"&amp;VLOOKUP($A109,tab_z,2,FALSE)&amp;(I$1+((ROW()-$C115)*4))&amp;":"&amp;VLOOKUP($A109,tab_z,3,FALSE)&amp;(I$2+((ROW()-$C115)*4))),BD!$K$4))/2+IF(I109="","",COUNTIF(INDIRECT("'Calcul1'!"&amp;VLOOKUP($A109,tab_z,2,FALSE)&amp;(I$1+((ROW()-$C115)*4))&amp;":"&amp;VLOOKUP($A109,tab_z,3,FALSE)&amp;(I$2+((ROW()-$C115)*4))),BD!$K$5))/2+IF(I109="","",COUNTIF(INDIRECT("'Calcul1'!"&amp;VLOOKUP($A109,tab_z,2,FALSE)&amp;(I$1+((ROW()-$C115)*4))&amp;":"&amp;VLOOKUP($A109,tab_z,3,FALSE)&amp;(I$2+((ROW()-$C115)*4))),BD!$K$6))/2+IF(I109="","",COUNTIF(INDIRECT("'Calcul1'!"&amp;VLOOKUP($A109,tab_z,2,FALSE)&amp;(I$1+((ROW()-$C115)*4))&amp;":"&amp;VLOOKUP($A109,tab_z,3,FALSE)&amp;(I$2+((ROW()-$C115)*4))),BD!$K$7))/2+IF(I109="","",COUNTIF(INDIRECT("'Calcul1'!"&amp;VLOOKUP($A109,tab_z,2,FALSE)&amp;(I$1+((ROW()-$C115)*4))&amp;":"&amp;VLOOKUP($A109,tab_z,3,FALSE)&amp;(I$2+((ROW()-$C115)*4))),BD!$K$8))/2+IF(I109="","",COUNTIF(INDIRECT("'Calcul1'!"&amp;VLOOKUP($A109,tab_z,2,FALSE)&amp;(I$1+((ROW()-$C115)*4))&amp;":"&amp;VLOOKUP($A109,tab_z,3,FALSE)&amp;(I$2+((ROW()-$C115)*4))),BD!$K$9))/2+IF(I109="","",COUNTIF(INDIRECT("'Calcul1'!"&amp;VLOOKUP($A109,tab_z,2,FALSE)&amp;(I$1+((ROW()-$C115)*4))&amp;":"&amp;VLOOKUP($A109,tab_z,3,FALSE)&amp;(I$2+((ROW()-$C115)*4))),BD!$K$10))/2+IF(I109="","",COUNTIF(INDIRECT("'Calcul1'!"&amp;VLOOKUP($A109,tab_z,2,FALSE)&amp;(I$1+((ROW()-$C115)*4))&amp;":"&amp;VLOOKUP($A109,tab_z,3,FALSE)&amp;(I$2+((ROW()-$C115)*4))),BD!$K$11))/2+IF(I109="","",COUNTIF(INDIRECT("'Calcul1'!"&amp;VLOOKUP($A109,tab_z,2,FALSE)&amp;(I$1+((ROW()-$C115)*4))&amp;":"&amp;VLOOKUP($A109,tab_z,3,FALSE)&amp;(I$2+((ROW()-$C115)*4))),BD!$K$12))/2+IF(I109="","",COUNTIF(INDIRECT("'Calcul1'!"&amp;VLOOKUP($A109,tab_z,2,FALSE)&amp;(I$1+((ROW()-$C115)*4))&amp;":"&amp;VLOOKUP($A109,tab_z,3,FALSE)&amp;(I$2+((ROW()-$C115)*4))),BD!$K$13))/2+IF(I109="","",COUNTIF(INDIRECT("'Calcul1'!"&amp;VLOOKUP($A109,tab_z,2,FALSE)&amp;(I$1+((ROW()-$C115)*4))&amp;":"&amp;VLOOKUP($A109,tab_z,3,FALSE)&amp;(I$2+((ROW()-$C115)*4))),BD!$K$14))/2+IF(I109="","",COUNTIF(INDIRECT("'Calcul1'!"&amp;VLOOKUP($A109,tab_z,2,FALSE)&amp;(I$1+((ROW()-$C115)*4))&amp;":"&amp;VLOOKUP($A109,tab_z,3,FALSE)&amp;(I$2+((ROW()-$C115)*4))),BD!$K$15))/2+IF(I109="","",COUNTIF(INDIRECT("'Calcul1'!"&amp;VLOOKUP($A109,tab_z,2,FALSE)&amp;(I$1+((ROW()-$C115)*4))&amp;":"&amp;VLOOKUP($A109,tab_z,3,FALSE)&amp;(I$2+((ROW()-$C115)*4))),BD!$K$16))/2+IF(I109="","",COUNTIF(INDIRECT("'Calcul1'!"&amp;VLOOKUP($A109,tab_z,2,FALSE)&amp;(I$1+((ROW()-$C115)*4))&amp;":"&amp;VLOOKUP($A109,tab_z,3,FALSE)&amp;(I$2+((ROW()-$C115)*4))),BD!$K$17))/2+IF(I109="","",COUNTIF(INDIRECT("'Calcul1'!"&amp;VLOOKUP($A109,tab_z,2,FALSE)&amp;(I$1+((ROW()-$C115)*4))&amp;":"&amp;VLOOKUP($A109,tab_z,3,FALSE)&amp;(I$2+((ROW()-$C115)*4))),BD!$K$18))/2+IF(I109="","",COUNTIF(INDIRECT("'Calcul1'!"&amp;VLOOKUP($A109,tab_z,2,FALSE)&amp;(I$1+((ROW()-$C115)*4))&amp;":"&amp;VLOOKUP($A109,tab_z,3,FALSE)&amp;(I$2+((ROW()-$C115)*4))),BD!$K$19))/2+IF(I109="","",COUNTIF(INDIRECT("'Calcul1'!"&amp;VLOOKUP($A109,tab_z,2,FALSE)&amp;(I$1+((ROW()-$C115)*4))&amp;":"&amp;VLOOKUP($A109,tab_z,3,FALSE)&amp;(I$2+((ROW()-$C115)*4))),BD!$K$20))/2</f>
        <v>#VALUE!</v>
      </c>
      <c r="J115" s="275" t="e">
        <f ca="1">IF(J109="","",COUNTIF(INDIRECT("'Calcul1'!"&amp;VLOOKUP($A109,tab_z,2,FALSE)&amp;(J$1+((ROW()-$C115)*4))&amp;":"&amp;VLOOKUP($A109,tab_z,3,FALSE)&amp;(J$2+((ROW()-$C115)*4))),BD!$K$2))/2+IF(J109="","",COUNTIF(INDIRECT("'Calcul1'!"&amp;VLOOKUP($A109,tab_z,2,FALSE)&amp;(J$1+((ROW()-$C115)*4))&amp;":"&amp;VLOOKUP($A109,tab_z,3,FALSE)&amp;(J$2+((ROW()-$C115)*4))),BD!$K$3))/2+IF(J109="","",COUNTIF(INDIRECT("'Calcul1'!"&amp;VLOOKUP($A109,tab_z,2,FALSE)&amp;(J$1+((ROW()-$C115)*4))&amp;":"&amp;VLOOKUP($A109,tab_z,3,FALSE)&amp;(J$2+((ROW()-$C115)*4))),BD!$K$4))/2+IF(J109="","",COUNTIF(INDIRECT("'Calcul1'!"&amp;VLOOKUP($A109,tab_z,2,FALSE)&amp;(J$1+((ROW()-$C115)*4))&amp;":"&amp;VLOOKUP($A109,tab_z,3,FALSE)&amp;(J$2+((ROW()-$C115)*4))),BD!$K$5))/2+IF(J109="","",COUNTIF(INDIRECT("'Calcul1'!"&amp;VLOOKUP($A109,tab_z,2,FALSE)&amp;(J$1+((ROW()-$C115)*4))&amp;":"&amp;VLOOKUP($A109,tab_z,3,FALSE)&amp;(J$2+((ROW()-$C115)*4))),BD!$K$6))/2+IF(J109="","",COUNTIF(INDIRECT("'Calcul1'!"&amp;VLOOKUP($A109,tab_z,2,FALSE)&amp;(J$1+((ROW()-$C115)*4))&amp;":"&amp;VLOOKUP($A109,tab_z,3,FALSE)&amp;(J$2+((ROW()-$C115)*4))),BD!$K$7))/2+IF(J109="","",COUNTIF(INDIRECT("'Calcul1'!"&amp;VLOOKUP($A109,tab_z,2,FALSE)&amp;(J$1+((ROW()-$C115)*4))&amp;":"&amp;VLOOKUP($A109,tab_z,3,FALSE)&amp;(J$2+((ROW()-$C115)*4))),BD!$K$8))/2+IF(J109="","",COUNTIF(INDIRECT("'Calcul1'!"&amp;VLOOKUP($A109,tab_z,2,FALSE)&amp;(J$1+((ROW()-$C115)*4))&amp;":"&amp;VLOOKUP($A109,tab_z,3,FALSE)&amp;(J$2+((ROW()-$C115)*4))),BD!$K$9))/2+IF(J109="","",COUNTIF(INDIRECT("'Calcul1'!"&amp;VLOOKUP($A109,tab_z,2,FALSE)&amp;(J$1+((ROW()-$C115)*4))&amp;":"&amp;VLOOKUP($A109,tab_z,3,FALSE)&amp;(J$2+((ROW()-$C115)*4))),BD!$K$10))/2+IF(J109="","",COUNTIF(INDIRECT("'Calcul1'!"&amp;VLOOKUP($A109,tab_z,2,FALSE)&amp;(J$1+((ROW()-$C115)*4))&amp;":"&amp;VLOOKUP($A109,tab_z,3,FALSE)&amp;(J$2+((ROW()-$C115)*4))),BD!$K$11))/2+IF(J109="","",COUNTIF(INDIRECT("'Calcul1'!"&amp;VLOOKUP($A109,tab_z,2,FALSE)&amp;(J$1+((ROW()-$C115)*4))&amp;":"&amp;VLOOKUP($A109,tab_z,3,FALSE)&amp;(J$2+((ROW()-$C115)*4))),BD!$K$12))/2+IF(J109="","",COUNTIF(INDIRECT("'Calcul1'!"&amp;VLOOKUP($A109,tab_z,2,FALSE)&amp;(J$1+((ROW()-$C115)*4))&amp;":"&amp;VLOOKUP($A109,tab_z,3,FALSE)&amp;(J$2+((ROW()-$C115)*4))),BD!$K$13))/2+IF(J109="","",COUNTIF(INDIRECT("'Calcul1'!"&amp;VLOOKUP($A109,tab_z,2,FALSE)&amp;(J$1+((ROW()-$C115)*4))&amp;":"&amp;VLOOKUP($A109,tab_z,3,FALSE)&amp;(J$2+((ROW()-$C115)*4))),BD!$K$14))/2+IF(J109="","",COUNTIF(INDIRECT("'Calcul1'!"&amp;VLOOKUP($A109,tab_z,2,FALSE)&amp;(J$1+((ROW()-$C115)*4))&amp;":"&amp;VLOOKUP($A109,tab_z,3,FALSE)&amp;(J$2+((ROW()-$C115)*4))),BD!$K$15))/2+IF(J109="","",COUNTIF(INDIRECT("'Calcul1'!"&amp;VLOOKUP($A109,tab_z,2,FALSE)&amp;(J$1+((ROW()-$C115)*4))&amp;":"&amp;VLOOKUP($A109,tab_z,3,FALSE)&amp;(J$2+((ROW()-$C115)*4))),BD!$K$16))/2+IF(J109="","",COUNTIF(INDIRECT("'Calcul1'!"&amp;VLOOKUP($A109,tab_z,2,FALSE)&amp;(J$1+((ROW()-$C115)*4))&amp;":"&amp;VLOOKUP($A109,tab_z,3,FALSE)&amp;(J$2+((ROW()-$C115)*4))),BD!$K$17))/2+IF(J109="","",COUNTIF(INDIRECT("'Calcul1'!"&amp;VLOOKUP($A109,tab_z,2,FALSE)&amp;(J$1+((ROW()-$C115)*4))&amp;":"&amp;VLOOKUP($A109,tab_z,3,FALSE)&amp;(J$2+((ROW()-$C115)*4))),BD!$K$18))/2+IF(J109="","",COUNTIF(INDIRECT("'Calcul1'!"&amp;VLOOKUP($A109,tab_z,2,FALSE)&amp;(J$1+((ROW()-$C115)*4))&amp;":"&amp;VLOOKUP($A109,tab_z,3,FALSE)&amp;(J$2+((ROW()-$C115)*4))),BD!$K$19))/2+IF(J109="","",COUNTIF(INDIRECT("'Calcul1'!"&amp;VLOOKUP($A109,tab_z,2,FALSE)&amp;(J$1+((ROW()-$C115)*4))&amp;":"&amp;VLOOKUP($A109,tab_z,3,FALSE)&amp;(J$2+((ROW()-$C115)*4))),BD!$K$20))/2</f>
        <v>#VALUE!</v>
      </c>
      <c r="K115" s="275" t="e">
        <f ca="1">IF(K109="","",COUNTIF(INDIRECT("'Calcul1'!"&amp;VLOOKUP($A109,tab_z,2,FALSE)&amp;(K$1+((ROW()-$C115)*4))&amp;":"&amp;VLOOKUP($A109,tab_z,3,FALSE)&amp;(K$2+((ROW()-$C115)*4))),BD!$K$2))/2+IF(K109="","",COUNTIF(INDIRECT("'Calcul1'!"&amp;VLOOKUP($A109,tab_z,2,FALSE)&amp;(K$1+((ROW()-$C115)*4))&amp;":"&amp;VLOOKUP($A109,tab_z,3,FALSE)&amp;(K$2+((ROW()-$C115)*4))),BD!$K$3))/2+IF(K109="","",COUNTIF(INDIRECT("'Calcul1'!"&amp;VLOOKUP($A109,tab_z,2,FALSE)&amp;(K$1+((ROW()-$C115)*4))&amp;":"&amp;VLOOKUP($A109,tab_z,3,FALSE)&amp;(K$2+((ROW()-$C115)*4))),BD!$K$4))/2+IF(K109="","",COUNTIF(INDIRECT("'Calcul1'!"&amp;VLOOKUP($A109,tab_z,2,FALSE)&amp;(K$1+((ROW()-$C115)*4))&amp;":"&amp;VLOOKUP($A109,tab_z,3,FALSE)&amp;(K$2+((ROW()-$C115)*4))),BD!$K$5))/2+IF(K109="","",COUNTIF(INDIRECT("'Calcul1'!"&amp;VLOOKUP($A109,tab_z,2,FALSE)&amp;(K$1+((ROW()-$C115)*4))&amp;":"&amp;VLOOKUP($A109,tab_z,3,FALSE)&amp;(K$2+((ROW()-$C115)*4))),BD!$K$6))/2+IF(K109="","",COUNTIF(INDIRECT("'Calcul1'!"&amp;VLOOKUP($A109,tab_z,2,FALSE)&amp;(K$1+((ROW()-$C115)*4))&amp;":"&amp;VLOOKUP($A109,tab_z,3,FALSE)&amp;(K$2+((ROW()-$C115)*4))),BD!$K$7))/2+IF(K109="","",COUNTIF(INDIRECT("'Calcul1'!"&amp;VLOOKUP($A109,tab_z,2,FALSE)&amp;(K$1+((ROW()-$C115)*4))&amp;":"&amp;VLOOKUP($A109,tab_z,3,FALSE)&amp;(K$2+((ROW()-$C115)*4))),BD!$K$8))/2+IF(K109="","",COUNTIF(INDIRECT("'Calcul1'!"&amp;VLOOKUP($A109,tab_z,2,FALSE)&amp;(K$1+((ROW()-$C115)*4))&amp;":"&amp;VLOOKUP($A109,tab_z,3,FALSE)&amp;(K$2+((ROW()-$C115)*4))),BD!$K$9))/2+IF(K109="","",COUNTIF(INDIRECT("'Calcul1'!"&amp;VLOOKUP($A109,tab_z,2,FALSE)&amp;(K$1+((ROW()-$C115)*4))&amp;":"&amp;VLOOKUP($A109,tab_z,3,FALSE)&amp;(K$2+((ROW()-$C115)*4))),BD!$K$10))/2+IF(K109="","",COUNTIF(INDIRECT("'Calcul1'!"&amp;VLOOKUP($A109,tab_z,2,FALSE)&amp;(K$1+((ROW()-$C115)*4))&amp;":"&amp;VLOOKUP($A109,tab_z,3,FALSE)&amp;(K$2+((ROW()-$C115)*4))),BD!$K$11))/2+IF(K109="","",COUNTIF(INDIRECT("'Calcul1'!"&amp;VLOOKUP($A109,tab_z,2,FALSE)&amp;(K$1+((ROW()-$C115)*4))&amp;":"&amp;VLOOKUP($A109,tab_z,3,FALSE)&amp;(K$2+((ROW()-$C115)*4))),BD!$K$12))/2+IF(K109="","",COUNTIF(INDIRECT("'Calcul1'!"&amp;VLOOKUP($A109,tab_z,2,FALSE)&amp;(K$1+((ROW()-$C115)*4))&amp;":"&amp;VLOOKUP($A109,tab_z,3,FALSE)&amp;(K$2+((ROW()-$C115)*4))),BD!$K$13))/2+IF(K109="","",COUNTIF(INDIRECT("'Calcul1'!"&amp;VLOOKUP($A109,tab_z,2,FALSE)&amp;(K$1+((ROW()-$C115)*4))&amp;":"&amp;VLOOKUP($A109,tab_z,3,FALSE)&amp;(K$2+((ROW()-$C115)*4))),BD!$K$14))/2+IF(K109="","",COUNTIF(INDIRECT("'Calcul1'!"&amp;VLOOKUP($A109,tab_z,2,FALSE)&amp;(K$1+((ROW()-$C115)*4))&amp;":"&amp;VLOOKUP($A109,tab_z,3,FALSE)&amp;(K$2+((ROW()-$C115)*4))),BD!$K$15))/2+IF(K109="","",COUNTIF(INDIRECT("'Calcul1'!"&amp;VLOOKUP($A109,tab_z,2,FALSE)&amp;(K$1+((ROW()-$C115)*4))&amp;":"&amp;VLOOKUP($A109,tab_z,3,FALSE)&amp;(K$2+((ROW()-$C115)*4))),BD!$K$16))/2+IF(K109="","",COUNTIF(INDIRECT("'Calcul1'!"&amp;VLOOKUP($A109,tab_z,2,FALSE)&amp;(K$1+((ROW()-$C115)*4))&amp;":"&amp;VLOOKUP($A109,tab_z,3,FALSE)&amp;(K$2+((ROW()-$C115)*4))),BD!$K$17))/2+IF(K109="","",COUNTIF(INDIRECT("'Calcul1'!"&amp;VLOOKUP($A109,tab_z,2,FALSE)&amp;(K$1+((ROW()-$C115)*4))&amp;":"&amp;VLOOKUP($A109,tab_z,3,FALSE)&amp;(K$2+((ROW()-$C115)*4))),BD!$K$18))/2+IF(K109="","",COUNTIF(INDIRECT("'Calcul1'!"&amp;VLOOKUP($A109,tab_z,2,FALSE)&amp;(K$1+((ROW()-$C115)*4))&amp;":"&amp;VLOOKUP($A109,tab_z,3,FALSE)&amp;(K$2+((ROW()-$C115)*4))),BD!$K$19))/2+IF(K109="","",COUNTIF(INDIRECT("'Calcul1'!"&amp;VLOOKUP($A109,tab_z,2,FALSE)&amp;(K$1+((ROW()-$C115)*4))&amp;":"&amp;VLOOKUP($A109,tab_z,3,FALSE)&amp;(K$2+((ROW()-$C115)*4))),BD!$K$20))/2</f>
        <v>#VALUE!</v>
      </c>
      <c r="L115" s="276" t="e">
        <f ca="1">IF(L109="","",COUNTIF(INDIRECT("'Calcul1'!"&amp;VLOOKUP($A109,tab_z,2,FALSE)&amp;(L$1+((ROW()-$C115)*4))&amp;":"&amp;VLOOKUP($A109,tab_z,3,FALSE)&amp;(L$2+((ROW()-$C115)*4))),BD!$K$2))/2+IF(L109="","",COUNTIF(INDIRECT("'Calcul1'!"&amp;VLOOKUP($A109,tab_z,2,FALSE)&amp;(L$1+((ROW()-$C115)*4))&amp;":"&amp;VLOOKUP($A109,tab_z,3,FALSE)&amp;(L$2+((ROW()-$C115)*4))),BD!$K$3))/2+IF(L109="","",COUNTIF(INDIRECT("'Calcul1'!"&amp;VLOOKUP($A109,tab_z,2,FALSE)&amp;(L$1+((ROW()-$C115)*4))&amp;":"&amp;VLOOKUP($A109,tab_z,3,FALSE)&amp;(L$2+((ROW()-$C115)*4))),BD!$K$4))/2+IF(L109="","",COUNTIF(INDIRECT("'Calcul1'!"&amp;VLOOKUP($A109,tab_z,2,FALSE)&amp;(L$1+((ROW()-$C115)*4))&amp;":"&amp;VLOOKUP($A109,tab_z,3,FALSE)&amp;(L$2+((ROW()-$C115)*4))),BD!$K$5))/2+IF(L109="","",COUNTIF(INDIRECT("'Calcul1'!"&amp;VLOOKUP($A109,tab_z,2,FALSE)&amp;(L$1+((ROW()-$C115)*4))&amp;":"&amp;VLOOKUP($A109,tab_z,3,FALSE)&amp;(L$2+((ROW()-$C115)*4))),BD!$K$6))/2+IF(L109="","",COUNTIF(INDIRECT("'Calcul1'!"&amp;VLOOKUP($A109,tab_z,2,FALSE)&amp;(L$1+((ROW()-$C115)*4))&amp;":"&amp;VLOOKUP($A109,tab_z,3,FALSE)&amp;(L$2+((ROW()-$C115)*4))),BD!$K$7))/2+IF(L109="","",COUNTIF(INDIRECT("'Calcul1'!"&amp;VLOOKUP($A109,tab_z,2,FALSE)&amp;(L$1+((ROW()-$C115)*4))&amp;":"&amp;VLOOKUP($A109,tab_z,3,FALSE)&amp;(L$2+((ROW()-$C115)*4))),BD!$K$8))/2+IF(L109="","",COUNTIF(INDIRECT("'Calcul1'!"&amp;VLOOKUP($A109,tab_z,2,FALSE)&amp;(L$1+((ROW()-$C115)*4))&amp;":"&amp;VLOOKUP($A109,tab_z,3,FALSE)&amp;(L$2+((ROW()-$C115)*4))),BD!$K$9))/2+IF(L109="","",COUNTIF(INDIRECT("'Calcul1'!"&amp;VLOOKUP($A109,tab_z,2,FALSE)&amp;(L$1+((ROW()-$C115)*4))&amp;":"&amp;VLOOKUP($A109,tab_z,3,FALSE)&amp;(L$2+((ROW()-$C115)*4))),BD!$K$10))/2+IF(L109="","",COUNTIF(INDIRECT("'Calcul1'!"&amp;VLOOKUP($A109,tab_z,2,FALSE)&amp;(L$1+((ROW()-$C115)*4))&amp;":"&amp;VLOOKUP($A109,tab_z,3,FALSE)&amp;(L$2+((ROW()-$C115)*4))),BD!$K$11))/2+IF(L109="","",COUNTIF(INDIRECT("'Calcul1'!"&amp;VLOOKUP($A109,tab_z,2,FALSE)&amp;(L$1+((ROW()-$C115)*4))&amp;":"&amp;VLOOKUP($A109,tab_z,3,FALSE)&amp;(L$2+((ROW()-$C115)*4))),BD!$K$12))/2+IF(L109="","",COUNTIF(INDIRECT("'Calcul1'!"&amp;VLOOKUP($A109,tab_z,2,FALSE)&amp;(L$1+((ROW()-$C115)*4))&amp;":"&amp;VLOOKUP($A109,tab_z,3,FALSE)&amp;(L$2+((ROW()-$C115)*4))),BD!$K$13))/2+IF(L109="","",COUNTIF(INDIRECT("'Calcul1'!"&amp;VLOOKUP($A109,tab_z,2,FALSE)&amp;(L$1+((ROW()-$C115)*4))&amp;":"&amp;VLOOKUP($A109,tab_z,3,FALSE)&amp;(L$2+((ROW()-$C115)*4))),BD!$K$14))/2+IF(L109="","",COUNTIF(INDIRECT("'Calcul1'!"&amp;VLOOKUP($A109,tab_z,2,FALSE)&amp;(L$1+((ROW()-$C115)*4))&amp;":"&amp;VLOOKUP($A109,tab_z,3,FALSE)&amp;(L$2+((ROW()-$C115)*4))),BD!$K$15))/2+IF(L109="","",COUNTIF(INDIRECT("'Calcul1'!"&amp;VLOOKUP($A109,tab_z,2,FALSE)&amp;(L$1+((ROW()-$C115)*4))&amp;":"&amp;VLOOKUP($A109,tab_z,3,FALSE)&amp;(L$2+((ROW()-$C115)*4))),BD!$K$16))/2+IF(L109="","",COUNTIF(INDIRECT("'Calcul1'!"&amp;VLOOKUP($A109,tab_z,2,FALSE)&amp;(L$1+((ROW()-$C115)*4))&amp;":"&amp;VLOOKUP($A109,tab_z,3,FALSE)&amp;(L$2+((ROW()-$C115)*4))),BD!$K$17))/2+IF(L109="","",COUNTIF(INDIRECT("'Calcul1'!"&amp;VLOOKUP($A109,tab_z,2,FALSE)&amp;(L$1+((ROW()-$C115)*4))&amp;":"&amp;VLOOKUP($A109,tab_z,3,FALSE)&amp;(L$2+((ROW()-$C115)*4))),BD!$K$18))/2+IF(L109="","",COUNTIF(INDIRECT("'Calcul1'!"&amp;VLOOKUP($A109,tab_z,2,FALSE)&amp;(L$1+((ROW()-$C115)*4))&amp;":"&amp;VLOOKUP($A109,tab_z,3,FALSE)&amp;(L$2+((ROW()-$C115)*4))),BD!$K$19))/2+IF(L109="","",COUNTIF(INDIRECT("'Calcul1'!"&amp;VLOOKUP($A109,tab_z,2,FALSE)&amp;(L$1+((ROW()-$C115)*4))&amp;":"&amp;VLOOKUP($A109,tab_z,3,FALSE)&amp;(L$2+((ROW()-$C115)*4))),BD!$K$20))/2</f>
        <v>#VALUE!</v>
      </c>
    </row>
    <row r="116" spans="1:12" x14ac:dyDescent="0.2">
      <c r="C116">
        <v>116</v>
      </c>
      <c r="D116" s="287" t="s">
        <v>535</v>
      </c>
      <c r="E116" s="274">
        <f t="shared" ref="E116:L116" ca="1" si="35">IF(E109="","",COUNTIF(INDIRECT("'Calcul1'!"&amp;VLOOKUP($A109,tab_z,2,FALSE)&amp;(E$1+((ROW()-$C116)*4))&amp;":"&amp;VLOOKUP($A109,tab_z,3,FALSE)&amp;(E$2+((ROW()-$C116)*4))),0))</f>
        <v>9</v>
      </c>
      <c r="F116" s="275">
        <f t="shared" ca="1" si="35"/>
        <v>9</v>
      </c>
      <c r="G116" s="275">
        <f t="shared" ca="1" si="35"/>
        <v>9</v>
      </c>
      <c r="H116" s="275" t="str">
        <f t="shared" ca="1" si="35"/>
        <v/>
      </c>
      <c r="I116" s="275" t="str">
        <f t="shared" ca="1" si="35"/>
        <v/>
      </c>
      <c r="J116" s="275" t="str">
        <f t="shared" ca="1" si="35"/>
        <v/>
      </c>
      <c r="K116" s="275" t="str">
        <f t="shared" ca="1" si="35"/>
        <v/>
      </c>
      <c r="L116" s="276" t="str">
        <f t="shared" ca="1" si="35"/>
        <v/>
      </c>
    </row>
    <row r="117" spans="1:12" x14ac:dyDescent="0.2">
      <c r="C117">
        <v>117</v>
      </c>
      <c r="D117" s="287" t="s">
        <v>536</v>
      </c>
      <c r="E117" s="274">
        <f ca="1">IF(E109="","",COUNTIF(INDIRECT("'Calcul1'!"&amp;VLOOKUP($A109,tab_z,2,FALSE)&amp;(E$1+((ROW()-$C117)*4))&amp;":"&amp;VLOOKUP($A109,tab_z,3,FALSE)&amp;(E$2+((ROW()-$C117)*4))),BD!$B$2))+IF(E109="","",COUNTIF(INDIRECT("'Calcul1'!"&amp;VLOOKUP($A109,tab_z,2,FALSE)&amp;(E$1+((ROW()-$C117)*4))&amp;":"&amp;VLOOKUP($A109,tab_z,3,FALSE)&amp;(E$2+((ROW()-$C117)*4))),CP_2_M))/2+IF(E109="","",COUNTIF(INDIRECT("'Calcul1'!"&amp;VLOOKUP($A109,tab_z,2,FALSE)&amp;(E$1+((ROW()-$C117)*4))&amp;":"&amp;VLOOKUP($A109,tab_z,3,FALSE)&amp;(E$2+((ROW()-$C117)*4))),CP_2_A))/2+IF(E109="","",COUNTIF(INDIRECT("'Calcul1'!"&amp;VLOOKUP($A109,tab_z,2,FALSE)&amp;(E$1+((ROW()-$C117)*4))&amp;":"&amp;VLOOKUP($A109,tab_z,3,FALSE)&amp;(E$2+((ROW()-$C117)*4))),BD!$B$6))/2+IF(E109="","",COUNTIF(INDIRECT("'Calcul1'!"&amp;VLOOKUP($A109,tab_z,2,FALSE)&amp;(E$1+((ROW()-$C117)*4))&amp;":"&amp;VLOOKUP($A109,tab_z,3,FALSE)&amp;(E$2+((ROW()-$C117)*4))),BD!$B$7))/2</f>
        <v>0</v>
      </c>
      <c r="F117" s="275">
        <f ca="1">IF(F109="","",COUNTIF(INDIRECT("'Calcul1'!"&amp;VLOOKUP($A109,tab_z,2,FALSE)&amp;(F$1+((ROW()-$C117)*4))&amp;":"&amp;VLOOKUP($A109,tab_z,3,FALSE)&amp;(F$2+((ROW()-$C117)*4))),BD!$B$2))+IF(F109="","",COUNTIF(INDIRECT("'Calcul1'!"&amp;VLOOKUP($A109,tab_z,2,FALSE)&amp;(F$1+((ROW()-$C117)*4))&amp;":"&amp;VLOOKUP($A109,tab_z,3,FALSE)&amp;(F$2+((ROW()-$C117)*4))),CP_2_M))/2+IF(F109="","",COUNTIF(INDIRECT("'Calcul1'!"&amp;VLOOKUP($A109,tab_z,2,FALSE)&amp;(F$1+((ROW()-$C117)*4))&amp;":"&amp;VLOOKUP($A109,tab_z,3,FALSE)&amp;(F$2+((ROW()-$C117)*4))),CP_2_A))/2+IF(F109="","",COUNTIF(INDIRECT("'Calcul1'!"&amp;VLOOKUP($A109,tab_z,2,FALSE)&amp;(F$1+((ROW()-$C117)*4))&amp;":"&amp;VLOOKUP($A109,tab_z,3,FALSE)&amp;(F$2+((ROW()-$C117)*4))),BD!$B$6))/2+IF(F109="","",COUNTIF(INDIRECT("'Calcul1'!"&amp;VLOOKUP($A109,tab_z,2,FALSE)&amp;(F$1+((ROW()-$C117)*4))&amp;":"&amp;VLOOKUP($A109,tab_z,3,FALSE)&amp;(F$2+((ROW()-$C117)*4))),BD!$B$7))/2</f>
        <v>0</v>
      </c>
      <c r="G117" s="275">
        <f ca="1">IF(G109="","",COUNTIF(INDIRECT("'Calcul1'!"&amp;VLOOKUP($A109,tab_z,2,FALSE)&amp;(G$1+((ROW()-$C117)*4))&amp;":"&amp;VLOOKUP($A109,tab_z,3,FALSE)&amp;(G$2+((ROW()-$C117)*4))),BD!$B$2))+IF(G109="","",COUNTIF(INDIRECT("'Calcul1'!"&amp;VLOOKUP($A109,tab_z,2,FALSE)&amp;(G$1+((ROW()-$C117)*4))&amp;":"&amp;VLOOKUP($A109,tab_z,3,FALSE)&amp;(G$2+((ROW()-$C117)*4))),CP_2_M))/2+IF(G109="","",COUNTIF(INDIRECT("'Calcul1'!"&amp;VLOOKUP($A109,tab_z,2,FALSE)&amp;(G$1+((ROW()-$C117)*4))&amp;":"&amp;VLOOKUP($A109,tab_z,3,FALSE)&amp;(G$2+((ROW()-$C117)*4))),CP_2_A))/2+IF(G109="","",COUNTIF(INDIRECT("'Calcul1'!"&amp;VLOOKUP($A109,tab_z,2,FALSE)&amp;(G$1+((ROW()-$C117)*4))&amp;":"&amp;VLOOKUP($A109,tab_z,3,FALSE)&amp;(G$2+((ROW()-$C117)*4))),BD!$B$6))/2+IF(G109="","",COUNTIF(INDIRECT("'Calcul1'!"&amp;VLOOKUP($A109,tab_z,2,FALSE)&amp;(G$1+((ROW()-$C117)*4))&amp;":"&amp;VLOOKUP($A109,tab_z,3,FALSE)&amp;(G$2+((ROW()-$C117)*4))),BD!$B$7))/2</f>
        <v>0</v>
      </c>
      <c r="H117" s="275" t="e">
        <f ca="1">IF(H109="","",COUNTIF(INDIRECT("'Calcul1'!"&amp;VLOOKUP($A109,tab_z,2,FALSE)&amp;(H$1+((ROW()-$C117)*4))&amp;":"&amp;VLOOKUP($A109,tab_z,3,FALSE)&amp;(H$2+((ROW()-$C117)*4))),BD!$B$2))+IF(H109="","",COUNTIF(INDIRECT("'Calcul1'!"&amp;VLOOKUP($A109,tab_z,2,FALSE)&amp;(H$1+((ROW()-$C117)*4))&amp;":"&amp;VLOOKUP($A109,tab_z,3,FALSE)&amp;(H$2+((ROW()-$C117)*4))),CP_2_M))/2+IF(H109="","",COUNTIF(INDIRECT("'Calcul1'!"&amp;VLOOKUP($A109,tab_z,2,FALSE)&amp;(H$1+((ROW()-$C117)*4))&amp;":"&amp;VLOOKUP($A109,tab_z,3,FALSE)&amp;(H$2+((ROW()-$C117)*4))),CP_2_A))/2+IF(H109="","",COUNTIF(INDIRECT("'Calcul1'!"&amp;VLOOKUP($A109,tab_z,2,FALSE)&amp;(H$1+((ROW()-$C117)*4))&amp;":"&amp;VLOOKUP($A109,tab_z,3,FALSE)&amp;(H$2+((ROW()-$C117)*4))),BD!$B$6))/2+IF(H109="","",COUNTIF(INDIRECT("'Calcul1'!"&amp;VLOOKUP($A109,tab_z,2,FALSE)&amp;(H$1+((ROW()-$C117)*4))&amp;":"&amp;VLOOKUP($A109,tab_z,3,FALSE)&amp;(H$2+((ROW()-$C117)*4))),BD!$B$7))/2</f>
        <v>#VALUE!</v>
      </c>
      <c r="I117" s="275" t="e">
        <f ca="1">IF(I109="","",COUNTIF(INDIRECT("'Calcul1'!"&amp;VLOOKUP($A109,tab_z,2,FALSE)&amp;(I$1+((ROW()-$C117)*4))&amp;":"&amp;VLOOKUP($A109,tab_z,3,FALSE)&amp;(I$2+((ROW()-$C117)*4))),BD!$B$2))+IF(I109="","",COUNTIF(INDIRECT("'Calcul1'!"&amp;VLOOKUP($A109,tab_z,2,FALSE)&amp;(I$1+((ROW()-$C117)*4))&amp;":"&amp;VLOOKUP($A109,tab_z,3,FALSE)&amp;(I$2+((ROW()-$C117)*4))),CP_2_M))/2+IF(I109="","",COUNTIF(INDIRECT("'Calcul1'!"&amp;VLOOKUP($A109,tab_z,2,FALSE)&amp;(I$1+((ROW()-$C117)*4))&amp;":"&amp;VLOOKUP($A109,tab_z,3,FALSE)&amp;(I$2+((ROW()-$C117)*4))),CP_2_A))/2+IF(I109="","",COUNTIF(INDIRECT("'Calcul1'!"&amp;VLOOKUP($A109,tab_z,2,FALSE)&amp;(I$1+((ROW()-$C117)*4))&amp;":"&amp;VLOOKUP($A109,tab_z,3,FALSE)&amp;(I$2+((ROW()-$C117)*4))),BD!$B$6))/2+IF(I109="","",COUNTIF(INDIRECT("'Calcul1'!"&amp;VLOOKUP($A109,tab_z,2,FALSE)&amp;(I$1+((ROW()-$C117)*4))&amp;":"&amp;VLOOKUP($A109,tab_z,3,FALSE)&amp;(I$2+((ROW()-$C117)*4))),BD!$B$7))/2</f>
        <v>#VALUE!</v>
      </c>
      <c r="J117" s="275" t="e">
        <f ca="1">IF(J109="","",COUNTIF(INDIRECT("'Calcul1'!"&amp;VLOOKUP($A109,tab_z,2,FALSE)&amp;(J$1+((ROW()-$C117)*4))&amp;":"&amp;VLOOKUP($A109,tab_z,3,FALSE)&amp;(J$2+((ROW()-$C117)*4))),BD!$B$2))+IF(J109="","",COUNTIF(INDIRECT("'Calcul1'!"&amp;VLOOKUP($A109,tab_z,2,FALSE)&amp;(J$1+((ROW()-$C117)*4))&amp;":"&amp;VLOOKUP($A109,tab_z,3,FALSE)&amp;(J$2+((ROW()-$C117)*4))),CP_2_M))/2+IF(J109="","",COUNTIF(INDIRECT("'Calcul1'!"&amp;VLOOKUP($A109,tab_z,2,FALSE)&amp;(J$1+((ROW()-$C117)*4))&amp;":"&amp;VLOOKUP($A109,tab_z,3,FALSE)&amp;(J$2+((ROW()-$C117)*4))),CP_2_A))/2+IF(J109="","",COUNTIF(INDIRECT("'Calcul1'!"&amp;VLOOKUP($A109,tab_z,2,FALSE)&amp;(J$1+((ROW()-$C117)*4))&amp;":"&amp;VLOOKUP($A109,tab_z,3,FALSE)&amp;(J$2+((ROW()-$C117)*4))),BD!$B$6))/2+IF(J109="","",COUNTIF(INDIRECT("'Calcul1'!"&amp;VLOOKUP($A109,tab_z,2,FALSE)&amp;(J$1+((ROW()-$C117)*4))&amp;":"&amp;VLOOKUP($A109,tab_z,3,FALSE)&amp;(J$2+((ROW()-$C117)*4))),BD!$B$7))/2</f>
        <v>#VALUE!</v>
      </c>
      <c r="K117" s="275" t="e">
        <f ca="1">IF(K109="","",COUNTIF(INDIRECT("'Calcul1'!"&amp;VLOOKUP($A109,tab_z,2,FALSE)&amp;(K$1+((ROW()-$C117)*4))&amp;":"&amp;VLOOKUP($A109,tab_z,3,FALSE)&amp;(K$2+((ROW()-$C117)*4))),BD!$B$2))+IF(K109="","",COUNTIF(INDIRECT("'Calcul1'!"&amp;VLOOKUP($A109,tab_z,2,FALSE)&amp;(K$1+((ROW()-$C117)*4))&amp;":"&amp;VLOOKUP($A109,tab_z,3,FALSE)&amp;(K$2+((ROW()-$C117)*4))),CP_2_M))/2+IF(K109="","",COUNTIF(INDIRECT("'Calcul1'!"&amp;VLOOKUP($A109,tab_z,2,FALSE)&amp;(K$1+((ROW()-$C117)*4))&amp;":"&amp;VLOOKUP($A109,tab_z,3,FALSE)&amp;(K$2+((ROW()-$C117)*4))),CP_2_A))/2+IF(K109="","",COUNTIF(INDIRECT("'Calcul1'!"&amp;VLOOKUP($A109,tab_z,2,FALSE)&amp;(K$1+((ROW()-$C117)*4))&amp;":"&amp;VLOOKUP($A109,tab_z,3,FALSE)&amp;(K$2+((ROW()-$C117)*4))),BD!$B$6))/2+IF(K109="","",COUNTIF(INDIRECT("'Calcul1'!"&amp;VLOOKUP($A109,tab_z,2,FALSE)&amp;(K$1+((ROW()-$C117)*4))&amp;":"&amp;VLOOKUP($A109,tab_z,3,FALSE)&amp;(K$2+((ROW()-$C117)*4))),BD!$B$7))/2</f>
        <v>#VALUE!</v>
      </c>
      <c r="L117" s="276" t="e">
        <f ca="1">IF(L109="","",COUNTIF(INDIRECT("'Calcul1'!"&amp;VLOOKUP($A109,tab_z,2,FALSE)&amp;(L$1+((ROW()-$C117)*4))&amp;":"&amp;VLOOKUP($A109,tab_z,3,FALSE)&amp;(L$2+((ROW()-$C117)*4))),BD!$B$2))+IF(L109="","",COUNTIF(INDIRECT("'Calcul1'!"&amp;VLOOKUP($A109,tab_z,2,FALSE)&amp;(L$1+((ROW()-$C117)*4))&amp;":"&amp;VLOOKUP($A109,tab_z,3,FALSE)&amp;(L$2+((ROW()-$C117)*4))),CP_2_M))/2+IF(L109="","",COUNTIF(INDIRECT("'Calcul1'!"&amp;VLOOKUP($A109,tab_z,2,FALSE)&amp;(L$1+((ROW()-$C117)*4))&amp;":"&amp;VLOOKUP($A109,tab_z,3,FALSE)&amp;(L$2+((ROW()-$C117)*4))),CP_2_A))/2+IF(L109="","",COUNTIF(INDIRECT("'Calcul1'!"&amp;VLOOKUP($A109,tab_z,2,FALSE)&amp;(L$1+((ROW()-$C117)*4))&amp;":"&amp;VLOOKUP($A109,tab_z,3,FALSE)&amp;(L$2+((ROW()-$C117)*4))),BD!$B$6))/2+IF(L109="","",COUNTIF(INDIRECT("'Calcul1'!"&amp;VLOOKUP($A109,tab_z,2,FALSE)&amp;(L$1+((ROW()-$C117)*4))&amp;":"&amp;VLOOKUP($A109,tab_z,3,FALSE)&amp;(L$2+((ROW()-$C117)*4))),BD!$B$7))/2</f>
        <v>#VALUE!</v>
      </c>
    </row>
    <row r="118" spans="1:12" x14ac:dyDescent="0.2">
      <c r="C118">
        <v>118</v>
      </c>
      <c r="D118" s="287" t="s">
        <v>537</v>
      </c>
      <c r="E118" s="274">
        <f ca="1">IF(E109="","",COUNTIF(INDIRECT("'Calcul1'!"&amp;VLOOKUP($A109,tab_z,2,FALSE)&amp;(E$1+((ROW()-$C118)*4))&amp;":"&amp;VLOOKUP($A109,tab_z,3,FALSE)&amp;(E$2+((ROW()-$C118)*4))),BD!$B$8))+IF(E109="","",COUNTIF(INDIRECT("'Calcul1'!"&amp;VLOOKUP($A109,tab_z,2,FALSE)&amp;(E$1+((ROW()-$C118)*4))&amp;":"&amp;VLOOKUP($A109,tab_z,3,FALSE)&amp;(E$2+((ROW()-$C118)*4))),BD!$B$9))+IF(E109="","",COUNTIF(INDIRECT("'Calcul1'!"&amp;VLOOKUP($A109,tab_z,2,FALSE)&amp;(E$1+((ROW()-$C118)*4))&amp;":"&amp;VLOOKUP($A109,tab_z,3,FALSE)&amp;(E$2+((ROW()-$C118)*4))),BD!$B$10))+IF(E109="","",COUNTIF(INDIRECT("'Calcul1'!"&amp;VLOOKUP($A109,tab_z,2,FALSE)&amp;(E$1+((ROW()-$C118)*4))&amp;":"&amp;VLOOKUP($A109,tab_z,3,FALSE)&amp;(E$2+((ROW()-$C118)*4))),BD!$B$11))+IF(E109="","",COUNTIF(INDIRECT("'Calcul1'!"&amp;VLOOKUP($A109,tab_z,2,FALSE)&amp;(E$1+((ROW()-$C118)*4))&amp;":"&amp;VLOOKUP($A109,tab_z,3,FALSE)&amp;(E$2+((ROW()-$C118)*4))),BD!$B$12))+IF(E109="","",COUNTIF(INDIRECT("'Calcul1'!"&amp;VLOOKUP($A109,tab_z,2,FALSE)&amp;(E$1+((ROW()-$C118)*4))&amp;":"&amp;VLOOKUP($A109,tab_z,3,FALSE)&amp;(E$2+((ROW()-$C118)*4))),BD!$B$13))</f>
        <v>0</v>
      </c>
      <c r="F118" s="275">
        <f ca="1">IF(F109="","",COUNTIF(INDIRECT("'Calcul1'!"&amp;VLOOKUP($A109,tab_z,2,FALSE)&amp;(F$1+((ROW()-$C118)*4))&amp;":"&amp;VLOOKUP($A109,tab_z,3,FALSE)&amp;(F$2+((ROW()-$C118)*4))),BD!$B$8))+IF(F109="","",COUNTIF(INDIRECT("'Calcul1'!"&amp;VLOOKUP($A109,tab_z,2,FALSE)&amp;(F$1+((ROW()-$C118)*4))&amp;":"&amp;VLOOKUP($A109,tab_z,3,FALSE)&amp;(F$2+((ROW()-$C118)*4))),BD!$B$9))+IF(F109="","",COUNTIF(INDIRECT("'Calcul1'!"&amp;VLOOKUP($A109,tab_z,2,FALSE)&amp;(F$1+((ROW()-$C118)*4))&amp;":"&amp;VLOOKUP($A109,tab_z,3,FALSE)&amp;(F$2+((ROW()-$C118)*4))),BD!$B$10))+IF(F109="","",COUNTIF(INDIRECT("'Calcul1'!"&amp;VLOOKUP($A109,tab_z,2,FALSE)&amp;(F$1+((ROW()-$C118)*4))&amp;":"&amp;VLOOKUP($A109,tab_z,3,FALSE)&amp;(F$2+((ROW()-$C118)*4))),BD!$B$11))+IF(F109="","",COUNTIF(INDIRECT("'Calcul1'!"&amp;VLOOKUP($A109,tab_z,2,FALSE)&amp;(F$1+((ROW()-$C118)*4))&amp;":"&amp;VLOOKUP($A109,tab_z,3,FALSE)&amp;(F$2+((ROW()-$C118)*4))),BD!$B$12))+IF(F109="","",COUNTIF(INDIRECT("'Calcul1'!"&amp;VLOOKUP($A109,tab_z,2,FALSE)&amp;(F$1+((ROW()-$C118)*4))&amp;":"&amp;VLOOKUP($A109,tab_z,3,FALSE)&amp;(F$2+((ROW()-$C118)*4))),BD!$B$13))</f>
        <v>0</v>
      </c>
      <c r="G118" s="275">
        <f ca="1">IF(G109="","",COUNTIF(INDIRECT("'Calcul1'!"&amp;VLOOKUP($A109,tab_z,2,FALSE)&amp;(G$1+((ROW()-$C118)*4))&amp;":"&amp;VLOOKUP($A109,tab_z,3,FALSE)&amp;(G$2+((ROW()-$C118)*4))),BD!$B$8))+IF(G109="","",COUNTIF(INDIRECT("'Calcul1'!"&amp;VLOOKUP($A109,tab_z,2,FALSE)&amp;(G$1+((ROW()-$C118)*4))&amp;":"&amp;VLOOKUP($A109,tab_z,3,FALSE)&amp;(G$2+((ROW()-$C118)*4))),BD!$B$9))+IF(G109="","",COUNTIF(INDIRECT("'Calcul1'!"&amp;VLOOKUP($A109,tab_z,2,FALSE)&amp;(G$1+((ROW()-$C118)*4))&amp;":"&amp;VLOOKUP($A109,tab_z,3,FALSE)&amp;(G$2+((ROW()-$C118)*4))),BD!$B$10))+IF(G109="","",COUNTIF(INDIRECT("'Calcul1'!"&amp;VLOOKUP($A109,tab_z,2,FALSE)&amp;(G$1+((ROW()-$C118)*4))&amp;":"&amp;VLOOKUP($A109,tab_z,3,FALSE)&amp;(G$2+((ROW()-$C118)*4))),BD!$B$11))+IF(G109="","",COUNTIF(INDIRECT("'Calcul1'!"&amp;VLOOKUP($A109,tab_z,2,FALSE)&amp;(G$1+((ROW()-$C118)*4))&amp;":"&amp;VLOOKUP($A109,tab_z,3,FALSE)&amp;(G$2+((ROW()-$C118)*4))),BD!$B$12))+IF(G109="","",COUNTIF(INDIRECT("'Calcul1'!"&amp;VLOOKUP($A109,tab_z,2,FALSE)&amp;(G$1+((ROW()-$C118)*4))&amp;":"&amp;VLOOKUP($A109,tab_z,3,FALSE)&amp;(G$2+((ROW()-$C118)*4))),BD!$B$13))</f>
        <v>0</v>
      </c>
      <c r="H118" s="275" t="e">
        <f ca="1">IF(H109="","",COUNTIF(INDIRECT("'Calcul1'!"&amp;VLOOKUP($A109,tab_z,2,FALSE)&amp;(H$1+((ROW()-$C118)*4))&amp;":"&amp;VLOOKUP($A109,tab_z,3,FALSE)&amp;(H$2+((ROW()-$C118)*4))),BD!$B$8))+IF(H109="","",COUNTIF(INDIRECT("'Calcul1'!"&amp;VLOOKUP($A109,tab_z,2,FALSE)&amp;(H$1+((ROW()-$C118)*4))&amp;":"&amp;VLOOKUP($A109,tab_z,3,FALSE)&amp;(H$2+((ROW()-$C118)*4))),BD!$B$9))+IF(H109="","",COUNTIF(INDIRECT("'Calcul1'!"&amp;VLOOKUP($A109,tab_z,2,FALSE)&amp;(H$1+((ROW()-$C118)*4))&amp;":"&amp;VLOOKUP($A109,tab_z,3,FALSE)&amp;(H$2+((ROW()-$C118)*4))),BD!$B$10))+IF(H109="","",COUNTIF(INDIRECT("'Calcul1'!"&amp;VLOOKUP($A109,tab_z,2,FALSE)&amp;(H$1+((ROW()-$C118)*4))&amp;":"&amp;VLOOKUP($A109,tab_z,3,FALSE)&amp;(H$2+((ROW()-$C118)*4))),BD!$B$11))+IF(H109="","",COUNTIF(INDIRECT("'Calcul1'!"&amp;VLOOKUP($A109,tab_z,2,FALSE)&amp;(H$1+((ROW()-$C118)*4))&amp;":"&amp;VLOOKUP($A109,tab_z,3,FALSE)&amp;(H$2+((ROW()-$C118)*4))),BD!$B$12))+IF(H109="","",COUNTIF(INDIRECT("'Calcul1'!"&amp;VLOOKUP($A109,tab_z,2,FALSE)&amp;(H$1+((ROW()-$C118)*4))&amp;":"&amp;VLOOKUP($A109,tab_z,3,FALSE)&amp;(H$2+((ROW()-$C118)*4))),BD!$B$13))</f>
        <v>#VALUE!</v>
      </c>
      <c r="I118" s="275" t="e">
        <f ca="1">IF(I109="","",COUNTIF(INDIRECT("'Calcul1'!"&amp;VLOOKUP($A109,tab_z,2,FALSE)&amp;(I$1+((ROW()-$C118)*4))&amp;":"&amp;VLOOKUP($A109,tab_z,3,FALSE)&amp;(I$2+((ROW()-$C118)*4))),BD!$B$8))+IF(I109="","",COUNTIF(INDIRECT("'Calcul1'!"&amp;VLOOKUP($A109,tab_z,2,FALSE)&amp;(I$1+((ROW()-$C118)*4))&amp;":"&amp;VLOOKUP($A109,tab_z,3,FALSE)&amp;(I$2+((ROW()-$C118)*4))),BD!$B$9))+IF(I109="","",COUNTIF(INDIRECT("'Calcul1'!"&amp;VLOOKUP($A109,tab_z,2,FALSE)&amp;(I$1+((ROW()-$C118)*4))&amp;":"&amp;VLOOKUP($A109,tab_z,3,FALSE)&amp;(I$2+((ROW()-$C118)*4))),BD!$B$10))+IF(I109="","",COUNTIF(INDIRECT("'Calcul1'!"&amp;VLOOKUP($A109,tab_z,2,FALSE)&amp;(I$1+((ROW()-$C118)*4))&amp;":"&amp;VLOOKUP($A109,tab_z,3,FALSE)&amp;(I$2+((ROW()-$C118)*4))),BD!$B$11))+IF(I109="","",COUNTIF(INDIRECT("'Calcul1'!"&amp;VLOOKUP($A109,tab_z,2,FALSE)&amp;(I$1+((ROW()-$C118)*4))&amp;":"&amp;VLOOKUP($A109,tab_z,3,FALSE)&amp;(I$2+((ROW()-$C118)*4))),BD!$B$12))+IF(I109="","",COUNTIF(INDIRECT("'Calcul1'!"&amp;VLOOKUP($A109,tab_z,2,FALSE)&amp;(I$1+((ROW()-$C118)*4))&amp;":"&amp;VLOOKUP($A109,tab_z,3,FALSE)&amp;(I$2+((ROW()-$C118)*4))),BD!$B$13))</f>
        <v>#VALUE!</v>
      </c>
      <c r="J118" s="275" t="e">
        <f ca="1">IF(J109="","",COUNTIF(INDIRECT("'Calcul1'!"&amp;VLOOKUP($A109,tab_z,2,FALSE)&amp;(J$1+((ROW()-$C118)*4))&amp;":"&amp;VLOOKUP($A109,tab_z,3,FALSE)&amp;(J$2+((ROW()-$C118)*4))),BD!$B$8))+IF(J109="","",COUNTIF(INDIRECT("'Calcul1'!"&amp;VLOOKUP($A109,tab_z,2,FALSE)&amp;(J$1+((ROW()-$C118)*4))&amp;":"&amp;VLOOKUP($A109,tab_z,3,FALSE)&amp;(J$2+((ROW()-$C118)*4))),BD!$B$9))+IF(J109="","",COUNTIF(INDIRECT("'Calcul1'!"&amp;VLOOKUP($A109,tab_z,2,FALSE)&amp;(J$1+((ROW()-$C118)*4))&amp;":"&amp;VLOOKUP($A109,tab_z,3,FALSE)&amp;(J$2+((ROW()-$C118)*4))),BD!$B$10))+IF(J109="","",COUNTIF(INDIRECT("'Calcul1'!"&amp;VLOOKUP($A109,tab_z,2,FALSE)&amp;(J$1+((ROW()-$C118)*4))&amp;":"&amp;VLOOKUP($A109,tab_z,3,FALSE)&amp;(J$2+((ROW()-$C118)*4))),BD!$B$11))+IF(J109="","",COUNTIF(INDIRECT("'Calcul1'!"&amp;VLOOKUP($A109,tab_z,2,FALSE)&amp;(J$1+((ROW()-$C118)*4))&amp;":"&amp;VLOOKUP($A109,tab_z,3,FALSE)&amp;(J$2+((ROW()-$C118)*4))),BD!$B$12))+IF(J109="","",COUNTIF(INDIRECT("'Calcul1'!"&amp;VLOOKUP($A109,tab_z,2,FALSE)&amp;(J$1+((ROW()-$C118)*4))&amp;":"&amp;VLOOKUP($A109,tab_z,3,FALSE)&amp;(J$2+((ROW()-$C118)*4))),BD!$B$13))</f>
        <v>#VALUE!</v>
      </c>
      <c r="K118" s="275" t="e">
        <f ca="1">IF(K109="","",COUNTIF(INDIRECT("'Calcul1'!"&amp;VLOOKUP($A109,tab_z,2,FALSE)&amp;(K$1+((ROW()-$C118)*4))&amp;":"&amp;VLOOKUP($A109,tab_z,3,FALSE)&amp;(K$2+((ROW()-$C118)*4))),BD!$B$8))+IF(K109="","",COUNTIF(INDIRECT("'Calcul1'!"&amp;VLOOKUP($A109,tab_z,2,FALSE)&amp;(K$1+((ROW()-$C118)*4))&amp;":"&amp;VLOOKUP($A109,tab_z,3,FALSE)&amp;(K$2+((ROW()-$C118)*4))),BD!$B$9))+IF(K109="","",COUNTIF(INDIRECT("'Calcul1'!"&amp;VLOOKUP($A109,tab_z,2,FALSE)&amp;(K$1+((ROW()-$C118)*4))&amp;":"&amp;VLOOKUP($A109,tab_z,3,FALSE)&amp;(K$2+((ROW()-$C118)*4))),BD!$B$10))+IF(K109="","",COUNTIF(INDIRECT("'Calcul1'!"&amp;VLOOKUP($A109,tab_z,2,FALSE)&amp;(K$1+((ROW()-$C118)*4))&amp;":"&amp;VLOOKUP($A109,tab_z,3,FALSE)&amp;(K$2+((ROW()-$C118)*4))),BD!$B$11))+IF(K109="","",COUNTIF(INDIRECT("'Calcul1'!"&amp;VLOOKUP($A109,tab_z,2,FALSE)&amp;(K$1+((ROW()-$C118)*4))&amp;":"&amp;VLOOKUP($A109,tab_z,3,FALSE)&amp;(K$2+((ROW()-$C118)*4))),BD!$B$12))+IF(K109="","",COUNTIF(INDIRECT("'Calcul1'!"&amp;VLOOKUP($A109,tab_z,2,FALSE)&amp;(K$1+((ROW()-$C118)*4))&amp;":"&amp;VLOOKUP($A109,tab_z,3,FALSE)&amp;(K$2+((ROW()-$C118)*4))),BD!$B$13))</f>
        <v>#VALUE!</v>
      </c>
      <c r="L118" s="276" t="e">
        <f ca="1">IF(L109="","",COUNTIF(INDIRECT("'Calcul1'!"&amp;VLOOKUP($A109,tab_z,2,FALSE)&amp;(L$1+((ROW()-$C118)*4))&amp;":"&amp;VLOOKUP($A109,tab_z,3,FALSE)&amp;(L$2+((ROW()-$C118)*4))),BD!$B$8))+IF(L109="","",COUNTIF(INDIRECT("'Calcul1'!"&amp;VLOOKUP($A109,tab_z,2,FALSE)&amp;(L$1+((ROW()-$C118)*4))&amp;":"&amp;VLOOKUP($A109,tab_z,3,FALSE)&amp;(L$2+((ROW()-$C118)*4))),BD!$B$9))+IF(L109="","",COUNTIF(INDIRECT("'Calcul1'!"&amp;VLOOKUP($A109,tab_z,2,FALSE)&amp;(L$1+((ROW()-$C118)*4))&amp;":"&amp;VLOOKUP($A109,tab_z,3,FALSE)&amp;(L$2+((ROW()-$C118)*4))),BD!$B$10))+IF(L109="","",COUNTIF(INDIRECT("'Calcul1'!"&amp;VLOOKUP($A109,tab_z,2,FALSE)&amp;(L$1+((ROW()-$C118)*4))&amp;":"&amp;VLOOKUP($A109,tab_z,3,FALSE)&amp;(L$2+((ROW()-$C118)*4))),BD!$B$11))+IF(L109="","",COUNTIF(INDIRECT("'Calcul1'!"&amp;VLOOKUP($A109,tab_z,2,FALSE)&amp;(L$1+((ROW()-$C118)*4))&amp;":"&amp;VLOOKUP($A109,tab_z,3,FALSE)&amp;(L$2+((ROW()-$C118)*4))),BD!$B$12))+IF(L109="","",COUNTIF(INDIRECT("'Calcul1'!"&amp;VLOOKUP($A109,tab_z,2,FALSE)&amp;(L$1+((ROW()-$C118)*4))&amp;":"&amp;VLOOKUP($A109,tab_z,3,FALSE)&amp;(L$2+((ROW()-$C118)*4))),BD!$B$13))</f>
        <v>#VALUE!</v>
      </c>
    </row>
    <row r="119" spans="1:12" ht="13.5" thickBot="1" x14ac:dyDescent="0.25">
      <c r="D119" s="290" t="s">
        <v>539</v>
      </c>
      <c r="E119" s="282">
        <f t="shared" ref="E119:L119" ca="1" si="36">IF(E109="","",E110+E111+E116+E117)</f>
        <v>30</v>
      </c>
      <c r="F119" s="283">
        <f t="shared" ca="1" si="36"/>
        <v>30</v>
      </c>
      <c r="G119" s="283">
        <f t="shared" ca="1" si="36"/>
        <v>30</v>
      </c>
      <c r="H119" s="283" t="str">
        <f t="shared" ca="1" si="36"/>
        <v/>
      </c>
      <c r="I119" s="283" t="str">
        <f t="shared" ca="1" si="36"/>
        <v/>
      </c>
      <c r="J119" s="283" t="str">
        <f t="shared" ca="1" si="36"/>
        <v/>
      </c>
      <c r="K119" s="283" t="str">
        <f t="shared" ca="1" si="36"/>
        <v/>
      </c>
      <c r="L119" s="284" t="str">
        <f t="shared" ca="1" si="36"/>
        <v/>
      </c>
    </row>
    <row r="120" spans="1:12" ht="13.5" thickBot="1" x14ac:dyDescent="0.25"/>
    <row r="121" spans="1:12" ht="13.5" thickBot="1" x14ac:dyDescent="0.25">
      <c r="A121" s="206" t="s">
        <v>525</v>
      </c>
      <c r="B121">
        <f>IF(AND(MONTH(debut)&gt;=8,B122&gt;=8),$D$1,$D$1+1)</f>
        <v>2019</v>
      </c>
      <c r="D121" s="257" t="s">
        <v>526</v>
      </c>
      <c r="E121" s="258">
        <v>1</v>
      </c>
      <c r="F121" s="259">
        <v>2</v>
      </c>
      <c r="G121" s="259">
        <v>3</v>
      </c>
      <c r="H121" s="259">
        <v>4</v>
      </c>
      <c r="I121" s="259">
        <v>5</v>
      </c>
      <c r="J121" s="259">
        <v>6</v>
      </c>
      <c r="K121" s="259">
        <v>7</v>
      </c>
      <c r="L121" s="260">
        <v>8</v>
      </c>
    </row>
    <row r="122" spans="1:12" ht="63" thickBot="1" x14ac:dyDescent="0.25">
      <c r="A122" s="145" t="s">
        <v>25</v>
      </c>
      <c r="B122" s="261">
        <v>5</v>
      </c>
      <c r="D122" s="262" t="s">
        <v>527</v>
      </c>
      <c r="E122" s="263" t="str">
        <f ca="1">E109</f>
        <v>Personnel 01</v>
      </c>
      <c r="F122" s="264" t="str">
        <f ca="1">F109</f>
        <v>Personnel 02</v>
      </c>
      <c r="G122" s="264" t="str">
        <f t="shared" ref="G122:L122" ca="1" si="37">G109</f>
        <v>Personnel 03</v>
      </c>
      <c r="H122" s="264" t="str">
        <f t="shared" ca="1" si="37"/>
        <v/>
      </c>
      <c r="I122" s="264" t="str">
        <f t="shared" ca="1" si="37"/>
        <v/>
      </c>
      <c r="J122" s="264" t="str">
        <f t="shared" ca="1" si="37"/>
        <v/>
      </c>
      <c r="K122" s="264" t="str">
        <f t="shared" ca="1" si="37"/>
        <v/>
      </c>
      <c r="L122" s="265" t="str">
        <f t="shared" ca="1" si="37"/>
        <v/>
      </c>
    </row>
    <row r="123" spans="1:12" x14ac:dyDescent="0.2">
      <c r="A123" s="266" t="s">
        <v>528</v>
      </c>
      <c r="B123" s="267">
        <f ca="1">B124+B125</f>
        <v>31</v>
      </c>
      <c r="D123" s="286" t="s">
        <v>60</v>
      </c>
      <c r="E123" s="269">
        <f ca="1">IF(E122="","",E125+E126+E127+E128+E131)</f>
        <v>0</v>
      </c>
      <c r="F123" s="270">
        <f ca="1">IF(F122="","",F125+F126+F127+F128+F131)</f>
        <v>0</v>
      </c>
      <c r="G123" s="270">
        <f t="shared" ref="G123:L123" ca="1" si="38">IF(G122="","",G125+G126+G127+G128+G131)</f>
        <v>0</v>
      </c>
      <c r="H123" s="270" t="str">
        <f t="shared" ca="1" si="38"/>
        <v/>
      </c>
      <c r="I123" s="270" t="str">
        <f t="shared" ca="1" si="38"/>
        <v/>
      </c>
      <c r="J123" s="270" t="str">
        <f t="shared" ca="1" si="38"/>
        <v/>
      </c>
      <c r="K123" s="270" t="str">
        <f t="shared" ca="1" si="38"/>
        <v/>
      </c>
      <c r="L123" s="271" t="str">
        <f t="shared" ca="1" si="38"/>
        <v/>
      </c>
    </row>
    <row r="124" spans="1:12" x14ac:dyDescent="0.2">
      <c r="A124" s="266" t="s">
        <v>529</v>
      </c>
      <c r="B124" s="272">
        <f ca="1">COUNTIF(INDIRECT("'Planning'!$"&amp;VLOOKUP(A122,tab_z,2,FALSE)&amp;"1:$"&amp;VLOOKUP(A122,tab_z,3,FALSE)&amp;1),1)</f>
        <v>20</v>
      </c>
      <c r="D124" s="287" t="s">
        <v>530</v>
      </c>
      <c r="E124" s="274">
        <f ca="1">IF(E122="","",B123-E123-E129-E130)</f>
        <v>20</v>
      </c>
      <c r="F124" s="275">
        <f ca="1">IF(F122="","",B123-F123-F129-F130)</f>
        <v>20</v>
      </c>
      <c r="G124" s="275">
        <f ca="1">IF(G122="","",B123-G123-G129-G130)</f>
        <v>20</v>
      </c>
      <c r="H124" s="275" t="str">
        <f ca="1">IF(H122="","",B123-H123-H129-H130)</f>
        <v/>
      </c>
      <c r="I124" s="275" t="str">
        <f ca="1">IF(I122="","",B123-I123-I129-I130)</f>
        <v/>
      </c>
      <c r="J124" s="275" t="str">
        <f ca="1">IF(J122="","",B123-J123-J129-J130)</f>
        <v/>
      </c>
      <c r="K124" s="275" t="str">
        <f ca="1">IF(K122="","",B123-K123-K129-K130)</f>
        <v/>
      </c>
      <c r="L124" s="276" t="str">
        <f ca="1">IF(L122="","",B123-L123-L129-L130)</f>
        <v/>
      </c>
    </row>
    <row r="125" spans="1:12" ht="13.5" thickBot="1" x14ac:dyDescent="0.25">
      <c r="A125" s="277" t="s">
        <v>531</v>
      </c>
      <c r="B125" s="278">
        <f ca="1">COUNTIF(INDIRECT("'Planning'!$"&amp;VLOOKUP(A122,tab_z,2,FALSE)&amp;"1:$"&amp;VLOOKUP(A122,tab_z,3,FALSE)&amp;9),0)</f>
        <v>11</v>
      </c>
      <c r="C125">
        <v>125</v>
      </c>
      <c r="D125" s="287" t="s">
        <v>9</v>
      </c>
      <c r="E125" s="274">
        <f ca="1">IF(E122="","",COUNTIF(INDIRECT("'Calcul1'!"&amp;VLOOKUP($A122,tab_z,2,FALSE)&amp;(E$1+((ROW()-$C125)*4))&amp;":"&amp;VLOOKUP($A122,tab_z,3,FALSE)&amp;(E$2+((ROW()-$C125)*4))),BD!$E$2))/2+IF(E122="","",COUNTIF(INDIRECT("'Calcul1'!"&amp;VLOOKUP($A122,tab_z,2,FALSE)&amp;(E$1+((ROW()-$C125)*4))&amp;":"&amp;VLOOKUP($A122,tab_z,3,FALSE)&amp;(E$2+((ROW()-$C125)*4))),BD!$E$3))/2+IF(E122="","",COUNTIF(INDIRECT("'Calcul1'!"&amp;VLOOKUP($A122,tab_z,2,FALSE)&amp;(E$1+((ROW()-$C125)*4))&amp;":"&amp;VLOOKUP($A122,tab_z,3,FALSE)&amp;(E$2+((ROW()-$C125)*4))),BD!$E$4))/2+IF(E122="","",COUNTIF(INDIRECT("'Calcul1'!"&amp;VLOOKUP($A122,tab_z,2,FALSE)&amp;(E$1+((ROW()-$C125)*4))&amp;":"&amp;VLOOKUP($A122,tab_z,3,FALSE)&amp;(E$2+((ROW()-$C125)*4))),BD!$E$5))/2+IF(E122="","",COUNTIF(INDIRECT("'Calcul1'!"&amp;VLOOKUP($A122,tab_z,2,FALSE)&amp;(E$1+((ROW()-$C125)*4))&amp;":"&amp;VLOOKUP($A122,tab_z,3,FALSE)&amp;(E$2+((ROW()-$C125)*4))),BD!$E$6))/2+IF(E122="","",COUNTIF(INDIRECT("'Calcul1'!"&amp;VLOOKUP($A122,tab_z,2,FALSE)&amp;(E$1+((ROW()-$C125)*4))&amp;":"&amp;VLOOKUP($A122,tab_z,3,FALSE)&amp;(E$2+((ROW()-$C125)*4))),BD!$E$7))/2+IF(E122="","",COUNTIF(INDIRECT("'Calcul1'!"&amp;VLOOKUP($A122,tab_z,2,FALSE)&amp;(E$1+((ROW()-$C125)*4))&amp;":"&amp;VLOOKUP($A122,tab_z,3,FALSE)&amp;(E$2+((ROW()-$C125)*4))),BD!$E$8))/2+IF(E122="","",COUNTIF(INDIRECT("'Calcul1'!"&amp;VLOOKUP($A122,tab_z,2,FALSE)&amp;(E$1+((ROW()-$C125)*4))&amp;":"&amp;VLOOKUP($A122,tab_z,3,FALSE)&amp;(E$2+((ROW()-$C125)*4))),BD!$E$9))/2+IF(E122="","",COUNTIF(INDIRECT("'Calcul1'!"&amp;VLOOKUP($A122,tab_z,2,FALSE)&amp;(E$1+((ROW()-$C125)*4))&amp;":"&amp;VLOOKUP($A122,tab_z,3,FALSE)&amp;(E$2+((ROW()-$C125)*4))),BD!$E$10))/2+IF(E122="","",COUNTIF(INDIRECT("'Calcul1'!"&amp;VLOOKUP($A122,tab_z,2,FALSE)&amp;(E$1+((ROW()-$C125)*4))&amp;":"&amp;VLOOKUP($A122,tab_z,3,FALSE)&amp;(E$2+((ROW()-$C125)*4))),BD!$E$11))/2+IF(E122="","",COUNTIF(INDIRECT("'Calcul1'!"&amp;VLOOKUP($A122,tab_z,2,FALSE)&amp;(E$1+((ROW()-$C125)*4))&amp;":"&amp;VLOOKUP($A122,tab_z,3,FALSE)&amp;(E$2+((ROW()-$C125)*4))),BD!$E$12))/2+IF(E122="","",COUNTIF(INDIRECT("'Calcul1'!"&amp;VLOOKUP($A122,tab_z,2,FALSE)&amp;(E$1+((ROW()-$C125)*4))&amp;":"&amp;VLOOKUP($A122,tab_z,3,FALSE)&amp;(E$2+((ROW()-$C125)*4))),BD!$E$13))/2+IF(E122="","",COUNTIF(INDIRECT("'Calcul1'!"&amp;VLOOKUP($A122,tab_z,2,FALSE)&amp;(E$1+((ROW()-$C125)*4))&amp;":"&amp;VLOOKUP($A122,tab_z,3,FALSE)&amp;(E$2+((ROW()-$C125)*4))),BD!$E$14))/2+IF(E122="","",COUNTIF(INDIRECT("'Calcul1'!"&amp;VLOOKUP($A122,tab_z,2,FALSE)&amp;(E$1+((ROW()-$C125)*4))&amp;":"&amp;VLOOKUP($A122,tab_z,3,FALSE)&amp;(E$2+((ROW()-$C125)*4))),BD!$E$15))/2+IF(E122="","",COUNTIF(INDIRECT("'Calcul1'!"&amp;VLOOKUP($A122,tab_z,2,FALSE)&amp;(E$1+((ROW()-$C125)*4))&amp;":"&amp;VLOOKUP($A122,tab_z,3,FALSE)&amp;(E$2+((ROW()-$C125)*4))),BD!$E$16))/2+IF(E122="","",COUNTIF(INDIRECT("'Calcul1'!"&amp;VLOOKUP($A122,tab_z,2,FALSE)&amp;(E$1+((ROW()-$C125)*4))&amp;":"&amp;VLOOKUP($A122,tab_z,3,FALSE)&amp;(E$2+((ROW()-$C125)*4))),BD!$E$17))/2+IF(E122="","",COUNTIF(INDIRECT("'Calcul1'!"&amp;VLOOKUP($A122,tab_z,2,FALSE)&amp;(E$1+((ROW()-$C125)*4))&amp;":"&amp;VLOOKUP($A122,tab_z,3,FALSE)&amp;(E$2+((ROW()-$C125)*4))),BD!$E$18))/2+IF(E122="","",COUNTIF(INDIRECT("'Calcul1'!"&amp;VLOOKUP($A122,tab_z,2,FALSE)&amp;(E$1+((ROW()-$C125)*4))&amp;":"&amp;VLOOKUP($A122,tab_z,3,FALSE)&amp;(E$2+((ROW()-$C125)*4))),BD!$E$19))/2+IF(E122="","",COUNTIF(INDIRECT("'Calcul1'!"&amp;VLOOKUP($A122,tab_z,2,FALSE)&amp;(E$1+((ROW()-$C125)*4))&amp;":"&amp;VLOOKUP($A122,tab_z,3,FALSE)&amp;(E$2+((ROW()-$C125)*4))),BD!$E$20))/2</f>
        <v>0</v>
      </c>
      <c r="F125" s="275">
        <f ca="1">IF(F122="","",COUNTIF(INDIRECT("'Calcul1'!"&amp;VLOOKUP($A122,tab_z,2,FALSE)&amp;(F$1+((ROW()-$C125)*4))&amp;":"&amp;VLOOKUP($A122,tab_z,3,FALSE)&amp;(F$2+((ROW()-$C125)*4))),BD!$E$2))/2+IF(F122="","",COUNTIF(INDIRECT("'Calcul1'!"&amp;VLOOKUP($A122,tab_z,2,FALSE)&amp;(F$1+((ROW()-$C125)*4))&amp;":"&amp;VLOOKUP($A122,tab_z,3,FALSE)&amp;(F$2+((ROW()-$C125)*4))),BD!$E$3))/2+IF(F122="","",COUNTIF(INDIRECT("'Calcul1'!"&amp;VLOOKUP($A122,tab_z,2,FALSE)&amp;(F$1+((ROW()-$C125)*4))&amp;":"&amp;VLOOKUP($A122,tab_z,3,FALSE)&amp;(F$2+((ROW()-$C125)*4))),BD!$E$4))/2+IF(F122="","",COUNTIF(INDIRECT("'Calcul1'!"&amp;VLOOKUP($A122,tab_z,2,FALSE)&amp;(F$1+((ROW()-$C125)*4))&amp;":"&amp;VLOOKUP($A122,tab_z,3,FALSE)&amp;(F$2+((ROW()-$C125)*4))),BD!$E$5))/2+IF(F122="","",COUNTIF(INDIRECT("'Calcul1'!"&amp;VLOOKUP($A122,tab_z,2,FALSE)&amp;(F$1+((ROW()-$C125)*4))&amp;":"&amp;VLOOKUP($A122,tab_z,3,FALSE)&amp;(F$2+((ROW()-$C125)*4))),BD!$E$6))/2+IF(F122="","",COUNTIF(INDIRECT("'Calcul1'!"&amp;VLOOKUP($A122,tab_z,2,FALSE)&amp;(F$1+((ROW()-$C125)*4))&amp;":"&amp;VLOOKUP($A122,tab_z,3,FALSE)&amp;(F$2+((ROW()-$C125)*4))),BD!$E$7))/2+IF(F122="","",COUNTIF(INDIRECT("'Calcul1'!"&amp;VLOOKUP($A122,tab_z,2,FALSE)&amp;(F$1+((ROW()-$C125)*4))&amp;":"&amp;VLOOKUP($A122,tab_z,3,FALSE)&amp;(F$2+((ROW()-$C125)*4))),BD!$E$8))/2+IF(F122="","",COUNTIF(INDIRECT("'Calcul1'!"&amp;VLOOKUP($A122,tab_z,2,FALSE)&amp;(F$1+((ROW()-$C125)*4))&amp;":"&amp;VLOOKUP($A122,tab_z,3,FALSE)&amp;(F$2+((ROW()-$C125)*4))),BD!$E$9))/2+IF(F122="","",COUNTIF(INDIRECT("'Calcul1'!"&amp;VLOOKUP($A122,tab_z,2,FALSE)&amp;(F$1+((ROW()-$C125)*4))&amp;":"&amp;VLOOKUP($A122,tab_z,3,FALSE)&amp;(F$2+((ROW()-$C125)*4))),BD!$E$10))/2+IF(F122="","",COUNTIF(INDIRECT("'Calcul1'!"&amp;VLOOKUP($A122,tab_z,2,FALSE)&amp;(F$1+((ROW()-$C125)*4))&amp;":"&amp;VLOOKUP($A122,tab_z,3,FALSE)&amp;(F$2+((ROW()-$C125)*4))),BD!$E$11))/2+IF(F122="","",COUNTIF(INDIRECT("'Calcul1'!"&amp;VLOOKUP($A122,tab_z,2,FALSE)&amp;(F$1+((ROW()-$C125)*4))&amp;":"&amp;VLOOKUP($A122,tab_z,3,FALSE)&amp;(F$2+((ROW()-$C125)*4))),BD!$E$12))/2+IF(F122="","",COUNTIF(INDIRECT("'Calcul1'!"&amp;VLOOKUP($A122,tab_z,2,FALSE)&amp;(F$1+((ROW()-$C125)*4))&amp;":"&amp;VLOOKUP($A122,tab_z,3,FALSE)&amp;(F$2+((ROW()-$C125)*4))),BD!$E$13))/2+IF(F122="","",COUNTIF(INDIRECT("'Calcul1'!"&amp;VLOOKUP($A122,tab_z,2,FALSE)&amp;(F$1+((ROW()-$C125)*4))&amp;":"&amp;VLOOKUP($A122,tab_z,3,FALSE)&amp;(F$2+((ROW()-$C125)*4))),BD!$E$14))/2+IF(F122="","",COUNTIF(INDIRECT("'Calcul1'!"&amp;VLOOKUP($A122,tab_z,2,FALSE)&amp;(F$1+((ROW()-$C125)*4))&amp;":"&amp;VLOOKUP($A122,tab_z,3,FALSE)&amp;(F$2+((ROW()-$C125)*4))),BD!$E$15))/2+IF(F122="","",COUNTIF(INDIRECT("'Calcul1'!"&amp;VLOOKUP($A122,tab_z,2,FALSE)&amp;(F$1+((ROW()-$C125)*4))&amp;":"&amp;VLOOKUP($A122,tab_z,3,FALSE)&amp;(F$2+((ROW()-$C125)*4))),BD!$E$16))/2+IF(F122="","",COUNTIF(INDIRECT("'Calcul1'!"&amp;VLOOKUP($A122,tab_z,2,FALSE)&amp;(F$1+((ROW()-$C125)*4))&amp;":"&amp;VLOOKUP($A122,tab_z,3,FALSE)&amp;(F$2+((ROW()-$C125)*4))),BD!$E$17))/2+IF(F122="","",COUNTIF(INDIRECT("'Calcul1'!"&amp;VLOOKUP($A122,tab_z,2,FALSE)&amp;(F$1+((ROW()-$C125)*4))&amp;":"&amp;VLOOKUP($A122,tab_z,3,FALSE)&amp;(F$2+((ROW()-$C125)*4))),BD!$E$18))/2+IF(F122="","",COUNTIF(INDIRECT("'Calcul1'!"&amp;VLOOKUP($A122,tab_z,2,FALSE)&amp;(F$1+((ROW()-$C125)*4))&amp;":"&amp;VLOOKUP($A122,tab_z,3,FALSE)&amp;(F$2+((ROW()-$C125)*4))),BD!$E$19))/2+IF(F122="","",COUNTIF(INDIRECT("'Calcul1'!"&amp;VLOOKUP($A122,tab_z,2,FALSE)&amp;(F$1+((ROW()-$C125)*4))&amp;":"&amp;VLOOKUP($A122,tab_z,3,FALSE)&amp;(F$2+((ROW()-$C125)*4))),BD!$E$20))/2</f>
        <v>0</v>
      </c>
      <c r="G125" s="275">
        <f ca="1">IF(G122="","",COUNTIF(INDIRECT("'Calcul1'!"&amp;VLOOKUP($A122,tab_z,2,FALSE)&amp;(G$1+((ROW()-$C125)*4))&amp;":"&amp;VLOOKUP($A122,tab_z,3,FALSE)&amp;(G$2+((ROW()-$C125)*4))),BD!$E$2))/2+IF(G122="","",COUNTIF(INDIRECT("'Calcul1'!"&amp;VLOOKUP($A122,tab_z,2,FALSE)&amp;(G$1+((ROW()-$C125)*4))&amp;":"&amp;VLOOKUP($A122,tab_z,3,FALSE)&amp;(G$2+((ROW()-$C125)*4))),BD!$E$3))/2+IF(G122="","",COUNTIF(INDIRECT("'Calcul1'!"&amp;VLOOKUP($A122,tab_z,2,FALSE)&amp;(G$1+((ROW()-$C125)*4))&amp;":"&amp;VLOOKUP($A122,tab_z,3,FALSE)&amp;(G$2+((ROW()-$C125)*4))),BD!$E$4))/2+IF(G122="","",COUNTIF(INDIRECT("'Calcul1'!"&amp;VLOOKUP($A122,tab_z,2,FALSE)&amp;(G$1+((ROW()-$C125)*4))&amp;":"&amp;VLOOKUP($A122,tab_z,3,FALSE)&amp;(G$2+((ROW()-$C125)*4))),BD!$E$5))/2+IF(G122="","",COUNTIF(INDIRECT("'Calcul1'!"&amp;VLOOKUP($A122,tab_z,2,FALSE)&amp;(G$1+((ROW()-$C125)*4))&amp;":"&amp;VLOOKUP($A122,tab_z,3,FALSE)&amp;(G$2+((ROW()-$C125)*4))),BD!$E$6))/2+IF(G122="","",COUNTIF(INDIRECT("'Calcul1'!"&amp;VLOOKUP($A122,tab_z,2,FALSE)&amp;(G$1+((ROW()-$C125)*4))&amp;":"&amp;VLOOKUP($A122,tab_z,3,FALSE)&amp;(G$2+((ROW()-$C125)*4))),BD!$E$7))/2+IF(G122="","",COUNTIF(INDIRECT("'Calcul1'!"&amp;VLOOKUP($A122,tab_z,2,FALSE)&amp;(G$1+((ROW()-$C125)*4))&amp;":"&amp;VLOOKUP($A122,tab_z,3,FALSE)&amp;(G$2+((ROW()-$C125)*4))),BD!$E$8))/2+IF(G122="","",COUNTIF(INDIRECT("'Calcul1'!"&amp;VLOOKUP($A122,tab_z,2,FALSE)&amp;(G$1+((ROW()-$C125)*4))&amp;":"&amp;VLOOKUP($A122,tab_z,3,FALSE)&amp;(G$2+((ROW()-$C125)*4))),BD!$E$9))/2+IF(G122="","",COUNTIF(INDIRECT("'Calcul1'!"&amp;VLOOKUP($A122,tab_z,2,FALSE)&amp;(G$1+((ROW()-$C125)*4))&amp;":"&amp;VLOOKUP($A122,tab_z,3,FALSE)&amp;(G$2+((ROW()-$C125)*4))),BD!$E$10))/2+IF(G122="","",COUNTIF(INDIRECT("'Calcul1'!"&amp;VLOOKUP($A122,tab_z,2,FALSE)&amp;(G$1+((ROW()-$C125)*4))&amp;":"&amp;VLOOKUP($A122,tab_z,3,FALSE)&amp;(G$2+((ROW()-$C125)*4))),BD!$E$11))/2+IF(G122="","",COUNTIF(INDIRECT("'Calcul1'!"&amp;VLOOKUP($A122,tab_z,2,FALSE)&amp;(G$1+((ROW()-$C125)*4))&amp;":"&amp;VLOOKUP($A122,tab_z,3,FALSE)&amp;(G$2+((ROW()-$C125)*4))),BD!$E$12))/2+IF(G122="","",COUNTIF(INDIRECT("'Calcul1'!"&amp;VLOOKUP($A122,tab_z,2,FALSE)&amp;(G$1+((ROW()-$C125)*4))&amp;":"&amp;VLOOKUP($A122,tab_z,3,FALSE)&amp;(G$2+((ROW()-$C125)*4))),BD!$E$13))/2+IF(G122="","",COUNTIF(INDIRECT("'Calcul1'!"&amp;VLOOKUP($A122,tab_z,2,FALSE)&amp;(G$1+((ROW()-$C125)*4))&amp;":"&amp;VLOOKUP($A122,tab_z,3,FALSE)&amp;(G$2+((ROW()-$C125)*4))),BD!$E$14))/2+IF(G122="","",COUNTIF(INDIRECT("'Calcul1'!"&amp;VLOOKUP($A122,tab_z,2,FALSE)&amp;(G$1+((ROW()-$C125)*4))&amp;":"&amp;VLOOKUP($A122,tab_z,3,FALSE)&amp;(G$2+((ROW()-$C125)*4))),BD!$E$15))/2+IF(G122="","",COUNTIF(INDIRECT("'Calcul1'!"&amp;VLOOKUP($A122,tab_z,2,FALSE)&amp;(G$1+((ROW()-$C125)*4))&amp;":"&amp;VLOOKUP($A122,tab_z,3,FALSE)&amp;(G$2+((ROW()-$C125)*4))),BD!$E$16))/2+IF(G122="","",COUNTIF(INDIRECT("'Calcul1'!"&amp;VLOOKUP($A122,tab_z,2,FALSE)&amp;(G$1+((ROW()-$C125)*4))&amp;":"&amp;VLOOKUP($A122,tab_z,3,FALSE)&amp;(G$2+((ROW()-$C125)*4))),BD!$E$17))/2+IF(G122="","",COUNTIF(INDIRECT("'Calcul1'!"&amp;VLOOKUP($A122,tab_z,2,FALSE)&amp;(G$1+((ROW()-$C125)*4))&amp;":"&amp;VLOOKUP($A122,tab_z,3,FALSE)&amp;(G$2+((ROW()-$C125)*4))),BD!$E$18))/2+IF(G122="","",COUNTIF(INDIRECT("'Calcul1'!"&amp;VLOOKUP($A122,tab_z,2,FALSE)&amp;(G$1+((ROW()-$C125)*4))&amp;":"&amp;VLOOKUP($A122,tab_z,3,FALSE)&amp;(G$2+((ROW()-$C125)*4))),BD!$E$19))/2+IF(G122="","",COUNTIF(INDIRECT("'Calcul1'!"&amp;VLOOKUP($A122,tab_z,2,FALSE)&amp;(G$1+((ROW()-$C125)*4))&amp;":"&amp;VLOOKUP($A122,tab_z,3,FALSE)&amp;(G$2+((ROW()-$C125)*4))),BD!$E$20))/2</f>
        <v>0</v>
      </c>
      <c r="H125" s="275" t="e">
        <f ca="1">IF(H122="","",COUNTIF(INDIRECT("'Calcul1'!"&amp;VLOOKUP($A122,tab_z,2,FALSE)&amp;(H$1+((ROW()-$C125)*4))&amp;":"&amp;VLOOKUP($A122,tab_z,3,FALSE)&amp;(H$2+((ROW()-$C125)*4))),BD!$E$2))/2+IF(H122="","",COUNTIF(INDIRECT("'Calcul1'!"&amp;VLOOKUP($A122,tab_z,2,FALSE)&amp;(H$1+((ROW()-$C125)*4))&amp;":"&amp;VLOOKUP($A122,tab_z,3,FALSE)&amp;(H$2+((ROW()-$C125)*4))),BD!$E$3))/2+IF(H122="","",COUNTIF(INDIRECT("'Calcul1'!"&amp;VLOOKUP($A122,tab_z,2,FALSE)&amp;(H$1+((ROW()-$C125)*4))&amp;":"&amp;VLOOKUP($A122,tab_z,3,FALSE)&amp;(H$2+((ROW()-$C125)*4))),BD!$E$4))/2+IF(H122="","",COUNTIF(INDIRECT("'Calcul1'!"&amp;VLOOKUP($A122,tab_z,2,FALSE)&amp;(H$1+((ROW()-$C125)*4))&amp;":"&amp;VLOOKUP($A122,tab_z,3,FALSE)&amp;(H$2+((ROW()-$C125)*4))),BD!$E$5))/2+IF(H122="","",COUNTIF(INDIRECT("'Calcul1'!"&amp;VLOOKUP($A122,tab_z,2,FALSE)&amp;(H$1+((ROW()-$C125)*4))&amp;":"&amp;VLOOKUP($A122,tab_z,3,FALSE)&amp;(H$2+((ROW()-$C125)*4))),BD!$E$6))/2+IF(H122="","",COUNTIF(INDIRECT("'Calcul1'!"&amp;VLOOKUP($A122,tab_z,2,FALSE)&amp;(H$1+((ROW()-$C125)*4))&amp;":"&amp;VLOOKUP($A122,tab_z,3,FALSE)&amp;(H$2+((ROW()-$C125)*4))),BD!$E$7))/2+IF(H122="","",COUNTIF(INDIRECT("'Calcul1'!"&amp;VLOOKUP($A122,tab_z,2,FALSE)&amp;(H$1+((ROW()-$C125)*4))&amp;":"&amp;VLOOKUP($A122,tab_z,3,FALSE)&amp;(H$2+((ROW()-$C125)*4))),BD!$E$8))/2+IF(H122="","",COUNTIF(INDIRECT("'Calcul1'!"&amp;VLOOKUP($A122,tab_z,2,FALSE)&amp;(H$1+((ROW()-$C125)*4))&amp;":"&amp;VLOOKUP($A122,tab_z,3,FALSE)&amp;(H$2+((ROW()-$C125)*4))),BD!$E$9))/2+IF(H122="","",COUNTIF(INDIRECT("'Calcul1'!"&amp;VLOOKUP($A122,tab_z,2,FALSE)&amp;(H$1+((ROW()-$C125)*4))&amp;":"&amp;VLOOKUP($A122,tab_z,3,FALSE)&amp;(H$2+((ROW()-$C125)*4))),BD!$E$10))/2+IF(H122="","",COUNTIF(INDIRECT("'Calcul1'!"&amp;VLOOKUP($A122,tab_z,2,FALSE)&amp;(H$1+((ROW()-$C125)*4))&amp;":"&amp;VLOOKUP($A122,tab_z,3,FALSE)&amp;(H$2+((ROW()-$C125)*4))),BD!$E$11))/2+IF(H122="","",COUNTIF(INDIRECT("'Calcul1'!"&amp;VLOOKUP($A122,tab_z,2,FALSE)&amp;(H$1+((ROW()-$C125)*4))&amp;":"&amp;VLOOKUP($A122,tab_z,3,FALSE)&amp;(H$2+((ROW()-$C125)*4))),BD!$E$12))/2+IF(H122="","",COUNTIF(INDIRECT("'Calcul1'!"&amp;VLOOKUP($A122,tab_z,2,FALSE)&amp;(H$1+((ROW()-$C125)*4))&amp;":"&amp;VLOOKUP($A122,tab_z,3,FALSE)&amp;(H$2+((ROW()-$C125)*4))),BD!$E$13))/2+IF(H122="","",COUNTIF(INDIRECT("'Calcul1'!"&amp;VLOOKUP($A122,tab_z,2,FALSE)&amp;(H$1+((ROW()-$C125)*4))&amp;":"&amp;VLOOKUP($A122,tab_z,3,FALSE)&amp;(H$2+((ROW()-$C125)*4))),BD!$E$14))/2+IF(H122="","",COUNTIF(INDIRECT("'Calcul1'!"&amp;VLOOKUP($A122,tab_z,2,FALSE)&amp;(H$1+((ROW()-$C125)*4))&amp;":"&amp;VLOOKUP($A122,tab_z,3,FALSE)&amp;(H$2+((ROW()-$C125)*4))),BD!$E$15))/2+IF(H122="","",COUNTIF(INDIRECT("'Calcul1'!"&amp;VLOOKUP($A122,tab_z,2,FALSE)&amp;(H$1+((ROW()-$C125)*4))&amp;":"&amp;VLOOKUP($A122,tab_z,3,FALSE)&amp;(H$2+((ROW()-$C125)*4))),BD!$E$16))/2+IF(H122="","",COUNTIF(INDIRECT("'Calcul1'!"&amp;VLOOKUP($A122,tab_z,2,FALSE)&amp;(H$1+((ROW()-$C125)*4))&amp;":"&amp;VLOOKUP($A122,tab_z,3,FALSE)&amp;(H$2+((ROW()-$C125)*4))),BD!$E$17))/2+IF(H122="","",COUNTIF(INDIRECT("'Calcul1'!"&amp;VLOOKUP($A122,tab_z,2,FALSE)&amp;(H$1+((ROW()-$C125)*4))&amp;":"&amp;VLOOKUP($A122,tab_z,3,FALSE)&amp;(H$2+((ROW()-$C125)*4))),BD!$E$18))/2+IF(H122="","",COUNTIF(INDIRECT("'Calcul1'!"&amp;VLOOKUP($A122,tab_z,2,FALSE)&amp;(H$1+((ROW()-$C125)*4))&amp;":"&amp;VLOOKUP($A122,tab_z,3,FALSE)&amp;(H$2+((ROW()-$C125)*4))),BD!$E$19))/2+IF(H122="","",COUNTIF(INDIRECT("'Calcul1'!"&amp;VLOOKUP($A122,tab_z,2,FALSE)&amp;(H$1+((ROW()-$C125)*4))&amp;":"&amp;VLOOKUP($A122,tab_z,3,FALSE)&amp;(H$2+((ROW()-$C125)*4))),BD!$E$20))/2</f>
        <v>#VALUE!</v>
      </c>
      <c r="I125" s="275" t="e">
        <f ca="1">IF(I122="","",COUNTIF(INDIRECT("'Calcul1'!"&amp;VLOOKUP($A122,tab_z,2,FALSE)&amp;(I$1+((ROW()-$C125)*4))&amp;":"&amp;VLOOKUP($A122,tab_z,3,FALSE)&amp;(I$2+((ROW()-$C125)*4))),BD!$E$2))/2+IF(I122="","",COUNTIF(INDIRECT("'Calcul1'!"&amp;VLOOKUP($A122,tab_z,2,FALSE)&amp;(I$1+((ROW()-$C125)*4))&amp;":"&amp;VLOOKUP($A122,tab_z,3,FALSE)&amp;(I$2+((ROW()-$C125)*4))),BD!$E$3))/2+IF(I122="","",COUNTIF(INDIRECT("'Calcul1'!"&amp;VLOOKUP($A122,tab_z,2,FALSE)&amp;(I$1+((ROW()-$C125)*4))&amp;":"&amp;VLOOKUP($A122,tab_z,3,FALSE)&amp;(I$2+((ROW()-$C125)*4))),BD!$E$4))/2+IF(I122="","",COUNTIF(INDIRECT("'Calcul1'!"&amp;VLOOKUP($A122,tab_z,2,FALSE)&amp;(I$1+((ROW()-$C125)*4))&amp;":"&amp;VLOOKUP($A122,tab_z,3,FALSE)&amp;(I$2+((ROW()-$C125)*4))),BD!$E$5))/2+IF(I122="","",COUNTIF(INDIRECT("'Calcul1'!"&amp;VLOOKUP($A122,tab_z,2,FALSE)&amp;(I$1+((ROW()-$C125)*4))&amp;":"&amp;VLOOKUP($A122,tab_z,3,FALSE)&amp;(I$2+((ROW()-$C125)*4))),BD!$E$6))/2+IF(I122="","",COUNTIF(INDIRECT("'Calcul1'!"&amp;VLOOKUP($A122,tab_z,2,FALSE)&amp;(I$1+((ROW()-$C125)*4))&amp;":"&amp;VLOOKUP($A122,tab_z,3,FALSE)&amp;(I$2+((ROW()-$C125)*4))),BD!$E$7))/2+IF(I122="","",COUNTIF(INDIRECT("'Calcul1'!"&amp;VLOOKUP($A122,tab_z,2,FALSE)&amp;(I$1+((ROW()-$C125)*4))&amp;":"&amp;VLOOKUP($A122,tab_z,3,FALSE)&amp;(I$2+((ROW()-$C125)*4))),BD!$E$8))/2+IF(I122="","",COUNTIF(INDIRECT("'Calcul1'!"&amp;VLOOKUP($A122,tab_z,2,FALSE)&amp;(I$1+((ROW()-$C125)*4))&amp;":"&amp;VLOOKUP($A122,tab_z,3,FALSE)&amp;(I$2+((ROW()-$C125)*4))),BD!$E$9))/2+IF(I122="","",COUNTIF(INDIRECT("'Calcul1'!"&amp;VLOOKUP($A122,tab_z,2,FALSE)&amp;(I$1+((ROW()-$C125)*4))&amp;":"&amp;VLOOKUP($A122,tab_z,3,FALSE)&amp;(I$2+((ROW()-$C125)*4))),BD!$E$10))/2+IF(I122="","",COUNTIF(INDIRECT("'Calcul1'!"&amp;VLOOKUP($A122,tab_z,2,FALSE)&amp;(I$1+((ROW()-$C125)*4))&amp;":"&amp;VLOOKUP($A122,tab_z,3,FALSE)&amp;(I$2+((ROW()-$C125)*4))),BD!$E$11))/2+IF(I122="","",COUNTIF(INDIRECT("'Calcul1'!"&amp;VLOOKUP($A122,tab_z,2,FALSE)&amp;(I$1+((ROW()-$C125)*4))&amp;":"&amp;VLOOKUP($A122,tab_z,3,FALSE)&amp;(I$2+((ROW()-$C125)*4))),BD!$E$12))/2+IF(I122="","",COUNTIF(INDIRECT("'Calcul1'!"&amp;VLOOKUP($A122,tab_z,2,FALSE)&amp;(I$1+((ROW()-$C125)*4))&amp;":"&amp;VLOOKUP($A122,tab_z,3,FALSE)&amp;(I$2+((ROW()-$C125)*4))),BD!$E$13))/2+IF(I122="","",COUNTIF(INDIRECT("'Calcul1'!"&amp;VLOOKUP($A122,tab_z,2,FALSE)&amp;(I$1+((ROW()-$C125)*4))&amp;":"&amp;VLOOKUP($A122,tab_z,3,FALSE)&amp;(I$2+((ROW()-$C125)*4))),BD!$E$14))/2+IF(I122="","",COUNTIF(INDIRECT("'Calcul1'!"&amp;VLOOKUP($A122,tab_z,2,FALSE)&amp;(I$1+((ROW()-$C125)*4))&amp;":"&amp;VLOOKUP($A122,tab_z,3,FALSE)&amp;(I$2+((ROW()-$C125)*4))),BD!$E$15))/2+IF(I122="","",COUNTIF(INDIRECT("'Calcul1'!"&amp;VLOOKUP($A122,tab_z,2,FALSE)&amp;(I$1+((ROW()-$C125)*4))&amp;":"&amp;VLOOKUP($A122,tab_z,3,FALSE)&amp;(I$2+((ROW()-$C125)*4))),BD!$E$16))/2+IF(I122="","",COUNTIF(INDIRECT("'Calcul1'!"&amp;VLOOKUP($A122,tab_z,2,FALSE)&amp;(I$1+((ROW()-$C125)*4))&amp;":"&amp;VLOOKUP($A122,tab_z,3,FALSE)&amp;(I$2+((ROW()-$C125)*4))),BD!$E$17))/2+IF(I122="","",COUNTIF(INDIRECT("'Calcul1'!"&amp;VLOOKUP($A122,tab_z,2,FALSE)&amp;(I$1+((ROW()-$C125)*4))&amp;":"&amp;VLOOKUP($A122,tab_z,3,FALSE)&amp;(I$2+((ROW()-$C125)*4))),BD!$E$18))/2+IF(I122="","",COUNTIF(INDIRECT("'Calcul1'!"&amp;VLOOKUP($A122,tab_z,2,FALSE)&amp;(I$1+((ROW()-$C125)*4))&amp;":"&amp;VLOOKUP($A122,tab_z,3,FALSE)&amp;(I$2+((ROW()-$C125)*4))),BD!$E$19))/2+IF(I122="","",COUNTIF(INDIRECT("'Calcul1'!"&amp;VLOOKUP($A122,tab_z,2,FALSE)&amp;(I$1+((ROW()-$C125)*4))&amp;":"&amp;VLOOKUP($A122,tab_z,3,FALSE)&amp;(I$2+((ROW()-$C125)*4))),BD!$E$20))/2</f>
        <v>#VALUE!</v>
      </c>
      <c r="J125" s="275" t="e">
        <f ca="1">IF(J122="","",COUNTIF(INDIRECT("'Calcul1'!"&amp;VLOOKUP($A122,tab_z,2,FALSE)&amp;(J$1+((ROW()-$C125)*4))&amp;":"&amp;VLOOKUP($A122,tab_z,3,FALSE)&amp;(J$2+((ROW()-$C125)*4))),BD!$E$2))/2+IF(J122="","",COUNTIF(INDIRECT("'Calcul1'!"&amp;VLOOKUP($A122,tab_z,2,FALSE)&amp;(J$1+((ROW()-$C125)*4))&amp;":"&amp;VLOOKUP($A122,tab_z,3,FALSE)&amp;(J$2+((ROW()-$C125)*4))),BD!$E$3))/2+IF(J122="","",COUNTIF(INDIRECT("'Calcul1'!"&amp;VLOOKUP($A122,tab_z,2,FALSE)&amp;(J$1+((ROW()-$C125)*4))&amp;":"&amp;VLOOKUP($A122,tab_z,3,FALSE)&amp;(J$2+((ROW()-$C125)*4))),BD!$E$4))/2+IF(J122="","",COUNTIF(INDIRECT("'Calcul1'!"&amp;VLOOKUP($A122,tab_z,2,FALSE)&amp;(J$1+((ROW()-$C125)*4))&amp;":"&amp;VLOOKUP($A122,tab_z,3,FALSE)&amp;(J$2+((ROW()-$C125)*4))),BD!$E$5))/2+IF(J122="","",COUNTIF(INDIRECT("'Calcul1'!"&amp;VLOOKUP($A122,tab_z,2,FALSE)&amp;(J$1+((ROW()-$C125)*4))&amp;":"&amp;VLOOKUP($A122,tab_z,3,FALSE)&amp;(J$2+((ROW()-$C125)*4))),BD!$E$6))/2+IF(J122="","",COUNTIF(INDIRECT("'Calcul1'!"&amp;VLOOKUP($A122,tab_z,2,FALSE)&amp;(J$1+((ROW()-$C125)*4))&amp;":"&amp;VLOOKUP($A122,tab_z,3,FALSE)&amp;(J$2+((ROW()-$C125)*4))),BD!$E$7))/2+IF(J122="","",COUNTIF(INDIRECT("'Calcul1'!"&amp;VLOOKUP($A122,tab_z,2,FALSE)&amp;(J$1+((ROW()-$C125)*4))&amp;":"&amp;VLOOKUP($A122,tab_z,3,FALSE)&amp;(J$2+((ROW()-$C125)*4))),BD!$E$8))/2+IF(J122="","",COUNTIF(INDIRECT("'Calcul1'!"&amp;VLOOKUP($A122,tab_z,2,FALSE)&amp;(J$1+((ROW()-$C125)*4))&amp;":"&amp;VLOOKUP($A122,tab_z,3,FALSE)&amp;(J$2+((ROW()-$C125)*4))),BD!$E$9))/2+IF(J122="","",COUNTIF(INDIRECT("'Calcul1'!"&amp;VLOOKUP($A122,tab_z,2,FALSE)&amp;(J$1+((ROW()-$C125)*4))&amp;":"&amp;VLOOKUP($A122,tab_z,3,FALSE)&amp;(J$2+((ROW()-$C125)*4))),BD!$E$10))/2+IF(J122="","",COUNTIF(INDIRECT("'Calcul1'!"&amp;VLOOKUP($A122,tab_z,2,FALSE)&amp;(J$1+((ROW()-$C125)*4))&amp;":"&amp;VLOOKUP($A122,tab_z,3,FALSE)&amp;(J$2+((ROW()-$C125)*4))),BD!$E$11))/2+IF(J122="","",COUNTIF(INDIRECT("'Calcul1'!"&amp;VLOOKUP($A122,tab_z,2,FALSE)&amp;(J$1+((ROW()-$C125)*4))&amp;":"&amp;VLOOKUP($A122,tab_z,3,FALSE)&amp;(J$2+((ROW()-$C125)*4))),BD!$E$12))/2+IF(J122="","",COUNTIF(INDIRECT("'Calcul1'!"&amp;VLOOKUP($A122,tab_z,2,FALSE)&amp;(J$1+((ROW()-$C125)*4))&amp;":"&amp;VLOOKUP($A122,tab_z,3,FALSE)&amp;(J$2+((ROW()-$C125)*4))),BD!$E$13))/2+IF(J122="","",COUNTIF(INDIRECT("'Calcul1'!"&amp;VLOOKUP($A122,tab_z,2,FALSE)&amp;(J$1+((ROW()-$C125)*4))&amp;":"&amp;VLOOKUP($A122,tab_z,3,FALSE)&amp;(J$2+((ROW()-$C125)*4))),BD!$E$14))/2+IF(J122="","",COUNTIF(INDIRECT("'Calcul1'!"&amp;VLOOKUP($A122,tab_z,2,FALSE)&amp;(J$1+((ROW()-$C125)*4))&amp;":"&amp;VLOOKUP($A122,tab_z,3,FALSE)&amp;(J$2+((ROW()-$C125)*4))),BD!$E$15))/2+IF(J122="","",COUNTIF(INDIRECT("'Calcul1'!"&amp;VLOOKUP($A122,tab_z,2,FALSE)&amp;(J$1+((ROW()-$C125)*4))&amp;":"&amp;VLOOKUP($A122,tab_z,3,FALSE)&amp;(J$2+((ROW()-$C125)*4))),BD!$E$16))/2+IF(J122="","",COUNTIF(INDIRECT("'Calcul1'!"&amp;VLOOKUP($A122,tab_z,2,FALSE)&amp;(J$1+((ROW()-$C125)*4))&amp;":"&amp;VLOOKUP($A122,tab_z,3,FALSE)&amp;(J$2+((ROW()-$C125)*4))),BD!$E$17))/2+IF(J122="","",COUNTIF(INDIRECT("'Calcul1'!"&amp;VLOOKUP($A122,tab_z,2,FALSE)&amp;(J$1+((ROW()-$C125)*4))&amp;":"&amp;VLOOKUP($A122,tab_z,3,FALSE)&amp;(J$2+((ROW()-$C125)*4))),BD!$E$18))/2+IF(J122="","",COUNTIF(INDIRECT("'Calcul1'!"&amp;VLOOKUP($A122,tab_z,2,FALSE)&amp;(J$1+((ROW()-$C125)*4))&amp;":"&amp;VLOOKUP($A122,tab_z,3,FALSE)&amp;(J$2+((ROW()-$C125)*4))),BD!$E$19))/2+IF(J122="","",COUNTIF(INDIRECT("'Calcul1'!"&amp;VLOOKUP($A122,tab_z,2,FALSE)&amp;(J$1+((ROW()-$C125)*4))&amp;":"&amp;VLOOKUP($A122,tab_z,3,FALSE)&amp;(J$2+((ROW()-$C125)*4))),BD!$E$20))/2</f>
        <v>#VALUE!</v>
      </c>
      <c r="K125" s="275" t="e">
        <f ca="1">IF(K122="","",COUNTIF(INDIRECT("'Calcul1'!"&amp;VLOOKUP($A122,tab_z,2,FALSE)&amp;(K$1+((ROW()-$C125)*4))&amp;":"&amp;VLOOKUP($A122,tab_z,3,FALSE)&amp;(K$2+((ROW()-$C125)*4))),BD!$E$2))/2+IF(K122="","",COUNTIF(INDIRECT("'Calcul1'!"&amp;VLOOKUP($A122,tab_z,2,FALSE)&amp;(K$1+((ROW()-$C125)*4))&amp;":"&amp;VLOOKUP($A122,tab_z,3,FALSE)&amp;(K$2+((ROW()-$C125)*4))),BD!$E$3))/2+IF(K122="","",COUNTIF(INDIRECT("'Calcul1'!"&amp;VLOOKUP($A122,tab_z,2,FALSE)&amp;(K$1+((ROW()-$C125)*4))&amp;":"&amp;VLOOKUP($A122,tab_z,3,FALSE)&amp;(K$2+((ROW()-$C125)*4))),BD!$E$4))/2+IF(K122="","",COUNTIF(INDIRECT("'Calcul1'!"&amp;VLOOKUP($A122,tab_z,2,FALSE)&amp;(K$1+((ROW()-$C125)*4))&amp;":"&amp;VLOOKUP($A122,tab_z,3,FALSE)&amp;(K$2+((ROW()-$C125)*4))),BD!$E$5))/2+IF(K122="","",COUNTIF(INDIRECT("'Calcul1'!"&amp;VLOOKUP($A122,tab_z,2,FALSE)&amp;(K$1+((ROW()-$C125)*4))&amp;":"&amp;VLOOKUP($A122,tab_z,3,FALSE)&amp;(K$2+((ROW()-$C125)*4))),BD!$E$6))/2+IF(K122="","",COUNTIF(INDIRECT("'Calcul1'!"&amp;VLOOKUP($A122,tab_z,2,FALSE)&amp;(K$1+((ROW()-$C125)*4))&amp;":"&amp;VLOOKUP($A122,tab_z,3,FALSE)&amp;(K$2+((ROW()-$C125)*4))),BD!$E$7))/2+IF(K122="","",COUNTIF(INDIRECT("'Calcul1'!"&amp;VLOOKUP($A122,tab_z,2,FALSE)&amp;(K$1+((ROW()-$C125)*4))&amp;":"&amp;VLOOKUP($A122,tab_z,3,FALSE)&amp;(K$2+((ROW()-$C125)*4))),BD!$E$8))/2+IF(K122="","",COUNTIF(INDIRECT("'Calcul1'!"&amp;VLOOKUP($A122,tab_z,2,FALSE)&amp;(K$1+((ROW()-$C125)*4))&amp;":"&amp;VLOOKUP($A122,tab_z,3,FALSE)&amp;(K$2+((ROW()-$C125)*4))),BD!$E$9))/2+IF(K122="","",COUNTIF(INDIRECT("'Calcul1'!"&amp;VLOOKUP($A122,tab_z,2,FALSE)&amp;(K$1+((ROW()-$C125)*4))&amp;":"&amp;VLOOKUP($A122,tab_z,3,FALSE)&amp;(K$2+((ROW()-$C125)*4))),BD!$E$10))/2+IF(K122="","",COUNTIF(INDIRECT("'Calcul1'!"&amp;VLOOKUP($A122,tab_z,2,FALSE)&amp;(K$1+((ROW()-$C125)*4))&amp;":"&amp;VLOOKUP($A122,tab_z,3,FALSE)&amp;(K$2+((ROW()-$C125)*4))),BD!$E$11))/2+IF(K122="","",COUNTIF(INDIRECT("'Calcul1'!"&amp;VLOOKUP($A122,tab_z,2,FALSE)&amp;(K$1+((ROW()-$C125)*4))&amp;":"&amp;VLOOKUP($A122,tab_z,3,FALSE)&amp;(K$2+((ROW()-$C125)*4))),BD!$E$12))/2+IF(K122="","",COUNTIF(INDIRECT("'Calcul1'!"&amp;VLOOKUP($A122,tab_z,2,FALSE)&amp;(K$1+((ROW()-$C125)*4))&amp;":"&amp;VLOOKUP($A122,tab_z,3,FALSE)&amp;(K$2+((ROW()-$C125)*4))),BD!$E$13))/2+IF(K122="","",COUNTIF(INDIRECT("'Calcul1'!"&amp;VLOOKUP($A122,tab_z,2,FALSE)&amp;(K$1+((ROW()-$C125)*4))&amp;":"&amp;VLOOKUP($A122,tab_z,3,FALSE)&amp;(K$2+((ROW()-$C125)*4))),BD!$E$14))/2+IF(K122="","",COUNTIF(INDIRECT("'Calcul1'!"&amp;VLOOKUP($A122,tab_z,2,FALSE)&amp;(K$1+((ROW()-$C125)*4))&amp;":"&amp;VLOOKUP($A122,tab_z,3,FALSE)&amp;(K$2+((ROW()-$C125)*4))),BD!$E$15))/2+IF(K122="","",COUNTIF(INDIRECT("'Calcul1'!"&amp;VLOOKUP($A122,tab_z,2,FALSE)&amp;(K$1+((ROW()-$C125)*4))&amp;":"&amp;VLOOKUP($A122,tab_z,3,FALSE)&amp;(K$2+((ROW()-$C125)*4))),BD!$E$16))/2+IF(K122="","",COUNTIF(INDIRECT("'Calcul1'!"&amp;VLOOKUP($A122,tab_z,2,FALSE)&amp;(K$1+((ROW()-$C125)*4))&amp;":"&amp;VLOOKUP($A122,tab_z,3,FALSE)&amp;(K$2+((ROW()-$C125)*4))),BD!$E$17))/2+IF(K122="","",COUNTIF(INDIRECT("'Calcul1'!"&amp;VLOOKUP($A122,tab_z,2,FALSE)&amp;(K$1+((ROW()-$C125)*4))&amp;":"&amp;VLOOKUP($A122,tab_z,3,FALSE)&amp;(K$2+((ROW()-$C125)*4))),BD!$E$18))/2+IF(K122="","",COUNTIF(INDIRECT("'Calcul1'!"&amp;VLOOKUP($A122,tab_z,2,FALSE)&amp;(K$1+((ROW()-$C125)*4))&amp;":"&amp;VLOOKUP($A122,tab_z,3,FALSE)&amp;(K$2+((ROW()-$C125)*4))),BD!$E$19))/2+IF(K122="","",COUNTIF(INDIRECT("'Calcul1'!"&amp;VLOOKUP($A122,tab_z,2,FALSE)&amp;(K$1+((ROW()-$C125)*4))&amp;":"&amp;VLOOKUP($A122,tab_z,3,FALSE)&amp;(K$2+((ROW()-$C125)*4))),BD!$E$20))/2</f>
        <v>#VALUE!</v>
      </c>
      <c r="L125" s="276" t="e">
        <f ca="1">IF(L122="","",COUNTIF(INDIRECT("'Calcul1'!"&amp;VLOOKUP($A122,tab_z,2,FALSE)&amp;(L$1+((ROW()-$C125)*4))&amp;":"&amp;VLOOKUP($A122,tab_z,3,FALSE)&amp;(L$2+((ROW()-$C125)*4))),BD!$E$2))/2+IF(L122="","",COUNTIF(INDIRECT("'Calcul1'!"&amp;VLOOKUP($A122,tab_z,2,FALSE)&amp;(L$1+((ROW()-$C125)*4))&amp;":"&amp;VLOOKUP($A122,tab_z,3,FALSE)&amp;(L$2+((ROW()-$C125)*4))),BD!$E$3))/2+IF(L122="","",COUNTIF(INDIRECT("'Calcul1'!"&amp;VLOOKUP($A122,tab_z,2,FALSE)&amp;(L$1+((ROW()-$C125)*4))&amp;":"&amp;VLOOKUP($A122,tab_z,3,FALSE)&amp;(L$2+((ROW()-$C125)*4))),BD!$E$4))/2+IF(L122="","",COUNTIF(INDIRECT("'Calcul1'!"&amp;VLOOKUP($A122,tab_z,2,FALSE)&amp;(L$1+((ROW()-$C125)*4))&amp;":"&amp;VLOOKUP($A122,tab_z,3,FALSE)&amp;(L$2+((ROW()-$C125)*4))),BD!$E$5))/2+IF(L122="","",COUNTIF(INDIRECT("'Calcul1'!"&amp;VLOOKUP($A122,tab_z,2,FALSE)&amp;(L$1+((ROW()-$C125)*4))&amp;":"&amp;VLOOKUP($A122,tab_z,3,FALSE)&amp;(L$2+((ROW()-$C125)*4))),BD!$E$6))/2+IF(L122="","",COUNTIF(INDIRECT("'Calcul1'!"&amp;VLOOKUP($A122,tab_z,2,FALSE)&amp;(L$1+((ROW()-$C125)*4))&amp;":"&amp;VLOOKUP($A122,tab_z,3,FALSE)&amp;(L$2+((ROW()-$C125)*4))),BD!$E$7))/2+IF(L122="","",COUNTIF(INDIRECT("'Calcul1'!"&amp;VLOOKUP($A122,tab_z,2,FALSE)&amp;(L$1+((ROW()-$C125)*4))&amp;":"&amp;VLOOKUP($A122,tab_z,3,FALSE)&amp;(L$2+((ROW()-$C125)*4))),BD!$E$8))/2+IF(L122="","",COUNTIF(INDIRECT("'Calcul1'!"&amp;VLOOKUP($A122,tab_z,2,FALSE)&amp;(L$1+((ROW()-$C125)*4))&amp;":"&amp;VLOOKUP($A122,tab_z,3,FALSE)&amp;(L$2+((ROW()-$C125)*4))),BD!$E$9))/2+IF(L122="","",COUNTIF(INDIRECT("'Calcul1'!"&amp;VLOOKUP($A122,tab_z,2,FALSE)&amp;(L$1+((ROW()-$C125)*4))&amp;":"&amp;VLOOKUP($A122,tab_z,3,FALSE)&amp;(L$2+((ROW()-$C125)*4))),BD!$E$10))/2+IF(L122="","",COUNTIF(INDIRECT("'Calcul1'!"&amp;VLOOKUP($A122,tab_z,2,FALSE)&amp;(L$1+((ROW()-$C125)*4))&amp;":"&amp;VLOOKUP($A122,tab_z,3,FALSE)&amp;(L$2+((ROW()-$C125)*4))),BD!$E$11))/2+IF(L122="","",COUNTIF(INDIRECT("'Calcul1'!"&amp;VLOOKUP($A122,tab_z,2,FALSE)&amp;(L$1+((ROW()-$C125)*4))&amp;":"&amp;VLOOKUP($A122,tab_z,3,FALSE)&amp;(L$2+((ROW()-$C125)*4))),BD!$E$12))/2+IF(L122="","",COUNTIF(INDIRECT("'Calcul1'!"&amp;VLOOKUP($A122,tab_z,2,FALSE)&amp;(L$1+((ROW()-$C125)*4))&amp;":"&amp;VLOOKUP($A122,tab_z,3,FALSE)&amp;(L$2+((ROW()-$C125)*4))),BD!$E$13))/2+IF(L122="","",COUNTIF(INDIRECT("'Calcul1'!"&amp;VLOOKUP($A122,tab_z,2,FALSE)&amp;(L$1+((ROW()-$C125)*4))&amp;":"&amp;VLOOKUP($A122,tab_z,3,FALSE)&amp;(L$2+((ROW()-$C125)*4))),BD!$E$14))/2+IF(L122="","",COUNTIF(INDIRECT("'Calcul1'!"&amp;VLOOKUP($A122,tab_z,2,FALSE)&amp;(L$1+((ROW()-$C125)*4))&amp;":"&amp;VLOOKUP($A122,tab_z,3,FALSE)&amp;(L$2+((ROW()-$C125)*4))),BD!$E$15))/2+IF(L122="","",COUNTIF(INDIRECT("'Calcul1'!"&amp;VLOOKUP($A122,tab_z,2,FALSE)&amp;(L$1+((ROW()-$C125)*4))&amp;":"&amp;VLOOKUP($A122,tab_z,3,FALSE)&amp;(L$2+((ROW()-$C125)*4))),BD!$E$16))/2+IF(L122="","",COUNTIF(INDIRECT("'Calcul1'!"&amp;VLOOKUP($A122,tab_z,2,FALSE)&amp;(L$1+((ROW()-$C125)*4))&amp;":"&amp;VLOOKUP($A122,tab_z,3,FALSE)&amp;(L$2+((ROW()-$C125)*4))),BD!$E$17))/2+IF(L122="","",COUNTIF(INDIRECT("'Calcul1'!"&amp;VLOOKUP($A122,tab_z,2,FALSE)&amp;(L$1+((ROW()-$C125)*4))&amp;":"&amp;VLOOKUP($A122,tab_z,3,FALSE)&amp;(L$2+((ROW()-$C125)*4))),BD!$E$18))/2+IF(L122="","",COUNTIF(INDIRECT("'Calcul1'!"&amp;VLOOKUP($A122,tab_z,2,FALSE)&amp;(L$1+((ROW()-$C125)*4))&amp;":"&amp;VLOOKUP($A122,tab_z,3,FALSE)&amp;(L$2+((ROW()-$C125)*4))),BD!$E$19))/2+IF(L122="","",COUNTIF(INDIRECT("'Calcul1'!"&amp;VLOOKUP($A122,tab_z,2,FALSE)&amp;(L$1+((ROW()-$C125)*4))&amp;":"&amp;VLOOKUP($A122,tab_z,3,FALSE)&amp;(L$2+((ROW()-$C125)*4))),BD!$E$20))/2</f>
        <v>#VALUE!</v>
      </c>
    </row>
    <row r="126" spans="1:12" x14ac:dyDescent="0.2">
      <c r="C126">
        <v>126</v>
      </c>
      <c r="D126" s="287" t="s">
        <v>532</v>
      </c>
      <c r="E126" s="274">
        <f ca="1">IF(E122="","",COUNTIF(INDIRECT("'Calcul1'!"&amp;VLOOKUP($A122,tab_z,2,FALSE)&amp;(E$1+((ROW()-$C126)*4))&amp;":"&amp;VLOOKUP($A122,tab_z,3,FALSE)&amp;(E$2+((ROW()-$C126)*4))),BD!$N$2))/2+IF(E122="","",COUNTIF(INDIRECT("'Calcul1'!"&amp;VLOOKUP($A122,tab_z,2,FALSE)&amp;(E$1+((ROW()-$C126)*4))&amp;":"&amp;VLOOKUP($A122,tab_z,3,FALSE)&amp;(E$2+((ROW()-$C126)*4))),BD!$N$3))/2+IF(E122="","",COUNTIF(INDIRECT("'Calcul1'!"&amp;VLOOKUP($A122,tab_z,2,FALSE)&amp;(E$1+((ROW()-$C126)*4))&amp;":"&amp;VLOOKUP($A122,tab_z,3,FALSE)&amp;(E$2+((ROW()-$C126)*4))),BD!$N$4))/2+IF(E122="","",COUNTIF(INDIRECT("'Calcul1'!"&amp;VLOOKUP($A122,tab_z,2,FALSE)&amp;(E$1+((ROW()-$C126)*4))&amp;":"&amp;VLOOKUP($A122,tab_z,3,FALSE)&amp;(E$2+((ROW()-$C126)*4))),BD!$N$5))/2+IF(E122="","",COUNTIF(INDIRECT("'Calcul1'!"&amp;VLOOKUP($A122,tab_z,2,FALSE)&amp;(E$1+((ROW()-$C126)*4))&amp;":"&amp;VLOOKUP($A122,tab_z,3,FALSE)&amp;(E$2+((ROW()-$C126)*4))),BD!$N$6))/2+IF(E122="","",COUNTIF(INDIRECT("'Calcul1'!"&amp;VLOOKUP($A122,tab_z,2,FALSE)&amp;(E$1+((ROW()-$C126)*4))&amp;":"&amp;VLOOKUP($A122,tab_z,3,FALSE)&amp;(E$2+((ROW()-$C126)*4))),BD!$N$7))/2+IF(E122="","",COUNTIF(INDIRECT("'Calcul1'!"&amp;VLOOKUP($A122,tab_z,2,FALSE)&amp;(E$1+((ROW()-$C126)*4))&amp;":"&amp;VLOOKUP($A122,tab_z,3,FALSE)&amp;(E$2+((ROW()-$C126)*4))),BD!$N$8))/2+IF(E122="","",COUNTIF(INDIRECT("'Calcul1'!"&amp;VLOOKUP($A122,tab_z,2,FALSE)&amp;(E$1+((ROW()-$C126)*4))&amp;":"&amp;VLOOKUP($A122,tab_z,3,FALSE)&amp;(E$2+((ROW()-$C126)*4))),BD!$N$9))/2+IF(E122="","",COUNTIF(INDIRECT("'Calcul1'!"&amp;VLOOKUP($A122,tab_z,2,FALSE)&amp;(E$1+((ROW()-$C126)*4))&amp;":"&amp;VLOOKUP($A122,tab_z,3,FALSE)&amp;(E$2+((ROW()-$C126)*4))),BD!$N$10))/2+IF(E122="","",COUNTIF(INDIRECT("'Calcul1'!"&amp;VLOOKUP($A122,tab_z,2,FALSE)&amp;(E$1+((ROW()-$C126)*4))&amp;":"&amp;VLOOKUP($A122,tab_z,3,FALSE)&amp;(E$2+((ROW()-$C126)*4))),BD!$N$11))/2+IF(E122="","",COUNTIF(INDIRECT("'Calcul1'!"&amp;VLOOKUP($A122,tab_z,2,FALSE)&amp;(E$1+((ROW()-$C126)*4))&amp;":"&amp;VLOOKUP($A122,tab_z,3,FALSE)&amp;(E$2+((ROW()-$C126)*4))),BD!$N$12))/2+IF(E122="","",COUNTIF(INDIRECT("'Calcul1'!"&amp;VLOOKUP($A122,tab_z,2,FALSE)&amp;(E$1+((ROW()-$C126)*4))&amp;":"&amp;VLOOKUP($A122,tab_z,3,FALSE)&amp;(E$2+((ROW()-$C126)*4))),BD!$N$13))/2+IF(E122="","",COUNTIF(INDIRECT("'Calcul1'!"&amp;VLOOKUP($A122,tab_z,2,FALSE)&amp;(E$1+((ROW()-$C126)*4))&amp;":"&amp;VLOOKUP($A122,tab_z,3,FALSE)&amp;(E$2+((ROW()-$C126)*4))),BD!$N$14))/2+IF(E122="","",COUNTIF(INDIRECT("'Calcul1'!"&amp;VLOOKUP($A122,tab_z,2,FALSE)&amp;(E$1+((ROW()-$C126)*4))&amp;":"&amp;VLOOKUP($A122,tab_z,3,FALSE)&amp;(E$2+((ROW()-$C126)*4))),BD!$N$15))/2+IF(E122="","",COUNTIF(INDIRECT("'Calcul1'!"&amp;VLOOKUP($A122,tab_z,2,FALSE)&amp;(E$1+((ROW()-$C126)*4))&amp;":"&amp;VLOOKUP($A122,tab_z,3,FALSE)&amp;(E$2+((ROW()-$C126)*4))),BD!$N$16))/2+IF(E122="","",COUNTIF(INDIRECT("'Calcul1'!"&amp;VLOOKUP($A122,tab_z,2,FALSE)&amp;(E$1+((ROW()-$C126)*4))&amp;":"&amp;VLOOKUP($A122,tab_z,3,FALSE)&amp;(E$2+((ROW()-$C126)*4))),BD!$N$17))/2+IF(E122="","",COUNTIF(INDIRECT("'Calcul1'!"&amp;VLOOKUP($A122,tab_z,2,FALSE)&amp;(E$1+((ROW()-$C126)*4))&amp;":"&amp;VLOOKUP($A122,tab_z,3,FALSE)&amp;(E$2+((ROW()-$C126)*4))),BD!$N$18))/2+IF(E122="","",COUNTIF(INDIRECT("'Calcul1'!"&amp;VLOOKUP($A122,tab_z,2,FALSE)&amp;(E$1+((ROW()-$C126)*4))&amp;":"&amp;VLOOKUP($A122,tab_z,3,FALSE)&amp;(E$2+((ROW()-$C126)*4))),BD!$N$19))/2++IF(E122="","",COUNTIF(INDIRECT("'Calcul1'!"&amp;VLOOKUP($A122,tab_z,2,FALSE)&amp;(E$1+((ROW()-$C126)*4))&amp;":"&amp;VLOOKUP($A122,tab_z,3,FALSE)&amp;(E$2+((ROW()-$C126)*4))),BD!$N$20))/2</f>
        <v>0</v>
      </c>
      <c r="F126" s="275">
        <f ca="1">IF(F122="","",COUNTIF(INDIRECT("'Calcul1'!"&amp;VLOOKUP($A122,tab_z,2,FALSE)&amp;(F$1+((ROW()-$C126)*4))&amp;":"&amp;VLOOKUP($A122,tab_z,3,FALSE)&amp;(F$2+((ROW()-$C126)*4))),BD!$N$2))/2+IF(F122="","",COUNTIF(INDIRECT("'Calcul1'!"&amp;VLOOKUP($A122,tab_z,2,FALSE)&amp;(F$1+((ROW()-$C126)*4))&amp;":"&amp;VLOOKUP($A122,tab_z,3,FALSE)&amp;(F$2+((ROW()-$C126)*4))),BD!$N$3))/2+IF(F122="","",COUNTIF(INDIRECT("'Calcul1'!"&amp;VLOOKUP($A122,tab_z,2,FALSE)&amp;(F$1+((ROW()-$C126)*4))&amp;":"&amp;VLOOKUP($A122,tab_z,3,FALSE)&amp;(F$2+((ROW()-$C126)*4))),BD!$N$4))/2+IF(F122="","",COUNTIF(INDIRECT("'Calcul1'!"&amp;VLOOKUP($A122,tab_z,2,FALSE)&amp;(F$1+((ROW()-$C126)*4))&amp;":"&amp;VLOOKUP($A122,tab_z,3,FALSE)&amp;(F$2+((ROW()-$C126)*4))),BD!$N$5))/2+IF(F122="","",COUNTIF(INDIRECT("'Calcul1'!"&amp;VLOOKUP($A122,tab_z,2,FALSE)&amp;(F$1+((ROW()-$C126)*4))&amp;":"&amp;VLOOKUP($A122,tab_z,3,FALSE)&amp;(F$2+((ROW()-$C126)*4))),BD!$N$6))/2+IF(F122="","",COUNTIF(INDIRECT("'Calcul1'!"&amp;VLOOKUP($A122,tab_z,2,FALSE)&amp;(F$1+((ROW()-$C126)*4))&amp;":"&amp;VLOOKUP($A122,tab_z,3,FALSE)&amp;(F$2+((ROW()-$C126)*4))),BD!$N$7))/2+IF(F122="","",COUNTIF(INDIRECT("'Calcul1'!"&amp;VLOOKUP($A122,tab_z,2,FALSE)&amp;(F$1+((ROW()-$C126)*4))&amp;":"&amp;VLOOKUP($A122,tab_z,3,FALSE)&amp;(F$2+((ROW()-$C126)*4))),BD!$N$8))/2+IF(F122="","",COUNTIF(INDIRECT("'Calcul1'!"&amp;VLOOKUP($A122,tab_z,2,FALSE)&amp;(F$1+((ROW()-$C126)*4))&amp;":"&amp;VLOOKUP($A122,tab_z,3,FALSE)&amp;(F$2+((ROW()-$C126)*4))),BD!$N$9))/2+IF(F122="","",COUNTIF(INDIRECT("'Calcul1'!"&amp;VLOOKUP($A122,tab_z,2,FALSE)&amp;(F$1+((ROW()-$C126)*4))&amp;":"&amp;VLOOKUP($A122,tab_z,3,FALSE)&amp;(F$2+((ROW()-$C126)*4))),BD!$N$10))/2+IF(F122="","",COUNTIF(INDIRECT("'Calcul1'!"&amp;VLOOKUP($A122,tab_z,2,FALSE)&amp;(F$1+((ROW()-$C126)*4))&amp;":"&amp;VLOOKUP($A122,tab_z,3,FALSE)&amp;(F$2+((ROW()-$C126)*4))),BD!$N$11))/2+IF(F122="","",COUNTIF(INDIRECT("'Calcul1'!"&amp;VLOOKUP($A122,tab_z,2,FALSE)&amp;(F$1+((ROW()-$C126)*4))&amp;":"&amp;VLOOKUP($A122,tab_z,3,FALSE)&amp;(F$2+((ROW()-$C126)*4))),BD!$N$12))/2+IF(F122="","",COUNTIF(INDIRECT("'Calcul1'!"&amp;VLOOKUP($A122,tab_z,2,FALSE)&amp;(F$1+((ROW()-$C126)*4))&amp;":"&amp;VLOOKUP($A122,tab_z,3,FALSE)&amp;(F$2+((ROW()-$C126)*4))),BD!$N$13))/2+IF(F122="","",COUNTIF(INDIRECT("'Calcul1'!"&amp;VLOOKUP($A122,tab_z,2,FALSE)&amp;(F$1+((ROW()-$C126)*4))&amp;":"&amp;VLOOKUP($A122,tab_z,3,FALSE)&amp;(F$2+((ROW()-$C126)*4))),BD!$N$14))/2+IF(F122="","",COUNTIF(INDIRECT("'Calcul1'!"&amp;VLOOKUP($A122,tab_z,2,FALSE)&amp;(F$1+((ROW()-$C126)*4))&amp;":"&amp;VLOOKUP($A122,tab_z,3,FALSE)&amp;(F$2+((ROW()-$C126)*4))),BD!$N$15))/2+IF(F122="","",COUNTIF(INDIRECT("'Calcul1'!"&amp;VLOOKUP($A122,tab_z,2,FALSE)&amp;(F$1+((ROW()-$C126)*4))&amp;":"&amp;VLOOKUP($A122,tab_z,3,FALSE)&amp;(F$2+((ROW()-$C126)*4))),BD!$N$16))/2+IF(F122="","",COUNTIF(INDIRECT("'Calcul1'!"&amp;VLOOKUP($A122,tab_z,2,FALSE)&amp;(F$1+((ROW()-$C126)*4))&amp;":"&amp;VLOOKUP($A122,tab_z,3,FALSE)&amp;(F$2+((ROW()-$C126)*4))),BD!$N$17))/2+IF(F122="","",COUNTIF(INDIRECT("'Calcul1'!"&amp;VLOOKUP($A122,tab_z,2,FALSE)&amp;(F$1+((ROW()-$C126)*4))&amp;":"&amp;VLOOKUP($A122,tab_z,3,FALSE)&amp;(F$2+((ROW()-$C126)*4))),BD!$N$18))/2+IF(F122="","",COUNTIF(INDIRECT("'Calcul1'!"&amp;VLOOKUP($A122,tab_z,2,FALSE)&amp;(F$1+((ROW()-$C126)*4))&amp;":"&amp;VLOOKUP($A122,tab_z,3,FALSE)&amp;(F$2+((ROW()-$C126)*4))),BD!$N$19))/2++IF(F122="","",COUNTIF(INDIRECT("'Calcul1'!"&amp;VLOOKUP($A122,tab_z,2,FALSE)&amp;(F$1+((ROW()-$C126)*4))&amp;":"&amp;VLOOKUP($A122,tab_z,3,FALSE)&amp;(F$2+((ROW()-$C126)*4))),BD!$N$20))/2</f>
        <v>0</v>
      </c>
      <c r="G126" s="275">
        <f ca="1">IF(G122="","",COUNTIF(INDIRECT("'Calcul1'!"&amp;VLOOKUP($A122,tab_z,2,FALSE)&amp;(G$1+((ROW()-$C126)*4))&amp;":"&amp;VLOOKUP($A122,tab_z,3,FALSE)&amp;(G$2+((ROW()-$C126)*4))),BD!$N$2))/2+IF(G122="","",COUNTIF(INDIRECT("'Calcul1'!"&amp;VLOOKUP($A122,tab_z,2,FALSE)&amp;(G$1+((ROW()-$C126)*4))&amp;":"&amp;VLOOKUP($A122,tab_z,3,FALSE)&amp;(G$2+((ROW()-$C126)*4))),BD!$N$3))/2+IF(G122="","",COUNTIF(INDIRECT("'Calcul1'!"&amp;VLOOKUP($A122,tab_z,2,FALSE)&amp;(G$1+((ROW()-$C126)*4))&amp;":"&amp;VLOOKUP($A122,tab_z,3,FALSE)&amp;(G$2+((ROW()-$C126)*4))),BD!$N$4))/2+IF(G122="","",COUNTIF(INDIRECT("'Calcul1'!"&amp;VLOOKUP($A122,tab_z,2,FALSE)&amp;(G$1+((ROW()-$C126)*4))&amp;":"&amp;VLOOKUP($A122,tab_z,3,FALSE)&amp;(G$2+((ROW()-$C126)*4))),BD!$N$5))/2+IF(G122="","",COUNTIF(INDIRECT("'Calcul1'!"&amp;VLOOKUP($A122,tab_z,2,FALSE)&amp;(G$1+((ROW()-$C126)*4))&amp;":"&amp;VLOOKUP($A122,tab_z,3,FALSE)&amp;(G$2+((ROW()-$C126)*4))),BD!$N$6))/2+IF(G122="","",COUNTIF(INDIRECT("'Calcul1'!"&amp;VLOOKUP($A122,tab_z,2,FALSE)&amp;(G$1+((ROW()-$C126)*4))&amp;":"&amp;VLOOKUP($A122,tab_z,3,FALSE)&amp;(G$2+((ROW()-$C126)*4))),BD!$N$7))/2+IF(G122="","",COUNTIF(INDIRECT("'Calcul1'!"&amp;VLOOKUP($A122,tab_z,2,FALSE)&amp;(G$1+((ROW()-$C126)*4))&amp;":"&amp;VLOOKUP($A122,tab_z,3,FALSE)&amp;(G$2+((ROW()-$C126)*4))),BD!$N$8))/2+IF(G122="","",COUNTIF(INDIRECT("'Calcul1'!"&amp;VLOOKUP($A122,tab_z,2,FALSE)&amp;(G$1+((ROW()-$C126)*4))&amp;":"&amp;VLOOKUP($A122,tab_z,3,FALSE)&amp;(G$2+((ROW()-$C126)*4))),BD!$N$9))/2+IF(G122="","",COUNTIF(INDIRECT("'Calcul1'!"&amp;VLOOKUP($A122,tab_z,2,FALSE)&amp;(G$1+((ROW()-$C126)*4))&amp;":"&amp;VLOOKUP($A122,tab_z,3,FALSE)&amp;(G$2+((ROW()-$C126)*4))),BD!$N$10))/2+IF(G122="","",COUNTIF(INDIRECT("'Calcul1'!"&amp;VLOOKUP($A122,tab_z,2,FALSE)&amp;(G$1+((ROW()-$C126)*4))&amp;":"&amp;VLOOKUP($A122,tab_z,3,FALSE)&amp;(G$2+((ROW()-$C126)*4))),BD!$N$11))/2+IF(G122="","",COUNTIF(INDIRECT("'Calcul1'!"&amp;VLOOKUP($A122,tab_z,2,FALSE)&amp;(G$1+((ROW()-$C126)*4))&amp;":"&amp;VLOOKUP($A122,tab_z,3,FALSE)&amp;(G$2+((ROW()-$C126)*4))),BD!$N$12))/2+IF(G122="","",COUNTIF(INDIRECT("'Calcul1'!"&amp;VLOOKUP($A122,tab_z,2,FALSE)&amp;(G$1+((ROW()-$C126)*4))&amp;":"&amp;VLOOKUP($A122,tab_z,3,FALSE)&amp;(G$2+((ROW()-$C126)*4))),BD!$N$13))/2+IF(G122="","",COUNTIF(INDIRECT("'Calcul1'!"&amp;VLOOKUP($A122,tab_z,2,FALSE)&amp;(G$1+((ROW()-$C126)*4))&amp;":"&amp;VLOOKUP($A122,tab_z,3,FALSE)&amp;(G$2+((ROW()-$C126)*4))),BD!$N$14))/2+IF(G122="","",COUNTIF(INDIRECT("'Calcul1'!"&amp;VLOOKUP($A122,tab_z,2,FALSE)&amp;(G$1+((ROW()-$C126)*4))&amp;":"&amp;VLOOKUP($A122,tab_z,3,FALSE)&amp;(G$2+((ROW()-$C126)*4))),BD!$N$15))/2+IF(G122="","",COUNTIF(INDIRECT("'Calcul1'!"&amp;VLOOKUP($A122,tab_z,2,FALSE)&amp;(G$1+((ROW()-$C126)*4))&amp;":"&amp;VLOOKUP($A122,tab_z,3,FALSE)&amp;(G$2+((ROW()-$C126)*4))),BD!$N$16))/2+IF(G122="","",COUNTIF(INDIRECT("'Calcul1'!"&amp;VLOOKUP($A122,tab_z,2,FALSE)&amp;(G$1+((ROW()-$C126)*4))&amp;":"&amp;VLOOKUP($A122,tab_z,3,FALSE)&amp;(G$2+((ROW()-$C126)*4))),BD!$N$17))/2+IF(G122="","",COUNTIF(INDIRECT("'Calcul1'!"&amp;VLOOKUP($A122,tab_z,2,FALSE)&amp;(G$1+((ROW()-$C126)*4))&amp;":"&amp;VLOOKUP($A122,tab_z,3,FALSE)&amp;(G$2+((ROW()-$C126)*4))),BD!$N$18))/2+IF(G122="","",COUNTIF(INDIRECT("'Calcul1'!"&amp;VLOOKUP($A122,tab_z,2,FALSE)&amp;(G$1+((ROW()-$C126)*4))&amp;":"&amp;VLOOKUP($A122,tab_z,3,FALSE)&amp;(G$2+((ROW()-$C126)*4))),BD!$N$19))/2++IF(G122="","",COUNTIF(INDIRECT("'Calcul1'!"&amp;VLOOKUP($A122,tab_z,2,FALSE)&amp;(G$1+((ROW()-$C126)*4))&amp;":"&amp;VLOOKUP($A122,tab_z,3,FALSE)&amp;(G$2+((ROW()-$C126)*4))),BD!$N$20))/2</f>
        <v>0</v>
      </c>
      <c r="H126" s="275" t="e">
        <f ca="1">IF(H122="","",COUNTIF(INDIRECT("'Calcul1'!"&amp;VLOOKUP($A122,tab_z,2,FALSE)&amp;(H$1+((ROW()-$C126)*4))&amp;":"&amp;VLOOKUP($A122,tab_z,3,FALSE)&amp;(H$2+((ROW()-$C126)*4))),BD!$N$2))/2+IF(H122="","",COUNTIF(INDIRECT("'Calcul1'!"&amp;VLOOKUP($A122,tab_z,2,FALSE)&amp;(H$1+((ROW()-$C126)*4))&amp;":"&amp;VLOOKUP($A122,tab_z,3,FALSE)&amp;(H$2+((ROW()-$C126)*4))),BD!$N$3))/2+IF(H122="","",COUNTIF(INDIRECT("'Calcul1'!"&amp;VLOOKUP($A122,tab_z,2,FALSE)&amp;(H$1+((ROW()-$C126)*4))&amp;":"&amp;VLOOKUP($A122,tab_z,3,FALSE)&amp;(H$2+((ROW()-$C126)*4))),BD!$N$4))/2+IF(H122="","",COUNTIF(INDIRECT("'Calcul1'!"&amp;VLOOKUP($A122,tab_z,2,FALSE)&amp;(H$1+((ROW()-$C126)*4))&amp;":"&amp;VLOOKUP($A122,tab_z,3,FALSE)&amp;(H$2+((ROW()-$C126)*4))),BD!$N$5))/2+IF(H122="","",COUNTIF(INDIRECT("'Calcul1'!"&amp;VLOOKUP($A122,tab_z,2,FALSE)&amp;(H$1+((ROW()-$C126)*4))&amp;":"&amp;VLOOKUP($A122,tab_z,3,FALSE)&amp;(H$2+((ROW()-$C126)*4))),BD!$N$6))/2+IF(H122="","",COUNTIF(INDIRECT("'Calcul1'!"&amp;VLOOKUP($A122,tab_z,2,FALSE)&amp;(H$1+((ROW()-$C126)*4))&amp;":"&amp;VLOOKUP($A122,tab_z,3,FALSE)&amp;(H$2+((ROW()-$C126)*4))),BD!$N$7))/2+IF(H122="","",COUNTIF(INDIRECT("'Calcul1'!"&amp;VLOOKUP($A122,tab_z,2,FALSE)&amp;(H$1+((ROW()-$C126)*4))&amp;":"&amp;VLOOKUP($A122,tab_z,3,FALSE)&amp;(H$2+((ROW()-$C126)*4))),BD!$N$8))/2+IF(H122="","",COUNTIF(INDIRECT("'Calcul1'!"&amp;VLOOKUP($A122,tab_z,2,FALSE)&amp;(H$1+((ROW()-$C126)*4))&amp;":"&amp;VLOOKUP($A122,tab_z,3,FALSE)&amp;(H$2+((ROW()-$C126)*4))),BD!$N$9))/2+IF(H122="","",COUNTIF(INDIRECT("'Calcul1'!"&amp;VLOOKUP($A122,tab_z,2,FALSE)&amp;(H$1+((ROW()-$C126)*4))&amp;":"&amp;VLOOKUP($A122,tab_z,3,FALSE)&amp;(H$2+((ROW()-$C126)*4))),BD!$N$10))/2+IF(H122="","",COUNTIF(INDIRECT("'Calcul1'!"&amp;VLOOKUP($A122,tab_z,2,FALSE)&amp;(H$1+((ROW()-$C126)*4))&amp;":"&amp;VLOOKUP($A122,tab_z,3,FALSE)&amp;(H$2+((ROW()-$C126)*4))),BD!$N$11))/2+IF(H122="","",COUNTIF(INDIRECT("'Calcul1'!"&amp;VLOOKUP($A122,tab_z,2,FALSE)&amp;(H$1+((ROW()-$C126)*4))&amp;":"&amp;VLOOKUP($A122,tab_z,3,FALSE)&amp;(H$2+((ROW()-$C126)*4))),BD!$N$12))/2+IF(H122="","",COUNTIF(INDIRECT("'Calcul1'!"&amp;VLOOKUP($A122,tab_z,2,FALSE)&amp;(H$1+((ROW()-$C126)*4))&amp;":"&amp;VLOOKUP($A122,tab_z,3,FALSE)&amp;(H$2+((ROW()-$C126)*4))),BD!$N$13))/2+IF(H122="","",COUNTIF(INDIRECT("'Calcul1'!"&amp;VLOOKUP($A122,tab_z,2,FALSE)&amp;(H$1+((ROW()-$C126)*4))&amp;":"&amp;VLOOKUP($A122,tab_z,3,FALSE)&amp;(H$2+((ROW()-$C126)*4))),BD!$N$14))/2+IF(H122="","",COUNTIF(INDIRECT("'Calcul1'!"&amp;VLOOKUP($A122,tab_z,2,FALSE)&amp;(H$1+((ROW()-$C126)*4))&amp;":"&amp;VLOOKUP($A122,tab_z,3,FALSE)&amp;(H$2+((ROW()-$C126)*4))),BD!$N$15))/2+IF(H122="","",COUNTIF(INDIRECT("'Calcul1'!"&amp;VLOOKUP($A122,tab_z,2,FALSE)&amp;(H$1+((ROW()-$C126)*4))&amp;":"&amp;VLOOKUP($A122,tab_z,3,FALSE)&amp;(H$2+((ROW()-$C126)*4))),BD!$N$16))/2+IF(H122="","",COUNTIF(INDIRECT("'Calcul1'!"&amp;VLOOKUP($A122,tab_z,2,FALSE)&amp;(H$1+((ROW()-$C126)*4))&amp;":"&amp;VLOOKUP($A122,tab_z,3,FALSE)&amp;(H$2+((ROW()-$C126)*4))),BD!$N$17))/2+IF(H122="","",COUNTIF(INDIRECT("'Calcul1'!"&amp;VLOOKUP($A122,tab_z,2,FALSE)&amp;(H$1+((ROW()-$C126)*4))&amp;":"&amp;VLOOKUP($A122,tab_z,3,FALSE)&amp;(H$2+((ROW()-$C126)*4))),BD!$N$18))/2+IF(H122="","",COUNTIF(INDIRECT("'Calcul1'!"&amp;VLOOKUP($A122,tab_z,2,FALSE)&amp;(H$1+((ROW()-$C126)*4))&amp;":"&amp;VLOOKUP($A122,tab_z,3,FALSE)&amp;(H$2+((ROW()-$C126)*4))),BD!$N$19))/2++IF(H122="","",COUNTIF(INDIRECT("'Calcul1'!"&amp;VLOOKUP($A122,tab_z,2,FALSE)&amp;(H$1+((ROW()-$C126)*4))&amp;":"&amp;VLOOKUP($A122,tab_z,3,FALSE)&amp;(H$2+((ROW()-$C126)*4))),BD!$N$20))/2</f>
        <v>#VALUE!</v>
      </c>
      <c r="I126" s="275" t="e">
        <f ca="1">IF(I122="","",COUNTIF(INDIRECT("'Calcul1'!"&amp;VLOOKUP($A122,tab_z,2,FALSE)&amp;(I$1+((ROW()-$C126)*4))&amp;":"&amp;VLOOKUP($A122,tab_z,3,FALSE)&amp;(I$2+((ROW()-$C126)*4))),BD!$N$2))/2+IF(I122="","",COUNTIF(INDIRECT("'Calcul1'!"&amp;VLOOKUP($A122,tab_z,2,FALSE)&amp;(I$1+((ROW()-$C126)*4))&amp;":"&amp;VLOOKUP($A122,tab_z,3,FALSE)&amp;(I$2+((ROW()-$C126)*4))),BD!$N$3))/2+IF(I122="","",COUNTIF(INDIRECT("'Calcul1'!"&amp;VLOOKUP($A122,tab_z,2,FALSE)&amp;(I$1+((ROW()-$C126)*4))&amp;":"&amp;VLOOKUP($A122,tab_z,3,FALSE)&amp;(I$2+((ROW()-$C126)*4))),BD!$N$4))/2+IF(I122="","",COUNTIF(INDIRECT("'Calcul1'!"&amp;VLOOKUP($A122,tab_z,2,FALSE)&amp;(I$1+((ROW()-$C126)*4))&amp;":"&amp;VLOOKUP($A122,tab_z,3,FALSE)&amp;(I$2+((ROW()-$C126)*4))),BD!$N$5))/2+IF(I122="","",COUNTIF(INDIRECT("'Calcul1'!"&amp;VLOOKUP($A122,tab_z,2,FALSE)&amp;(I$1+((ROW()-$C126)*4))&amp;":"&amp;VLOOKUP($A122,tab_z,3,FALSE)&amp;(I$2+((ROW()-$C126)*4))),BD!$N$6))/2+IF(I122="","",COUNTIF(INDIRECT("'Calcul1'!"&amp;VLOOKUP($A122,tab_z,2,FALSE)&amp;(I$1+((ROW()-$C126)*4))&amp;":"&amp;VLOOKUP($A122,tab_z,3,FALSE)&amp;(I$2+((ROW()-$C126)*4))),BD!$N$7))/2+IF(I122="","",COUNTIF(INDIRECT("'Calcul1'!"&amp;VLOOKUP($A122,tab_z,2,FALSE)&amp;(I$1+((ROW()-$C126)*4))&amp;":"&amp;VLOOKUP($A122,tab_z,3,FALSE)&amp;(I$2+((ROW()-$C126)*4))),BD!$N$8))/2+IF(I122="","",COUNTIF(INDIRECT("'Calcul1'!"&amp;VLOOKUP($A122,tab_z,2,FALSE)&amp;(I$1+((ROW()-$C126)*4))&amp;":"&amp;VLOOKUP($A122,tab_z,3,FALSE)&amp;(I$2+((ROW()-$C126)*4))),BD!$N$9))/2+IF(I122="","",COUNTIF(INDIRECT("'Calcul1'!"&amp;VLOOKUP($A122,tab_z,2,FALSE)&amp;(I$1+((ROW()-$C126)*4))&amp;":"&amp;VLOOKUP($A122,tab_z,3,FALSE)&amp;(I$2+((ROW()-$C126)*4))),BD!$N$10))/2+IF(I122="","",COUNTIF(INDIRECT("'Calcul1'!"&amp;VLOOKUP($A122,tab_z,2,FALSE)&amp;(I$1+((ROW()-$C126)*4))&amp;":"&amp;VLOOKUP($A122,tab_z,3,FALSE)&amp;(I$2+((ROW()-$C126)*4))),BD!$N$11))/2+IF(I122="","",COUNTIF(INDIRECT("'Calcul1'!"&amp;VLOOKUP($A122,tab_z,2,FALSE)&amp;(I$1+((ROW()-$C126)*4))&amp;":"&amp;VLOOKUP($A122,tab_z,3,FALSE)&amp;(I$2+((ROW()-$C126)*4))),BD!$N$12))/2+IF(I122="","",COUNTIF(INDIRECT("'Calcul1'!"&amp;VLOOKUP($A122,tab_z,2,FALSE)&amp;(I$1+((ROW()-$C126)*4))&amp;":"&amp;VLOOKUP($A122,tab_z,3,FALSE)&amp;(I$2+((ROW()-$C126)*4))),BD!$N$13))/2+IF(I122="","",COUNTIF(INDIRECT("'Calcul1'!"&amp;VLOOKUP($A122,tab_z,2,FALSE)&amp;(I$1+((ROW()-$C126)*4))&amp;":"&amp;VLOOKUP($A122,tab_z,3,FALSE)&amp;(I$2+((ROW()-$C126)*4))),BD!$N$14))/2+IF(I122="","",COUNTIF(INDIRECT("'Calcul1'!"&amp;VLOOKUP($A122,tab_z,2,FALSE)&amp;(I$1+((ROW()-$C126)*4))&amp;":"&amp;VLOOKUP($A122,tab_z,3,FALSE)&amp;(I$2+((ROW()-$C126)*4))),BD!$N$15))/2+IF(I122="","",COUNTIF(INDIRECT("'Calcul1'!"&amp;VLOOKUP($A122,tab_z,2,FALSE)&amp;(I$1+((ROW()-$C126)*4))&amp;":"&amp;VLOOKUP($A122,tab_z,3,FALSE)&amp;(I$2+((ROW()-$C126)*4))),BD!$N$16))/2+IF(I122="","",COUNTIF(INDIRECT("'Calcul1'!"&amp;VLOOKUP($A122,tab_z,2,FALSE)&amp;(I$1+((ROW()-$C126)*4))&amp;":"&amp;VLOOKUP($A122,tab_z,3,FALSE)&amp;(I$2+((ROW()-$C126)*4))),BD!$N$17))/2+IF(I122="","",COUNTIF(INDIRECT("'Calcul1'!"&amp;VLOOKUP($A122,tab_z,2,FALSE)&amp;(I$1+((ROW()-$C126)*4))&amp;":"&amp;VLOOKUP($A122,tab_z,3,FALSE)&amp;(I$2+((ROW()-$C126)*4))),BD!$N$18))/2+IF(I122="","",COUNTIF(INDIRECT("'Calcul1'!"&amp;VLOOKUP($A122,tab_z,2,FALSE)&amp;(I$1+((ROW()-$C126)*4))&amp;":"&amp;VLOOKUP($A122,tab_z,3,FALSE)&amp;(I$2+((ROW()-$C126)*4))),BD!$N$19))/2++IF(I122="","",COUNTIF(INDIRECT("'Calcul1'!"&amp;VLOOKUP($A122,tab_z,2,FALSE)&amp;(I$1+((ROW()-$C126)*4))&amp;":"&amp;VLOOKUP($A122,tab_z,3,FALSE)&amp;(I$2+((ROW()-$C126)*4))),BD!$N$20))/2</f>
        <v>#VALUE!</v>
      </c>
      <c r="J126" s="275" t="e">
        <f ca="1">IF(J122="","",COUNTIF(INDIRECT("'Calcul1'!"&amp;VLOOKUP($A122,tab_z,2,FALSE)&amp;(J$1+((ROW()-$C126)*4))&amp;":"&amp;VLOOKUP($A122,tab_z,3,FALSE)&amp;(J$2+((ROW()-$C126)*4))),BD!$N$2))/2+IF(J122="","",COUNTIF(INDIRECT("'Calcul1'!"&amp;VLOOKUP($A122,tab_z,2,FALSE)&amp;(J$1+((ROW()-$C126)*4))&amp;":"&amp;VLOOKUP($A122,tab_z,3,FALSE)&amp;(J$2+((ROW()-$C126)*4))),BD!$N$3))/2+IF(J122="","",COUNTIF(INDIRECT("'Calcul1'!"&amp;VLOOKUP($A122,tab_z,2,FALSE)&amp;(J$1+((ROW()-$C126)*4))&amp;":"&amp;VLOOKUP($A122,tab_z,3,FALSE)&amp;(J$2+((ROW()-$C126)*4))),BD!$N$4))/2+IF(J122="","",COUNTIF(INDIRECT("'Calcul1'!"&amp;VLOOKUP($A122,tab_z,2,FALSE)&amp;(J$1+((ROW()-$C126)*4))&amp;":"&amp;VLOOKUP($A122,tab_z,3,FALSE)&amp;(J$2+((ROW()-$C126)*4))),BD!$N$5))/2+IF(J122="","",COUNTIF(INDIRECT("'Calcul1'!"&amp;VLOOKUP($A122,tab_z,2,FALSE)&amp;(J$1+((ROW()-$C126)*4))&amp;":"&amp;VLOOKUP($A122,tab_z,3,FALSE)&amp;(J$2+((ROW()-$C126)*4))),BD!$N$6))/2+IF(J122="","",COUNTIF(INDIRECT("'Calcul1'!"&amp;VLOOKUP($A122,tab_z,2,FALSE)&amp;(J$1+((ROW()-$C126)*4))&amp;":"&amp;VLOOKUP($A122,tab_z,3,FALSE)&amp;(J$2+((ROW()-$C126)*4))),BD!$N$7))/2+IF(J122="","",COUNTIF(INDIRECT("'Calcul1'!"&amp;VLOOKUP($A122,tab_z,2,FALSE)&amp;(J$1+((ROW()-$C126)*4))&amp;":"&amp;VLOOKUP($A122,tab_z,3,FALSE)&amp;(J$2+((ROW()-$C126)*4))),BD!$N$8))/2+IF(J122="","",COUNTIF(INDIRECT("'Calcul1'!"&amp;VLOOKUP($A122,tab_z,2,FALSE)&amp;(J$1+((ROW()-$C126)*4))&amp;":"&amp;VLOOKUP($A122,tab_z,3,FALSE)&amp;(J$2+((ROW()-$C126)*4))),BD!$N$9))/2+IF(J122="","",COUNTIF(INDIRECT("'Calcul1'!"&amp;VLOOKUP($A122,tab_z,2,FALSE)&amp;(J$1+((ROW()-$C126)*4))&amp;":"&amp;VLOOKUP($A122,tab_z,3,FALSE)&amp;(J$2+((ROW()-$C126)*4))),BD!$N$10))/2+IF(J122="","",COUNTIF(INDIRECT("'Calcul1'!"&amp;VLOOKUP($A122,tab_z,2,FALSE)&amp;(J$1+((ROW()-$C126)*4))&amp;":"&amp;VLOOKUP($A122,tab_z,3,FALSE)&amp;(J$2+((ROW()-$C126)*4))),BD!$N$11))/2+IF(J122="","",COUNTIF(INDIRECT("'Calcul1'!"&amp;VLOOKUP($A122,tab_z,2,FALSE)&amp;(J$1+((ROW()-$C126)*4))&amp;":"&amp;VLOOKUP($A122,tab_z,3,FALSE)&amp;(J$2+((ROW()-$C126)*4))),BD!$N$12))/2+IF(J122="","",COUNTIF(INDIRECT("'Calcul1'!"&amp;VLOOKUP($A122,tab_z,2,FALSE)&amp;(J$1+((ROW()-$C126)*4))&amp;":"&amp;VLOOKUP($A122,tab_z,3,FALSE)&amp;(J$2+((ROW()-$C126)*4))),BD!$N$13))/2+IF(J122="","",COUNTIF(INDIRECT("'Calcul1'!"&amp;VLOOKUP($A122,tab_z,2,FALSE)&amp;(J$1+((ROW()-$C126)*4))&amp;":"&amp;VLOOKUP($A122,tab_z,3,FALSE)&amp;(J$2+((ROW()-$C126)*4))),BD!$N$14))/2+IF(J122="","",COUNTIF(INDIRECT("'Calcul1'!"&amp;VLOOKUP($A122,tab_z,2,FALSE)&amp;(J$1+((ROW()-$C126)*4))&amp;":"&amp;VLOOKUP($A122,tab_z,3,FALSE)&amp;(J$2+((ROW()-$C126)*4))),BD!$N$15))/2+IF(J122="","",COUNTIF(INDIRECT("'Calcul1'!"&amp;VLOOKUP($A122,tab_z,2,FALSE)&amp;(J$1+((ROW()-$C126)*4))&amp;":"&amp;VLOOKUP($A122,tab_z,3,FALSE)&amp;(J$2+((ROW()-$C126)*4))),BD!$N$16))/2+IF(J122="","",COUNTIF(INDIRECT("'Calcul1'!"&amp;VLOOKUP($A122,tab_z,2,FALSE)&amp;(J$1+((ROW()-$C126)*4))&amp;":"&amp;VLOOKUP($A122,tab_z,3,FALSE)&amp;(J$2+((ROW()-$C126)*4))),BD!$N$17))/2+IF(J122="","",COUNTIF(INDIRECT("'Calcul1'!"&amp;VLOOKUP($A122,tab_z,2,FALSE)&amp;(J$1+((ROW()-$C126)*4))&amp;":"&amp;VLOOKUP($A122,tab_z,3,FALSE)&amp;(J$2+((ROW()-$C126)*4))),BD!$N$18))/2+IF(J122="","",COUNTIF(INDIRECT("'Calcul1'!"&amp;VLOOKUP($A122,tab_z,2,FALSE)&amp;(J$1+((ROW()-$C126)*4))&amp;":"&amp;VLOOKUP($A122,tab_z,3,FALSE)&amp;(J$2+((ROW()-$C126)*4))),BD!$N$19))/2++IF(J122="","",COUNTIF(INDIRECT("'Calcul1'!"&amp;VLOOKUP($A122,tab_z,2,FALSE)&amp;(J$1+((ROW()-$C126)*4))&amp;":"&amp;VLOOKUP($A122,tab_z,3,FALSE)&amp;(J$2+((ROW()-$C126)*4))),BD!$N$20))/2</f>
        <v>#VALUE!</v>
      </c>
      <c r="K126" s="275" t="e">
        <f ca="1">IF(K122="","",COUNTIF(INDIRECT("'Calcul1'!"&amp;VLOOKUP($A122,tab_z,2,FALSE)&amp;(K$1+((ROW()-$C126)*4))&amp;":"&amp;VLOOKUP($A122,tab_z,3,FALSE)&amp;(K$2+((ROW()-$C126)*4))),BD!$N$2))/2+IF(K122="","",COUNTIF(INDIRECT("'Calcul1'!"&amp;VLOOKUP($A122,tab_z,2,FALSE)&amp;(K$1+((ROW()-$C126)*4))&amp;":"&amp;VLOOKUP($A122,tab_z,3,FALSE)&amp;(K$2+((ROW()-$C126)*4))),BD!$N$3))/2+IF(K122="","",COUNTIF(INDIRECT("'Calcul1'!"&amp;VLOOKUP($A122,tab_z,2,FALSE)&amp;(K$1+((ROW()-$C126)*4))&amp;":"&amp;VLOOKUP($A122,tab_z,3,FALSE)&amp;(K$2+((ROW()-$C126)*4))),BD!$N$4))/2+IF(K122="","",COUNTIF(INDIRECT("'Calcul1'!"&amp;VLOOKUP($A122,tab_z,2,FALSE)&amp;(K$1+((ROW()-$C126)*4))&amp;":"&amp;VLOOKUP($A122,tab_z,3,FALSE)&amp;(K$2+((ROW()-$C126)*4))),BD!$N$5))/2+IF(K122="","",COUNTIF(INDIRECT("'Calcul1'!"&amp;VLOOKUP($A122,tab_z,2,FALSE)&amp;(K$1+((ROW()-$C126)*4))&amp;":"&amp;VLOOKUP($A122,tab_z,3,FALSE)&amp;(K$2+((ROW()-$C126)*4))),BD!$N$6))/2+IF(K122="","",COUNTIF(INDIRECT("'Calcul1'!"&amp;VLOOKUP($A122,tab_z,2,FALSE)&amp;(K$1+((ROW()-$C126)*4))&amp;":"&amp;VLOOKUP($A122,tab_z,3,FALSE)&amp;(K$2+((ROW()-$C126)*4))),BD!$N$7))/2+IF(K122="","",COUNTIF(INDIRECT("'Calcul1'!"&amp;VLOOKUP($A122,tab_z,2,FALSE)&amp;(K$1+((ROW()-$C126)*4))&amp;":"&amp;VLOOKUP($A122,tab_z,3,FALSE)&amp;(K$2+((ROW()-$C126)*4))),BD!$N$8))/2+IF(K122="","",COUNTIF(INDIRECT("'Calcul1'!"&amp;VLOOKUP($A122,tab_z,2,FALSE)&amp;(K$1+((ROW()-$C126)*4))&amp;":"&amp;VLOOKUP($A122,tab_z,3,FALSE)&amp;(K$2+((ROW()-$C126)*4))),BD!$N$9))/2+IF(K122="","",COUNTIF(INDIRECT("'Calcul1'!"&amp;VLOOKUP($A122,tab_z,2,FALSE)&amp;(K$1+((ROW()-$C126)*4))&amp;":"&amp;VLOOKUP($A122,tab_z,3,FALSE)&amp;(K$2+((ROW()-$C126)*4))),BD!$N$10))/2+IF(K122="","",COUNTIF(INDIRECT("'Calcul1'!"&amp;VLOOKUP($A122,tab_z,2,FALSE)&amp;(K$1+((ROW()-$C126)*4))&amp;":"&amp;VLOOKUP($A122,tab_z,3,FALSE)&amp;(K$2+((ROW()-$C126)*4))),BD!$N$11))/2+IF(K122="","",COUNTIF(INDIRECT("'Calcul1'!"&amp;VLOOKUP($A122,tab_z,2,FALSE)&amp;(K$1+((ROW()-$C126)*4))&amp;":"&amp;VLOOKUP($A122,tab_z,3,FALSE)&amp;(K$2+((ROW()-$C126)*4))),BD!$N$12))/2+IF(K122="","",COUNTIF(INDIRECT("'Calcul1'!"&amp;VLOOKUP($A122,tab_z,2,FALSE)&amp;(K$1+((ROW()-$C126)*4))&amp;":"&amp;VLOOKUP($A122,tab_z,3,FALSE)&amp;(K$2+((ROW()-$C126)*4))),BD!$N$13))/2+IF(K122="","",COUNTIF(INDIRECT("'Calcul1'!"&amp;VLOOKUP($A122,tab_z,2,FALSE)&amp;(K$1+((ROW()-$C126)*4))&amp;":"&amp;VLOOKUP($A122,tab_z,3,FALSE)&amp;(K$2+((ROW()-$C126)*4))),BD!$N$14))/2+IF(K122="","",COUNTIF(INDIRECT("'Calcul1'!"&amp;VLOOKUP($A122,tab_z,2,FALSE)&amp;(K$1+((ROW()-$C126)*4))&amp;":"&amp;VLOOKUP($A122,tab_z,3,FALSE)&amp;(K$2+((ROW()-$C126)*4))),BD!$N$15))/2+IF(K122="","",COUNTIF(INDIRECT("'Calcul1'!"&amp;VLOOKUP($A122,tab_z,2,FALSE)&amp;(K$1+((ROW()-$C126)*4))&amp;":"&amp;VLOOKUP($A122,tab_z,3,FALSE)&amp;(K$2+((ROW()-$C126)*4))),BD!$N$16))/2+IF(K122="","",COUNTIF(INDIRECT("'Calcul1'!"&amp;VLOOKUP($A122,tab_z,2,FALSE)&amp;(K$1+((ROW()-$C126)*4))&amp;":"&amp;VLOOKUP($A122,tab_z,3,FALSE)&amp;(K$2+((ROW()-$C126)*4))),BD!$N$17))/2+IF(K122="","",COUNTIF(INDIRECT("'Calcul1'!"&amp;VLOOKUP($A122,tab_z,2,FALSE)&amp;(K$1+((ROW()-$C126)*4))&amp;":"&amp;VLOOKUP($A122,tab_z,3,FALSE)&amp;(K$2+((ROW()-$C126)*4))),BD!$N$18))/2+IF(K122="","",COUNTIF(INDIRECT("'Calcul1'!"&amp;VLOOKUP($A122,tab_z,2,FALSE)&amp;(K$1+((ROW()-$C126)*4))&amp;":"&amp;VLOOKUP($A122,tab_z,3,FALSE)&amp;(K$2+((ROW()-$C126)*4))),BD!$N$19))/2++IF(K122="","",COUNTIF(INDIRECT("'Calcul1'!"&amp;VLOOKUP($A122,tab_z,2,FALSE)&amp;(K$1+((ROW()-$C126)*4))&amp;":"&amp;VLOOKUP($A122,tab_z,3,FALSE)&amp;(K$2+((ROW()-$C126)*4))),BD!$N$20))/2</f>
        <v>#VALUE!</v>
      </c>
      <c r="L126" s="276" t="e">
        <f ca="1">IF(L122="","",COUNTIF(INDIRECT("'Calcul1'!"&amp;VLOOKUP($A122,tab_z,2,FALSE)&amp;(L$1+((ROW()-$C126)*4))&amp;":"&amp;VLOOKUP($A122,tab_z,3,FALSE)&amp;(L$2+((ROW()-$C126)*4))),BD!$N$2))/2+IF(L122="","",COUNTIF(INDIRECT("'Calcul1'!"&amp;VLOOKUP($A122,tab_z,2,FALSE)&amp;(L$1+((ROW()-$C126)*4))&amp;":"&amp;VLOOKUP($A122,tab_z,3,FALSE)&amp;(L$2+((ROW()-$C126)*4))),BD!$N$3))/2+IF(L122="","",COUNTIF(INDIRECT("'Calcul1'!"&amp;VLOOKUP($A122,tab_z,2,FALSE)&amp;(L$1+((ROW()-$C126)*4))&amp;":"&amp;VLOOKUP($A122,tab_z,3,FALSE)&amp;(L$2+((ROW()-$C126)*4))),BD!$N$4))/2+IF(L122="","",COUNTIF(INDIRECT("'Calcul1'!"&amp;VLOOKUP($A122,tab_z,2,FALSE)&amp;(L$1+((ROW()-$C126)*4))&amp;":"&amp;VLOOKUP($A122,tab_z,3,FALSE)&amp;(L$2+((ROW()-$C126)*4))),BD!$N$5))/2+IF(L122="","",COUNTIF(INDIRECT("'Calcul1'!"&amp;VLOOKUP($A122,tab_z,2,FALSE)&amp;(L$1+((ROW()-$C126)*4))&amp;":"&amp;VLOOKUP($A122,tab_z,3,FALSE)&amp;(L$2+((ROW()-$C126)*4))),BD!$N$6))/2+IF(L122="","",COUNTIF(INDIRECT("'Calcul1'!"&amp;VLOOKUP($A122,tab_z,2,FALSE)&amp;(L$1+((ROW()-$C126)*4))&amp;":"&amp;VLOOKUP($A122,tab_z,3,FALSE)&amp;(L$2+((ROW()-$C126)*4))),BD!$N$7))/2+IF(L122="","",COUNTIF(INDIRECT("'Calcul1'!"&amp;VLOOKUP($A122,tab_z,2,FALSE)&amp;(L$1+((ROW()-$C126)*4))&amp;":"&amp;VLOOKUP($A122,tab_z,3,FALSE)&amp;(L$2+((ROW()-$C126)*4))),BD!$N$8))/2+IF(L122="","",COUNTIF(INDIRECT("'Calcul1'!"&amp;VLOOKUP($A122,tab_z,2,FALSE)&amp;(L$1+((ROW()-$C126)*4))&amp;":"&amp;VLOOKUP($A122,tab_z,3,FALSE)&amp;(L$2+((ROW()-$C126)*4))),BD!$N$9))/2+IF(L122="","",COUNTIF(INDIRECT("'Calcul1'!"&amp;VLOOKUP($A122,tab_z,2,FALSE)&amp;(L$1+((ROW()-$C126)*4))&amp;":"&amp;VLOOKUP($A122,tab_z,3,FALSE)&amp;(L$2+((ROW()-$C126)*4))),BD!$N$10))/2+IF(L122="","",COUNTIF(INDIRECT("'Calcul1'!"&amp;VLOOKUP($A122,tab_z,2,FALSE)&amp;(L$1+((ROW()-$C126)*4))&amp;":"&amp;VLOOKUP($A122,tab_z,3,FALSE)&amp;(L$2+((ROW()-$C126)*4))),BD!$N$11))/2+IF(L122="","",COUNTIF(INDIRECT("'Calcul1'!"&amp;VLOOKUP($A122,tab_z,2,FALSE)&amp;(L$1+((ROW()-$C126)*4))&amp;":"&amp;VLOOKUP($A122,tab_z,3,FALSE)&amp;(L$2+((ROW()-$C126)*4))),BD!$N$12))/2+IF(L122="","",COUNTIF(INDIRECT("'Calcul1'!"&amp;VLOOKUP($A122,tab_z,2,FALSE)&amp;(L$1+((ROW()-$C126)*4))&amp;":"&amp;VLOOKUP($A122,tab_z,3,FALSE)&amp;(L$2+((ROW()-$C126)*4))),BD!$N$13))/2+IF(L122="","",COUNTIF(INDIRECT("'Calcul1'!"&amp;VLOOKUP($A122,tab_z,2,FALSE)&amp;(L$1+((ROW()-$C126)*4))&amp;":"&amp;VLOOKUP($A122,tab_z,3,FALSE)&amp;(L$2+((ROW()-$C126)*4))),BD!$N$14))/2+IF(L122="","",COUNTIF(INDIRECT("'Calcul1'!"&amp;VLOOKUP($A122,tab_z,2,FALSE)&amp;(L$1+((ROW()-$C126)*4))&amp;":"&amp;VLOOKUP($A122,tab_z,3,FALSE)&amp;(L$2+((ROW()-$C126)*4))),BD!$N$15))/2+IF(L122="","",COUNTIF(INDIRECT("'Calcul1'!"&amp;VLOOKUP($A122,tab_z,2,FALSE)&amp;(L$1+((ROW()-$C126)*4))&amp;":"&amp;VLOOKUP($A122,tab_z,3,FALSE)&amp;(L$2+((ROW()-$C126)*4))),BD!$N$16))/2+IF(L122="","",COUNTIF(INDIRECT("'Calcul1'!"&amp;VLOOKUP($A122,tab_z,2,FALSE)&amp;(L$1+((ROW()-$C126)*4))&amp;":"&amp;VLOOKUP($A122,tab_z,3,FALSE)&amp;(L$2+((ROW()-$C126)*4))),BD!$N$17))/2+IF(L122="","",COUNTIF(INDIRECT("'Calcul1'!"&amp;VLOOKUP($A122,tab_z,2,FALSE)&amp;(L$1+((ROW()-$C126)*4))&amp;":"&amp;VLOOKUP($A122,tab_z,3,FALSE)&amp;(L$2+((ROW()-$C126)*4))),BD!$N$18))/2+IF(L122="","",COUNTIF(INDIRECT("'Calcul1'!"&amp;VLOOKUP($A122,tab_z,2,FALSE)&amp;(L$1+((ROW()-$C126)*4))&amp;":"&amp;VLOOKUP($A122,tab_z,3,FALSE)&amp;(L$2+((ROW()-$C126)*4))),BD!$N$19))/2++IF(L122="","",COUNTIF(INDIRECT("'Calcul1'!"&amp;VLOOKUP($A122,tab_z,2,FALSE)&amp;(L$1+((ROW()-$C126)*4))&amp;":"&amp;VLOOKUP($A122,tab_z,3,FALSE)&amp;(L$2+((ROW()-$C126)*4))),BD!$N$20))/2</f>
        <v>#VALUE!</v>
      </c>
    </row>
    <row r="127" spans="1:12" x14ac:dyDescent="0.2">
      <c r="C127">
        <v>127</v>
      </c>
      <c r="D127" s="287" t="s">
        <v>533</v>
      </c>
      <c r="E127" s="274">
        <f ca="1">IF(E122="","",COUNTIF(INDIRECT("'Calcul1'!"&amp;VLOOKUP($A122,tab_z,2,FALSE)&amp;(E$1+((ROW()-$C127)*4))&amp;":"&amp;VLOOKUP($A122,tab_z,3,FALSE)&amp;(E$2+((ROW()-$C127)*4))),BD!$H$2))/2+IF(E122="","",COUNTIF(INDIRECT("'Calcul1'!"&amp;VLOOKUP($A122,tab_z,2,FALSE)&amp;(E$1+((ROW()-$C127)*4))&amp;":"&amp;VLOOKUP($A122,tab_z,3,FALSE)&amp;(E$2+((ROW()-$C127)*4))),BD!$H$3))/2+IF(E122="","",COUNTIF(INDIRECT("'Calcul1'!"&amp;VLOOKUP($A122,tab_z,2,FALSE)&amp;(E$1+((ROW()-$C127)*4))&amp;":"&amp;VLOOKUP($A122,tab_z,3,FALSE)&amp;(E$2+((ROW()-$C127)*4))),BD!$H$4))/2+IF(E122="","",COUNTIF(INDIRECT("'Calcul1'!"&amp;VLOOKUP($A122,tab_z,2,FALSE)&amp;(E$1+((ROW()-$C127)*4))&amp;":"&amp;VLOOKUP($A122,tab_z,3,FALSE)&amp;(E$2+((ROW()-$C127)*4))),BD!$H$5))/2+IF(E122="","",COUNTIF(INDIRECT("'Calcul1'!"&amp;VLOOKUP($A122,tab_z,2,FALSE)&amp;(E$1+((ROW()-$C127)*4))&amp;":"&amp;VLOOKUP($A122,tab_z,3,FALSE)&amp;(E$2+((ROW()-$C127)*4))),BD!$H$6))/2+IF(E122="","",COUNTIF(INDIRECT("'Calcul1'!"&amp;VLOOKUP($A122,tab_z,2,FALSE)&amp;(E$1+((ROW()-$C127)*4))&amp;":"&amp;VLOOKUP($A122,tab_z,3,FALSE)&amp;(E$2+((ROW()-$C127)*4))),BD!$H$7))/2+IF(E122="","",COUNTIF(INDIRECT("'Calcul1'!"&amp;VLOOKUP($A122,tab_z,2,FALSE)&amp;(E$1+((ROW()-$C127)*4))&amp;":"&amp;VLOOKUP($A122,tab_z,3,FALSE)&amp;(E$2+((ROW()-$C127)*4))),BD!$H$8))/2+IF(E122="","",COUNTIF(INDIRECT("'Calcul1'!"&amp;VLOOKUP($A122,tab_z,2,FALSE)&amp;(E$1+((ROW()-$C127)*4))&amp;":"&amp;VLOOKUP($A122,tab_z,3,FALSE)&amp;(E$2+((ROW()-$C127)*4))),BD!$H$9))/2+IF(E122="","",COUNTIF(INDIRECT("'Calcul1'!"&amp;VLOOKUP($A122,tab_z,2,FALSE)&amp;(E$1+((ROW()-$C127)*4))&amp;":"&amp;VLOOKUP($A122,tab_z,3,FALSE)&amp;(E$2+((ROW()-$C127)*4))),BD!$H$10))/2+IF(E122="","",COUNTIF(INDIRECT("'Calcul1'!"&amp;VLOOKUP($A122,tab_z,2,FALSE)&amp;(E$1+((ROW()-$C127)*4))&amp;":"&amp;VLOOKUP($A122,tab_z,3,FALSE)&amp;(E$2+((ROW()-$C127)*4))),BD!$H$11))/2+IF(E122="","",COUNTIF(INDIRECT("'Calcul1'!"&amp;VLOOKUP($A122,tab_z,2,FALSE)&amp;(E$1+((ROW()-$C127)*4))&amp;":"&amp;VLOOKUP($A122,tab_z,3,FALSE)&amp;(E$2+((ROW()-$C127)*4))),BD!$H$12))/2+IF(E122="","",COUNTIF(INDIRECT("'Calcul1'!"&amp;VLOOKUP($A122,tab_z,2,FALSE)&amp;(E$1+((ROW()-$C127)*4))&amp;":"&amp;VLOOKUP($A122,tab_z,3,FALSE)&amp;(E$2+((ROW()-$C127)*4))),BD!$H$13))/2+IF(E122="","",COUNTIF(INDIRECT("'Calcul1'!"&amp;VLOOKUP($A122,tab_z,2,FALSE)&amp;(E$1+((ROW()-$C127)*4))&amp;":"&amp;VLOOKUP($A122,tab_z,3,FALSE)&amp;(E$2+((ROW()-$C127)*4))),BD!$H$14))/2+IF(E122="","",COUNTIF(INDIRECT("'Calcul1'!"&amp;VLOOKUP($A122,tab_z,2,FALSE)&amp;(E$1+((ROW()-$C127)*4))&amp;":"&amp;VLOOKUP($A122,tab_z,3,FALSE)&amp;(E$2+((ROW()-$C127)*4))),BD!$H$15))/2+IF(E122="","",COUNTIF(INDIRECT("'Calcul1'!"&amp;VLOOKUP($A122,tab_z,2,FALSE)&amp;(E$1+((ROW()-$C127)*4))&amp;":"&amp;VLOOKUP($A122,tab_z,3,FALSE)&amp;(E$2+((ROW()-$C127)*4))),BD!$H$16))/2+IF(E122="","",COUNTIF(INDIRECT("'Calcul1'!"&amp;VLOOKUP($A122,tab_z,2,FALSE)&amp;(E$1+((ROW()-$C127)*4))&amp;":"&amp;VLOOKUP($A122,tab_z,3,FALSE)&amp;(E$2+((ROW()-$C127)*4))),BD!$H$17))/2+IF(E122="","",COUNTIF(INDIRECT("'Calcul1'!"&amp;VLOOKUP($A122,tab_z,2,FALSE)&amp;(E$1+((ROW()-$C127)*4))&amp;":"&amp;VLOOKUP($A122,tab_z,3,FALSE)&amp;(E$2+((ROW()-$C127)*4))),BD!$H$18))/2+IF(E122="","",COUNTIF(INDIRECT("'Calcul1'!"&amp;VLOOKUP($A122,tab_z,2,FALSE)&amp;(E$1+((ROW()-$C127)*4))&amp;":"&amp;VLOOKUP($A122,tab_z,3,FALSE)&amp;(E$2+((ROW()-$C127)*4))),BD!$H$19))/2+IF(E122="","",COUNTIF(INDIRECT("'Calcul1'!"&amp;VLOOKUP($A122,tab_z,2,FALSE)&amp;(E$1+((ROW()-$C127)*4))&amp;":"&amp;VLOOKUP($A122,tab_z,3,FALSE)&amp;(E$2+((ROW()-$C127)*4))),BD!$H$20))/2</f>
        <v>0</v>
      </c>
      <c r="F127" s="275">
        <f ca="1">IF(F122="","",COUNTIF(INDIRECT("'Calcul1'!"&amp;VLOOKUP($A122,tab_z,2,FALSE)&amp;(F$1+((ROW()-$C127)*4))&amp;":"&amp;VLOOKUP($A122,tab_z,3,FALSE)&amp;(F$2+((ROW()-$C127)*4))),BD!$H$2))/2+IF(F122="","",COUNTIF(INDIRECT("'Calcul1'!"&amp;VLOOKUP($A122,tab_z,2,FALSE)&amp;(F$1+((ROW()-$C127)*4))&amp;":"&amp;VLOOKUP($A122,tab_z,3,FALSE)&amp;(F$2+((ROW()-$C127)*4))),BD!$H$3))/2+IF(F122="","",COUNTIF(INDIRECT("'Calcul1'!"&amp;VLOOKUP($A122,tab_z,2,FALSE)&amp;(F$1+((ROW()-$C127)*4))&amp;":"&amp;VLOOKUP($A122,tab_z,3,FALSE)&amp;(F$2+((ROW()-$C127)*4))),BD!$H$4))/2+IF(F122="","",COUNTIF(INDIRECT("'Calcul1'!"&amp;VLOOKUP($A122,tab_z,2,FALSE)&amp;(F$1+((ROW()-$C127)*4))&amp;":"&amp;VLOOKUP($A122,tab_z,3,FALSE)&amp;(F$2+((ROW()-$C127)*4))),BD!$H$5))/2+IF(F122="","",COUNTIF(INDIRECT("'Calcul1'!"&amp;VLOOKUP($A122,tab_z,2,FALSE)&amp;(F$1+((ROW()-$C127)*4))&amp;":"&amp;VLOOKUP($A122,tab_z,3,FALSE)&amp;(F$2+((ROW()-$C127)*4))),BD!$H$6))/2+IF(F122="","",COUNTIF(INDIRECT("'Calcul1'!"&amp;VLOOKUP($A122,tab_z,2,FALSE)&amp;(F$1+((ROW()-$C127)*4))&amp;":"&amp;VLOOKUP($A122,tab_z,3,FALSE)&amp;(F$2+((ROW()-$C127)*4))),BD!$H$7))/2+IF(F122="","",COUNTIF(INDIRECT("'Calcul1'!"&amp;VLOOKUP($A122,tab_z,2,FALSE)&amp;(F$1+((ROW()-$C127)*4))&amp;":"&amp;VLOOKUP($A122,tab_z,3,FALSE)&amp;(F$2+((ROW()-$C127)*4))),BD!$H$8))/2+IF(F122="","",COUNTIF(INDIRECT("'Calcul1'!"&amp;VLOOKUP($A122,tab_z,2,FALSE)&amp;(F$1+((ROW()-$C127)*4))&amp;":"&amp;VLOOKUP($A122,tab_z,3,FALSE)&amp;(F$2+((ROW()-$C127)*4))),BD!$H$9))/2+IF(F122="","",COUNTIF(INDIRECT("'Calcul1'!"&amp;VLOOKUP($A122,tab_z,2,FALSE)&amp;(F$1+((ROW()-$C127)*4))&amp;":"&amp;VLOOKUP($A122,tab_z,3,FALSE)&amp;(F$2+((ROW()-$C127)*4))),BD!$H$10))/2+IF(F122="","",COUNTIF(INDIRECT("'Calcul1'!"&amp;VLOOKUP($A122,tab_z,2,FALSE)&amp;(F$1+((ROW()-$C127)*4))&amp;":"&amp;VLOOKUP($A122,tab_z,3,FALSE)&amp;(F$2+((ROW()-$C127)*4))),BD!$H$11))/2+IF(F122="","",COUNTIF(INDIRECT("'Calcul1'!"&amp;VLOOKUP($A122,tab_z,2,FALSE)&amp;(F$1+((ROW()-$C127)*4))&amp;":"&amp;VLOOKUP($A122,tab_z,3,FALSE)&amp;(F$2+((ROW()-$C127)*4))),BD!$H$12))/2+IF(F122="","",COUNTIF(INDIRECT("'Calcul1'!"&amp;VLOOKUP($A122,tab_z,2,FALSE)&amp;(F$1+((ROW()-$C127)*4))&amp;":"&amp;VLOOKUP($A122,tab_z,3,FALSE)&amp;(F$2+((ROW()-$C127)*4))),BD!$H$13))/2+IF(F122="","",COUNTIF(INDIRECT("'Calcul1'!"&amp;VLOOKUP($A122,tab_z,2,FALSE)&amp;(F$1+((ROW()-$C127)*4))&amp;":"&amp;VLOOKUP($A122,tab_z,3,FALSE)&amp;(F$2+((ROW()-$C127)*4))),BD!$H$14))/2+IF(F122="","",COUNTIF(INDIRECT("'Calcul1'!"&amp;VLOOKUP($A122,tab_z,2,FALSE)&amp;(F$1+((ROW()-$C127)*4))&amp;":"&amp;VLOOKUP($A122,tab_z,3,FALSE)&amp;(F$2+((ROW()-$C127)*4))),BD!$H$15))/2+IF(F122="","",COUNTIF(INDIRECT("'Calcul1'!"&amp;VLOOKUP($A122,tab_z,2,FALSE)&amp;(F$1+((ROW()-$C127)*4))&amp;":"&amp;VLOOKUP($A122,tab_z,3,FALSE)&amp;(F$2+((ROW()-$C127)*4))),BD!$H$16))/2+IF(F122="","",COUNTIF(INDIRECT("'Calcul1'!"&amp;VLOOKUP($A122,tab_z,2,FALSE)&amp;(F$1+((ROW()-$C127)*4))&amp;":"&amp;VLOOKUP($A122,tab_z,3,FALSE)&amp;(F$2+((ROW()-$C127)*4))),BD!$H$17))/2+IF(F122="","",COUNTIF(INDIRECT("'Calcul1'!"&amp;VLOOKUP($A122,tab_z,2,FALSE)&amp;(F$1+((ROW()-$C127)*4))&amp;":"&amp;VLOOKUP($A122,tab_z,3,FALSE)&amp;(F$2+((ROW()-$C127)*4))),BD!$H$18))/2+IF(F122="","",COUNTIF(INDIRECT("'Calcul1'!"&amp;VLOOKUP($A122,tab_z,2,FALSE)&amp;(F$1+((ROW()-$C127)*4))&amp;":"&amp;VLOOKUP($A122,tab_z,3,FALSE)&amp;(F$2+((ROW()-$C127)*4))),BD!$H$19))/2+IF(F122="","",COUNTIF(INDIRECT("'Calcul1'!"&amp;VLOOKUP($A122,tab_z,2,FALSE)&amp;(F$1+((ROW()-$C127)*4))&amp;":"&amp;VLOOKUP($A122,tab_z,3,FALSE)&amp;(F$2+((ROW()-$C127)*4))),BD!$H$20))/2</f>
        <v>0</v>
      </c>
      <c r="G127" s="275">
        <f ca="1">IF(G122="","",COUNTIF(INDIRECT("'Calcul1'!"&amp;VLOOKUP($A122,tab_z,2,FALSE)&amp;(G$1+((ROW()-$C127)*4))&amp;":"&amp;VLOOKUP($A122,tab_z,3,FALSE)&amp;(G$2+((ROW()-$C127)*4))),BD!$H$2))/2+IF(G122="","",COUNTIF(INDIRECT("'Calcul1'!"&amp;VLOOKUP($A122,tab_z,2,FALSE)&amp;(G$1+((ROW()-$C127)*4))&amp;":"&amp;VLOOKUP($A122,tab_z,3,FALSE)&amp;(G$2+((ROW()-$C127)*4))),BD!$H$3))/2+IF(G122="","",COUNTIF(INDIRECT("'Calcul1'!"&amp;VLOOKUP($A122,tab_z,2,FALSE)&amp;(G$1+((ROW()-$C127)*4))&amp;":"&amp;VLOOKUP($A122,tab_z,3,FALSE)&amp;(G$2+((ROW()-$C127)*4))),BD!$H$4))/2+IF(G122="","",COUNTIF(INDIRECT("'Calcul1'!"&amp;VLOOKUP($A122,tab_z,2,FALSE)&amp;(G$1+((ROW()-$C127)*4))&amp;":"&amp;VLOOKUP($A122,tab_z,3,FALSE)&amp;(G$2+((ROW()-$C127)*4))),BD!$H$5))/2+IF(G122="","",COUNTIF(INDIRECT("'Calcul1'!"&amp;VLOOKUP($A122,tab_z,2,FALSE)&amp;(G$1+((ROW()-$C127)*4))&amp;":"&amp;VLOOKUP($A122,tab_z,3,FALSE)&amp;(G$2+((ROW()-$C127)*4))),BD!$H$6))/2+IF(G122="","",COUNTIF(INDIRECT("'Calcul1'!"&amp;VLOOKUP($A122,tab_z,2,FALSE)&amp;(G$1+((ROW()-$C127)*4))&amp;":"&amp;VLOOKUP($A122,tab_z,3,FALSE)&amp;(G$2+((ROW()-$C127)*4))),BD!$H$7))/2+IF(G122="","",COUNTIF(INDIRECT("'Calcul1'!"&amp;VLOOKUP($A122,tab_z,2,FALSE)&amp;(G$1+((ROW()-$C127)*4))&amp;":"&amp;VLOOKUP($A122,tab_z,3,FALSE)&amp;(G$2+((ROW()-$C127)*4))),BD!$H$8))/2+IF(G122="","",COUNTIF(INDIRECT("'Calcul1'!"&amp;VLOOKUP($A122,tab_z,2,FALSE)&amp;(G$1+((ROW()-$C127)*4))&amp;":"&amp;VLOOKUP($A122,tab_z,3,FALSE)&amp;(G$2+((ROW()-$C127)*4))),BD!$H$9))/2+IF(G122="","",COUNTIF(INDIRECT("'Calcul1'!"&amp;VLOOKUP($A122,tab_z,2,FALSE)&amp;(G$1+((ROW()-$C127)*4))&amp;":"&amp;VLOOKUP($A122,tab_z,3,FALSE)&amp;(G$2+((ROW()-$C127)*4))),BD!$H$10))/2+IF(G122="","",COUNTIF(INDIRECT("'Calcul1'!"&amp;VLOOKUP($A122,tab_z,2,FALSE)&amp;(G$1+((ROW()-$C127)*4))&amp;":"&amp;VLOOKUP($A122,tab_z,3,FALSE)&amp;(G$2+((ROW()-$C127)*4))),BD!$H$11))/2+IF(G122="","",COUNTIF(INDIRECT("'Calcul1'!"&amp;VLOOKUP($A122,tab_z,2,FALSE)&amp;(G$1+((ROW()-$C127)*4))&amp;":"&amp;VLOOKUP($A122,tab_z,3,FALSE)&amp;(G$2+((ROW()-$C127)*4))),BD!$H$12))/2+IF(G122="","",COUNTIF(INDIRECT("'Calcul1'!"&amp;VLOOKUP($A122,tab_z,2,FALSE)&amp;(G$1+((ROW()-$C127)*4))&amp;":"&amp;VLOOKUP($A122,tab_z,3,FALSE)&amp;(G$2+((ROW()-$C127)*4))),BD!$H$13))/2+IF(G122="","",COUNTIF(INDIRECT("'Calcul1'!"&amp;VLOOKUP($A122,tab_z,2,FALSE)&amp;(G$1+((ROW()-$C127)*4))&amp;":"&amp;VLOOKUP($A122,tab_z,3,FALSE)&amp;(G$2+((ROW()-$C127)*4))),BD!$H$14))/2+IF(G122="","",COUNTIF(INDIRECT("'Calcul1'!"&amp;VLOOKUP($A122,tab_z,2,FALSE)&amp;(G$1+((ROW()-$C127)*4))&amp;":"&amp;VLOOKUP($A122,tab_z,3,FALSE)&amp;(G$2+((ROW()-$C127)*4))),BD!$H$15))/2+IF(G122="","",COUNTIF(INDIRECT("'Calcul1'!"&amp;VLOOKUP($A122,tab_z,2,FALSE)&amp;(G$1+((ROW()-$C127)*4))&amp;":"&amp;VLOOKUP($A122,tab_z,3,FALSE)&amp;(G$2+((ROW()-$C127)*4))),BD!$H$16))/2+IF(G122="","",COUNTIF(INDIRECT("'Calcul1'!"&amp;VLOOKUP($A122,tab_z,2,FALSE)&amp;(G$1+((ROW()-$C127)*4))&amp;":"&amp;VLOOKUP($A122,tab_z,3,FALSE)&amp;(G$2+((ROW()-$C127)*4))),BD!$H$17))/2+IF(G122="","",COUNTIF(INDIRECT("'Calcul1'!"&amp;VLOOKUP($A122,tab_z,2,FALSE)&amp;(G$1+((ROW()-$C127)*4))&amp;":"&amp;VLOOKUP($A122,tab_z,3,FALSE)&amp;(G$2+((ROW()-$C127)*4))),BD!$H$18))/2+IF(G122="","",COUNTIF(INDIRECT("'Calcul1'!"&amp;VLOOKUP($A122,tab_z,2,FALSE)&amp;(G$1+((ROW()-$C127)*4))&amp;":"&amp;VLOOKUP($A122,tab_z,3,FALSE)&amp;(G$2+((ROW()-$C127)*4))),BD!$H$19))/2+IF(G122="","",COUNTIF(INDIRECT("'Calcul1'!"&amp;VLOOKUP($A122,tab_z,2,FALSE)&amp;(G$1+((ROW()-$C127)*4))&amp;":"&amp;VLOOKUP($A122,tab_z,3,FALSE)&amp;(G$2+((ROW()-$C127)*4))),BD!$H$20))/2</f>
        <v>0</v>
      </c>
      <c r="H127" s="275" t="e">
        <f ca="1">IF(H122="","",COUNTIF(INDIRECT("'Calcul1'!"&amp;VLOOKUP($A122,tab_z,2,FALSE)&amp;(H$1+((ROW()-$C127)*4))&amp;":"&amp;VLOOKUP($A122,tab_z,3,FALSE)&amp;(H$2+((ROW()-$C127)*4))),BD!$H$2))/2+IF(H122="","",COUNTIF(INDIRECT("'Calcul1'!"&amp;VLOOKUP($A122,tab_z,2,FALSE)&amp;(H$1+((ROW()-$C127)*4))&amp;":"&amp;VLOOKUP($A122,tab_z,3,FALSE)&amp;(H$2+((ROW()-$C127)*4))),BD!$H$3))/2+IF(H122="","",COUNTIF(INDIRECT("'Calcul1'!"&amp;VLOOKUP($A122,tab_z,2,FALSE)&amp;(H$1+((ROW()-$C127)*4))&amp;":"&amp;VLOOKUP($A122,tab_z,3,FALSE)&amp;(H$2+((ROW()-$C127)*4))),BD!$H$4))/2+IF(H122="","",COUNTIF(INDIRECT("'Calcul1'!"&amp;VLOOKUP($A122,tab_z,2,FALSE)&amp;(H$1+((ROW()-$C127)*4))&amp;":"&amp;VLOOKUP($A122,tab_z,3,FALSE)&amp;(H$2+((ROW()-$C127)*4))),BD!$H$5))/2+IF(H122="","",COUNTIF(INDIRECT("'Calcul1'!"&amp;VLOOKUP($A122,tab_z,2,FALSE)&amp;(H$1+((ROW()-$C127)*4))&amp;":"&amp;VLOOKUP($A122,tab_z,3,FALSE)&amp;(H$2+((ROW()-$C127)*4))),BD!$H$6))/2+IF(H122="","",COUNTIF(INDIRECT("'Calcul1'!"&amp;VLOOKUP($A122,tab_z,2,FALSE)&amp;(H$1+((ROW()-$C127)*4))&amp;":"&amp;VLOOKUP($A122,tab_z,3,FALSE)&amp;(H$2+((ROW()-$C127)*4))),BD!$H$7))/2+IF(H122="","",COUNTIF(INDIRECT("'Calcul1'!"&amp;VLOOKUP($A122,tab_z,2,FALSE)&amp;(H$1+((ROW()-$C127)*4))&amp;":"&amp;VLOOKUP($A122,tab_z,3,FALSE)&amp;(H$2+((ROW()-$C127)*4))),BD!$H$8))/2+IF(H122="","",COUNTIF(INDIRECT("'Calcul1'!"&amp;VLOOKUP($A122,tab_z,2,FALSE)&amp;(H$1+((ROW()-$C127)*4))&amp;":"&amp;VLOOKUP($A122,tab_z,3,FALSE)&amp;(H$2+((ROW()-$C127)*4))),BD!$H$9))/2+IF(H122="","",COUNTIF(INDIRECT("'Calcul1'!"&amp;VLOOKUP($A122,tab_z,2,FALSE)&amp;(H$1+((ROW()-$C127)*4))&amp;":"&amp;VLOOKUP($A122,tab_z,3,FALSE)&amp;(H$2+((ROW()-$C127)*4))),BD!$H$10))/2+IF(H122="","",COUNTIF(INDIRECT("'Calcul1'!"&amp;VLOOKUP($A122,tab_z,2,FALSE)&amp;(H$1+((ROW()-$C127)*4))&amp;":"&amp;VLOOKUP($A122,tab_z,3,FALSE)&amp;(H$2+((ROW()-$C127)*4))),BD!$H$11))/2+IF(H122="","",COUNTIF(INDIRECT("'Calcul1'!"&amp;VLOOKUP($A122,tab_z,2,FALSE)&amp;(H$1+((ROW()-$C127)*4))&amp;":"&amp;VLOOKUP($A122,tab_z,3,FALSE)&amp;(H$2+((ROW()-$C127)*4))),BD!$H$12))/2+IF(H122="","",COUNTIF(INDIRECT("'Calcul1'!"&amp;VLOOKUP($A122,tab_z,2,FALSE)&amp;(H$1+((ROW()-$C127)*4))&amp;":"&amp;VLOOKUP($A122,tab_z,3,FALSE)&amp;(H$2+((ROW()-$C127)*4))),BD!$H$13))/2+IF(H122="","",COUNTIF(INDIRECT("'Calcul1'!"&amp;VLOOKUP($A122,tab_z,2,FALSE)&amp;(H$1+((ROW()-$C127)*4))&amp;":"&amp;VLOOKUP($A122,tab_z,3,FALSE)&amp;(H$2+((ROW()-$C127)*4))),BD!$H$14))/2+IF(H122="","",COUNTIF(INDIRECT("'Calcul1'!"&amp;VLOOKUP($A122,tab_z,2,FALSE)&amp;(H$1+((ROW()-$C127)*4))&amp;":"&amp;VLOOKUP($A122,tab_z,3,FALSE)&amp;(H$2+((ROW()-$C127)*4))),BD!$H$15))/2+IF(H122="","",COUNTIF(INDIRECT("'Calcul1'!"&amp;VLOOKUP($A122,tab_z,2,FALSE)&amp;(H$1+((ROW()-$C127)*4))&amp;":"&amp;VLOOKUP($A122,tab_z,3,FALSE)&amp;(H$2+((ROW()-$C127)*4))),BD!$H$16))/2+IF(H122="","",COUNTIF(INDIRECT("'Calcul1'!"&amp;VLOOKUP($A122,tab_z,2,FALSE)&amp;(H$1+((ROW()-$C127)*4))&amp;":"&amp;VLOOKUP($A122,tab_z,3,FALSE)&amp;(H$2+((ROW()-$C127)*4))),BD!$H$17))/2+IF(H122="","",COUNTIF(INDIRECT("'Calcul1'!"&amp;VLOOKUP($A122,tab_z,2,FALSE)&amp;(H$1+((ROW()-$C127)*4))&amp;":"&amp;VLOOKUP($A122,tab_z,3,FALSE)&amp;(H$2+((ROW()-$C127)*4))),BD!$H$18))/2+IF(H122="","",COUNTIF(INDIRECT("'Calcul1'!"&amp;VLOOKUP($A122,tab_z,2,FALSE)&amp;(H$1+((ROW()-$C127)*4))&amp;":"&amp;VLOOKUP($A122,tab_z,3,FALSE)&amp;(H$2+((ROW()-$C127)*4))),BD!$H$19))/2+IF(H122="","",COUNTIF(INDIRECT("'Calcul1'!"&amp;VLOOKUP($A122,tab_z,2,FALSE)&amp;(H$1+((ROW()-$C127)*4))&amp;":"&amp;VLOOKUP($A122,tab_z,3,FALSE)&amp;(H$2+((ROW()-$C127)*4))),BD!$H$20))/2</f>
        <v>#VALUE!</v>
      </c>
      <c r="I127" s="275" t="e">
        <f ca="1">IF(I122="","",COUNTIF(INDIRECT("'Calcul1'!"&amp;VLOOKUP($A122,tab_z,2,FALSE)&amp;(I$1+((ROW()-$C127)*4))&amp;":"&amp;VLOOKUP($A122,tab_z,3,FALSE)&amp;(I$2+((ROW()-$C127)*4))),BD!$H$2))/2+IF(I122="","",COUNTIF(INDIRECT("'Calcul1'!"&amp;VLOOKUP($A122,tab_z,2,FALSE)&amp;(I$1+((ROW()-$C127)*4))&amp;":"&amp;VLOOKUP($A122,tab_z,3,FALSE)&amp;(I$2+((ROW()-$C127)*4))),BD!$H$3))/2+IF(I122="","",COUNTIF(INDIRECT("'Calcul1'!"&amp;VLOOKUP($A122,tab_z,2,FALSE)&amp;(I$1+((ROW()-$C127)*4))&amp;":"&amp;VLOOKUP($A122,tab_z,3,FALSE)&amp;(I$2+((ROW()-$C127)*4))),BD!$H$4))/2+IF(I122="","",COUNTIF(INDIRECT("'Calcul1'!"&amp;VLOOKUP($A122,tab_z,2,FALSE)&amp;(I$1+((ROW()-$C127)*4))&amp;":"&amp;VLOOKUP($A122,tab_z,3,FALSE)&amp;(I$2+((ROW()-$C127)*4))),BD!$H$5))/2+IF(I122="","",COUNTIF(INDIRECT("'Calcul1'!"&amp;VLOOKUP($A122,tab_z,2,FALSE)&amp;(I$1+((ROW()-$C127)*4))&amp;":"&amp;VLOOKUP($A122,tab_z,3,FALSE)&amp;(I$2+((ROW()-$C127)*4))),BD!$H$6))/2+IF(I122="","",COUNTIF(INDIRECT("'Calcul1'!"&amp;VLOOKUP($A122,tab_z,2,FALSE)&amp;(I$1+((ROW()-$C127)*4))&amp;":"&amp;VLOOKUP($A122,tab_z,3,FALSE)&amp;(I$2+((ROW()-$C127)*4))),BD!$H$7))/2+IF(I122="","",COUNTIF(INDIRECT("'Calcul1'!"&amp;VLOOKUP($A122,tab_z,2,FALSE)&amp;(I$1+((ROW()-$C127)*4))&amp;":"&amp;VLOOKUP($A122,tab_z,3,FALSE)&amp;(I$2+((ROW()-$C127)*4))),BD!$H$8))/2+IF(I122="","",COUNTIF(INDIRECT("'Calcul1'!"&amp;VLOOKUP($A122,tab_z,2,FALSE)&amp;(I$1+((ROW()-$C127)*4))&amp;":"&amp;VLOOKUP($A122,tab_z,3,FALSE)&amp;(I$2+((ROW()-$C127)*4))),BD!$H$9))/2+IF(I122="","",COUNTIF(INDIRECT("'Calcul1'!"&amp;VLOOKUP($A122,tab_z,2,FALSE)&amp;(I$1+((ROW()-$C127)*4))&amp;":"&amp;VLOOKUP($A122,tab_z,3,FALSE)&amp;(I$2+((ROW()-$C127)*4))),BD!$H$10))/2+IF(I122="","",COUNTIF(INDIRECT("'Calcul1'!"&amp;VLOOKUP($A122,tab_z,2,FALSE)&amp;(I$1+((ROW()-$C127)*4))&amp;":"&amp;VLOOKUP($A122,tab_z,3,FALSE)&amp;(I$2+((ROW()-$C127)*4))),BD!$H$11))/2+IF(I122="","",COUNTIF(INDIRECT("'Calcul1'!"&amp;VLOOKUP($A122,tab_z,2,FALSE)&amp;(I$1+((ROW()-$C127)*4))&amp;":"&amp;VLOOKUP($A122,tab_z,3,FALSE)&amp;(I$2+((ROW()-$C127)*4))),BD!$H$12))/2+IF(I122="","",COUNTIF(INDIRECT("'Calcul1'!"&amp;VLOOKUP($A122,tab_z,2,FALSE)&amp;(I$1+((ROW()-$C127)*4))&amp;":"&amp;VLOOKUP($A122,tab_z,3,FALSE)&amp;(I$2+((ROW()-$C127)*4))),BD!$H$13))/2+IF(I122="","",COUNTIF(INDIRECT("'Calcul1'!"&amp;VLOOKUP($A122,tab_z,2,FALSE)&amp;(I$1+((ROW()-$C127)*4))&amp;":"&amp;VLOOKUP($A122,tab_z,3,FALSE)&amp;(I$2+((ROW()-$C127)*4))),BD!$H$14))/2+IF(I122="","",COUNTIF(INDIRECT("'Calcul1'!"&amp;VLOOKUP($A122,tab_z,2,FALSE)&amp;(I$1+((ROW()-$C127)*4))&amp;":"&amp;VLOOKUP($A122,tab_z,3,FALSE)&amp;(I$2+((ROW()-$C127)*4))),BD!$H$15))/2+IF(I122="","",COUNTIF(INDIRECT("'Calcul1'!"&amp;VLOOKUP($A122,tab_z,2,FALSE)&amp;(I$1+((ROW()-$C127)*4))&amp;":"&amp;VLOOKUP($A122,tab_z,3,FALSE)&amp;(I$2+((ROW()-$C127)*4))),BD!$H$16))/2+IF(I122="","",COUNTIF(INDIRECT("'Calcul1'!"&amp;VLOOKUP($A122,tab_z,2,FALSE)&amp;(I$1+((ROW()-$C127)*4))&amp;":"&amp;VLOOKUP($A122,tab_z,3,FALSE)&amp;(I$2+((ROW()-$C127)*4))),BD!$H$17))/2+IF(I122="","",COUNTIF(INDIRECT("'Calcul1'!"&amp;VLOOKUP($A122,tab_z,2,FALSE)&amp;(I$1+((ROW()-$C127)*4))&amp;":"&amp;VLOOKUP($A122,tab_z,3,FALSE)&amp;(I$2+((ROW()-$C127)*4))),BD!$H$18))/2+IF(I122="","",COUNTIF(INDIRECT("'Calcul1'!"&amp;VLOOKUP($A122,tab_z,2,FALSE)&amp;(I$1+((ROW()-$C127)*4))&amp;":"&amp;VLOOKUP($A122,tab_z,3,FALSE)&amp;(I$2+((ROW()-$C127)*4))),BD!$H$19))/2+IF(I122="","",COUNTIF(INDIRECT("'Calcul1'!"&amp;VLOOKUP($A122,tab_z,2,FALSE)&amp;(I$1+((ROW()-$C127)*4))&amp;":"&amp;VLOOKUP($A122,tab_z,3,FALSE)&amp;(I$2+((ROW()-$C127)*4))),BD!$H$20))/2</f>
        <v>#VALUE!</v>
      </c>
      <c r="J127" s="275" t="e">
        <f ca="1">IF(J122="","",COUNTIF(INDIRECT("'Calcul1'!"&amp;VLOOKUP($A122,tab_z,2,FALSE)&amp;(J$1+((ROW()-$C127)*4))&amp;":"&amp;VLOOKUP($A122,tab_z,3,FALSE)&amp;(J$2+((ROW()-$C127)*4))),BD!$H$2))/2+IF(J122="","",COUNTIF(INDIRECT("'Calcul1'!"&amp;VLOOKUP($A122,tab_z,2,FALSE)&amp;(J$1+((ROW()-$C127)*4))&amp;":"&amp;VLOOKUP($A122,tab_z,3,FALSE)&amp;(J$2+((ROW()-$C127)*4))),BD!$H$3))/2+IF(J122="","",COUNTIF(INDIRECT("'Calcul1'!"&amp;VLOOKUP($A122,tab_z,2,FALSE)&amp;(J$1+((ROW()-$C127)*4))&amp;":"&amp;VLOOKUP($A122,tab_z,3,FALSE)&amp;(J$2+((ROW()-$C127)*4))),BD!$H$4))/2+IF(J122="","",COUNTIF(INDIRECT("'Calcul1'!"&amp;VLOOKUP($A122,tab_z,2,FALSE)&amp;(J$1+((ROW()-$C127)*4))&amp;":"&amp;VLOOKUP($A122,tab_z,3,FALSE)&amp;(J$2+((ROW()-$C127)*4))),BD!$H$5))/2+IF(J122="","",COUNTIF(INDIRECT("'Calcul1'!"&amp;VLOOKUP($A122,tab_z,2,FALSE)&amp;(J$1+((ROW()-$C127)*4))&amp;":"&amp;VLOOKUP($A122,tab_z,3,FALSE)&amp;(J$2+((ROW()-$C127)*4))),BD!$H$6))/2+IF(J122="","",COUNTIF(INDIRECT("'Calcul1'!"&amp;VLOOKUP($A122,tab_z,2,FALSE)&amp;(J$1+((ROW()-$C127)*4))&amp;":"&amp;VLOOKUP($A122,tab_z,3,FALSE)&amp;(J$2+((ROW()-$C127)*4))),BD!$H$7))/2+IF(J122="","",COUNTIF(INDIRECT("'Calcul1'!"&amp;VLOOKUP($A122,tab_z,2,FALSE)&amp;(J$1+((ROW()-$C127)*4))&amp;":"&amp;VLOOKUP($A122,tab_z,3,FALSE)&amp;(J$2+((ROW()-$C127)*4))),BD!$H$8))/2+IF(J122="","",COUNTIF(INDIRECT("'Calcul1'!"&amp;VLOOKUP($A122,tab_z,2,FALSE)&amp;(J$1+((ROW()-$C127)*4))&amp;":"&amp;VLOOKUP($A122,tab_z,3,FALSE)&amp;(J$2+((ROW()-$C127)*4))),BD!$H$9))/2+IF(J122="","",COUNTIF(INDIRECT("'Calcul1'!"&amp;VLOOKUP($A122,tab_z,2,FALSE)&amp;(J$1+((ROW()-$C127)*4))&amp;":"&amp;VLOOKUP($A122,tab_z,3,FALSE)&amp;(J$2+((ROW()-$C127)*4))),BD!$H$10))/2+IF(J122="","",COUNTIF(INDIRECT("'Calcul1'!"&amp;VLOOKUP($A122,tab_z,2,FALSE)&amp;(J$1+((ROW()-$C127)*4))&amp;":"&amp;VLOOKUP($A122,tab_z,3,FALSE)&amp;(J$2+((ROW()-$C127)*4))),BD!$H$11))/2+IF(J122="","",COUNTIF(INDIRECT("'Calcul1'!"&amp;VLOOKUP($A122,tab_z,2,FALSE)&amp;(J$1+((ROW()-$C127)*4))&amp;":"&amp;VLOOKUP($A122,tab_z,3,FALSE)&amp;(J$2+((ROW()-$C127)*4))),BD!$H$12))/2+IF(J122="","",COUNTIF(INDIRECT("'Calcul1'!"&amp;VLOOKUP($A122,tab_z,2,FALSE)&amp;(J$1+((ROW()-$C127)*4))&amp;":"&amp;VLOOKUP($A122,tab_z,3,FALSE)&amp;(J$2+((ROW()-$C127)*4))),BD!$H$13))/2+IF(J122="","",COUNTIF(INDIRECT("'Calcul1'!"&amp;VLOOKUP($A122,tab_z,2,FALSE)&amp;(J$1+((ROW()-$C127)*4))&amp;":"&amp;VLOOKUP($A122,tab_z,3,FALSE)&amp;(J$2+((ROW()-$C127)*4))),BD!$H$14))/2+IF(J122="","",COUNTIF(INDIRECT("'Calcul1'!"&amp;VLOOKUP($A122,tab_z,2,FALSE)&amp;(J$1+((ROW()-$C127)*4))&amp;":"&amp;VLOOKUP($A122,tab_z,3,FALSE)&amp;(J$2+((ROW()-$C127)*4))),BD!$H$15))/2+IF(J122="","",COUNTIF(INDIRECT("'Calcul1'!"&amp;VLOOKUP($A122,tab_z,2,FALSE)&amp;(J$1+((ROW()-$C127)*4))&amp;":"&amp;VLOOKUP($A122,tab_z,3,FALSE)&amp;(J$2+((ROW()-$C127)*4))),BD!$H$16))/2+IF(J122="","",COUNTIF(INDIRECT("'Calcul1'!"&amp;VLOOKUP($A122,tab_z,2,FALSE)&amp;(J$1+((ROW()-$C127)*4))&amp;":"&amp;VLOOKUP($A122,tab_z,3,FALSE)&amp;(J$2+((ROW()-$C127)*4))),BD!$H$17))/2+IF(J122="","",COUNTIF(INDIRECT("'Calcul1'!"&amp;VLOOKUP($A122,tab_z,2,FALSE)&amp;(J$1+((ROW()-$C127)*4))&amp;":"&amp;VLOOKUP($A122,tab_z,3,FALSE)&amp;(J$2+((ROW()-$C127)*4))),BD!$H$18))/2+IF(J122="","",COUNTIF(INDIRECT("'Calcul1'!"&amp;VLOOKUP($A122,tab_z,2,FALSE)&amp;(J$1+((ROW()-$C127)*4))&amp;":"&amp;VLOOKUP($A122,tab_z,3,FALSE)&amp;(J$2+((ROW()-$C127)*4))),BD!$H$19))/2+IF(J122="","",COUNTIF(INDIRECT("'Calcul1'!"&amp;VLOOKUP($A122,tab_z,2,FALSE)&amp;(J$1+((ROW()-$C127)*4))&amp;":"&amp;VLOOKUP($A122,tab_z,3,FALSE)&amp;(J$2+((ROW()-$C127)*4))),BD!$H$20))/2</f>
        <v>#VALUE!</v>
      </c>
      <c r="K127" s="275" t="e">
        <f ca="1">IF(K122="","",COUNTIF(INDIRECT("'Calcul1'!"&amp;VLOOKUP($A122,tab_z,2,FALSE)&amp;(K$1+((ROW()-$C127)*4))&amp;":"&amp;VLOOKUP($A122,tab_z,3,FALSE)&amp;(K$2+((ROW()-$C127)*4))),BD!$H$2))/2+IF(K122="","",COUNTIF(INDIRECT("'Calcul1'!"&amp;VLOOKUP($A122,tab_z,2,FALSE)&amp;(K$1+((ROW()-$C127)*4))&amp;":"&amp;VLOOKUP($A122,tab_z,3,FALSE)&amp;(K$2+((ROW()-$C127)*4))),BD!$H$3))/2+IF(K122="","",COUNTIF(INDIRECT("'Calcul1'!"&amp;VLOOKUP($A122,tab_z,2,FALSE)&amp;(K$1+((ROW()-$C127)*4))&amp;":"&amp;VLOOKUP($A122,tab_z,3,FALSE)&amp;(K$2+((ROW()-$C127)*4))),BD!$H$4))/2+IF(K122="","",COUNTIF(INDIRECT("'Calcul1'!"&amp;VLOOKUP($A122,tab_z,2,FALSE)&amp;(K$1+((ROW()-$C127)*4))&amp;":"&amp;VLOOKUP($A122,tab_z,3,FALSE)&amp;(K$2+((ROW()-$C127)*4))),BD!$H$5))/2+IF(K122="","",COUNTIF(INDIRECT("'Calcul1'!"&amp;VLOOKUP($A122,tab_z,2,FALSE)&amp;(K$1+((ROW()-$C127)*4))&amp;":"&amp;VLOOKUP($A122,tab_z,3,FALSE)&amp;(K$2+((ROW()-$C127)*4))),BD!$H$6))/2+IF(K122="","",COUNTIF(INDIRECT("'Calcul1'!"&amp;VLOOKUP($A122,tab_z,2,FALSE)&amp;(K$1+((ROW()-$C127)*4))&amp;":"&amp;VLOOKUP($A122,tab_z,3,FALSE)&amp;(K$2+((ROW()-$C127)*4))),BD!$H$7))/2+IF(K122="","",COUNTIF(INDIRECT("'Calcul1'!"&amp;VLOOKUP($A122,tab_z,2,FALSE)&amp;(K$1+((ROW()-$C127)*4))&amp;":"&amp;VLOOKUP($A122,tab_z,3,FALSE)&amp;(K$2+((ROW()-$C127)*4))),BD!$H$8))/2+IF(K122="","",COUNTIF(INDIRECT("'Calcul1'!"&amp;VLOOKUP($A122,tab_z,2,FALSE)&amp;(K$1+((ROW()-$C127)*4))&amp;":"&amp;VLOOKUP($A122,tab_z,3,FALSE)&amp;(K$2+((ROW()-$C127)*4))),BD!$H$9))/2+IF(K122="","",COUNTIF(INDIRECT("'Calcul1'!"&amp;VLOOKUP($A122,tab_z,2,FALSE)&amp;(K$1+((ROW()-$C127)*4))&amp;":"&amp;VLOOKUP($A122,tab_z,3,FALSE)&amp;(K$2+((ROW()-$C127)*4))),BD!$H$10))/2+IF(K122="","",COUNTIF(INDIRECT("'Calcul1'!"&amp;VLOOKUP($A122,tab_z,2,FALSE)&amp;(K$1+((ROW()-$C127)*4))&amp;":"&amp;VLOOKUP($A122,tab_z,3,FALSE)&amp;(K$2+((ROW()-$C127)*4))),BD!$H$11))/2+IF(K122="","",COUNTIF(INDIRECT("'Calcul1'!"&amp;VLOOKUP($A122,tab_z,2,FALSE)&amp;(K$1+((ROW()-$C127)*4))&amp;":"&amp;VLOOKUP($A122,tab_z,3,FALSE)&amp;(K$2+((ROW()-$C127)*4))),BD!$H$12))/2+IF(K122="","",COUNTIF(INDIRECT("'Calcul1'!"&amp;VLOOKUP($A122,tab_z,2,FALSE)&amp;(K$1+((ROW()-$C127)*4))&amp;":"&amp;VLOOKUP($A122,tab_z,3,FALSE)&amp;(K$2+((ROW()-$C127)*4))),BD!$H$13))/2+IF(K122="","",COUNTIF(INDIRECT("'Calcul1'!"&amp;VLOOKUP($A122,tab_z,2,FALSE)&amp;(K$1+((ROW()-$C127)*4))&amp;":"&amp;VLOOKUP($A122,tab_z,3,FALSE)&amp;(K$2+((ROW()-$C127)*4))),BD!$H$14))/2+IF(K122="","",COUNTIF(INDIRECT("'Calcul1'!"&amp;VLOOKUP($A122,tab_z,2,FALSE)&amp;(K$1+((ROW()-$C127)*4))&amp;":"&amp;VLOOKUP($A122,tab_z,3,FALSE)&amp;(K$2+((ROW()-$C127)*4))),BD!$H$15))/2+IF(K122="","",COUNTIF(INDIRECT("'Calcul1'!"&amp;VLOOKUP($A122,tab_z,2,FALSE)&amp;(K$1+((ROW()-$C127)*4))&amp;":"&amp;VLOOKUP($A122,tab_z,3,FALSE)&amp;(K$2+((ROW()-$C127)*4))),BD!$H$16))/2+IF(K122="","",COUNTIF(INDIRECT("'Calcul1'!"&amp;VLOOKUP($A122,tab_z,2,FALSE)&amp;(K$1+((ROW()-$C127)*4))&amp;":"&amp;VLOOKUP($A122,tab_z,3,FALSE)&amp;(K$2+((ROW()-$C127)*4))),BD!$H$17))/2+IF(K122="","",COUNTIF(INDIRECT("'Calcul1'!"&amp;VLOOKUP($A122,tab_z,2,FALSE)&amp;(K$1+((ROW()-$C127)*4))&amp;":"&amp;VLOOKUP($A122,tab_z,3,FALSE)&amp;(K$2+((ROW()-$C127)*4))),BD!$H$18))/2+IF(K122="","",COUNTIF(INDIRECT("'Calcul1'!"&amp;VLOOKUP($A122,tab_z,2,FALSE)&amp;(K$1+((ROW()-$C127)*4))&amp;":"&amp;VLOOKUP($A122,tab_z,3,FALSE)&amp;(K$2+((ROW()-$C127)*4))),BD!$H$19))/2+IF(K122="","",COUNTIF(INDIRECT("'Calcul1'!"&amp;VLOOKUP($A122,tab_z,2,FALSE)&amp;(K$1+((ROW()-$C127)*4))&amp;":"&amp;VLOOKUP($A122,tab_z,3,FALSE)&amp;(K$2+((ROW()-$C127)*4))),BD!$H$20))/2</f>
        <v>#VALUE!</v>
      </c>
      <c r="L127" s="276" t="e">
        <f ca="1">IF(L122="","",COUNTIF(INDIRECT("'Calcul1'!"&amp;VLOOKUP($A122,tab_z,2,FALSE)&amp;(L$1+((ROW()-$C127)*4))&amp;":"&amp;VLOOKUP($A122,tab_z,3,FALSE)&amp;(L$2+((ROW()-$C127)*4))),BD!$H$2))/2+IF(L122="","",COUNTIF(INDIRECT("'Calcul1'!"&amp;VLOOKUP($A122,tab_z,2,FALSE)&amp;(L$1+((ROW()-$C127)*4))&amp;":"&amp;VLOOKUP($A122,tab_z,3,FALSE)&amp;(L$2+((ROW()-$C127)*4))),BD!$H$3))/2+IF(L122="","",COUNTIF(INDIRECT("'Calcul1'!"&amp;VLOOKUP($A122,tab_z,2,FALSE)&amp;(L$1+((ROW()-$C127)*4))&amp;":"&amp;VLOOKUP($A122,tab_z,3,FALSE)&amp;(L$2+((ROW()-$C127)*4))),BD!$H$4))/2+IF(L122="","",COUNTIF(INDIRECT("'Calcul1'!"&amp;VLOOKUP($A122,tab_z,2,FALSE)&amp;(L$1+((ROW()-$C127)*4))&amp;":"&amp;VLOOKUP($A122,tab_z,3,FALSE)&amp;(L$2+((ROW()-$C127)*4))),BD!$H$5))/2+IF(L122="","",COUNTIF(INDIRECT("'Calcul1'!"&amp;VLOOKUP($A122,tab_z,2,FALSE)&amp;(L$1+((ROW()-$C127)*4))&amp;":"&amp;VLOOKUP($A122,tab_z,3,FALSE)&amp;(L$2+((ROW()-$C127)*4))),BD!$H$6))/2+IF(L122="","",COUNTIF(INDIRECT("'Calcul1'!"&amp;VLOOKUP($A122,tab_z,2,FALSE)&amp;(L$1+((ROW()-$C127)*4))&amp;":"&amp;VLOOKUP($A122,tab_z,3,FALSE)&amp;(L$2+((ROW()-$C127)*4))),BD!$H$7))/2+IF(L122="","",COUNTIF(INDIRECT("'Calcul1'!"&amp;VLOOKUP($A122,tab_z,2,FALSE)&amp;(L$1+((ROW()-$C127)*4))&amp;":"&amp;VLOOKUP($A122,tab_z,3,FALSE)&amp;(L$2+((ROW()-$C127)*4))),BD!$H$8))/2+IF(L122="","",COUNTIF(INDIRECT("'Calcul1'!"&amp;VLOOKUP($A122,tab_z,2,FALSE)&amp;(L$1+((ROW()-$C127)*4))&amp;":"&amp;VLOOKUP($A122,tab_z,3,FALSE)&amp;(L$2+((ROW()-$C127)*4))),BD!$H$9))/2+IF(L122="","",COUNTIF(INDIRECT("'Calcul1'!"&amp;VLOOKUP($A122,tab_z,2,FALSE)&amp;(L$1+((ROW()-$C127)*4))&amp;":"&amp;VLOOKUP($A122,tab_z,3,FALSE)&amp;(L$2+((ROW()-$C127)*4))),BD!$H$10))/2+IF(L122="","",COUNTIF(INDIRECT("'Calcul1'!"&amp;VLOOKUP($A122,tab_z,2,FALSE)&amp;(L$1+((ROW()-$C127)*4))&amp;":"&amp;VLOOKUP($A122,tab_z,3,FALSE)&amp;(L$2+((ROW()-$C127)*4))),BD!$H$11))/2+IF(L122="","",COUNTIF(INDIRECT("'Calcul1'!"&amp;VLOOKUP($A122,tab_z,2,FALSE)&amp;(L$1+((ROW()-$C127)*4))&amp;":"&amp;VLOOKUP($A122,tab_z,3,FALSE)&amp;(L$2+((ROW()-$C127)*4))),BD!$H$12))/2+IF(L122="","",COUNTIF(INDIRECT("'Calcul1'!"&amp;VLOOKUP($A122,tab_z,2,FALSE)&amp;(L$1+((ROW()-$C127)*4))&amp;":"&amp;VLOOKUP($A122,tab_z,3,FALSE)&amp;(L$2+((ROW()-$C127)*4))),BD!$H$13))/2+IF(L122="","",COUNTIF(INDIRECT("'Calcul1'!"&amp;VLOOKUP($A122,tab_z,2,FALSE)&amp;(L$1+((ROW()-$C127)*4))&amp;":"&amp;VLOOKUP($A122,tab_z,3,FALSE)&amp;(L$2+((ROW()-$C127)*4))),BD!$H$14))/2+IF(L122="","",COUNTIF(INDIRECT("'Calcul1'!"&amp;VLOOKUP($A122,tab_z,2,FALSE)&amp;(L$1+((ROW()-$C127)*4))&amp;":"&amp;VLOOKUP($A122,tab_z,3,FALSE)&amp;(L$2+((ROW()-$C127)*4))),BD!$H$15))/2+IF(L122="","",COUNTIF(INDIRECT("'Calcul1'!"&amp;VLOOKUP($A122,tab_z,2,FALSE)&amp;(L$1+((ROW()-$C127)*4))&amp;":"&amp;VLOOKUP($A122,tab_z,3,FALSE)&amp;(L$2+((ROW()-$C127)*4))),BD!$H$16))/2+IF(L122="","",COUNTIF(INDIRECT("'Calcul1'!"&amp;VLOOKUP($A122,tab_z,2,FALSE)&amp;(L$1+((ROW()-$C127)*4))&amp;":"&amp;VLOOKUP($A122,tab_z,3,FALSE)&amp;(L$2+((ROW()-$C127)*4))),BD!$H$17))/2+IF(L122="","",COUNTIF(INDIRECT("'Calcul1'!"&amp;VLOOKUP($A122,tab_z,2,FALSE)&amp;(L$1+((ROW()-$C127)*4))&amp;":"&amp;VLOOKUP($A122,tab_z,3,FALSE)&amp;(L$2+((ROW()-$C127)*4))),BD!$H$18))/2+IF(L122="","",COUNTIF(INDIRECT("'Calcul1'!"&amp;VLOOKUP($A122,tab_z,2,FALSE)&amp;(L$1+((ROW()-$C127)*4))&amp;":"&amp;VLOOKUP($A122,tab_z,3,FALSE)&amp;(L$2+((ROW()-$C127)*4))),BD!$H$19))/2+IF(L122="","",COUNTIF(INDIRECT("'Calcul1'!"&amp;VLOOKUP($A122,tab_z,2,FALSE)&amp;(L$1+((ROW()-$C127)*4))&amp;":"&amp;VLOOKUP($A122,tab_z,3,FALSE)&amp;(L$2+((ROW()-$C127)*4))),BD!$H$20))/2</f>
        <v>#VALUE!</v>
      </c>
    </row>
    <row r="128" spans="1:12" x14ac:dyDescent="0.2">
      <c r="C128">
        <v>128</v>
      </c>
      <c r="D128" s="287" t="s">
        <v>534</v>
      </c>
      <c r="E128" s="274">
        <f ca="1">IF(E122="","",COUNTIF(INDIRECT("'Calcul1'!"&amp;VLOOKUP($A122,tab_z,2,FALSE)&amp;(E$1+((ROW()-$C128)*4))&amp;":"&amp;VLOOKUP($A122,tab_z,3,FALSE)&amp;(E$2+((ROW()-$C128)*4))),BD!$K$2))/2+IF(E122="","",COUNTIF(INDIRECT("'Calcul1'!"&amp;VLOOKUP($A122,tab_z,2,FALSE)&amp;(E$1+((ROW()-$C128)*4))&amp;":"&amp;VLOOKUP($A122,tab_z,3,FALSE)&amp;(E$2+((ROW()-$C128)*4))),BD!$K$3))/2+IF(E122="","",COUNTIF(INDIRECT("'Calcul1'!"&amp;VLOOKUP($A122,tab_z,2,FALSE)&amp;(E$1+((ROW()-$C128)*4))&amp;":"&amp;VLOOKUP($A122,tab_z,3,FALSE)&amp;(E$2+((ROW()-$C128)*4))),BD!$K$4))/2+IF(E122="","",COUNTIF(INDIRECT("'Calcul1'!"&amp;VLOOKUP($A122,tab_z,2,FALSE)&amp;(E$1+((ROW()-$C128)*4))&amp;":"&amp;VLOOKUP($A122,tab_z,3,FALSE)&amp;(E$2+((ROW()-$C128)*4))),BD!$K$5))/2+IF(E122="","",COUNTIF(INDIRECT("'Calcul1'!"&amp;VLOOKUP($A122,tab_z,2,FALSE)&amp;(E$1+((ROW()-$C128)*4))&amp;":"&amp;VLOOKUP($A122,tab_z,3,FALSE)&amp;(E$2+((ROW()-$C128)*4))),BD!$K$6))/2+IF(E122="","",COUNTIF(INDIRECT("'Calcul1'!"&amp;VLOOKUP($A122,tab_z,2,FALSE)&amp;(E$1+((ROW()-$C128)*4))&amp;":"&amp;VLOOKUP($A122,tab_z,3,FALSE)&amp;(E$2+((ROW()-$C128)*4))),BD!$K$7))/2+IF(E122="","",COUNTIF(INDIRECT("'Calcul1'!"&amp;VLOOKUP($A122,tab_z,2,FALSE)&amp;(E$1+((ROW()-$C128)*4))&amp;":"&amp;VLOOKUP($A122,tab_z,3,FALSE)&amp;(E$2+((ROW()-$C128)*4))),BD!$K$8))/2+IF(E122="","",COUNTIF(INDIRECT("'Calcul1'!"&amp;VLOOKUP($A122,tab_z,2,FALSE)&amp;(E$1+((ROW()-$C128)*4))&amp;":"&amp;VLOOKUP($A122,tab_z,3,FALSE)&amp;(E$2+((ROW()-$C128)*4))),BD!$K$9))/2+IF(E122="","",COUNTIF(INDIRECT("'Calcul1'!"&amp;VLOOKUP($A122,tab_z,2,FALSE)&amp;(E$1+((ROW()-$C128)*4))&amp;":"&amp;VLOOKUP($A122,tab_z,3,FALSE)&amp;(E$2+((ROW()-$C128)*4))),BD!$K$10))/2+IF(E122="","",COUNTIF(INDIRECT("'Calcul1'!"&amp;VLOOKUP($A122,tab_z,2,FALSE)&amp;(E$1+((ROW()-$C128)*4))&amp;":"&amp;VLOOKUP($A122,tab_z,3,FALSE)&amp;(E$2+((ROW()-$C128)*4))),BD!$K$11))/2+IF(E122="","",COUNTIF(INDIRECT("'Calcul1'!"&amp;VLOOKUP($A122,tab_z,2,FALSE)&amp;(E$1+((ROW()-$C128)*4))&amp;":"&amp;VLOOKUP($A122,tab_z,3,FALSE)&amp;(E$2+((ROW()-$C128)*4))),BD!$K$12))/2+IF(E122="","",COUNTIF(INDIRECT("'Calcul1'!"&amp;VLOOKUP($A122,tab_z,2,FALSE)&amp;(E$1+((ROW()-$C128)*4))&amp;":"&amp;VLOOKUP($A122,tab_z,3,FALSE)&amp;(E$2+((ROW()-$C128)*4))),BD!$K$13))/2+IF(E122="","",COUNTIF(INDIRECT("'Calcul1'!"&amp;VLOOKUP($A122,tab_z,2,FALSE)&amp;(E$1+((ROW()-$C128)*4))&amp;":"&amp;VLOOKUP($A122,tab_z,3,FALSE)&amp;(E$2+((ROW()-$C128)*4))),BD!$K$14))/2+IF(E122="","",COUNTIF(INDIRECT("'Calcul1'!"&amp;VLOOKUP($A122,tab_z,2,FALSE)&amp;(E$1+((ROW()-$C128)*4))&amp;":"&amp;VLOOKUP($A122,tab_z,3,FALSE)&amp;(E$2+((ROW()-$C128)*4))),BD!$K$15))/2+IF(E122="","",COUNTIF(INDIRECT("'Calcul1'!"&amp;VLOOKUP($A122,tab_z,2,FALSE)&amp;(E$1+((ROW()-$C128)*4))&amp;":"&amp;VLOOKUP($A122,tab_z,3,FALSE)&amp;(E$2+((ROW()-$C128)*4))),BD!$K$16))/2+IF(E122="","",COUNTIF(INDIRECT("'Calcul1'!"&amp;VLOOKUP($A122,tab_z,2,FALSE)&amp;(E$1+((ROW()-$C128)*4))&amp;":"&amp;VLOOKUP($A122,tab_z,3,FALSE)&amp;(E$2+((ROW()-$C128)*4))),BD!$K$17))/2+IF(E122="","",COUNTIF(INDIRECT("'Calcul1'!"&amp;VLOOKUP($A122,tab_z,2,FALSE)&amp;(E$1+((ROW()-$C128)*4))&amp;":"&amp;VLOOKUP($A122,tab_z,3,FALSE)&amp;(E$2+((ROW()-$C128)*4))),BD!$K$18))/2+IF(E122="","",COUNTIF(INDIRECT("'Calcul1'!"&amp;VLOOKUP($A122,tab_z,2,FALSE)&amp;(E$1+((ROW()-$C128)*4))&amp;":"&amp;VLOOKUP($A122,tab_z,3,FALSE)&amp;(E$2+((ROW()-$C128)*4))),BD!$K$19))/2+IF(E122="","",COUNTIF(INDIRECT("'Calcul1'!"&amp;VLOOKUP($A122,tab_z,2,FALSE)&amp;(E$1+((ROW()-$C128)*4))&amp;":"&amp;VLOOKUP($A122,tab_z,3,FALSE)&amp;(E$2+((ROW()-$C128)*4))),BD!$K$20))/2</f>
        <v>0</v>
      </c>
      <c r="F128" s="275">
        <f ca="1">IF(F122="","",COUNTIF(INDIRECT("'Calcul1'!"&amp;VLOOKUP($A122,tab_z,2,FALSE)&amp;(F$1+((ROW()-$C128)*4))&amp;":"&amp;VLOOKUP($A122,tab_z,3,FALSE)&amp;(F$2+((ROW()-$C128)*4))),BD!$K$2))/2+IF(F122="","",COUNTIF(INDIRECT("'Calcul1'!"&amp;VLOOKUP($A122,tab_z,2,FALSE)&amp;(F$1+((ROW()-$C128)*4))&amp;":"&amp;VLOOKUP($A122,tab_z,3,FALSE)&amp;(F$2+((ROW()-$C128)*4))),BD!$K$3))/2+IF(F122="","",COUNTIF(INDIRECT("'Calcul1'!"&amp;VLOOKUP($A122,tab_z,2,FALSE)&amp;(F$1+((ROW()-$C128)*4))&amp;":"&amp;VLOOKUP($A122,tab_z,3,FALSE)&amp;(F$2+((ROW()-$C128)*4))),BD!$K$4))/2+IF(F122="","",COUNTIF(INDIRECT("'Calcul1'!"&amp;VLOOKUP($A122,tab_z,2,FALSE)&amp;(F$1+((ROW()-$C128)*4))&amp;":"&amp;VLOOKUP($A122,tab_z,3,FALSE)&amp;(F$2+((ROW()-$C128)*4))),BD!$K$5))/2+IF(F122="","",COUNTIF(INDIRECT("'Calcul1'!"&amp;VLOOKUP($A122,tab_z,2,FALSE)&amp;(F$1+((ROW()-$C128)*4))&amp;":"&amp;VLOOKUP($A122,tab_z,3,FALSE)&amp;(F$2+((ROW()-$C128)*4))),BD!$K$6))/2+IF(F122="","",COUNTIF(INDIRECT("'Calcul1'!"&amp;VLOOKUP($A122,tab_z,2,FALSE)&amp;(F$1+((ROW()-$C128)*4))&amp;":"&amp;VLOOKUP($A122,tab_z,3,FALSE)&amp;(F$2+((ROW()-$C128)*4))),BD!$K$7))/2+IF(F122="","",COUNTIF(INDIRECT("'Calcul1'!"&amp;VLOOKUP($A122,tab_z,2,FALSE)&amp;(F$1+((ROW()-$C128)*4))&amp;":"&amp;VLOOKUP($A122,tab_z,3,FALSE)&amp;(F$2+((ROW()-$C128)*4))),BD!$K$8))/2+IF(F122="","",COUNTIF(INDIRECT("'Calcul1'!"&amp;VLOOKUP($A122,tab_z,2,FALSE)&amp;(F$1+((ROW()-$C128)*4))&amp;":"&amp;VLOOKUP($A122,tab_z,3,FALSE)&amp;(F$2+((ROW()-$C128)*4))),BD!$K$9))/2+IF(F122="","",COUNTIF(INDIRECT("'Calcul1'!"&amp;VLOOKUP($A122,tab_z,2,FALSE)&amp;(F$1+((ROW()-$C128)*4))&amp;":"&amp;VLOOKUP($A122,tab_z,3,FALSE)&amp;(F$2+((ROW()-$C128)*4))),BD!$K$10))/2+IF(F122="","",COUNTIF(INDIRECT("'Calcul1'!"&amp;VLOOKUP($A122,tab_z,2,FALSE)&amp;(F$1+((ROW()-$C128)*4))&amp;":"&amp;VLOOKUP($A122,tab_z,3,FALSE)&amp;(F$2+((ROW()-$C128)*4))),BD!$K$11))/2+IF(F122="","",COUNTIF(INDIRECT("'Calcul1'!"&amp;VLOOKUP($A122,tab_z,2,FALSE)&amp;(F$1+((ROW()-$C128)*4))&amp;":"&amp;VLOOKUP($A122,tab_z,3,FALSE)&amp;(F$2+((ROW()-$C128)*4))),BD!$K$12))/2+IF(F122="","",COUNTIF(INDIRECT("'Calcul1'!"&amp;VLOOKUP($A122,tab_z,2,FALSE)&amp;(F$1+((ROW()-$C128)*4))&amp;":"&amp;VLOOKUP($A122,tab_z,3,FALSE)&amp;(F$2+((ROW()-$C128)*4))),BD!$K$13))/2+IF(F122="","",COUNTIF(INDIRECT("'Calcul1'!"&amp;VLOOKUP($A122,tab_z,2,FALSE)&amp;(F$1+((ROW()-$C128)*4))&amp;":"&amp;VLOOKUP($A122,tab_z,3,FALSE)&amp;(F$2+((ROW()-$C128)*4))),BD!$K$14))/2+IF(F122="","",COUNTIF(INDIRECT("'Calcul1'!"&amp;VLOOKUP($A122,tab_z,2,FALSE)&amp;(F$1+((ROW()-$C128)*4))&amp;":"&amp;VLOOKUP($A122,tab_z,3,FALSE)&amp;(F$2+((ROW()-$C128)*4))),BD!$K$15))/2+IF(F122="","",COUNTIF(INDIRECT("'Calcul1'!"&amp;VLOOKUP($A122,tab_z,2,FALSE)&amp;(F$1+((ROW()-$C128)*4))&amp;":"&amp;VLOOKUP($A122,tab_z,3,FALSE)&amp;(F$2+((ROW()-$C128)*4))),BD!$K$16))/2+IF(F122="","",COUNTIF(INDIRECT("'Calcul1'!"&amp;VLOOKUP($A122,tab_z,2,FALSE)&amp;(F$1+((ROW()-$C128)*4))&amp;":"&amp;VLOOKUP($A122,tab_z,3,FALSE)&amp;(F$2+((ROW()-$C128)*4))),BD!$K$17))/2+IF(F122="","",COUNTIF(INDIRECT("'Calcul1'!"&amp;VLOOKUP($A122,tab_z,2,FALSE)&amp;(F$1+((ROW()-$C128)*4))&amp;":"&amp;VLOOKUP($A122,tab_z,3,FALSE)&amp;(F$2+((ROW()-$C128)*4))),BD!$K$18))/2+IF(F122="","",COUNTIF(INDIRECT("'Calcul1'!"&amp;VLOOKUP($A122,tab_z,2,FALSE)&amp;(F$1+((ROW()-$C128)*4))&amp;":"&amp;VLOOKUP($A122,tab_z,3,FALSE)&amp;(F$2+((ROW()-$C128)*4))),BD!$K$19))/2+IF(F122="","",COUNTIF(INDIRECT("'Calcul1'!"&amp;VLOOKUP($A122,tab_z,2,FALSE)&amp;(F$1+((ROW()-$C128)*4))&amp;":"&amp;VLOOKUP($A122,tab_z,3,FALSE)&amp;(F$2+((ROW()-$C128)*4))),BD!$K$20))/2</f>
        <v>0</v>
      </c>
      <c r="G128" s="275">
        <f ca="1">IF(G122="","",COUNTIF(INDIRECT("'Calcul1'!"&amp;VLOOKUP($A122,tab_z,2,FALSE)&amp;(G$1+((ROW()-$C128)*4))&amp;":"&amp;VLOOKUP($A122,tab_z,3,FALSE)&amp;(G$2+((ROW()-$C128)*4))),BD!$K$2))/2+IF(G122="","",COUNTIF(INDIRECT("'Calcul1'!"&amp;VLOOKUP($A122,tab_z,2,FALSE)&amp;(G$1+((ROW()-$C128)*4))&amp;":"&amp;VLOOKUP($A122,tab_z,3,FALSE)&amp;(G$2+((ROW()-$C128)*4))),BD!$K$3))/2+IF(G122="","",COUNTIF(INDIRECT("'Calcul1'!"&amp;VLOOKUP($A122,tab_z,2,FALSE)&amp;(G$1+((ROW()-$C128)*4))&amp;":"&amp;VLOOKUP($A122,tab_z,3,FALSE)&amp;(G$2+((ROW()-$C128)*4))),BD!$K$4))/2+IF(G122="","",COUNTIF(INDIRECT("'Calcul1'!"&amp;VLOOKUP($A122,tab_z,2,FALSE)&amp;(G$1+((ROW()-$C128)*4))&amp;":"&amp;VLOOKUP($A122,tab_z,3,FALSE)&amp;(G$2+((ROW()-$C128)*4))),BD!$K$5))/2+IF(G122="","",COUNTIF(INDIRECT("'Calcul1'!"&amp;VLOOKUP($A122,tab_z,2,FALSE)&amp;(G$1+((ROW()-$C128)*4))&amp;":"&amp;VLOOKUP($A122,tab_z,3,FALSE)&amp;(G$2+((ROW()-$C128)*4))),BD!$K$6))/2+IF(G122="","",COUNTIF(INDIRECT("'Calcul1'!"&amp;VLOOKUP($A122,tab_z,2,FALSE)&amp;(G$1+((ROW()-$C128)*4))&amp;":"&amp;VLOOKUP($A122,tab_z,3,FALSE)&amp;(G$2+((ROW()-$C128)*4))),BD!$K$7))/2+IF(G122="","",COUNTIF(INDIRECT("'Calcul1'!"&amp;VLOOKUP($A122,tab_z,2,FALSE)&amp;(G$1+((ROW()-$C128)*4))&amp;":"&amp;VLOOKUP($A122,tab_z,3,FALSE)&amp;(G$2+((ROW()-$C128)*4))),BD!$K$8))/2+IF(G122="","",COUNTIF(INDIRECT("'Calcul1'!"&amp;VLOOKUP($A122,tab_z,2,FALSE)&amp;(G$1+((ROW()-$C128)*4))&amp;":"&amp;VLOOKUP($A122,tab_z,3,FALSE)&amp;(G$2+((ROW()-$C128)*4))),BD!$K$9))/2+IF(G122="","",COUNTIF(INDIRECT("'Calcul1'!"&amp;VLOOKUP($A122,tab_z,2,FALSE)&amp;(G$1+((ROW()-$C128)*4))&amp;":"&amp;VLOOKUP($A122,tab_z,3,FALSE)&amp;(G$2+((ROW()-$C128)*4))),BD!$K$10))/2+IF(G122="","",COUNTIF(INDIRECT("'Calcul1'!"&amp;VLOOKUP($A122,tab_z,2,FALSE)&amp;(G$1+((ROW()-$C128)*4))&amp;":"&amp;VLOOKUP($A122,tab_z,3,FALSE)&amp;(G$2+((ROW()-$C128)*4))),BD!$K$11))/2+IF(G122="","",COUNTIF(INDIRECT("'Calcul1'!"&amp;VLOOKUP($A122,tab_z,2,FALSE)&amp;(G$1+((ROW()-$C128)*4))&amp;":"&amp;VLOOKUP($A122,tab_z,3,FALSE)&amp;(G$2+((ROW()-$C128)*4))),BD!$K$12))/2+IF(G122="","",COUNTIF(INDIRECT("'Calcul1'!"&amp;VLOOKUP($A122,tab_z,2,FALSE)&amp;(G$1+((ROW()-$C128)*4))&amp;":"&amp;VLOOKUP($A122,tab_z,3,FALSE)&amp;(G$2+((ROW()-$C128)*4))),BD!$K$13))/2+IF(G122="","",COUNTIF(INDIRECT("'Calcul1'!"&amp;VLOOKUP($A122,tab_z,2,FALSE)&amp;(G$1+((ROW()-$C128)*4))&amp;":"&amp;VLOOKUP($A122,tab_z,3,FALSE)&amp;(G$2+((ROW()-$C128)*4))),BD!$K$14))/2+IF(G122="","",COUNTIF(INDIRECT("'Calcul1'!"&amp;VLOOKUP($A122,tab_z,2,FALSE)&amp;(G$1+((ROW()-$C128)*4))&amp;":"&amp;VLOOKUP($A122,tab_z,3,FALSE)&amp;(G$2+((ROW()-$C128)*4))),BD!$K$15))/2+IF(G122="","",COUNTIF(INDIRECT("'Calcul1'!"&amp;VLOOKUP($A122,tab_z,2,FALSE)&amp;(G$1+((ROW()-$C128)*4))&amp;":"&amp;VLOOKUP($A122,tab_z,3,FALSE)&amp;(G$2+((ROW()-$C128)*4))),BD!$K$16))/2+IF(G122="","",COUNTIF(INDIRECT("'Calcul1'!"&amp;VLOOKUP($A122,tab_z,2,FALSE)&amp;(G$1+((ROW()-$C128)*4))&amp;":"&amp;VLOOKUP($A122,tab_z,3,FALSE)&amp;(G$2+((ROW()-$C128)*4))),BD!$K$17))/2+IF(G122="","",COUNTIF(INDIRECT("'Calcul1'!"&amp;VLOOKUP($A122,tab_z,2,FALSE)&amp;(G$1+((ROW()-$C128)*4))&amp;":"&amp;VLOOKUP($A122,tab_z,3,FALSE)&amp;(G$2+((ROW()-$C128)*4))),BD!$K$18))/2+IF(G122="","",COUNTIF(INDIRECT("'Calcul1'!"&amp;VLOOKUP($A122,tab_z,2,FALSE)&amp;(G$1+((ROW()-$C128)*4))&amp;":"&amp;VLOOKUP($A122,tab_z,3,FALSE)&amp;(G$2+((ROW()-$C128)*4))),BD!$K$19))/2+IF(G122="","",COUNTIF(INDIRECT("'Calcul1'!"&amp;VLOOKUP($A122,tab_z,2,FALSE)&amp;(G$1+((ROW()-$C128)*4))&amp;":"&amp;VLOOKUP($A122,tab_z,3,FALSE)&amp;(G$2+((ROW()-$C128)*4))),BD!$K$20))/2</f>
        <v>0</v>
      </c>
      <c r="H128" s="275" t="e">
        <f ca="1">IF(H122="","",COUNTIF(INDIRECT("'Calcul1'!"&amp;VLOOKUP($A122,tab_z,2,FALSE)&amp;(H$1+((ROW()-$C128)*4))&amp;":"&amp;VLOOKUP($A122,tab_z,3,FALSE)&amp;(H$2+((ROW()-$C128)*4))),BD!$K$2))/2+IF(H122="","",COUNTIF(INDIRECT("'Calcul1'!"&amp;VLOOKUP($A122,tab_z,2,FALSE)&amp;(H$1+((ROW()-$C128)*4))&amp;":"&amp;VLOOKUP($A122,tab_z,3,FALSE)&amp;(H$2+((ROW()-$C128)*4))),BD!$K$3))/2+IF(H122="","",COUNTIF(INDIRECT("'Calcul1'!"&amp;VLOOKUP($A122,tab_z,2,FALSE)&amp;(H$1+((ROW()-$C128)*4))&amp;":"&amp;VLOOKUP($A122,tab_z,3,FALSE)&amp;(H$2+((ROW()-$C128)*4))),BD!$K$4))/2+IF(H122="","",COUNTIF(INDIRECT("'Calcul1'!"&amp;VLOOKUP($A122,tab_z,2,FALSE)&amp;(H$1+((ROW()-$C128)*4))&amp;":"&amp;VLOOKUP($A122,tab_z,3,FALSE)&amp;(H$2+((ROW()-$C128)*4))),BD!$K$5))/2+IF(H122="","",COUNTIF(INDIRECT("'Calcul1'!"&amp;VLOOKUP($A122,tab_z,2,FALSE)&amp;(H$1+((ROW()-$C128)*4))&amp;":"&amp;VLOOKUP($A122,tab_z,3,FALSE)&amp;(H$2+((ROW()-$C128)*4))),BD!$K$6))/2+IF(H122="","",COUNTIF(INDIRECT("'Calcul1'!"&amp;VLOOKUP($A122,tab_z,2,FALSE)&amp;(H$1+((ROW()-$C128)*4))&amp;":"&amp;VLOOKUP($A122,tab_z,3,FALSE)&amp;(H$2+((ROW()-$C128)*4))),BD!$K$7))/2+IF(H122="","",COUNTIF(INDIRECT("'Calcul1'!"&amp;VLOOKUP($A122,tab_z,2,FALSE)&amp;(H$1+((ROW()-$C128)*4))&amp;":"&amp;VLOOKUP($A122,tab_z,3,FALSE)&amp;(H$2+((ROW()-$C128)*4))),BD!$K$8))/2+IF(H122="","",COUNTIF(INDIRECT("'Calcul1'!"&amp;VLOOKUP($A122,tab_z,2,FALSE)&amp;(H$1+((ROW()-$C128)*4))&amp;":"&amp;VLOOKUP($A122,tab_z,3,FALSE)&amp;(H$2+((ROW()-$C128)*4))),BD!$K$9))/2+IF(H122="","",COUNTIF(INDIRECT("'Calcul1'!"&amp;VLOOKUP($A122,tab_z,2,FALSE)&amp;(H$1+((ROW()-$C128)*4))&amp;":"&amp;VLOOKUP($A122,tab_z,3,FALSE)&amp;(H$2+((ROW()-$C128)*4))),BD!$K$10))/2+IF(H122="","",COUNTIF(INDIRECT("'Calcul1'!"&amp;VLOOKUP($A122,tab_z,2,FALSE)&amp;(H$1+((ROW()-$C128)*4))&amp;":"&amp;VLOOKUP($A122,tab_z,3,FALSE)&amp;(H$2+((ROW()-$C128)*4))),BD!$K$11))/2+IF(H122="","",COUNTIF(INDIRECT("'Calcul1'!"&amp;VLOOKUP($A122,tab_z,2,FALSE)&amp;(H$1+((ROW()-$C128)*4))&amp;":"&amp;VLOOKUP($A122,tab_z,3,FALSE)&amp;(H$2+((ROW()-$C128)*4))),BD!$K$12))/2+IF(H122="","",COUNTIF(INDIRECT("'Calcul1'!"&amp;VLOOKUP($A122,tab_z,2,FALSE)&amp;(H$1+((ROW()-$C128)*4))&amp;":"&amp;VLOOKUP($A122,tab_z,3,FALSE)&amp;(H$2+((ROW()-$C128)*4))),BD!$K$13))/2+IF(H122="","",COUNTIF(INDIRECT("'Calcul1'!"&amp;VLOOKUP($A122,tab_z,2,FALSE)&amp;(H$1+((ROW()-$C128)*4))&amp;":"&amp;VLOOKUP($A122,tab_z,3,FALSE)&amp;(H$2+((ROW()-$C128)*4))),BD!$K$14))/2+IF(H122="","",COUNTIF(INDIRECT("'Calcul1'!"&amp;VLOOKUP($A122,tab_z,2,FALSE)&amp;(H$1+((ROW()-$C128)*4))&amp;":"&amp;VLOOKUP($A122,tab_z,3,FALSE)&amp;(H$2+((ROW()-$C128)*4))),BD!$K$15))/2+IF(H122="","",COUNTIF(INDIRECT("'Calcul1'!"&amp;VLOOKUP($A122,tab_z,2,FALSE)&amp;(H$1+((ROW()-$C128)*4))&amp;":"&amp;VLOOKUP($A122,tab_z,3,FALSE)&amp;(H$2+((ROW()-$C128)*4))),BD!$K$16))/2+IF(H122="","",COUNTIF(INDIRECT("'Calcul1'!"&amp;VLOOKUP($A122,tab_z,2,FALSE)&amp;(H$1+((ROW()-$C128)*4))&amp;":"&amp;VLOOKUP($A122,tab_z,3,FALSE)&amp;(H$2+((ROW()-$C128)*4))),BD!$K$17))/2+IF(H122="","",COUNTIF(INDIRECT("'Calcul1'!"&amp;VLOOKUP($A122,tab_z,2,FALSE)&amp;(H$1+((ROW()-$C128)*4))&amp;":"&amp;VLOOKUP($A122,tab_z,3,FALSE)&amp;(H$2+((ROW()-$C128)*4))),BD!$K$18))/2+IF(H122="","",COUNTIF(INDIRECT("'Calcul1'!"&amp;VLOOKUP($A122,tab_z,2,FALSE)&amp;(H$1+((ROW()-$C128)*4))&amp;":"&amp;VLOOKUP($A122,tab_z,3,FALSE)&amp;(H$2+((ROW()-$C128)*4))),BD!$K$19))/2+IF(H122="","",COUNTIF(INDIRECT("'Calcul1'!"&amp;VLOOKUP($A122,tab_z,2,FALSE)&amp;(H$1+((ROW()-$C128)*4))&amp;":"&amp;VLOOKUP($A122,tab_z,3,FALSE)&amp;(H$2+((ROW()-$C128)*4))),BD!$K$20))/2</f>
        <v>#VALUE!</v>
      </c>
      <c r="I128" s="275" t="e">
        <f ca="1">IF(I122="","",COUNTIF(INDIRECT("'Calcul1'!"&amp;VLOOKUP($A122,tab_z,2,FALSE)&amp;(I$1+((ROW()-$C128)*4))&amp;":"&amp;VLOOKUP($A122,tab_z,3,FALSE)&amp;(I$2+((ROW()-$C128)*4))),BD!$K$2))/2+IF(I122="","",COUNTIF(INDIRECT("'Calcul1'!"&amp;VLOOKUP($A122,tab_z,2,FALSE)&amp;(I$1+((ROW()-$C128)*4))&amp;":"&amp;VLOOKUP($A122,tab_z,3,FALSE)&amp;(I$2+((ROW()-$C128)*4))),BD!$K$3))/2+IF(I122="","",COUNTIF(INDIRECT("'Calcul1'!"&amp;VLOOKUP($A122,tab_z,2,FALSE)&amp;(I$1+((ROW()-$C128)*4))&amp;":"&amp;VLOOKUP($A122,tab_z,3,FALSE)&amp;(I$2+((ROW()-$C128)*4))),BD!$K$4))/2+IF(I122="","",COUNTIF(INDIRECT("'Calcul1'!"&amp;VLOOKUP($A122,tab_z,2,FALSE)&amp;(I$1+((ROW()-$C128)*4))&amp;":"&amp;VLOOKUP($A122,tab_z,3,FALSE)&amp;(I$2+((ROW()-$C128)*4))),BD!$K$5))/2+IF(I122="","",COUNTIF(INDIRECT("'Calcul1'!"&amp;VLOOKUP($A122,tab_z,2,FALSE)&amp;(I$1+((ROW()-$C128)*4))&amp;":"&amp;VLOOKUP($A122,tab_z,3,FALSE)&amp;(I$2+((ROW()-$C128)*4))),BD!$K$6))/2+IF(I122="","",COUNTIF(INDIRECT("'Calcul1'!"&amp;VLOOKUP($A122,tab_z,2,FALSE)&amp;(I$1+((ROW()-$C128)*4))&amp;":"&amp;VLOOKUP($A122,tab_z,3,FALSE)&amp;(I$2+((ROW()-$C128)*4))),BD!$K$7))/2+IF(I122="","",COUNTIF(INDIRECT("'Calcul1'!"&amp;VLOOKUP($A122,tab_z,2,FALSE)&amp;(I$1+((ROW()-$C128)*4))&amp;":"&amp;VLOOKUP($A122,tab_z,3,FALSE)&amp;(I$2+((ROW()-$C128)*4))),BD!$K$8))/2+IF(I122="","",COUNTIF(INDIRECT("'Calcul1'!"&amp;VLOOKUP($A122,tab_z,2,FALSE)&amp;(I$1+((ROW()-$C128)*4))&amp;":"&amp;VLOOKUP($A122,tab_z,3,FALSE)&amp;(I$2+((ROW()-$C128)*4))),BD!$K$9))/2+IF(I122="","",COUNTIF(INDIRECT("'Calcul1'!"&amp;VLOOKUP($A122,tab_z,2,FALSE)&amp;(I$1+((ROW()-$C128)*4))&amp;":"&amp;VLOOKUP($A122,tab_z,3,FALSE)&amp;(I$2+((ROW()-$C128)*4))),BD!$K$10))/2+IF(I122="","",COUNTIF(INDIRECT("'Calcul1'!"&amp;VLOOKUP($A122,tab_z,2,FALSE)&amp;(I$1+((ROW()-$C128)*4))&amp;":"&amp;VLOOKUP($A122,tab_z,3,FALSE)&amp;(I$2+((ROW()-$C128)*4))),BD!$K$11))/2+IF(I122="","",COUNTIF(INDIRECT("'Calcul1'!"&amp;VLOOKUP($A122,tab_z,2,FALSE)&amp;(I$1+((ROW()-$C128)*4))&amp;":"&amp;VLOOKUP($A122,tab_z,3,FALSE)&amp;(I$2+((ROW()-$C128)*4))),BD!$K$12))/2+IF(I122="","",COUNTIF(INDIRECT("'Calcul1'!"&amp;VLOOKUP($A122,tab_z,2,FALSE)&amp;(I$1+((ROW()-$C128)*4))&amp;":"&amp;VLOOKUP($A122,tab_z,3,FALSE)&amp;(I$2+((ROW()-$C128)*4))),BD!$K$13))/2+IF(I122="","",COUNTIF(INDIRECT("'Calcul1'!"&amp;VLOOKUP($A122,tab_z,2,FALSE)&amp;(I$1+((ROW()-$C128)*4))&amp;":"&amp;VLOOKUP($A122,tab_z,3,FALSE)&amp;(I$2+((ROW()-$C128)*4))),BD!$K$14))/2+IF(I122="","",COUNTIF(INDIRECT("'Calcul1'!"&amp;VLOOKUP($A122,tab_z,2,FALSE)&amp;(I$1+((ROW()-$C128)*4))&amp;":"&amp;VLOOKUP($A122,tab_z,3,FALSE)&amp;(I$2+((ROW()-$C128)*4))),BD!$K$15))/2+IF(I122="","",COUNTIF(INDIRECT("'Calcul1'!"&amp;VLOOKUP($A122,tab_z,2,FALSE)&amp;(I$1+((ROW()-$C128)*4))&amp;":"&amp;VLOOKUP($A122,tab_z,3,FALSE)&amp;(I$2+((ROW()-$C128)*4))),BD!$K$16))/2+IF(I122="","",COUNTIF(INDIRECT("'Calcul1'!"&amp;VLOOKUP($A122,tab_z,2,FALSE)&amp;(I$1+((ROW()-$C128)*4))&amp;":"&amp;VLOOKUP($A122,tab_z,3,FALSE)&amp;(I$2+((ROW()-$C128)*4))),BD!$K$17))/2+IF(I122="","",COUNTIF(INDIRECT("'Calcul1'!"&amp;VLOOKUP($A122,tab_z,2,FALSE)&amp;(I$1+((ROW()-$C128)*4))&amp;":"&amp;VLOOKUP($A122,tab_z,3,FALSE)&amp;(I$2+((ROW()-$C128)*4))),BD!$K$18))/2+IF(I122="","",COUNTIF(INDIRECT("'Calcul1'!"&amp;VLOOKUP($A122,tab_z,2,FALSE)&amp;(I$1+((ROW()-$C128)*4))&amp;":"&amp;VLOOKUP($A122,tab_z,3,FALSE)&amp;(I$2+((ROW()-$C128)*4))),BD!$K$19))/2+IF(I122="","",COUNTIF(INDIRECT("'Calcul1'!"&amp;VLOOKUP($A122,tab_z,2,FALSE)&amp;(I$1+((ROW()-$C128)*4))&amp;":"&amp;VLOOKUP($A122,tab_z,3,FALSE)&amp;(I$2+((ROW()-$C128)*4))),BD!$K$20))/2</f>
        <v>#VALUE!</v>
      </c>
      <c r="J128" s="275" t="e">
        <f ca="1">IF(J122="","",COUNTIF(INDIRECT("'Calcul1'!"&amp;VLOOKUP($A122,tab_z,2,FALSE)&amp;(J$1+((ROW()-$C128)*4))&amp;":"&amp;VLOOKUP($A122,tab_z,3,FALSE)&amp;(J$2+((ROW()-$C128)*4))),BD!$K$2))/2+IF(J122="","",COUNTIF(INDIRECT("'Calcul1'!"&amp;VLOOKUP($A122,tab_z,2,FALSE)&amp;(J$1+((ROW()-$C128)*4))&amp;":"&amp;VLOOKUP($A122,tab_z,3,FALSE)&amp;(J$2+((ROW()-$C128)*4))),BD!$K$3))/2+IF(J122="","",COUNTIF(INDIRECT("'Calcul1'!"&amp;VLOOKUP($A122,tab_z,2,FALSE)&amp;(J$1+((ROW()-$C128)*4))&amp;":"&amp;VLOOKUP($A122,tab_z,3,FALSE)&amp;(J$2+((ROW()-$C128)*4))),BD!$K$4))/2+IF(J122="","",COUNTIF(INDIRECT("'Calcul1'!"&amp;VLOOKUP($A122,tab_z,2,FALSE)&amp;(J$1+((ROW()-$C128)*4))&amp;":"&amp;VLOOKUP($A122,tab_z,3,FALSE)&amp;(J$2+((ROW()-$C128)*4))),BD!$K$5))/2+IF(J122="","",COUNTIF(INDIRECT("'Calcul1'!"&amp;VLOOKUP($A122,tab_z,2,FALSE)&amp;(J$1+((ROW()-$C128)*4))&amp;":"&amp;VLOOKUP($A122,tab_z,3,FALSE)&amp;(J$2+((ROW()-$C128)*4))),BD!$K$6))/2+IF(J122="","",COUNTIF(INDIRECT("'Calcul1'!"&amp;VLOOKUP($A122,tab_z,2,FALSE)&amp;(J$1+((ROW()-$C128)*4))&amp;":"&amp;VLOOKUP($A122,tab_z,3,FALSE)&amp;(J$2+((ROW()-$C128)*4))),BD!$K$7))/2+IF(J122="","",COUNTIF(INDIRECT("'Calcul1'!"&amp;VLOOKUP($A122,tab_z,2,FALSE)&amp;(J$1+((ROW()-$C128)*4))&amp;":"&amp;VLOOKUP($A122,tab_z,3,FALSE)&amp;(J$2+((ROW()-$C128)*4))),BD!$K$8))/2+IF(J122="","",COUNTIF(INDIRECT("'Calcul1'!"&amp;VLOOKUP($A122,tab_z,2,FALSE)&amp;(J$1+((ROW()-$C128)*4))&amp;":"&amp;VLOOKUP($A122,tab_z,3,FALSE)&amp;(J$2+((ROW()-$C128)*4))),BD!$K$9))/2+IF(J122="","",COUNTIF(INDIRECT("'Calcul1'!"&amp;VLOOKUP($A122,tab_z,2,FALSE)&amp;(J$1+((ROW()-$C128)*4))&amp;":"&amp;VLOOKUP($A122,tab_z,3,FALSE)&amp;(J$2+((ROW()-$C128)*4))),BD!$K$10))/2+IF(J122="","",COUNTIF(INDIRECT("'Calcul1'!"&amp;VLOOKUP($A122,tab_z,2,FALSE)&amp;(J$1+((ROW()-$C128)*4))&amp;":"&amp;VLOOKUP($A122,tab_z,3,FALSE)&amp;(J$2+((ROW()-$C128)*4))),BD!$K$11))/2+IF(J122="","",COUNTIF(INDIRECT("'Calcul1'!"&amp;VLOOKUP($A122,tab_z,2,FALSE)&amp;(J$1+((ROW()-$C128)*4))&amp;":"&amp;VLOOKUP($A122,tab_z,3,FALSE)&amp;(J$2+((ROW()-$C128)*4))),BD!$K$12))/2+IF(J122="","",COUNTIF(INDIRECT("'Calcul1'!"&amp;VLOOKUP($A122,tab_z,2,FALSE)&amp;(J$1+((ROW()-$C128)*4))&amp;":"&amp;VLOOKUP($A122,tab_z,3,FALSE)&amp;(J$2+((ROW()-$C128)*4))),BD!$K$13))/2+IF(J122="","",COUNTIF(INDIRECT("'Calcul1'!"&amp;VLOOKUP($A122,tab_z,2,FALSE)&amp;(J$1+((ROW()-$C128)*4))&amp;":"&amp;VLOOKUP($A122,tab_z,3,FALSE)&amp;(J$2+((ROW()-$C128)*4))),BD!$K$14))/2+IF(J122="","",COUNTIF(INDIRECT("'Calcul1'!"&amp;VLOOKUP($A122,tab_z,2,FALSE)&amp;(J$1+((ROW()-$C128)*4))&amp;":"&amp;VLOOKUP($A122,tab_z,3,FALSE)&amp;(J$2+((ROW()-$C128)*4))),BD!$K$15))/2+IF(J122="","",COUNTIF(INDIRECT("'Calcul1'!"&amp;VLOOKUP($A122,tab_z,2,FALSE)&amp;(J$1+((ROW()-$C128)*4))&amp;":"&amp;VLOOKUP($A122,tab_z,3,FALSE)&amp;(J$2+((ROW()-$C128)*4))),BD!$K$16))/2+IF(J122="","",COUNTIF(INDIRECT("'Calcul1'!"&amp;VLOOKUP($A122,tab_z,2,FALSE)&amp;(J$1+((ROW()-$C128)*4))&amp;":"&amp;VLOOKUP($A122,tab_z,3,FALSE)&amp;(J$2+((ROW()-$C128)*4))),BD!$K$17))/2+IF(J122="","",COUNTIF(INDIRECT("'Calcul1'!"&amp;VLOOKUP($A122,tab_z,2,FALSE)&amp;(J$1+((ROW()-$C128)*4))&amp;":"&amp;VLOOKUP($A122,tab_z,3,FALSE)&amp;(J$2+((ROW()-$C128)*4))),BD!$K$18))/2+IF(J122="","",COUNTIF(INDIRECT("'Calcul1'!"&amp;VLOOKUP($A122,tab_z,2,FALSE)&amp;(J$1+((ROW()-$C128)*4))&amp;":"&amp;VLOOKUP($A122,tab_z,3,FALSE)&amp;(J$2+((ROW()-$C128)*4))),BD!$K$19))/2+IF(J122="","",COUNTIF(INDIRECT("'Calcul1'!"&amp;VLOOKUP($A122,tab_z,2,FALSE)&amp;(J$1+((ROW()-$C128)*4))&amp;":"&amp;VLOOKUP($A122,tab_z,3,FALSE)&amp;(J$2+((ROW()-$C128)*4))),BD!$K$20))/2</f>
        <v>#VALUE!</v>
      </c>
      <c r="K128" s="275" t="e">
        <f ca="1">IF(K122="","",COUNTIF(INDIRECT("'Calcul1'!"&amp;VLOOKUP($A122,tab_z,2,FALSE)&amp;(K$1+((ROW()-$C128)*4))&amp;":"&amp;VLOOKUP($A122,tab_z,3,FALSE)&amp;(K$2+((ROW()-$C128)*4))),BD!$K$2))/2+IF(K122="","",COUNTIF(INDIRECT("'Calcul1'!"&amp;VLOOKUP($A122,tab_z,2,FALSE)&amp;(K$1+((ROW()-$C128)*4))&amp;":"&amp;VLOOKUP($A122,tab_z,3,FALSE)&amp;(K$2+((ROW()-$C128)*4))),BD!$K$3))/2+IF(K122="","",COUNTIF(INDIRECT("'Calcul1'!"&amp;VLOOKUP($A122,tab_z,2,FALSE)&amp;(K$1+((ROW()-$C128)*4))&amp;":"&amp;VLOOKUP($A122,tab_z,3,FALSE)&amp;(K$2+((ROW()-$C128)*4))),BD!$K$4))/2+IF(K122="","",COUNTIF(INDIRECT("'Calcul1'!"&amp;VLOOKUP($A122,tab_z,2,FALSE)&amp;(K$1+((ROW()-$C128)*4))&amp;":"&amp;VLOOKUP($A122,tab_z,3,FALSE)&amp;(K$2+((ROW()-$C128)*4))),BD!$K$5))/2+IF(K122="","",COUNTIF(INDIRECT("'Calcul1'!"&amp;VLOOKUP($A122,tab_z,2,FALSE)&amp;(K$1+((ROW()-$C128)*4))&amp;":"&amp;VLOOKUP($A122,tab_z,3,FALSE)&amp;(K$2+((ROW()-$C128)*4))),BD!$K$6))/2+IF(K122="","",COUNTIF(INDIRECT("'Calcul1'!"&amp;VLOOKUP($A122,tab_z,2,FALSE)&amp;(K$1+((ROW()-$C128)*4))&amp;":"&amp;VLOOKUP($A122,tab_z,3,FALSE)&amp;(K$2+((ROW()-$C128)*4))),BD!$K$7))/2+IF(K122="","",COUNTIF(INDIRECT("'Calcul1'!"&amp;VLOOKUP($A122,tab_z,2,FALSE)&amp;(K$1+((ROW()-$C128)*4))&amp;":"&amp;VLOOKUP($A122,tab_z,3,FALSE)&amp;(K$2+((ROW()-$C128)*4))),BD!$K$8))/2+IF(K122="","",COUNTIF(INDIRECT("'Calcul1'!"&amp;VLOOKUP($A122,tab_z,2,FALSE)&amp;(K$1+((ROW()-$C128)*4))&amp;":"&amp;VLOOKUP($A122,tab_z,3,FALSE)&amp;(K$2+((ROW()-$C128)*4))),BD!$K$9))/2+IF(K122="","",COUNTIF(INDIRECT("'Calcul1'!"&amp;VLOOKUP($A122,tab_z,2,FALSE)&amp;(K$1+((ROW()-$C128)*4))&amp;":"&amp;VLOOKUP($A122,tab_z,3,FALSE)&amp;(K$2+((ROW()-$C128)*4))),BD!$K$10))/2+IF(K122="","",COUNTIF(INDIRECT("'Calcul1'!"&amp;VLOOKUP($A122,tab_z,2,FALSE)&amp;(K$1+((ROW()-$C128)*4))&amp;":"&amp;VLOOKUP($A122,tab_z,3,FALSE)&amp;(K$2+((ROW()-$C128)*4))),BD!$K$11))/2+IF(K122="","",COUNTIF(INDIRECT("'Calcul1'!"&amp;VLOOKUP($A122,tab_z,2,FALSE)&amp;(K$1+((ROW()-$C128)*4))&amp;":"&amp;VLOOKUP($A122,tab_z,3,FALSE)&amp;(K$2+((ROW()-$C128)*4))),BD!$K$12))/2+IF(K122="","",COUNTIF(INDIRECT("'Calcul1'!"&amp;VLOOKUP($A122,tab_z,2,FALSE)&amp;(K$1+((ROW()-$C128)*4))&amp;":"&amp;VLOOKUP($A122,tab_z,3,FALSE)&amp;(K$2+((ROW()-$C128)*4))),BD!$K$13))/2+IF(K122="","",COUNTIF(INDIRECT("'Calcul1'!"&amp;VLOOKUP($A122,tab_z,2,FALSE)&amp;(K$1+((ROW()-$C128)*4))&amp;":"&amp;VLOOKUP($A122,tab_z,3,FALSE)&amp;(K$2+((ROW()-$C128)*4))),BD!$K$14))/2+IF(K122="","",COUNTIF(INDIRECT("'Calcul1'!"&amp;VLOOKUP($A122,tab_z,2,FALSE)&amp;(K$1+((ROW()-$C128)*4))&amp;":"&amp;VLOOKUP($A122,tab_z,3,FALSE)&amp;(K$2+((ROW()-$C128)*4))),BD!$K$15))/2+IF(K122="","",COUNTIF(INDIRECT("'Calcul1'!"&amp;VLOOKUP($A122,tab_z,2,FALSE)&amp;(K$1+((ROW()-$C128)*4))&amp;":"&amp;VLOOKUP($A122,tab_z,3,FALSE)&amp;(K$2+((ROW()-$C128)*4))),BD!$K$16))/2+IF(K122="","",COUNTIF(INDIRECT("'Calcul1'!"&amp;VLOOKUP($A122,tab_z,2,FALSE)&amp;(K$1+((ROW()-$C128)*4))&amp;":"&amp;VLOOKUP($A122,tab_z,3,FALSE)&amp;(K$2+((ROW()-$C128)*4))),BD!$K$17))/2+IF(K122="","",COUNTIF(INDIRECT("'Calcul1'!"&amp;VLOOKUP($A122,tab_z,2,FALSE)&amp;(K$1+((ROW()-$C128)*4))&amp;":"&amp;VLOOKUP($A122,tab_z,3,FALSE)&amp;(K$2+((ROW()-$C128)*4))),BD!$K$18))/2+IF(K122="","",COUNTIF(INDIRECT("'Calcul1'!"&amp;VLOOKUP($A122,tab_z,2,FALSE)&amp;(K$1+((ROW()-$C128)*4))&amp;":"&amp;VLOOKUP($A122,tab_z,3,FALSE)&amp;(K$2+((ROW()-$C128)*4))),BD!$K$19))/2+IF(K122="","",COUNTIF(INDIRECT("'Calcul1'!"&amp;VLOOKUP($A122,tab_z,2,FALSE)&amp;(K$1+((ROW()-$C128)*4))&amp;":"&amp;VLOOKUP($A122,tab_z,3,FALSE)&amp;(K$2+((ROW()-$C128)*4))),BD!$K$20))/2</f>
        <v>#VALUE!</v>
      </c>
      <c r="L128" s="276" t="e">
        <f ca="1">IF(L122="","",COUNTIF(INDIRECT("'Calcul1'!"&amp;VLOOKUP($A122,tab_z,2,FALSE)&amp;(L$1+((ROW()-$C128)*4))&amp;":"&amp;VLOOKUP($A122,tab_z,3,FALSE)&amp;(L$2+((ROW()-$C128)*4))),BD!$K$2))/2+IF(L122="","",COUNTIF(INDIRECT("'Calcul1'!"&amp;VLOOKUP($A122,tab_z,2,FALSE)&amp;(L$1+((ROW()-$C128)*4))&amp;":"&amp;VLOOKUP($A122,tab_z,3,FALSE)&amp;(L$2+((ROW()-$C128)*4))),BD!$K$3))/2+IF(L122="","",COUNTIF(INDIRECT("'Calcul1'!"&amp;VLOOKUP($A122,tab_z,2,FALSE)&amp;(L$1+((ROW()-$C128)*4))&amp;":"&amp;VLOOKUP($A122,tab_z,3,FALSE)&amp;(L$2+((ROW()-$C128)*4))),BD!$K$4))/2+IF(L122="","",COUNTIF(INDIRECT("'Calcul1'!"&amp;VLOOKUP($A122,tab_z,2,FALSE)&amp;(L$1+((ROW()-$C128)*4))&amp;":"&amp;VLOOKUP($A122,tab_z,3,FALSE)&amp;(L$2+((ROW()-$C128)*4))),BD!$K$5))/2+IF(L122="","",COUNTIF(INDIRECT("'Calcul1'!"&amp;VLOOKUP($A122,tab_z,2,FALSE)&amp;(L$1+((ROW()-$C128)*4))&amp;":"&amp;VLOOKUP($A122,tab_z,3,FALSE)&amp;(L$2+((ROW()-$C128)*4))),BD!$K$6))/2+IF(L122="","",COUNTIF(INDIRECT("'Calcul1'!"&amp;VLOOKUP($A122,tab_z,2,FALSE)&amp;(L$1+((ROW()-$C128)*4))&amp;":"&amp;VLOOKUP($A122,tab_z,3,FALSE)&amp;(L$2+((ROW()-$C128)*4))),BD!$K$7))/2+IF(L122="","",COUNTIF(INDIRECT("'Calcul1'!"&amp;VLOOKUP($A122,tab_z,2,FALSE)&amp;(L$1+((ROW()-$C128)*4))&amp;":"&amp;VLOOKUP($A122,tab_z,3,FALSE)&amp;(L$2+((ROW()-$C128)*4))),BD!$K$8))/2+IF(L122="","",COUNTIF(INDIRECT("'Calcul1'!"&amp;VLOOKUP($A122,tab_z,2,FALSE)&amp;(L$1+((ROW()-$C128)*4))&amp;":"&amp;VLOOKUP($A122,tab_z,3,FALSE)&amp;(L$2+((ROW()-$C128)*4))),BD!$K$9))/2+IF(L122="","",COUNTIF(INDIRECT("'Calcul1'!"&amp;VLOOKUP($A122,tab_z,2,FALSE)&amp;(L$1+((ROW()-$C128)*4))&amp;":"&amp;VLOOKUP($A122,tab_z,3,FALSE)&amp;(L$2+((ROW()-$C128)*4))),BD!$K$10))/2+IF(L122="","",COUNTIF(INDIRECT("'Calcul1'!"&amp;VLOOKUP($A122,tab_z,2,FALSE)&amp;(L$1+((ROW()-$C128)*4))&amp;":"&amp;VLOOKUP($A122,tab_z,3,FALSE)&amp;(L$2+((ROW()-$C128)*4))),BD!$K$11))/2+IF(L122="","",COUNTIF(INDIRECT("'Calcul1'!"&amp;VLOOKUP($A122,tab_z,2,FALSE)&amp;(L$1+((ROW()-$C128)*4))&amp;":"&amp;VLOOKUP($A122,tab_z,3,FALSE)&amp;(L$2+((ROW()-$C128)*4))),BD!$K$12))/2+IF(L122="","",COUNTIF(INDIRECT("'Calcul1'!"&amp;VLOOKUP($A122,tab_z,2,FALSE)&amp;(L$1+((ROW()-$C128)*4))&amp;":"&amp;VLOOKUP($A122,tab_z,3,FALSE)&amp;(L$2+((ROW()-$C128)*4))),BD!$K$13))/2+IF(L122="","",COUNTIF(INDIRECT("'Calcul1'!"&amp;VLOOKUP($A122,tab_z,2,FALSE)&amp;(L$1+((ROW()-$C128)*4))&amp;":"&amp;VLOOKUP($A122,tab_z,3,FALSE)&amp;(L$2+((ROW()-$C128)*4))),BD!$K$14))/2+IF(L122="","",COUNTIF(INDIRECT("'Calcul1'!"&amp;VLOOKUP($A122,tab_z,2,FALSE)&amp;(L$1+((ROW()-$C128)*4))&amp;":"&amp;VLOOKUP($A122,tab_z,3,FALSE)&amp;(L$2+((ROW()-$C128)*4))),BD!$K$15))/2+IF(L122="","",COUNTIF(INDIRECT("'Calcul1'!"&amp;VLOOKUP($A122,tab_z,2,FALSE)&amp;(L$1+((ROW()-$C128)*4))&amp;":"&amp;VLOOKUP($A122,tab_z,3,FALSE)&amp;(L$2+((ROW()-$C128)*4))),BD!$K$16))/2+IF(L122="","",COUNTIF(INDIRECT("'Calcul1'!"&amp;VLOOKUP($A122,tab_z,2,FALSE)&amp;(L$1+((ROW()-$C128)*4))&amp;":"&amp;VLOOKUP($A122,tab_z,3,FALSE)&amp;(L$2+((ROW()-$C128)*4))),BD!$K$17))/2+IF(L122="","",COUNTIF(INDIRECT("'Calcul1'!"&amp;VLOOKUP($A122,tab_z,2,FALSE)&amp;(L$1+((ROW()-$C128)*4))&amp;":"&amp;VLOOKUP($A122,tab_z,3,FALSE)&amp;(L$2+((ROW()-$C128)*4))),BD!$K$18))/2+IF(L122="","",COUNTIF(INDIRECT("'Calcul1'!"&amp;VLOOKUP($A122,tab_z,2,FALSE)&amp;(L$1+((ROW()-$C128)*4))&amp;":"&amp;VLOOKUP($A122,tab_z,3,FALSE)&amp;(L$2+((ROW()-$C128)*4))),BD!$K$19))/2+IF(L122="","",COUNTIF(INDIRECT("'Calcul1'!"&amp;VLOOKUP($A122,tab_z,2,FALSE)&amp;(L$1+((ROW()-$C128)*4))&amp;":"&amp;VLOOKUP($A122,tab_z,3,FALSE)&amp;(L$2+((ROW()-$C128)*4))),BD!$K$20))/2</f>
        <v>#VALUE!</v>
      </c>
    </row>
    <row r="129" spans="1:12" x14ac:dyDescent="0.2">
      <c r="C129">
        <v>129</v>
      </c>
      <c r="D129" s="287" t="s">
        <v>535</v>
      </c>
      <c r="E129" s="274">
        <f t="shared" ref="E129:L129" ca="1" si="39">IF(E122="","",COUNTIF(INDIRECT("'Calcul1'!"&amp;VLOOKUP($A122,tab_z,2,FALSE)&amp;(E$1+((ROW()-$C129)*4))&amp;":"&amp;VLOOKUP($A122,tab_z,3,FALSE)&amp;(E$2+((ROW()-$C129)*4))),0))</f>
        <v>11</v>
      </c>
      <c r="F129" s="275">
        <f t="shared" ca="1" si="39"/>
        <v>11</v>
      </c>
      <c r="G129" s="275">
        <f t="shared" ca="1" si="39"/>
        <v>11</v>
      </c>
      <c r="H129" s="275" t="str">
        <f t="shared" ca="1" si="39"/>
        <v/>
      </c>
      <c r="I129" s="275" t="str">
        <f t="shared" ca="1" si="39"/>
        <v/>
      </c>
      <c r="J129" s="275" t="str">
        <f t="shared" ca="1" si="39"/>
        <v/>
      </c>
      <c r="K129" s="275" t="str">
        <f t="shared" ca="1" si="39"/>
        <v/>
      </c>
      <c r="L129" s="276" t="str">
        <f t="shared" ca="1" si="39"/>
        <v/>
      </c>
    </row>
    <row r="130" spans="1:12" x14ac:dyDescent="0.2">
      <c r="C130">
        <v>130</v>
      </c>
      <c r="D130" s="287" t="s">
        <v>536</v>
      </c>
      <c r="E130" s="274">
        <f ca="1">IF(E122="","",COUNTIF(INDIRECT("'Calcul1'!"&amp;VLOOKUP($A122,tab_z,2,FALSE)&amp;(E$1+((ROW()-$C130)*4))&amp;":"&amp;VLOOKUP($A122,tab_z,3,FALSE)&amp;(E$2+((ROW()-$C130)*4))),BD!$B$2))+IF(E122="","",COUNTIF(INDIRECT("'Calcul1'!"&amp;VLOOKUP($A122,tab_z,2,FALSE)&amp;(E$1+((ROW()-$C130)*4))&amp;":"&amp;VLOOKUP($A122,tab_z,3,FALSE)&amp;(E$2+((ROW()-$C130)*4))),CP_2_M))/2+IF(E122="","",COUNTIF(INDIRECT("'Calcul1'!"&amp;VLOOKUP($A122,tab_z,2,FALSE)&amp;(E$1+((ROW()-$C130)*4))&amp;":"&amp;VLOOKUP($A122,tab_z,3,FALSE)&amp;(E$2+((ROW()-$C130)*4))),CP_2_A))/2+IF(E122="","",COUNTIF(INDIRECT("'Calcul1'!"&amp;VLOOKUP($A122,tab_z,2,FALSE)&amp;(E$1+((ROW()-$C130)*4))&amp;":"&amp;VLOOKUP($A122,tab_z,3,FALSE)&amp;(E$2+((ROW()-$C130)*4))),BD!$B$6))/2+IF(E122="","",COUNTIF(INDIRECT("'Calcul1'!"&amp;VLOOKUP($A122,tab_z,2,FALSE)&amp;(E$1+((ROW()-$C130)*4))&amp;":"&amp;VLOOKUP($A122,tab_z,3,FALSE)&amp;(E$2+((ROW()-$C130)*4))),BD!$B$7))/2</f>
        <v>0</v>
      </c>
      <c r="F130" s="275">
        <f ca="1">IF(F122="","",COUNTIF(INDIRECT("'Calcul1'!"&amp;VLOOKUP($A122,tab_z,2,FALSE)&amp;(F$1+((ROW()-$C130)*4))&amp;":"&amp;VLOOKUP($A122,tab_z,3,FALSE)&amp;(F$2+((ROW()-$C130)*4))),BD!$B$2))+IF(F122="","",COUNTIF(INDIRECT("'Calcul1'!"&amp;VLOOKUP($A122,tab_z,2,FALSE)&amp;(F$1+((ROW()-$C130)*4))&amp;":"&amp;VLOOKUP($A122,tab_z,3,FALSE)&amp;(F$2+((ROW()-$C130)*4))),CP_2_M))/2+IF(F122="","",COUNTIF(INDIRECT("'Calcul1'!"&amp;VLOOKUP($A122,tab_z,2,FALSE)&amp;(F$1+((ROW()-$C130)*4))&amp;":"&amp;VLOOKUP($A122,tab_z,3,FALSE)&amp;(F$2+((ROW()-$C130)*4))),CP_2_A))/2+IF(F122="","",COUNTIF(INDIRECT("'Calcul1'!"&amp;VLOOKUP($A122,tab_z,2,FALSE)&amp;(F$1+((ROW()-$C130)*4))&amp;":"&amp;VLOOKUP($A122,tab_z,3,FALSE)&amp;(F$2+((ROW()-$C130)*4))),BD!$B$6))/2+IF(F122="","",COUNTIF(INDIRECT("'Calcul1'!"&amp;VLOOKUP($A122,tab_z,2,FALSE)&amp;(F$1+((ROW()-$C130)*4))&amp;":"&amp;VLOOKUP($A122,tab_z,3,FALSE)&amp;(F$2+((ROW()-$C130)*4))),BD!$B$7))/2</f>
        <v>0</v>
      </c>
      <c r="G130" s="275">
        <f ca="1">IF(G122="","",COUNTIF(INDIRECT("'Calcul1'!"&amp;VLOOKUP($A122,tab_z,2,FALSE)&amp;(G$1+((ROW()-$C130)*4))&amp;":"&amp;VLOOKUP($A122,tab_z,3,FALSE)&amp;(G$2+((ROW()-$C130)*4))),BD!$B$2))+IF(G122="","",COUNTIF(INDIRECT("'Calcul1'!"&amp;VLOOKUP($A122,tab_z,2,FALSE)&amp;(G$1+((ROW()-$C130)*4))&amp;":"&amp;VLOOKUP($A122,tab_z,3,FALSE)&amp;(G$2+((ROW()-$C130)*4))),CP_2_M))/2+IF(G122="","",COUNTIF(INDIRECT("'Calcul1'!"&amp;VLOOKUP($A122,tab_z,2,FALSE)&amp;(G$1+((ROW()-$C130)*4))&amp;":"&amp;VLOOKUP($A122,tab_z,3,FALSE)&amp;(G$2+((ROW()-$C130)*4))),CP_2_A))/2+IF(G122="","",COUNTIF(INDIRECT("'Calcul1'!"&amp;VLOOKUP($A122,tab_z,2,FALSE)&amp;(G$1+((ROW()-$C130)*4))&amp;":"&amp;VLOOKUP($A122,tab_z,3,FALSE)&amp;(G$2+((ROW()-$C130)*4))),BD!$B$6))/2+IF(G122="","",COUNTIF(INDIRECT("'Calcul1'!"&amp;VLOOKUP($A122,tab_z,2,FALSE)&amp;(G$1+((ROW()-$C130)*4))&amp;":"&amp;VLOOKUP($A122,tab_z,3,FALSE)&amp;(G$2+((ROW()-$C130)*4))),BD!$B$7))/2</f>
        <v>0</v>
      </c>
      <c r="H130" s="275" t="e">
        <f ca="1">IF(H122="","",COUNTIF(INDIRECT("'Calcul1'!"&amp;VLOOKUP($A122,tab_z,2,FALSE)&amp;(H$1+((ROW()-$C130)*4))&amp;":"&amp;VLOOKUP($A122,tab_z,3,FALSE)&amp;(H$2+((ROW()-$C130)*4))),BD!$B$2))+IF(H122="","",COUNTIF(INDIRECT("'Calcul1'!"&amp;VLOOKUP($A122,tab_z,2,FALSE)&amp;(H$1+((ROW()-$C130)*4))&amp;":"&amp;VLOOKUP($A122,tab_z,3,FALSE)&amp;(H$2+((ROW()-$C130)*4))),CP_2_M))/2+IF(H122="","",COUNTIF(INDIRECT("'Calcul1'!"&amp;VLOOKUP($A122,tab_z,2,FALSE)&amp;(H$1+((ROW()-$C130)*4))&amp;":"&amp;VLOOKUP($A122,tab_z,3,FALSE)&amp;(H$2+((ROW()-$C130)*4))),CP_2_A))/2+IF(H122="","",COUNTIF(INDIRECT("'Calcul1'!"&amp;VLOOKUP($A122,tab_z,2,FALSE)&amp;(H$1+((ROW()-$C130)*4))&amp;":"&amp;VLOOKUP($A122,tab_z,3,FALSE)&amp;(H$2+((ROW()-$C130)*4))),BD!$B$6))/2+IF(H122="","",COUNTIF(INDIRECT("'Calcul1'!"&amp;VLOOKUP($A122,tab_z,2,FALSE)&amp;(H$1+((ROW()-$C130)*4))&amp;":"&amp;VLOOKUP($A122,tab_z,3,FALSE)&amp;(H$2+((ROW()-$C130)*4))),BD!$B$7))/2</f>
        <v>#VALUE!</v>
      </c>
      <c r="I130" s="275" t="e">
        <f ca="1">IF(I122="","",COUNTIF(INDIRECT("'Calcul1'!"&amp;VLOOKUP($A122,tab_z,2,FALSE)&amp;(I$1+((ROW()-$C130)*4))&amp;":"&amp;VLOOKUP($A122,tab_z,3,FALSE)&amp;(I$2+((ROW()-$C130)*4))),BD!$B$2))+IF(I122="","",COUNTIF(INDIRECT("'Calcul1'!"&amp;VLOOKUP($A122,tab_z,2,FALSE)&amp;(I$1+((ROW()-$C130)*4))&amp;":"&amp;VLOOKUP($A122,tab_z,3,FALSE)&amp;(I$2+((ROW()-$C130)*4))),CP_2_M))/2+IF(I122="","",COUNTIF(INDIRECT("'Calcul1'!"&amp;VLOOKUP($A122,tab_z,2,FALSE)&amp;(I$1+((ROW()-$C130)*4))&amp;":"&amp;VLOOKUP($A122,tab_z,3,FALSE)&amp;(I$2+((ROW()-$C130)*4))),CP_2_A))/2+IF(I122="","",COUNTIF(INDIRECT("'Calcul1'!"&amp;VLOOKUP($A122,tab_z,2,FALSE)&amp;(I$1+((ROW()-$C130)*4))&amp;":"&amp;VLOOKUP($A122,tab_z,3,FALSE)&amp;(I$2+((ROW()-$C130)*4))),BD!$B$6))/2+IF(I122="","",COUNTIF(INDIRECT("'Calcul1'!"&amp;VLOOKUP($A122,tab_z,2,FALSE)&amp;(I$1+((ROW()-$C130)*4))&amp;":"&amp;VLOOKUP($A122,tab_z,3,FALSE)&amp;(I$2+((ROW()-$C130)*4))),BD!$B$7))/2</f>
        <v>#VALUE!</v>
      </c>
      <c r="J130" s="275" t="e">
        <f ca="1">IF(J122="","",COUNTIF(INDIRECT("'Calcul1'!"&amp;VLOOKUP($A122,tab_z,2,FALSE)&amp;(J$1+((ROW()-$C130)*4))&amp;":"&amp;VLOOKUP($A122,tab_z,3,FALSE)&amp;(J$2+((ROW()-$C130)*4))),BD!$B$2))+IF(J122="","",COUNTIF(INDIRECT("'Calcul1'!"&amp;VLOOKUP($A122,tab_z,2,FALSE)&amp;(J$1+((ROW()-$C130)*4))&amp;":"&amp;VLOOKUP($A122,tab_z,3,FALSE)&amp;(J$2+((ROW()-$C130)*4))),CP_2_M))/2+IF(J122="","",COUNTIF(INDIRECT("'Calcul1'!"&amp;VLOOKUP($A122,tab_z,2,FALSE)&amp;(J$1+((ROW()-$C130)*4))&amp;":"&amp;VLOOKUP($A122,tab_z,3,FALSE)&amp;(J$2+((ROW()-$C130)*4))),CP_2_A))/2+IF(J122="","",COUNTIF(INDIRECT("'Calcul1'!"&amp;VLOOKUP($A122,tab_z,2,FALSE)&amp;(J$1+((ROW()-$C130)*4))&amp;":"&amp;VLOOKUP($A122,tab_z,3,FALSE)&amp;(J$2+((ROW()-$C130)*4))),BD!$B$6))/2+IF(J122="","",COUNTIF(INDIRECT("'Calcul1'!"&amp;VLOOKUP($A122,tab_z,2,FALSE)&amp;(J$1+((ROW()-$C130)*4))&amp;":"&amp;VLOOKUP($A122,tab_z,3,FALSE)&amp;(J$2+((ROW()-$C130)*4))),BD!$B$7))/2</f>
        <v>#VALUE!</v>
      </c>
      <c r="K130" s="275" t="e">
        <f ca="1">IF(K122="","",COUNTIF(INDIRECT("'Calcul1'!"&amp;VLOOKUP($A122,tab_z,2,FALSE)&amp;(K$1+((ROW()-$C130)*4))&amp;":"&amp;VLOOKUP($A122,tab_z,3,FALSE)&amp;(K$2+((ROW()-$C130)*4))),BD!$B$2))+IF(K122="","",COUNTIF(INDIRECT("'Calcul1'!"&amp;VLOOKUP($A122,tab_z,2,FALSE)&amp;(K$1+((ROW()-$C130)*4))&amp;":"&amp;VLOOKUP($A122,tab_z,3,FALSE)&amp;(K$2+((ROW()-$C130)*4))),CP_2_M))/2+IF(K122="","",COUNTIF(INDIRECT("'Calcul1'!"&amp;VLOOKUP($A122,tab_z,2,FALSE)&amp;(K$1+((ROW()-$C130)*4))&amp;":"&amp;VLOOKUP($A122,tab_z,3,FALSE)&amp;(K$2+((ROW()-$C130)*4))),CP_2_A))/2+IF(K122="","",COUNTIF(INDIRECT("'Calcul1'!"&amp;VLOOKUP($A122,tab_z,2,FALSE)&amp;(K$1+((ROW()-$C130)*4))&amp;":"&amp;VLOOKUP($A122,tab_z,3,FALSE)&amp;(K$2+((ROW()-$C130)*4))),BD!$B$6))/2+IF(K122="","",COUNTIF(INDIRECT("'Calcul1'!"&amp;VLOOKUP($A122,tab_z,2,FALSE)&amp;(K$1+((ROW()-$C130)*4))&amp;":"&amp;VLOOKUP($A122,tab_z,3,FALSE)&amp;(K$2+((ROW()-$C130)*4))),BD!$B$7))/2</f>
        <v>#VALUE!</v>
      </c>
      <c r="L130" s="276" t="e">
        <f ca="1">IF(L122="","",COUNTIF(INDIRECT("'Calcul1'!"&amp;VLOOKUP($A122,tab_z,2,FALSE)&amp;(L$1+((ROW()-$C130)*4))&amp;":"&amp;VLOOKUP($A122,tab_z,3,FALSE)&amp;(L$2+((ROW()-$C130)*4))),BD!$B$2))+IF(L122="","",COUNTIF(INDIRECT("'Calcul1'!"&amp;VLOOKUP($A122,tab_z,2,FALSE)&amp;(L$1+((ROW()-$C130)*4))&amp;":"&amp;VLOOKUP($A122,tab_z,3,FALSE)&amp;(L$2+((ROW()-$C130)*4))),CP_2_M))/2+IF(L122="","",COUNTIF(INDIRECT("'Calcul1'!"&amp;VLOOKUP($A122,tab_z,2,FALSE)&amp;(L$1+((ROW()-$C130)*4))&amp;":"&amp;VLOOKUP($A122,tab_z,3,FALSE)&amp;(L$2+((ROW()-$C130)*4))),CP_2_A))/2+IF(L122="","",COUNTIF(INDIRECT("'Calcul1'!"&amp;VLOOKUP($A122,tab_z,2,FALSE)&amp;(L$1+((ROW()-$C130)*4))&amp;":"&amp;VLOOKUP($A122,tab_z,3,FALSE)&amp;(L$2+((ROW()-$C130)*4))),BD!$B$6))/2+IF(L122="","",COUNTIF(INDIRECT("'Calcul1'!"&amp;VLOOKUP($A122,tab_z,2,FALSE)&amp;(L$1+((ROW()-$C130)*4))&amp;":"&amp;VLOOKUP($A122,tab_z,3,FALSE)&amp;(L$2+((ROW()-$C130)*4))),BD!$B$7))/2</f>
        <v>#VALUE!</v>
      </c>
    </row>
    <row r="131" spans="1:12" x14ac:dyDescent="0.2">
      <c r="C131">
        <v>131</v>
      </c>
      <c r="D131" s="287" t="s">
        <v>537</v>
      </c>
      <c r="E131" s="274">
        <f ca="1">IF(E122="","",COUNTIF(INDIRECT("'Calcul1'!"&amp;VLOOKUP($A122,tab_z,2,FALSE)&amp;(E$1+((ROW()-$C131)*4))&amp;":"&amp;VLOOKUP($A122,tab_z,3,FALSE)&amp;(E$2+((ROW()-$C131)*4))),BD!$B$8))+IF(E122="","",COUNTIF(INDIRECT("'Calcul1'!"&amp;VLOOKUP($A122,tab_z,2,FALSE)&amp;(E$1+((ROW()-$C131)*4))&amp;":"&amp;VLOOKUP($A122,tab_z,3,FALSE)&amp;(E$2+((ROW()-$C131)*4))),BD!$B$9))+IF(E122="","",COUNTIF(INDIRECT("'Calcul1'!"&amp;VLOOKUP($A122,tab_z,2,FALSE)&amp;(E$1+((ROW()-$C131)*4))&amp;":"&amp;VLOOKUP($A122,tab_z,3,FALSE)&amp;(E$2+((ROW()-$C131)*4))),BD!$B$10))+IF(E122="","",COUNTIF(INDIRECT("'Calcul1'!"&amp;VLOOKUP($A122,tab_z,2,FALSE)&amp;(E$1+((ROW()-$C131)*4))&amp;":"&amp;VLOOKUP($A122,tab_z,3,FALSE)&amp;(E$2+((ROW()-$C131)*4))),BD!$B$11))+IF(E122="","",COUNTIF(INDIRECT("'Calcul1'!"&amp;VLOOKUP($A122,tab_z,2,FALSE)&amp;(E$1+((ROW()-$C131)*4))&amp;":"&amp;VLOOKUP($A122,tab_z,3,FALSE)&amp;(E$2+((ROW()-$C131)*4))),BD!$B$12))+IF(E122="","",COUNTIF(INDIRECT("'Calcul1'!"&amp;VLOOKUP($A122,tab_z,2,FALSE)&amp;(E$1+((ROW()-$C131)*4))&amp;":"&amp;VLOOKUP($A122,tab_z,3,FALSE)&amp;(E$2+((ROW()-$C131)*4))),BD!$B$13))</f>
        <v>0</v>
      </c>
      <c r="F131" s="275">
        <f ca="1">IF(F122="","",COUNTIF(INDIRECT("'Calcul1'!"&amp;VLOOKUP($A122,tab_z,2,FALSE)&amp;(F$1+((ROW()-$C131)*4))&amp;":"&amp;VLOOKUP($A122,tab_z,3,FALSE)&amp;(F$2+((ROW()-$C131)*4))),BD!$B$8))+IF(F122="","",COUNTIF(INDIRECT("'Calcul1'!"&amp;VLOOKUP($A122,tab_z,2,FALSE)&amp;(F$1+((ROW()-$C131)*4))&amp;":"&amp;VLOOKUP($A122,tab_z,3,FALSE)&amp;(F$2+((ROW()-$C131)*4))),BD!$B$9))+IF(F122="","",COUNTIF(INDIRECT("'Calcul1'!"&amp;VLOOKUP($A122,tab_z,2,FALSE)&amp;(F$1+((ROW()-$C131)*4))&amp;":"&amp;VLOOKUP($A122,tab_z,3,FALSE)&amp;(F$2+((ROW()-$C131)*4))),BD!$B$10))+IF(F122="","",COUNTIF(INDIRECT("'Calcul1'!"&amp;VLOOKUP($A122,tab_z,2,FALSE)&amp;(F$1+((ROW()-$C131)*4))&amp;":"&amp;VLOOKUP($A122,tab_z,3,FALSE)&amp;(F$2+((ROW()-$C131)*4))),BD!$B$11))+IF(F122="","",COUNTIF(INDIRECT("'Calcul1'!"&amp;VLOOKUP($A122,tab_z,2,FALSE)&amp;(F$1+((ROW()-$C131)*4))&amp;":"&amp;VLOOKUP($A122,tab_z,3,FALSE)&amp;(F$2+((ROW()-$C131)*4))),BD!$B$12))+IF(F122="","",COUNTIF(INDIRECT("'Calcul1'!"&amp;VLOOKUP($A122,tab_z,2,FALSE)&amp;(F$1+((ROW()-$C131)*4))&amp;":"&amp;VLOOKUP($A122,tab_z,3,FALSE)&amp;(F$2+((ROW()-$C131)*4))),BD!$B$13))</f>
        <v>0</v>
      </c>
      <c r="G131" s="275">
        <f ca="1">IF(G122="","",COUNTIF(INDIRECT("'Calcul1'!"&amp;VLOOKUP($A122,tab_z,2,FALSE)&amp;(G$1+((ROW()-$C131)*4))&amp;":"&amp;VLOOKUP($A122,tab_z,3,FALSE)&amp;(G$2+((ROW()-$C131)*4))),BD!$B$8))+IF(G122="","",COUNTIF(INDIRECT("'Calcul1'!"&amp;VLOOKUP($A122,tab_z,2,FALSE)&amp;(G$1+((ROW()-$C131)*4))&amp;":"&amp;VLOOKUP($A122,tab_z,3,FALSE)&amp;(G$2+((ROW()-$C131)*4))),BD!$B$9))+IF(G122="","",COUNTIF(INDIRECT("'Calcul1'!"&amp;VLOOKUP($A122,tab_z,2,FALSE)&amp;(G$1+((ROW()-$C131)*4))&amp;":"&amp;VLOOKUP($A122,tab_z,3,FALSE)&amp;(G$2+((ROW()-$C131)*4))),BD!$B$10))+IF(G122="","",COUNTIF(INDIRECT("'Calcul1'!"&amp;VLOOKUP($A122,tab_z,2,FALSE)&amp;(G$1+((ROW()-$C131)*4))&amp;":"&amp;VLOOKUP($A122,tab_z,3,FALSE)&amp;(G$2+((ROW()-$C131)*4))),BD!$B$11))+IF(G122="","",COUNTIF(INDIRECT("'Calcul1'!"&amp;VLOOKUP($A122,tab_z,2,FALSE)&amp;(G$1+((ROW()-$C131)*4))&amp;":"&amp;VLOOKUP($A122,tab_z,3,FALSE)&amp;(G$2+((ROW()-$C131)*4))),BD!$B$12))+IF(G122="","",COUNTIF(INDIRECT("'Calcul1'!"&amp;VLOOKUP($A122,tab_z,2,FALSE)&amp;(G$1+((ROW()-$C131)*4))&amp;":"&amp;VLOOKUP($A122,tab_z,3,FALSE)&amp;(G$2+((ROW()-$C131)*4))),BD!$B$13))</f>
        <v>0</v>
      </c>
      <c r="H131" s="275" t="e">
        <f ca="1">IF(H122="","",COUNTIF(INDIRECT("'Calcul1'!"&amp;VLOOKUP($A122,tab_z,2,FALSE)&amp;(H$1+((ROW()-$C131)*4))&amp;":"&amp;VLOOKUP($A122,tab_z,3,FALSE)&amp;(H$2+((ROW()-$C131)*4))),BD!$B$8))+IF(H122="","",COUNTIF(INDIRECT("'Calcul1'!"&amp;VLOOKUP($A122,tab_z,2,FALSE)&amp;(H$1+((ROW()-$C131)*4))&amp;":"&amp;VLOOKUP($A122,tab_z,3,FALSE)&amp;(H$2+((ROW()-$C131)*4))),BD!$B$9))+IF(H122="","",COUNTIF(INDIRECT("'Calcul1'!"&amp;VLOOKUP($A122,tab_z,2,FALSE)&amp;(H$1+((ROW()-$C131)*4))&amp;":"&amp;VLOOKUP($A122,tab_z,3,FALSE)&amp;(H$2+((ROW()-$C131)*4))),BD!$B$10))+IF(H122="","",COUNTIF(INDIRECT("'Calcul1'!"&amp;VLOOKUP($A122,tab_z,2,FALSE)&amp;(H$1+((ROW()-$C131)*4))&amp;":"&amp;VLOOKUP($A122,tab_z,3,FALSE)&amp;(H$2+((ROW()-$C131)*4))),BD!$B$11))+IF(H122="","",COUNTIF(INDIRECT("'Calcul1'!"&amp;VLOOKUP($A122,tab_z,2,FALSE)&amp;(H$1+((ROW()-$C131)*4))&amp;":"&amp;VLOOKUP($A122,tab_z,3,FALSE)&amp;(H$2+((ROW()-$C131)*4))),BD!$B$12))+IF(H122="","",COUNTIF(INDIRECT("'Calcul1'!"&amp;VLOOKUP($A122,tab_z,2,FALSE)&amp;(H$1+((ROW()-$C131)*4))&amp;":"&amp;VLOOKUP($A122,tab_z,3,FALSE)&amp;(H$2+((ROW()-$C131)*4))),BD!$B$13))</f>
        <v>#VALUE!</v>
      </c>
      <c r="I131" s="275" t="e">
        <f ca="1">IF(I122="","",COUNTIF(INDIRECT("'Calcul1'!"&amp;VLOOKUP($A122,tab_z,2,FALSE)&amp;(I$1+((ROW()-$C131)*4))&amp;":"&amp;VLOOKUP($A122,tab_z,3,FALSE)&amp;(I$2+((ROW()-$C131)*4))),BD!$B$8))+IF(I122="","",COUNTIF(INDIRECT("'Calcul1'!"&amp;VLOOKUP($A122,tab_z,2,FALSE)&amp;(I$1+((ROW()-$C131)*4))&amp;":"&amp;VLOOKUP($A122,tab_z,3,FALSE)&amp;(I$2+((ROW()-$C131)*4))),BD!$B$9))+IF(I122="","",COUNTIF(INDIRECT("'Calcul1'!"&amp;VLOOKUP($A122,tab_z,2,FALSE)&amp;(I$1+((ROW()-$C131)*4))&amp;":"&amp;VLOOKUP($A122,tab_z,3,FALSE)&amp;(I$2+((ROW()-$C131)*4))),BD!$B$10))+IF(I122="","",COUNTIF(INDIRECT("'Calcul1'!"&amp;VLOOKUP($A122,tab_z,2,FALSE)&amp;(I$1+((ROW()-$C131)*4))&amp;":"&amp;VLOOKUP($A122,tab_z,3,FALSE)&amp;(I$2+((ROW()-$C131)*4))),BD!$B$11))+IF(I122="","",COUNTIF(INDIRECT("'Calcul1'!"&amp;VLOOKUP($A122,tab_z,2,FALSE)&amp;(I$1+((ROW()-$C131)*4))&amp;":"&amp;VLOOKUP($A122,tab_z,3,FALSE)&amp;(I$2+((ROW()-$C131)*4))),BD!$B$12))+IF(I122="","",COUNTIF(INDIRECT("'Calcul1'!"&amp;VLOOKUP($A122,tab_z,2,FALSE)&amp;(I$1+((ROW()-$C131)*4))&amp;":"&amp;VLOOKUP($A122,tab_z,3,FALSE)&amp;(I$2+((ROW()-$C131)*4))),BD!$B$13))</f>
        <v>#VALUE!</v>
      </c>
      <c r="J131" s="275" t="e">
        <f ca="1">IF(J122="","",COUNTIF(INDIRECT("'Calcul1'!"&amp;VLOOKUP($A122,tab_z,2,FALSE)&amp;(J$1+((ROW()-$C131)*4))&amp;":"&amp;VLOOKUP($A122,tab_z,3,FALSE)&amp;(J$2+((ROW()-$C131)*4))),BD!$B$8))+IF(J122="","",COUNTIF(INDIRECT("'Calcul1'!"&amp;VLOOKUP($A122,tab_z,2,FALSE)&amp;(J$1+((ROW()-$C131)*4))&amp;":"&amp;VLOOKUP($A122,tab_z,3,FALSE)&amp;(J$2+((ROW()-$C131)*4))),BD!$B$9))+IF(J122="","",COUNTIF(INDIRECT("'Calcul1'!"&amp;VLOOKUP($A122,tab_z,2,FALSE)&amp;(J$1+((ROW()-$C131)*4))&amp;":"&amp;VLOOKUP($A122,tab_z,3,FALSE)&amp;(J$2+((ROW()-$C131)*4))),BD!$B$10))+IF(J122="","",COUNTIF(INDIRECT("'Calcul1'!"&amp;VLOOKUP($A122,tab_z,2,FALSE)&amp;(J$1+((ROW()-$C131)*4))&amp;":"&amp;VLOOKUP($A122,tab_z,3,FALSE)&amp;(J$2+((ROW()-$C131)*4))),BD!$B$11))+IF(J122="","",COUNTIF(INDIRECT("'Calcul1'!"&amp;VLOOKUP($A122,tab_z,2,FALSE)&amp;(J$1+((ROW()-$C131)*4))&amp;":"&amp;VLOOKUP($A122,tab_z,3,FALSE)&amp;(J$2+((ROW()-$C131)*4))),BD!$B$12))+IF(J122="","",COUNTIF(INDIRECT("'Calcul1'!"&amp;VLOOKUP($A122,tab_z,2,FALSE)&amp;(J$1+((ROW()-$C131)*4))&amp;":"&amp;VLOOKUP($A122,tab_z,3,FALSE)&amp;(J$2+((ROW()-$C131)*4))),BD!$B$13))</f>
        <v>#VALUE!</v>
      </c>
      <c r="K131" s="275" t="e">
        <f ca="1">IF(K122="","",COUNTIF(INDIRECT("'Calcul1'!"&amp;VLOOKUP($A122,tab_z,2,FALSE)&amp;(K$1+((ROW()-$C131)*4))&amp;":"&amp;VLOOKUP($A122,tab_z,3,FALSE)&amp;(K$2+((ROW()-$C131)*4))),BD!$B$8))+IF(K122="","",COUNTIF(INDIRECT("'Calcul1'!"&amp;VLOOKUP($A122,tab_z,2,FALSE)&amp;(K$1+((ROW()-$C131)*4))&amp;":"&amp;VLOOKUP($A122,tab_z,3,FALSE)&amp;(K$2+((ROW()-$C131)*4))),BD!$B$9))+IF(K122="","",COUNTIF(INDIRECT("'Calcul1'!"&amp;VLOOKUP($A122,tab_z,2,FALSE)&amp;(K$1+((ROW()-$C131)*4))&amp;":"&amp;VLOOKUP($A122,tab_z,3,FALSE)&amp;(K$2+((ROW()-$C131)*4))),BD!$B$10))+IF(K122="","",COUNTIF(INDIRECT("'Calcul1'!"&amp;VLOOKUP($A122,tab_z,2,FALSE)&amp;(K$1+((ROW()-$C131)*4))&amp;":"&amp;VLOOKUP($A122,tab_z,3,FALSE)&amp;(K$2+((ROW()-$C131)*4))),BD!$B$11))+IF(K122="","",COUNTIF(INDIRECT("'Calcul1'!"&amp;VLOOKUP($A122,tab_z,2,FALSE)&amp;(K$1+((ROW()-$C131)*4))&amp;":"&amp;VLOOKUP($A122,tab_z,3,FALSE)&amp;(K$2+((ROW()-$C131)*4))),BD!$B$12))+IF(K122="","",COUNTIF(INDIRECT("'Calcul1'!"&amp;VLOOKUP($A122,tab_z,2,FALSE)&amp;(K$1+((ROW()-$C131)*4))&amp;":"&amp;VLOOKUP($A122,tab_z,3,FALSE)&amp;(K$2+((ROW()-$C131)*4))),BD!$B$13))</f>
        <v>#VALUE!</v>
      </c>
      <c r="L131" s="276" t="e">
        <f ca="1">IF(L122="","",COUNTIF(INDIRECT("'Calcul1'!"&amp;VLOOKUP($A122,tab_z,2,FALSE)&amp;(L$1+((ROW()-$C131)*4))&amp;":"&amp;VLOOKUP($A122,tab_z,3,FALSE)&amp;(L$2+((ROW()-$C131)*4))),BD!$B$8))+IF(L122="","",COUNTIF(INDIRECT("'Calcul1'!"&amp;VLOOKUP($A122,tab_z,2,FALSE)&amp;(L$1+((ROW()-$C131)*4))&amp;":"&amp;VLOOKUP($A122,tab_z,3,FALSE)&amp;(L$2+((ROW()-$C131)*4))),BD!$B$9))+IF(L122="","",COUNTIF(INDIRECT("'Calcul1'!"&amp;VLOOKUP($A122,tab_z,2,FALSE)&amp;(L$1+((ROW()-$C131)*4))&amp;":"&amp;VLOOKUP($A122,tab_z,3,FALSE)&amp;(L$2+((ROW()-$C131)*4))),BD!$B$10))+IF(L122="","",COUNTIF(INDIRECT("'Calcul1'!"&amp;VLOOKUP($A122,tab_z,2,FALSE)&amp;(L$1+((ROW()-$C131)*4))&amp;":"&amp;VLOOKUP($A122,tab_z,3,FALSE)&amp;(L$2+((ROW()-$C131)*4))),BD!$B$11))+IF(L122="","",COUNTIF(INDIRECT("'Calcul1'!"&amp;VLOOKUP($A122,tab_z,2,FALSE)&amp;(L$1+((ROW()-$C131)*4))&amp;":"&amp;VLOOKUP($A122,tab_z,3,FALSE)&amp;(L$2+((ROW()-$C131)*4))),BD!$B$12))+IF(L122="","",COUNTIF(INDIRECT("'Calcul1'!"&amp;VLOOKUP($A122,tab_z,2,FALSE)&amp;(L$1+((ROW()-$C131)*4))&amp;":"&amp;VLOOKUP($A122,tab_z,3,FALSE)&amp;(L$2+((ROW()-$C131)*4))),BD!$B$13))</f>
        <v>#VALUE!</v>
      </c>
    </row>
    <row r="132" spans="1:12" ht="13.5" thickBot="1" x14ac:dyDescent="0.25">
      <c r="D132" s="290" t="s">
        <v>539</v>
      </c>
      <c r="E132" s="292">
        <f ca="1">E$6+E$7+E$12+E$13</f>
        <v>31</v>
      </c>
      <c r="F132" s="292">
        <f ca="1">E$6+E$7+E$12+E$13</f>
        <v>31</v>
      </c>
      <c r="G132" s="292"/>
      <c r="H132" s="293"/>
      <c r="I132" s="293"/>
      <c r="J132" s="283"/>
      <c r="K132" s="283"/>
      <c r="L132" s="294"/>
    </row>
    <row r="133" spans="1:12" ht="13.5" thickBot="1" x14ac:dyDescent="0.25"/>
    <row r="134" spans="1:12" ht="13.5" thickBot="1" x14ac:dyDescent="0.25">
      <c r="A134" s="206" t="s">
        <v>525</v>
      </c>
      <c r="B134">
        <f>IF(AND(MONTH(debut)&gt;=8,B135&gt;=8),$D$1,$D$1+1)</f>
        <v>2019</v>
      </c>
      <c r="D134" s="257" t="s">
        <v>526</v>
      </c>
      <c r="E134" s="258">
        <v>1</v>
      </c>
      <c r="F134" s="259">
        <v>2</v>
      </c>
      <c r="G134" s="259">
        <v>3</v>
      </c>
      <c r="H134" s="259">
        <v>4</v>
      </c>
      <c r="I134" s="259">
        <v>5</v>
      </c>
      <c r="J134" s="259">
        <v>6</v>
      </c>
      <c r="K134" s="259">
        <v>7</v>
      </c>
      <c r="L134" s="260">
        <v>8</v>
      </c>
    </row>
    <row r="135" spans="1:12" ht="63" thickBot="1" x14ac:dyDescent="0.25">
      <c r="A135" s="145" t="s">
        <v>26</v>
      </c>
      <c r="B135" s="261">
        <v>6</v>
      </c>
      <c r="D135" s="262" t="s">
        <v>527</v>
      </c>
      <c r="E135" s="263" t="str">
        <f ca="1">E122</f>
        <v>Personnel 01</v>
      </c>
      <c r="F135" s="264" t="str">
        <f ca="1">F122</f>
        <v>Personnel 02</v>
      </c>
      <c r="G135" s="264" t="str">
        <f t="shared" ref="G135:L135" ca="1" si="40">G122</f>
        <v>Personnel 03</v>
      </c>
      <c r="H135" s="264" t="str">
        <f t="shared" ca="1" si="40"/>
        <v/>
      </c>
      <c r="I135" s="264" t="str">
        <f t="shared" ca="1" si="40"/>
        <v/>
      </c>
      <c r="J135" s="264" t="str">
        <f t="shared" ca="1" si="40"/>
        <v/>
      </c>
      <c r="K135" s="264" t="str">
        <f t="shared" ca="1" si="40"/>
        <v/>
      </c>
      <c r="L135" s="265" t="str">
        <f t="shared" ca="1" si="40"/>
        <v/>
      </c>
    </row>
    <row r="136" spans="1:12" x14ac:dyDescent="0.2">
      <c r="A136" s="266" t="s">
        <v>528</v>
      </c>
      <c r="B136" s="267">
        <f ca="1">B137+B138</f>
        <v>30</v>
      </c>
      <c r="D136" s="286" t="s">
        <v>60</v>
      </c>
      <c r="E136" s="269">
        <f ca="1">IF(E135="","",E138+E139+E140+E141+E144)</f>
        <v>0</v>
      </c>
      <c r="F136" s="270">
        <f ca="1">IF(F135="","",F138+F139+F140+F141+F144)</f>
        <v>0</v>
      </c>
      <c r="G136" s="270">
        <f t="shared" ref="G136:L136" ca="1" si="41">IF(G135="","",G138+G139+G140+G141+G144)</f>
        <v>0</v>
      </c>
      <c r="H136" s="270" t="str">
        <f t="shared" ca="1" si="41"/>
        <v/>
      </c>
      <c r="I136" s="270" t="str">
        <f t="shared" ca="1" si="41"/>
        <v/>
      </c>
      <c r="J136" s="270" t="str">
        <f t="shared" ca="1" si="41"/>
        <v/>
      </c>
      <c r="K136" s="270" t="str">
        <f t="shared" ca="1" si="41"/>
        <v/>
      </c>
      <c r="L136" s="271" t="str">
        <f t="shared" ca="1" si="41"/>
        <v/>
      </c>
    </row>
    <row r="137" spans="1:12" x14ac:dyDescent="0.2">
      <c r="A137" s="266" t="s">
        <v>529</v>
      </c>
      <c r="B137" s="272">
        <f ca="1">COUNTIF(INDIRECT("'Planning'!$"&amp;VLOOKUP(A135,tab_z,2,FALSE)&amp;"1:$"&amp;VLOOKUP(A135,tab_z,3,FALSE)&amp;1),1)</f>
        <v>19</v>
      </c>
      <c r="D137" s="287" t="s">
        <v>530</v>
      </c>
      <c r="E137" s="274">
        <f ca="1">IF(E135="","",B136-E136-E142-E143)</f>
        <v>19</v>
      </c>
      <c r="F137" s="275">
        <f ca="1">IF(F135="","",B136-F136-F142-F143)</f>
        <v>19</v>
      </c>
      <c r="G137" s="275">
        <f ca="1">IF(G135="","",B136-G136-G142-G143)</f>
        <v>19</v>
      </c>
      <c r="H137" s="275" t="str">
        <f ca="1">IF(H135="","",B136-H136-H142-H143)</f>
        <v/>
      </c>
      <c r="I137" s="275" t="str">
        <f ca="1">IF(I135="","",B136-I136-I142-I143)</f>
        <v/>
      </c>
      <c r="J137" s="275" t="str">
        <f ca="1">IF(J135="","",B136-J136-J142-J143)</f>
        <v/>
      </c>
      <c r="K137" s="275" t="str">
        <f ca="1">IF(K135="","",B136-K136-K142-K143)</f>
        <v/>
      </c>
      <c r="L137" s="276" t="str">
        <f ca="1">IF(L135="","",B136-L136-L142-L143)</f>
        <v/>
      </c>
    </row>
    <row r="138" spans="1:12" ht="13.5" thickBot="1" x14ac:dyDescent="0.25">
      <c r="A138" s="277" t="s">
        <v>531</v>
      </c>
      <c r="B138" s="278">
        <f ca="1">COUNTIF(INDIRECT("'Planning'!$"&amp;VLOOKUP(A135,tab_z,2,FALSE)&amp;"1:$"&amp;VLOOKUP(A135,tab_z,3,FALSE)&amp;9),0)</f>
        <v>11</v>
      </c>
      <c r="C138">
        <v>138</v>
      </c>
      <c r="D138" s="287" t="s">
        <v>9</v>
      </c>
      <c r="E138" s="274">
        <f ca="1">IF(E135="","",COUNTIF(INDIRECT("'Calcul1'!"&amp;VLOOKUP($A135,tab_z,2,FALSE)&amp;(E$1+((ROW()-$C138)*4))&amp;":"&amp;VLOOKUP($A135,tab_z,3,FALSE)&amp;(E$2+((ROW()-$C138)*4))),BD!$E$2))/2+IF(E135="","",COUNTIF(INDIRECT("'Calcul1'!"&amp;VLOOKUP($A135,tab_z,2,FALSE)&amp;(E$1+((ROW()-$C138)*4))&amp;":"&amp;VLOOKUP($A135,tab_z,3,FALSE)&amp;(E$2+((ROW()-$C138)*4))),BD!$E$3))/2+IF(E135="","",COUNTIF(INDIRECT("'Calcul1'!"&amp;VLOOKUP($A135,tab_z,2,FALSE)&amp;(E$1+((ROW()-$C138)*4))&amp;":"&amp;VLOOKUP($A135,tab_z,3,FALSE)&amp;(E$2+((ROW()-$C138)*4))),BD!$E$4))/2+IF(E135="","",COUNTIF(INDIRECT("'Calcul1'!"&amp;VLOOKUP($A135,tab_z,2,FALSE)&amp;(E$1+((ROW()-$C138)*4))&amp;":"&amp;VLOOKUP($A135,tab_z,3,FALSE)&amp;(E$2+((ROW()-$C138)*4))),BD!$E$5))/2+IF(E135="","",COUNTIF(INDIRECT("'Calcul1'!"&amp;VLOOKUP($A135,tab_z,2,FALSE)&amp;(E$1+((ROW()-$C138)*4))&amp;":"&amp;VLOOKUP($A135,tab_z,3,FALSE)&amp;(E$2+((ROW()-$C138)*4))),BD!$E$6))/2+IF(E135="","",COUNTIF(INDIRECT("'Calcul1'!"&amp;VLOOKUP($A135,tab_z,2,FALSE)&amp;(E$1+((ROW()-$C138)*4))&amp;":"&amp;VLOOKUP($A135,tab_z,3,FALSE)&amp;(E$2+((ROW()-$C138)*4))),BD!$E$7))/2+IF(E135="","",COUNTIF(INDIRECT("'Calcul1'!"&amp;VLOOKUP($A135,tab_z,2,FALSE)&amp;(E$1+((ROW()-$C138)*4))&amp;":"&amp;VLOOKUP($A135,tab_z,3,FALSE)&amp;(E$2+((ROW()-$C138)*4))),BD!$E$8))/2+IF(E135="","",COUNTIF(INDIRECT("'Calcul1'!"&amp;VLOOKUP($A135,tab_z,2,FALSE)&amp;(E$1+((ROW()-$C138)*4))&amp;":"&amp;VLOOKUP($A135,tab_z,3,FALSE)&amp;(E$2+((ROW()-$C138)*4))),BD!$E$9))/2+IF(E135="","",COUNTIF(INDIRECT("'Calcul1'!"&amp;VLOOKUP($A135,tab_z,2,FALSE)&amp;(E$1+((ROW()-$C138)*4))&amp;":"&amp;VLOOKUP($A135,tab_z,3,FALSE)&amp;(E$2+((ROW()-$C138)*4))),BD!$E$10))/2+IF(E135="","",COUNTIF(INDIRECT("'Calcul1'!"&amp;VLOOKUP($A135,tab_z,2,FALSE)&amp;(E$1+((ROW()-$C138)*4))&amp;":"&amp;VLOOKUP($A135,tab_z,3,FALSE)&amp;(E$2+((ROW()-$C138)*4))),BD!$E$11))/2+IF(E135="","",COUNTIF(INDIRECT("'Calcul1'!"&amp;VLOOKUP($A135,tab_z,2,FALSE)&amp;(E$1+((ROW()-$C138)*4))&amp;":"&amp;VLOOKUP($A135,tab_z,3,FALSE)&amp;(E$2+((ROW()-$C138)*4))),BD!$E$12))/2+IF(E135="","",COUNTIF(INDIRECT("'Calcul1'!"&amp;VLOOKUP($A135,tab_z,2,FALSE)&amp;(E$1+((ROW()-$C138)*4))&amp;":"&amp;VLOOKUP($A135,tab_z,3,FALSE)&amp;(E$2+((ROW()-$C138)*4))),BD!$E$13))/2+IF(E135="","",COUNTIF(INDIRECT("'Calcul1'!"&amp;VLOOKUP($A135,tab_z,2,FALSE)&amp;(E$1+((ROW()-$C138)*4))&amp;":"&amp;VLOOKUP($A135,tab_z,3,FALSE)&amp;(E$2+((ROW()-$C138)*4))),BD!$E$14))/2+IF(E135="","",COUNTIF(INDIRECT("'Calcul1'!"&amp;VLOOKUP($A135,tab_z,2,FALSE)&amp;(E$1+((ROW()-$C138)*4))&amp;":"&amp;VLOOKUP($A135,tab_z,3,FALSE)&amp;(E$2+((ROW()-$C138)*4))),BD!$E$15))/2+IF(E135="","",COUNTIF(INDIRECT("'Calcul1'!"&amp;VLOOKUP($A135,tab_z,2,FALSE)&amp;(E$1+((ROW()-$C138)*4))&amp;":"&amp;VLOOKUP($A135,tab_z,3,FALSE)&amp;(E$2+((ROW()-$C138)*4))),BD!$E$16))/2+IF(E135="","",COUNTIF(INDIRECT("'Calcul1'!"&amp;VLOOKUP($A135,tab_z,2,FALSE)&amp;(E$1+((ROW()-$C138)*4))&amp;":"&amp;VLOOKUP($A135,tab_z,3,FALSE)&amp;(E$2+((ROW()-$C138)*4))),BD!$E$17))/2+IF(E135="","",COUNTIF(INDIRECT("'Calcul1'!"&amp;VLOOKUP($A135,tab_z,2,FALSE)&amp;(E$1+((ROW()-$C138)*4))&amp;":"&amp;VLOOKUP($A135,tab_z,3,FALSE)&amp;(E$2+((ROW()-$C138)*4))),BD!$E$18))/2+IF(E135="","",COUNTIF(INDIRECT("'Calcul1'!"&amp;VLOOKUP($A135,tab_z,2,FALSE)&amp;(E$1+((ROW()-$C138)*4))&amp;":"&amp;VLOOKUP($A135,tab_z,3,FALSE)&amp;(E$2+((ROW()-$C138)*4))),BD!$E$19))/2+IF(E135="","",COUNTIF(INDIRECT("'Calcul1'!"&amp;VLOOKUP($A135,tab_z,2,FALSE)&amp;(E$1+((ROW()-$C138)*4))&amp;":"&amp;VLOOKUP($A135,tab_z,3,FALSE)&amp;(E$2+((ROW()-$C138)*4))),BD!$E$20))/2</f>
        <v>0</v>
      </c>
      <c r="F138" s="275">
        <f ca="1">IF(F135="","",COUNTIF(INDIRECT("'Calcul1'!"&amp;VLOOKUP($A135,tab_z,2,FALSE)&amp;(F$1+((ROW()-$C138)*4))&amp;":"&amp;VLOOKUP($A135,tab_z,3,FALSE)&amp;(F$2+((ROW()-$C138)*4))),BD!$E$2))/2+IF(F135="","",COUNTIF(INDIRECT("'Calcul1'!"&amp;VLOOKUP($A135,tab_z,2,FALSE)&amp;(F$1+((ROW()-$C138)*4))&amp;":"&amp;VLOOKUP($A135,tab_z,3,FALSE)&amp;(F$2+((ROW()-$C138)*4))),BD!$E$3))/2+IF(F135="","",COUNTIF(INDIRECT("'Calcul1'!"&amp;VLOOKUP($A135,tab_z,2,FALSE)&amp;(F$1+((ROW()-$C138)*4))&amp;":"&amp;VLOOKUP($A135,tab_z,3,FALSE)&amp;(F$2+((ROW()-$C138)*4))),BD!$E$4))/2+IF(F135="","",COUNTIF(INDIRECT("'Calcul1'!"&amp;VLOOKUP($A135,tab_z,2,FALSE)&amp;(F$1+((ROW()-$C138)*4))&amp;":"&amp;VLOOKUP($A135,tab_z,3,FALSE)&amp;(F$2+((ROW()-$C138)*4))),BD!$E$5))/2+IF(F135="","",COUNTIF(INDIRECT("'Calcul1'!"&amp;VLOOKUP($A135,tab_z,2,FALSE)&amp;(F$1+((ROW()-$C138)*4))&amp;":"&amp;VLOOKUP($A135,tab_z,3,FALSE)&amp;(F$2+((ROW()-$C138)*4))),BD!$E$6))/2+IF(F135="","",COUNTIF(INDIRECT("'Calcul1'!"&amp;VLOOKUP($A135,tab_z,2,FALSE)&amp;(F$1+((ROW()-$C138)*4))&amp;":"&amp;VLOOKUP($A135,tab_z,3,FALSE)&amp;(F$2+((ROW()-$C138)*4))),BD!$E$7))/2+IF(F135="","",COUNTIF(INDIRECT("'Calcul1'!"&amp;VLOOKUP($A135,tab_z,2,FALSE)&amp;(F$1+((ROW()-$C138)*4))&amp;":"&amp;VLOOKUP($A135,tab_z,3,FALSE)&amp;(F$2+((ROW()-$C138)*4))),BD!$E$8))/2+IF(F135="","",COUNTIF(INDIRECT("'Calcul1'!"&amp;VLOOKUP($A135,tab_z,2,FALSE)&amp;(F$1+((ROW()-$C138)*4))&amp;":"&amp;VLOOKUP($A135,tab_z,3,FALSE)&amp;(F$2+((ROW()-$C138)*4))),BD!$E$9))/2+IF(F135="","",COUNTIF(INDIRECT("'Calcul1'!"&amp;VLOOKUP($A135,tab_z,2,FALSE)&amp;(F$1+((ROW()-$C138)*4))&amp;":"&amp;VLOOKUP($A135,tab_z,3,FALSE)&amp;(F$2+((ROW()-$C138)*4))),BD!$E$10))/2+IF(F135="","",COUNTIF(INDIRECT("'Calcul1'!"&amp;VLOOKUP($A135,tab_z,2,FALSE)&amp;(F$1+((ROW()-$C138)*4))&amp;":"&amp;VLOOKUP($A135,tab_z,3,FALSE)&amp;(F$2+((ROW()-$C138)*4))),BD!$E$11))/2+IF(F135="","",COUNTIF(INDIRECT("'Calcul1'!"&amp;VLOOKUP($A135,tab_z,2,FALSE)&amp;(F$1+((ROW()-$C138)*4))&amp;":"&amp;VLOOKUP($A135,tab_z,3,FALSE)&amp;(F$2+((ROW()-$C138)*4))),BD!$E$12))/2+IF(F135="","",COUNTIF(INDIRECT("'Calcul1'!"&amp;VLOOKUP($A135,tab_z,2,FALSE)&amp;(F$1+((ROW()-$C138)*4))&amp;":"&amp;VLOOKUP($A135,tab_z,3,FALSE)&amp;(F$2+((ROW()-$C138)*4))),BD!$E$13))/2+IF(F135="","",COUNTIF(INDIRECT("'Calcul1'!"&amp;VLOOKUP($A135,tab_z,2,FALSE)&amp;(F$1+((ROW()-$C138)*4))&amp;":"&amp;VLOOKUP($A135,tab_z,3,FALSE)&amp;(F$2+((ROW()-$C138)*4))),BD!$E$14))/2+IF(F135="","",COUNTIF(INDIRECT("'Calcul1'!"&amp;VLOOKUP($A135,tab_z,2,FALSE)&amp;(F$1+((ROW()-$C138)*4))&amp;":"&amp;VLOOKUP($A135,tab_z,3,FALSE)&amp;(F$2+((ROW()-$C138)*4))),BD!$E$15))/2+IF(F135="","",COUNTIF(INDIRECT("'Calcul1'!"&amp;VLOOKUP($A135,tab_z,2,FALSE)&amp;(F$1+((ROW()-$C138)*4))&amp;":"&amp;VLOOKUP($A135,tab_z,3,FALSE)&amp;(F$2+((ROW()-$C138)*4))),BD!$E$16))/2+IF(F135="","",COUNTIF(INDIRECT("'Calcul1'!"&amp;VLOOKUP($A135,tab_z,2,FALSE)&amp;(F$1+((ROW()-$C138)*4))&amp;":"&amp;VLOOKUP($A135,tab_z,3,FALSE)&amp;(F$2+((ROW()-$C138)*4))),BD!$E$17))/2+IF(F135="","",COUNTIF(INDIRECT("'Calcul1'!"&amp;VLOOKUP($A135,tab_z,2,FALSE)&amp;(F$1+((ROW()-$C138)*4))&amp;":"&amp;VLOOKUP($A135,tab_z,3,FALSE)&amp;(F$2+((ROW()-$C138)*4))),BD!$E$18))/2+IF(F135="","",COUNTIF(INDIRECT("'Calcul1'!"&amp;VLOOKUP($A135,tab_z,2,FALSE)&amp;(F$1+((ROW()-$C138)*4))&amp;":"&amp;VLOOKUP($A135,tab_z,3,FALSE)&amp;(F$2+((ROW()-$C138)*4))),BD!$E$19))/2+IF(F135="","",COUNTIF(INDIRECT("'Calcul1'!"&amp;VLOOKUP($A135,tab_z,2,FALSE)&amp;(F$1+((ROW()-$C138)*4))&amp;":"&amp;VLOOKUP($A135,tab_z,3,FALSE)&amp;(F$2+((ROW()-$C138)*4))),BD!$E$20))/2</f>
        <v>0</v>
      </c>
      <c r="G138" s="275">
        <f ca="1">IF(G135="","",COUNTIF(INDIRECT("'Calcul1'!"&amp;VLOOKUP($A135,tab_z,2,FALSE)&amp;(G$1+((ROW()-$C138)*4))&amp;":"&amp;VLOOKUP($A135,tab_z,3,FALSE)&amp;(G$2+((ROW()-$C138)*4))),BD!$E$2))/2+IF(G135="","",COUNTIF(INDIRECT("'Calcul1'!"&amp;VLOOKUP($A135,tab_z,2,FALSE)&amp;(G$1+((ROW()-$C138)*4))&amp;":"&amp;VLOOKUP($A135,tab_z,3,FALSE)&amp;(G$2+((ROW()-$C138)*4))),BD!$E$3))/2+IF(G135="","",COUNTIF(INDIRECT("'Calcul1'!"&amp;VLOOKUP($A135,tab_z,2,FALSE)&amp;(G$1+((ROW()-$C138)*4))&amp;":"&amp;VLOOKUP($A135,tab_z,3,FALSE)&amp;(G$2+((ROW()-$C138)*4))),BD!$E$4))/2+IF(G135="","",COUNTIF(INDIRECT("'Calcul1'!"&amp;VLOOKUP($A135,tab_z,2,FALSE)&amp;(G$1+((ROW()-$C138)*4))&amp;":"&amp;VLOOKUP($A135,tab_z,3,FALSE)&amp;(G$2+((ROW()-$C138)*4))),BD!$E$5))/2+IF(G135="","",COUNTIF(INDIRECT("'Calcul1'!"&amp;VLOOKUP($A135,tab_z,2,FALSE)&amp;(G$1+((ROW()-$C138)*4))&amp;":"&amp;VLOOKUP($A135,tab_z,3,FALSE)&amp;(G$2+((ROW()-$C138)*4))),BD!$E$6))/2+IF(G135="","",COUNTIF(INDIRECT("'Calcul1'!"&amp;VLOOKUP($A135,tab_z,2,FALSE)&amp;(G$1+((ROW()-$C138)*4))&amp;":"&amp;VLOOKUP($A135,tab_z,3,FALSE)&amp;(G$2+((ROW()-$C138)*4))),BD!$E$7))/2+IF(G135="","",COUNTIF(INDIRECT("'Calcul1'!"&amp;VLOOKUP($A135,tab_z,2,FALSE)&amp;(G$1+((ROW()-$C138)*4))&amp;":"&amp;VLOOKUP($A135,tab_z,3,FALSE)&amp;(G$2+((ROW()-$C138)*4))),BD!$E$8))/2+IF(G135="","",COUNTIF(INDIRECT("'Calcul1'!"&amp;VLOOKUP($A135,tab_z,2,FALSE)&amp;(G$1+((ROW()-$C138)*4))&amp;":"&amp;VLOOKUP($A135,tab_z,3,FALSE)&amp;(G$2+((ROW()-$C138)*4))),BD!$E$9))/2+IF(G135="","",COUNTIF(INDIRECT("'Calcul1'!"&amp;VLOOKUP($A135,tab_z,2,FALSE)&amp;(G$1+((ROW()-$C138)*4))&amp;":"&amp;VLOOKUP($A135,tab_z,3,FALSE)&amp;(G$2+((ROW()-$C138)*4))),BD!$E$10))/2+IF(G135="","",COUNTIF(INDIRECT("'Calcul1'!"&amp;VLOOKUP($A135,tab_z,2,FALSE)&amp;(G$1+((ROW()-$C138)*4))&amp;":"&amp;VLOOKUP($A135,tab_z,3,FALSE)&amp;(G$2+((ROW()-$C138)*4))),BD!$E$11))/2+IF(G135="","",COUNTIF(INDIRECT("'Calcul1'!"&amp;VLOOKUP($A135,tab_z,2,FALSE)&amp;(G$1+((ROW()-$C138)*4))&amp;":"&amp;VLOOKUP($A135,tab_z,3,FALSE)&amp;(G$2+((ROW()-$C138)*4))),BD!$E$12))/2+IF(G135="","",COUNTIF(INDIRECT("'Calcul1'!"&amp;VLOOKUP($A135,tab_z,2,FALSE)&amp;(G$1+((ROW()-$C138)*4))&amp;":"&amp;VLOOKUP($A135,tab_z,3,FALSE)&amp;(G$2+((ROW()-$C138)*4))),BD!$E$13))/2+IF(G135="","",COUNTIF(INDIRECT("'Calcul1'!"&amp;VLOOKUP($A135,tab_z,2,FALSE)&amp;(G$1+((ROW()-$C138)*4))&amp;":"&amp;VLOOKUP($A135,tab_z,3,FALSE)&amp;(G$2+((ROW()-$C138)*4))),BD!$E$14))/2+IF(G135="","",COUNTIF(INDIRECT("'Calcul1'!"&amp;VLOOKUP($A135,tab_z,2,FALSE)&amp;(G$1+((ROW()-$C138)*4))&amp;":"&amp;VLOOKUP($A135,tab_z,3,FALSE)&amp;(G$2+((ROW()-$C138)*4))),BD!$E$15))/2+IF(G135="","",COUNTIF(INDIRECT("'Calcul1'!"&amp;VLOOKUP($A135,tab_z,2,FALSE)&amp;(G$1+((ROW()-$C138)*4))&amp;":"&amp;VLOOKUP($A135,tab_z,3,FALSE)&amp;(G$2+((ROW()-$C138)*4))),BD!$E$16))/2+IF(G135="","",COUNTIF(INDIRECT("'Calcul1'!"&amp;VLOOKUP($A135,tab_z,2,FALSE)&amp;(G$1+((ROW()-$C138)*4))&amp;":"&amp;VLOOKUP($A135,tab_z,3,FALSE)&amp;(G$2+((ROW()-$C138)*4))),BD!$E$17))/2+IF(G135="","",COUNTIF(INDIRECT("'Calcul1'!"&amp;VLOOKUP($A135,tab_z,2,FALSE)&amp;(G$1+((ROW()-$C138)*4))&amp;":"&amp;VLOOKUP($A135,tab_z,3,FALSE)&amp;(G$2+((ROW()-$C138)*4))),BD!$E$18))/2+IF(G135="","",COUNTIF(INDIRECT("'Calcul1'!"&amp;VLOOKUP($A135,tab_z,2,FALSE)&amp;(G$1+((ROW()-$C138)*4))&amp;":"&amp;VLOOKUP($A135,tab_z,3,FALSE)&amp;(G$2+((ROW()-$C138)*4))),BD!$E$19))/2+IF(G135="","",COUNTIF(INDIRECT("'Calcul1'!"&amp;VLOOKUP($A135,tab_z,2,FALSE)&amp;(G$1+((ROW()-$C138)*4))&amp;":"&amp;VLOOKUP($A135,tab_z,3,FALSE)&amp;(G$2+((ROW()-$C138)*4))),BD!$E$20))/2</f>
        <v>0</v>
      </c>
      <c r="H138" s="275" t="e">
        <f ca="1">IF(H135="","",COUNTIF(INDIRECT("'Calcul1'!"&amp;VLOOKUP($A135,tab_z,2,FALSE)&amp;(H$1+((ROW()-$C138)*4))&amp;":"&amp;VLOOKUP($A135,tab_z,3,FALSE)&amp;(H$2+((ROW()-$C138)*4))),BD!$E$2))/2+IF(H135="","",COUNTIF(INDIRECT("'Calcul1'!"&amp;VLOOKUP($A135,tab_z,2,FALSE)&amp;(H$1+((ROW()-$C138)*4))&amp;":"&amp;VLOOKUP($A135,tab_z,3,FALSE)&amp;(H$2+((ROW()-$C138)*4))),BD!$E$3))/2+IF(H135="","",COUNTIF(INDIRECT("'Calcul1'!"&amp;VLOOKUP($A135,tab_z,2,FALSE)&amp;(H$1+((ROW()-$C138)*4))&amp;":"&amp;VLOOKUP($A135,tab_z,3,FALSE)&amp;(H$2+((ROW()-$C138)*4))),BD!$E$4))/2+IF(H135="","",COUNTIF(INDIRECT("'Calcul1'!"&amp;VLOOKUP($A135,tab_z,2,FALSE)&amp;(H$1+((ROW()-$C138)*4))&amp;":"&amp;VLOOKUP($A135,tab_z,3,FALSE)&amp;(H$2+((ROW()-$C138)*4))),BD!$E$5))/2+IF(H135="","",COUNTIF(INDIRECT("'Calcul1'!"&amp;VLOOKUP($A135,tab_z,2,FALSE)&amp;(H$1+((ROW()-$C138)*4))&amp;":"&amp;VLOOKUP($A135,tab_z,3,FALSE)&amp;(H$2+((ROW()-$C138)*4))),BD!$E$6))/2+IF(H135="","",COUNTIF(INDIRECT("'Calcul1'!"&amp;VLOOKUP($A135,tab_z,2,FALSE)&amp;(H$1+((ROW()-$C138)*4))&amp;":"&amp;VLOOKUP($A135,tab_z,3,FALSE)&amp;(H$2+((ROW()-$C138)*4))),BD!$E$7))/2+IF(H135="","",COUNTIF(INDIRECT("'Calcul1'!"&amp;VLOOKUP($A135,tab_z,2,FALSE)&amp;(H$1+((ROW()-$C138)*4))&amp;":"&amp;VLOOKUP($A135,tab_z,3,FALSE)&amp;(H$2+((ROW()-$C138)*4))),BD!$E$8))/2+IF(H135="","",COUNTIF(INDIRECT("'Calcul1'!"&amp;VLOOKUP($A135,tab_z,2,FALSE)&amp;(H$1+((ROW()-$C138)*4))&amp;":"&amp;VLOOKUP($A135,tab_z,3,FALSE)&amp;(H$2+((ROW()-$C138)*4))),BD!$E$9))/2+IF(H135="","",COUNTIF(INDIRECT("'Calcul1'!"&amp;VLOOKUP($A135,tab_z,2,FALSE)&amp;(H$1+((ROW()-$C138)*4))&amp;":"&amp;VLOOKUP($A135,tab_z,3,FALSE)&amp;(H$2+((ROW()-$C138)*4))),BD!$E$10))/2+IF(H135="","",COUNTIF(INDIRECT("'Calcul1'!"&amp;VLOOKUP($A135,tab_z,2,FALSE)&amp;(H$1+((ROW()-$C138)*4))&amp;":"&amp;VLOOKUP($A135,tab_z,3,FALSE)&amp;(H$2+((ROW()-$C138)*4))),BD!$E$11))/2+IF(H135="","",COUNTIF(INDIRECT("'Calcul1'!"&amp;VLOOKUP($A135,tab_z,2,FALSE)&amp;(H$1+((ROW()-$C138)*4))&amp;":"&amp;VLOOKUP($A135,tab_z,3,FALSE)&amp;(H$2+((ROW()-$C138)*4))),BD!$E$12))/2+IF(H135="","",COUNTIF(INDIRECT("'Calcul1'!"&amp;VLOOKUP($A135,tab_z,2,FALSE)&amp;(H$1+((ROW()-$C138)*4))&amp;":"&amp;VLOOKUP($A135,tab_z,3,FALSE)&amp;(H$2+((ROW()-$C138)*4))),BD!$E$13))/2+IF(H135="","",COUNTIF(INDIRECT("'Calcul1'!"&amp;VLOOKUP($A135,tab_z,2,FALSE)&amp;(H$1+((ROW()-$C138)*4))&amp;":"&amp;VLOOKUP($A135,tab_z,3,FALSE)&amp;(H$2+((ROW()-$C138)*4))),BD!$E$14))/2+IF(H135="","",COUNTIF(INDIRECT("'Calcul1'!"&amp;VLOOKUP($A135,tab_z,2,FALSE)&amp;(H$1+((ROW()-$C138)*4))&amp;":"&amp;VLOOKUP($A135,tab_z,3,FALSE)&amp;(H$2+((ROW()-$C138)*4))),BD!$E$15))/2+IF(H135="","",COUNTIF(INDIRECT("'Calcul1'!"&amp;VLOOKUP($A135,tab_z,2,FALSE)&amp;(H$1+((ROW()-$C138)*4))&amp;":"&amp;VLOOKUP($A135,tab_z,3,FALSE)&amp;(H$2+((ROW()-$C138)*4))),BD!$E$16))/2+IF(H135="","",COUNTIF(INDIRECT("'Calcul1'!"&amp;VLOOKUP($A135,tab_z,2,FALSE)&amp;(H$1+((ROW()-$C138)*4))&amp;":"&amp;VLOOKUP($A135,tab_z,3,FALSE)&amp;(H$2+((ROW()-$C138)*4))),BD!$E$17))/2+IF(H135="","",COUNTIF(INDIRECT("'Calcul1'!"&amp;VLOOKUP($A135,tab_z,2,FALSE)&amp;(H$1+((ROW()-$C138)*4))&amp;":"&amp;VLOOKUP($A135,tab_z,3,FALSE)&amp;(H$2+((ROW()-$C138)*4))),BD!$E$18))/2+IF(H135="","",COUNTIF(INDIRECT("'Calcul1'!"&amp;VLOOKUP($A135,tab_z,2,FALSE)&amp;(H$1+((ROW()-$C138)*4))&amp;":"&amp;VLOOKUP($A135,tab_z,3,FALSE)&amp;(H$2+((ROW()-$C138)*4))),BD!$E$19))/2+IF(H135="","",COUNTIF(INDIRECT("'Calcul1'!"&amp;VLOOKUP($A135,tab_z,2,FALSE)&amp;(H$1+((ROW()-$C138)*4))&amp;":"&amp;VLOOKUP($A135,tab_z,3,FALSE)&amp;(H$2+((ROW()-$C138)*4))),BD!$E$20))/2</f>
        <v>#VALUE!</v>
      </c>
      <c r="I138" s="275" t="e">
        <f ca="1">IF(I135="","",COUNTIF(INDIRECT("'Calcul1'!"&amp;VLOOKUP($A135,tab_z,2,FALSE)&amp;(I$1+((ROW()-$C138)*4))&amp;":"&amp;VLOOKUP($A135,tab_z,3,FALSE)&amp;(I$2+((ROW()-$C138)*4))),BD!$E$2))/2+IF(I135="","",COUNTIF(INDIRECT("'Calcul1'!"&amp;VLOOKUP($A135,tab_z,2,FALSE)&amp;(I$1+((ROW()-$C138)*4))&amp;":"&amp;VLOOKUP($A135,tab_z,3,FALSE)&amp;(I$2+((ROW()-$C138)*4))),BD!$E$3))/2+IF(I135="","",COUNTIF(INDIRECT("'Calcul1'!"&amp;VLOOKUP($A135,tab_z,2,FALSE)&amp;(I$1+((ROW()-$C138)*4))&amp;":"&amp;VLOOKUP($A135,tab_z,3,FALSE)&amp;(I$2+((ROW()-$C138)*4))),BD!$E$4))/2+IF(I135="","",COUNTIF(INDIRECT("'Calcul1'!"&amp;VLOOKUP($A135,tab_z,2,FALSE)&amp;(I$1+((ROW()-$C138)*4))&amp;":"&amp;VLOOKUP($A135,tab_z,3,FALSE)&amp;(I$2+((ROW()-$C138)*4))),BD!$E$5))/2+IF(I135="","",COUNTIF(INDIRECT("'Calcul1'!"&amp;VLOOKUP($A135,tab_z,2,FALSE)&amp;(I$1+((ROW()-$C138)*4))&amp;":"&amp;VLOOKUP($A135,tab_z,3,FALSE)&amp;(I$2+((ROW()-$C138)*4))),BD!$E$6))/2+IF(I135="","",COUNTIF(INDIRECT("'Calcul1'!"&amp;VLOOKUP($A135,tab_z,2,FALSE)&amp;(I$1+((ROW()-$C138)*4))&amp;":"&amp;VLOOKUP($A135,tab_z,3,FALSE)&amp;(I$2+((ROW()-$C138)*4))),BD!$E$7))/2+IF(I135="","",COUNTIF(INDIRECT("'Calcul1'!"&amp;VLOOKUP($A135,tab_z,2,FALSE)&amp;(I$1+((ROW()-$C138)*4))&amp;":"&amp;VLOOKUP($A135,tab_z,3,FALSE)&amp;(I$2+((ROW()-$C138)*4))),BD!$E$8))/2+IF(I135="","",COUNTIF(INDIRECT("'Calcul1'!"&amp;VLOOKUP($A135,tab_z,2,FALSE)&amp;(I$1+((ROW()-$C138)*4))&amp;":"&amp;VLOOKUP($A135,tab_z,3,FALSE)&amp;(I$2+((ROW()-$C138)*4))),BD!$E$9))/2+IF(I135="","",COUNTIF(INDIRECT("'Calcul1'!"&amp;VLOOKUP($A135,tab_z,2,FALSE)&amp;(I$1+((ROW()-$C138)*4))&amp;":"&amp;VLOOKUP($A135,tab_z,3,FALSE)&amp;(I$2+((ROW()-$C138)*4))),BD!$E$10))/2+IF(I135="","",COUNTIF(INDIRECT("'Calcul1'!"&amp;VLOOKUP($A135,tab_z,2,FALSE)&amp;(I$1+((ROW()-$C138)*4))&amp;":"&amp;VLOOKUP($A135,tab_z,3,FALSE)&amp;(I$2+((ROW()-$C138)*4))),BD!$E$11))/2+IF(I135="","",COUNTIF(INDIRECT("'Calcul1'!"&amp;VLOOKUP($A135,tab_z,2,FALSE)&amp;(I$1+((ROW()-$C138)*4))&amp;":"&amp;VLOOKUP($A135,tab_z,3,FALSE)&amp;(I$2+((ROW()-$C138)*4))),BD!$E$12))/2+IF(I135="","",COUNTIF(INDIRECT("'Calcul1'!"&amp;VLOOKUP($A135,tab_z,2,FALSE)&amp;(I$1+((ROW()-$C138)*4))&amp;":"&amp;VLOOKUP($A135,tab_z,3,FALSE)&amp;(I$2+((ROW()-$C138)*4))),BD!$E$13))/2+IF(I135="","",COUNTIF(INDIRECT("'Calcul1'!"&amp;VLOOKUP($A135,tab_z,2,FALSE)&amp;(I$1+((ROW()-$C138)*4))&amp;":"&amp;VLOOKUP($A135,tab_z,3,FALSE)&amp;(I$2+((ROW()-$C138)*4))),BD!$E$14))/2+IF(I135="","",COUNTIF(INDIRECT("'Calcul1'!"&amp;VLOOKUP($A135,tab_z,2,FALSE)&amp;(I$1+((ROW()-$C138)*4))&amp;":"&amp;VLOOKUP($A135,tab_z,3,FALSE)&amp;(I$2+((ROW()-$C138)*4))),BD!$E$15))/2+IF(I135="","",COUNTIF(INDIRECT("'Calcul1'!"&amp;VLOOKUP($A135,tab_z,2,FALSE)&amp;(I$1+((ROW()-$C138)*4))&amp;":"&amp;VLOOKUP($A135,tab_z,3,FALSE)&amp;(I$2+((ROW()-$C138)*4))),BD!$E$16))/2+IF(I135="","",COUNTIF(INDIRECT("'Calcul1'!"&amp;VLOOKUP($A135,tab_z,2,FALSE)&amp;(I$1+((ROW()-$C138)*4))&amp;":"&amp;VLOOKUP($A135,tab_z,3,FALSE)&amp;(I$2+((ROW()-$C138)*4))),BD!$E$17))/2+IF(I135="","",COUNTIF(INDIRECT("'Calcul1'!"&amp;VLOOKUP($A135,tab_z,2,FALSE)&amp;(I$1+((ROW()-$C138)*4))&amp;":"&amp;VLOOKUP($A135,tab_z,3,FALSE)&amp;(I$2+((ROW()-$C138)*4))),BD!$E$18))/2+IF(I135="","",COUNTIF(INDIRECT("'Calcul1'!"&amp;VLOOKUP($A135,tab_z,2,FALSE)&amp;(I$1+((ROW()-$C138)*4))&amp;":"&amp;VLOOKUP($A135,tab_z,3,FALSE)&amp;(I$2+((ROW()-$C138)*4))),BD!$E$19))/2+IF(I135="","",COUNTIF(INDIRECT("'Calcul1'!"&amp;VLOOKUP($A135,tab_z,2,FALSE)&amp;(I$1+((ROW()-$C138)*4))&amp;":"&amp;VLOOKUP($A135,tab_z,3,FALSE)&amp;(I$2+((ROW()-$C138)*4))),BD!$E$20))/2</f>
        <v>#VALUE!</v>
      </c>
      <c r="J138" s="275" t="e">
        <f ca="1">IF(J135="","",COUNTIF(INDIRECT("'Calcul1'!"&amp;VLOOKUP($A135,tab_z,2,FALSE)&amp;(J$1+((ROW()-$C138)*4))&amp;":"&amp;VLOOKUP($A135,tab_z,3,FALSE)&amp;(J$2+((ROW()-$C138)*4))),BD!$E$2))/2+IF(J135="","",COUNTIF(INDIRECT("'Calcul1'!"&amp;VLOOKUP($A135,tab_z,2,FALSE)&amp;(J$1+((ROW()-$C138)*4))&amp;":"&amp;VLOOKUP($A135,tab_z,3,FALSE)&amp;(J$2+((ROW()-$C138)*4))),BD!$E$3))/2+IF(J135="","",COUNTIF(INDIRECT("'Calcul1'!"&amp;VLOOKUP($A135,tab_z,2,FALSE)&amp;(J$1+((ROW()-$C138)*4))&amp;":"&amp;VLOOKUP($A135,tab_z,3,FALSE)&amp;(J$2+((ROW()-$C138)*4))),BD!$E$4))/2+IF(J135="","",COUNTIF(INDIRECT("'Calcul1'!"&amp;VLOOKUP($A135,tab_z,2,FALSE)&amp;(J$1+((ROW()-$C138)*4))&amp;":"&amp;VLOOKUP($A135,tab_z,3,FALSE)&amp;(J$2+((ROW()-$C138)*4))),BD!$E$5))/2+IF(J135="","",COUNTIF(INDIRECT("'Calcul1'!"&amp;VLOOKUP($A135,tab_z,2,FALSE)&amp;(J$1+((ROW()-$C138)*4))&amp;":"&amp;VLOOKUP($A135,tab_z,3,FALSE)&amp;(J$2+((ROW()-$C138)*4))),BD!$E$6))/2+IF(J135="","",COUNTIF(INDIRECT("'Calcul1'!"&amp;VLOOKUP($A135,tab_z,2,FALSE)&amp;(J$1+((ROW()-$C138)*4))&amp;":"&amp;VLOOKUP($A135,tab_z,3,FALSE)&amp;(J$2+((ROW()-$C138)*4))),BD!$E$7))/2+IF(J135="","",COUNTIF(INDIRECT("'Calcul1'!"&amp;VLOOKUP($A135,tab_z,2,FALSE)&amp;(J$1+((ROW()-$C138)*4))&amp;":"&amp;VLOOKUP($A135,tab_z,3,FALSE)&amp;(J$2+((ROW()-$C138)*4))),BD!$E$8))/2+IF(J135="","",COUNTIF(INDIRECT("'Calcul1'!"&amp;VLOOKUP($A135,tab_z,2,FALSE)&amp;(J$1+((ROW()-$C138)*4))&amp;":"&amp;VLOOKUP($A135,tab_z,3,FALSE)&amp;(J$2+((ROW()-$C138)*4))),BD!$E$9))/2+IF(J135="","",COUNTIF(INDIRECT("'Calcul1'!"&amp;VLOOKUP($A135,tab_z,2,FALSE)&amp;(J$1+((ROW()-$C138)*4))&amp;":"&amp;VLOOKUP($A135,tab_z,3,FALSE)&amp;(J$2+((ROW()-$C138)*4))),BD!$E$10))/2+IF(J135="","",COUNTIF(INDIRECT("'Calcul1'!"&amp;VLOOKUP($A135,tab_z,2,FALSE)&amp;(J$1+((ROW()-$C138)*4))&amp;":"&amp;VLOOKUP($A135,tab_z,3,FALSE)&amp;(J$2+((ROW()-$C138)*4))),BD!$E$11))/2+IF(J135="","",COUNTIF(INDIRECT("'Calcul1'!"&amp;VLOOKUP($A135,tab_z,2,FALSE)&amp;(J$1+((ROW()-$C138)*4))&amp;":"&amp;VLOOKUP($A135,tab_z,3,FALSE)&amp;(J$2+((ROW()-$C138)*4))),BD!$E$12))/2+IF(J135="","",COUNTIF(INDIRECT("'Calcul1'!"&amp;VLOOKUP($A135,tab_z,2,FALSE)&amp;(J$1+((ROW()-$C138)*4))&amp;":"&amp;VLOOKUP($A135,tab_z,3,FALSE)&amp;(J$2+((ROW()-$C138)*4))),BD!$E$13))/2+IF(J135="","",COUNTIF(INDIRECT("'Calcul1'!"&amp;VLOOKUP($A135,tab_z,2,FALSE)&amp;(J$1+((ROW()-$C138)*4))&amp;":"&amp;VLOOKUP($A135,tab_z,3,FALSE)&amp;(J$2+((ROW()-$C138)*4))),BD!$E$14))/2+IF(J135="","",COUNTIF(INDIRECT("'Calcul1'!"&amp;VLOOKUP($A135,tab_z,2,FALSE)&amp;(J$1+((ROW()-$C138)*4))&amp;":"&amp;VLOOKUP($A135,tab_z,3,FALSE)&amp;(J$2+((ROW()-$C138)*4))),BD!$E$15))/2+IF(J135="","",COUNTIF(INDIRECT("'Calcul1'!"&amp;VLOOKUP($A135,tab_z,2,FALSE)&amp;(J$1+((ROW()-$C138)*4))&amp;":"&amp;VLOOKUP($A135,tab_z,3,FALSE)&amp;(J$2+((ROW()-$C138)*4))),BD!$E$16))/2+IF(J135="","",COUNTIF(INDIRECT("'Calcul1'!"&amp;VLOOKUP($A135,tab_z,2,FALSE)&amp;(J$1+((ROW()-$C138)*4))&amp;":"&amp;VLOOKUP($A135,tab_z,3,FALSE)&amp;(J$2+((ROW()-$C138)*4))),BD!$E$17))/2+IF(J135="","",COUNTIF(INDIRECT("'Calcul1'!"&amp;VLOOKUP($A135,tab_z,2,FALSE)&amp;(J$1+((ROW()-$C138)*4))&amp;":"&amp;VLOOKUP($A135,tab_z,3,FALSE)&amp;(J$2+((ROW()-$C138)*4))),BD!$E$18))/2+IF(J135="","",COUNTIF(INDIRECT("'Calcul1'!"&amp;VLOOKUP($A135,tab_z,2,FALSE)&amp;(J$1+((ROW()-$C138)*4))&amp;":"&amp;VLOOKUP($A135,tab_z,3,FALSE)&amp;(J$2+((ROW()-$C138)*4))),BD!$E$19))/2+IF(J135="","",COUNTIF(INDIRECT("'Calcul1'!"&amp;VLOOKUP($A135,tab_z,2,FALSE)&amp;(J$1+((ROW()-$C138)*4))&amp;":"&amp;VLOOKUP($A135,tab_z,3,FALSE)&amp;(J$2+((ROW()-$C138)*4))),BD!$E$20))/2</f>
        <v>#VALUE!</v>
      </c>
      <c r="K138" s="275" t="e">
        <f ca="1">IF(K135="","",COUNTIF(INDIRECT("'Calcul1'!"&amp;VLOOKUP($A135,tab_z,2,FALSE)&amp;(K$1+((ROW()-$C138)*4))&amp;":"&amp;VLOOKUP($A135,tab_z,3,FALSE)&amp;(K$2+((ROW()-$C138)*4))),BD!$E$2))/2+IF(K135="","",COUNTIF(INDIRECT("'Calcul1'!"&amp;VLOOKUP($A135,tab_z,2,FALSE)&amp;(K$1+((ROW()-$C138)*4))&amp;":"&amp;VLOOKUP($A135,tab_z,3,FALSE)&amp;(K$2+((ROW()-$C138)*4))),BD!$E$3))/2+IF(K135="","",COUNTIF(INDIRECT("'Calcul1'!"&amp;VLOOKUP($A135,tab_z,2,FALSE)&amp;(K$1+((ROW()-$C138)*4))&amp;":"&amp;VLOOKUP($A135,tab_z,3,FALSE)&amp;(K$2+((ROW()-$C138)*4))),BD!$E$4))/2+IF(K135="","",COUNTIF(INDIRECT("'Calcul1'!"&amp;VLOOKUP($A135,tab_z,2,FALSE)&amp;(K$1+((ROW()-$C138)*4))&amp;":"&amp;VLOOKUP($A135,tab_z,3,FALSE)&amp;(K$2+((ROW()-$C138)*4))),BD!$E$5))/2+IF(K135="","",COUNTIF(INDIRECT("'Calcul1'!"&amp;VLOOKUP($A135,tab_z,2,FALSE)&amp;(K$1+((ROW()-$C138)*4))&amp;":"&amp;VLOOKUP($A135,tab_z,3,FALSE)&amp;(K$2+((ROW()-$C138)*4))),BD!$E$6))/2+IF(K135="","",COUNTIF(INDIRECT("'Calcul1'!"&amp;VLOOKUP($A135,tab_z,2,FALSE)&amp;(K$1+((ROW()-$C138)*4))&amp;":"&amp;VLOOKUP($A135,tab_z,3,FALSE)&amp;(K$2+((ROW()-$C138)*4))),BD!$E$7))/2+IF(K135="","",COUNTIF(INDIRECT("'Calcul1'!"&amp;VLOOKUP($A135,tab_z,2,FALSE)&amp;(K$1+((ROW()-$C138)*4))&amp;":"&amp;VLOOKUP($A135,tab_z,3,FALSE)&amp;(K$2+((ROW()-$C138)*4))),BD!$E$8))/2+IF(K135="","",COUNTIF(INDIRECT("'Calcul1'!"&amp;VLOOKUP($A135,tab_z,2,FALSE)&amp;(K$1+((ROW()-$C138)*4))&amp;":"&amp;VLOOKUP($A135,tab_z,3,FALSE)&amp;(K$2+((ROW()-$C138)*4))),BD!$E$9))/2+IF(K135="","",COUNTIF(INDIRECT("'Calcul1'!"&amp;VLOOKUP($A135,tab_z,2,FALSE)&amp;(K$1+((ROW()-$C138)*4))&amp;":"&amp;VLOOKUP($A135,tab_z,3,FALSE)&amp;(K$2+((ROW()-$C138)*4))),BD!$E$10))/2+IF(K135="","",COUNTIF(INDIRECT("'Calcul1'!"&amp;VLOOKUP($A135,tab_z,2,FALSE)&amp;(K$1+((ROW()-$C138)*4))&amp;":"&amp;VLOOKUP($A135,tab_z,3,FALSE)&amp;(K$2+((ROW()-$C138)*4))),BD!$E$11))/2+IF(K135="","",COUNTIF(INDIRECT("'Calcul1'!"&amp;VLOOKUP($A135,tab_z,2,FALSE)&amp;(K$1+((ROW()-$C138)*4))&amp;":"&amp;VLOOKUP($A135,tab_z,3,FALSE)&amp;(K$2+((ROW()-$C138)*4))),BD!$E$12))/2+IF(K135="","",COUNTIF(INDIRECT("'Calcul1'!"&amp;VLOOKUP($A135,tab_z,2,FALSE)&amp;(K$1+((ROW()-$C138)*4))&amp;":"&amp;VLOOKUP($A135,tab_z,3,FALSE)&amp;(K$2+((ROW()-$C138)*4))),BD!$E$13))/2+IF(K135="","",COUNTIF(INDIRECT("'Calcul1'!"&amp;VLOOKUP($A135,tab_z,2,FALSE)&amp;(K$1+((ROW()-$C138)*4))&amp;":"&amp;VLOOKUP($A135,tab_z,3,FALSE)&amp;(K$2+((ROW()-$C138)*4))),BD!$E$14))/2+IF(K135="","",COUNTIF(INDIRECT("'Calcul1'!"&amp;VLOOKUP($A135,tab_z,2,FALSE)&amp;(K$1+((ROW()-$C138)*4))&amp;":"&amp;VLOOKUP($A135,tab_z,3,FALSE)&amp;(K$2+((ROW()-$C138)*4))),BD!$E$15))/2+IF(K135="","",COUNTIF(INDIRECT("'Calcul1'!"&amp;VLOOKUP($A135,tab_z,2,FALSE)&amp;(K$1+((ROW()-$C138)*4))&amp;":"&amp;VLOOKUP($A135,tab_z,3,FALSE)&amp;(K$2+((ROW()-$C138)*4))),BD!$E$16))/2+IF(K135="","",COUNTIF(INDIRECT("'Calcul1'!"&amp;VLOOKUP($A135,tab_z,2,FALSE)&amp;(K$1+((ROW()-$C138)*4))&amp;":"&amp;VLOOKUP($A135,tab_z,3,FALSE)&amp;(K$2+((ROW()-$C138)*4))),BD!$E$17))/2+IF(K135="","",COUNTIF(INDIRECT("'Calcul1'!"&amp;VLOOKUP($A135,tab_z,2,FALSE)&amp;(K$1+((ROW()-$C138)*4))&amp;":"&amp;VLOOKUP($A135,tab_z,3,FALSE)&amp;(K$2+((ROW()-$C138)*4))),BD!$E$18))/2+IF(K135="","",COUNTIF(INDIRECT("'Calcul1'!"&amp;VLOOKUP($A135,tab_z,2,FALSE)&amp;(K$1+((ROW()-$C138)*4))&amp;":"&amp;VLOOKUP($A135,tab_z,3,FALSE)&amp;(K$2+((ROW()-$C138)*4))),BD!$E$19))/2+IF(K135="","",COUNTIF(INDIRECT("'Calcul1'!"&amp;VLOOKUP($A135,tab_z,2,FALSE)&amp;(K$1+((ROW()-$C138)*4))&amp;":"&amp;VLOOKUP($A135,tab_z,3,FALSE)&amp;(K$2+((ROW()-$C138)*4))),BD!$E$20))/2</f>
        <v>#VALUE!</v>
      </c>
      <c r="L138" s="276" t="e">
        <f ca="1">IF(L135="","",COUNTIF(INDIRECT("'Calcul1'!"&amp;VLOOKUP($A135,tab_z,2,FALSE)&amp;(L$1+((ROW()-$C138)*4))&amp;":"&amp;VLOOKUP($A135,tab_z,3,FALSE)&amp;(L$2+((ROW()-$C138)*4))),BD!$E$2))/2+IF(L135="","",COUNTIF(INDIRECT("'Calcul1'!"&amp;VLOOKUP($A135,tab_z,2,FALSE)&amp;(L$1+((ROW()-$C138)*4))&amp;":"&amp;VLOOKUP($A135,tab_z,3,FALSE)&amp;(L$2+((ROW()-$C138)*4))),BD!$E$3))/2+IF(L135="","",COUNTIF(INDIRECT("'Calcul1'!"&amp;VLOOKUP($A135,tab_z,2,FALSE)&amp;(L$1+((ROW()-$C138)*4))&amp;":"&amp;VLOOKUP($A135,tab_z,3,FALSE)&amp;(L$2+((ROW()-$C138)*4))),BD!$E$4))/2+IF(L135="","",COUNTIF(INDIRECT("'Calcul1'!"&amp;VLOOKUP($A135,tab_z,2,FALSE)&amp;(L$1+((ROW()-$C138)*4))&amp;":"&amp;VLOOKUP($A135,tab_z,3,FALSE)&amp;(L$2+((ROW()-$C138)*4))),BD!$E$5))/2+IF(L135="","",COUNTIF(INDIRECT("'Calcul1'!"&amp;VLOOKUP($A135,tab_z,2,FALSE)&amp;(L$1+((ROW()-$C138)*4))&amp;":"&amp;VLOOKUP($A135,tab_z,3,FALSE)&amp;(L$2+((ROW()-$C138)*4))),BD!$E$6))/2+IF(L135="","",COUNTIF(INDIRECT("'Calcul1'!"&amp;VLOOKUP($A135,tab_z,2,FALSE)&amp;(L$1+((ROW()-$C138)*4))&amp;":"&amp;VLOOKUP($A135,tab_z,3,FALSE)&amp;(L$2+((ROW()-$C138)*4))),BD!$E$7))/2+IF(L135="","",COUNTIF(INDIRECT("'Calcul1'!"&amp;VLOOKUP($A135,tab_z,2,FALSE)&amp;(L$1+((ROW()-$C138)*4))&amp;":"&amp;VLOOKUP($A135,tab_z,3,FALSE)&amp;(L$2+((ROW()-$C138)*4))),BD!$E$8))/2+IF(L135="","",COUNTIF(INDIRECT("'Calcul1'!"&amp;VLOOKUP($A135,tab_z,2,FALSE)&amp;(L$1+((ROW()-$C138)*4))&amp;":"&amp;VLOOKUP($A135,tab_z,3,FALSE)&amp;(L$2+((ROW()-$C138)*4))),BD!$E$9))/2+IF(L135="","",COUNTIF(INDIRECT("'Calcul1'!"&amp;VLOOKUP($A135,tab_z,2,FALSE)&amp;(L$1+((ROW()-$C138)*4))&amp;":"&amp;VLOOKUP($A135,tab_z,3,FALSE)&amp;(L$2+((ROW()-$C138)*4))),BD!$E$10))/2+IF(L135="","",COUNTIF(INDIRECT("'Calcul1'!"&amp;VLOOKUP($A135,tab_z,2,FALSE)&amp;(L$1+((ROW()-$C138)*4))&amp;":"&amp;VLOOKUP($A135,tab_z,3,FALSE)&amp;(L$2+((ROW()-$C138)*4))),BD!$E$11))/2+IF(L135="","",COUNTIF(INDIRECT("'Calcul1'!"&amp;VLOOKUP($A135,tab_z,2,FALSE)&amp;(L$1+((ROW()-$C138)*4))&amp;":"&amp;VLOOKUP($A135,tab_z,3,FALSE)&amp;(L$2+((ROW()-$C138)*4))),BD!$E$12))/2+IF(L135="","",COUNTIF(INDIRECT("'Calcul1'!"&amp;VLOOKUP($A135,tab_z,2,FALSE)&amp;(L$1+((ROW()-$C138)*4))&amp;":"&amp;VLOOKUP($A135,tab_z,3,FALSE)&amp;(L$2+((ROW()-$C138)*4))),BD!$E$13))/2+IF(L135="","",COUNTIF(INDIRECT("'Calcul1'!"&amp;VLOOKUP($A135,tab_z,2,FALSE)&amp;(L$1+((ROW()-$C138)*4))&amp;":"&amp;VLOOKUP($A135,tab_z,3,FALSE)&amp;(L$2+((ROW()-$C138)*4))),BD!$E$14))/2+IF(L135="","",COUNTIF(INDIRECT("'Calcul1'!"&amp;VLOOKUP($A135,tab_z,2,FALSE)&amp;(L$1+((ROW()-$C138)*4))&amp;":"&amp;VLOOKUP($A135,tab_z,3,FALSE)&amp;(L$2+((ROW()-$C138)*4))),BD!$E$15))/2+IF(L135="","",COUNTIF(INDIRECT("'Calcul1'!"&amp;VLOOKUP($A135,tab_z,2,FALSE)&amp;(L$1+((ROW()-$C138)*4))&amp;":"&amp;VLOOKUP($A135,tab_z,3,FALSE)&amp;(L$2+((ROW()-$C138)*4))),BD!$E$16))/2+IF(L135="","",COUNTIF(INDIRECT("'Calcul1'!"&amp;VLOOKUP($A135,tab_z,2,FALSE)&amp;(L$1+((ROW()-$C138)*4))&amp;":"&amp;VLOOKUP($A135,tab_z,3,FALSE)&amp;(L$2+((ROW()-$C138)*4))),BD!$E$17))/2+IF(L135="","",COUNTIF(INDIRECT("'Calcul1'!"&amp;VLOOKUP($A135,tab_z,2,FALSE)&amp;(L$1+((ROW()-$C138)*4))&amp;":"&amp;VLOOKUP($A135,tab_z,3,FALSE)&amp;(L$2+((ROW()-$C138)*4))),BD!$E$18))/2+IF(L135="","",COUNTIF(INDIRECT("'Calcul1'!"&amp;VLOOKUP($A135,tab_z,2,FALSE)&amp;(L$1+((ROW()-$C138)*4))&amp;":"&amp;VLOOKUP($A135,tab_z,3,FALSE)&amp;(L$2+((ROW()-$C138)*4))),BD!$E$19))/2+IF(L135="","",COUNTIF(INDIRECT("'Calcul1'!"&amp;VLOOKUP($A135,tab_z,2,FALSE)&amp;(L$1+((ROW()-$C138)*4))&amp;":"&amp;VLOOKUP($A135,tab_z,3,FALSE)&amp;(L$2+((ROW()-$C138)*4))),BD!$E$20))/2</f>
        <v>#VALUE!</v>
      </c>
    </row>
    <row r="139" spans="1:12" x14ac:dyDescent="0.2">
      <c r="C139">
        <v>139</v>
      </c>
      <c r="D139" s="287" t="s">
        <v>532</v>
      </c>
      <c r="E139" s="274">
        <f ca="1">IF(E135="","",COUNTIF(INDIRECT("'Calcul1'!"&amp;VLOOKUP($A135,tab_z,2,FALSE)&amp;(E$1+((ROW()-$C139)*4))&amp;":"&amp;VLOOKUP($A135,tab_z,3,FALSE)&amp;(E$2+((ROW()-$C139)*4))),BD!$N$2))/2+IF(E135="","",COUNTIF(INDIRECT("'Calcul1'!"&amp;VLOOKUP($A135,tab_z,2,FALSE)&amp;(E$1+((ROW()-$C139)*4))&amp;":"&amp;VLOOKUP($A135,tab_z,3,FALSE)&amp;(E$2+((ROW()-$C139)*4))),BD!$N$3))/2+IF(E135="","",COUNTIF(INDIRECT("'Calcul1'!"&amp;VLOOKUP($A135,tab_z,2,FALSE)&amp;(E$1+((ROW()-$C139)*4))&amp;":"&amp;VLOOKUP($A135,tab_z,3,FALSE)&amp;(E$2+((ROW()-$C139)*4))),BD!$N$4))/2+IF(E135="","",COUNTIF(INDIRECT("'Calcul1'!"&amp;VLOOKUP($A135,tab_z,2,FALSE)&amp;(E$1+((ROW()-$C139)*4))&amp;":"&amp;VLOOKUP($A135,tab_z,3,FALSE)&amp;(E$2+((ROW()-$C139)*4))),BD!$N$5))/2+IF(E135="","",COUNTIF(INDIRECT("'Calcul1'!"&amp;VLOOKUP($A135,tab_z,2,FALSE)&amp;(E$1+((ROW()-$C139)*4))&amp;":"&amp;VLOOKUP($A135,tab_z,3,FALSE)&amp;(E$2+((ROW()-$C139)*4))),BD!$N$6))/2+IF(E135="","",COUNTIF(INDIRECT("'Calcul1'!"&amp;VLOOKUP($A135,tab_z,2,FALSE)&amp;(E$1+((ROW()-$C139)*4))&amp;":"&amp;VLOOKUP($A135,tab_z,3,FALSE)&amp;(E$2+((ROW()-$C139)*4))),BD!$N$7))/2+IF(E135="","",COUNTIF(INDIRECT("'Calcul1'!"&amp;VLOOKUP($A135,tab_z,2,FALSE)&amp;(E$1+((ROW()-$C139)*4))&amp;":"&amp;VLOOKUP($A135,tab_z,3,FALSE)&amp;(E$2+((ROW()-$C139)*4))),BD!$N$8))/2+IF(E135="","",COUNTIF(INDIRECT("'Calcul1'!"&amp;VLOOKUP($A135,tab_z,2,FALSE)&amp;(E$1+((ROW()-$C139)*4))&amp;":"&amp;VLOOKUP($A135,tab_z,3,FALSE)&amp;(E$2+((ROW()-$C139)*4))),BD!$N$9))/2+IF(E135="","",COUNTIF(INDIRECT("'Calcul1'!"&amp;VLOOKUP($A135,tab_z,2,FALSE)&amp;(E$1+((ROW()-$C139)*4))&amp;":"&amp;VLOOKUP($A135,tab_z,3,FALSE)&amp;(E$2+((ROW()-$C139)*4))),BD!$N$10))/2+IF(E135="","",COUNTIF(INDIRECT("'Calcul1'!"&amp;VLOOKUP($A135,tab_z,2,FALSE)&amp;(E$1+((ROW()-$C139)*4))&amp;":"&amp;VLOOKUP($A135,tab_z,3,FALSE)&amp;(E$2+((ROW()-$C139)*4))),BD!$N$11))/2+IF(E135="","",COUNTIF(INDIRECT("'Calcul1'!"&amp;VLOOKUP($A135,tab_z,2,FALSE)&amp;(E$1+((ROW()-$C139)*4))&amp;":"&amp;VLOOKUP($A135,tab_z,3,FALSE)&amp;(E$2+((ROW()-$C139)*4))),BD!$N$12))/2+IF(E135="","",COUNTIF(INDIRECT("'Calcul1'!"&amp;VLOOKUP($A135,tab_z,2,FALSE)&amp;(E$1+((ROW()-$C139)*4))&amp;":"&amp;VLOOKUP($A135,tab_z,3,FALSE)&amp;(E$2+((ROW()-$C139)*4))),BD!$N$13))/2+IF(E135="","",COUNTIF(INDIRECT("'Calcul1'!"&amp;VLOOKUP($A135,tab_z,2,FALSE)&amp;(E$1+((ROW()-$C139)*4))&amp;":"&amp;VLOOKUP($A135,tab_z,3,FALSE)&amp;(E$2+((ROW()-$C139)*4))),BD!$N$14))/2+IF(E135="","",COUNTIF(INDIRECT("'Calcul1'!"&amp;VLOOKUP($A135,tab_z,2,FALSE)&amp;(E$1+((ROW()-$C139)*4))&amp;":"&amp;VLOOKUP($A135,tab_z,3,FALSE)&amp;(E$2+((ROW()-$C139)*4))),BD!$N$15))/2+IF(E135="","",COUNTIF(INDIRECT("'Calcul1'!"&amp;VLOOKUP($A135,tab_z,2,FALSE)&amp;(E$1+((ROW()-$C139)*4))&amp;":"&amp;VLOOKUP($A135,tab_z,3,FALSE)&amp;(E$2+((ROW()-$C139)*4))),BD!$N$16))/2+IF(E135="","",COUNTIF(INDIRECT("'Calcul1'!"&amp;VLOOKUP($A135,tab_z,2,FALSE)&amp;(E$1+((ROW()-$C139)*4))&amp;":"&amp;VLOOKUP($A135,tab_z,3,FALSE)&amp;(E$2+((ROW()-$C139)*4))),BD!$N$17))/2+IF(E135="","",COUNTIF(INDIRECT("'Calcul1'!"&amp;VLOOKUP($A135,tab_z,2,FALSE)&amp;(E$1+((ROW()-$C139)*4))&amp;":"&amp;VLOOKUP($A135,tab_z,3,FALSE)&amp;(E$2+((ROW()-$C139)*4))),BD!$N$18))/2+IF(E135="","",COUNTIF(INDIRECT("'Calcul1'!"&amp;VLOOKUP($A135,tab_z,2,FALSE)&amp;(E$1+((ROW()-$C139)*4))&amp;":"&amp;VLOOKUP($A135,tab_z,3,FALSE)&amp;(E$2+((ROW()-$C139)*4))),BD!$N$19))/2++IF(E135="","",COUNTIF(INDIRECT("'Calcul1'!"&amp;VLOOKUP($A135,tab_z,2,FALSE)&amp;(E$1+((ROW()-$C139)*4))&amp;":"&amp;VLOOKUP($A135,tab_z,3,FALSE)&amp;(E$2+((ROW()-$C139)*4))),BD!$N$20))/2</f>
        <v>0</v>
      </c>
      <c r="F139" s="275">
        <f ca="1">IF(F135="","",COUNTIF(INDIRECT("'Calcul1'!"&amp;VLOOKUP($A135,tab_z,2,FALSE)&amp;(F$1+((ROW()-$C139)*4))&amp;":"&amp;VLOOKUP($A135,tab_z,3,FALSE)&amp;(F$2+((ROW()-$C139)*4))),BD!$N$2))/2+IF(F135="","",COUNTIF(INDIRECT("'Calcul1'!"&amp;VLOOKUP($A135,tab_z,2,FALSE)&amp;(F$1+((ROW()-$C139)*4))&amp;":"&amp;VLOOKUP($A135,tab_z,3,FALSE)&amp;(F$2+((ROW()-$C139)*4))),BD!$N$3))/2+IF(F135="","",COUNTIF(INDIRECT("'Calcul1'!"&amp;VLOOKUP($A135,tab_z,2,FALSE)&amp;(F$1+((ROW()-$C139)*4))&amp;":"&amp;VLOOKUP($A135,tab_z,3,FALSE)&amp;(F$2+((ROW()-$C139)*4))),BD!$N$4))/2+IF(F135="","",COUNTIF(INDIRECT("'Calcul1'!"&amp;VLOOKUP($A135,tab_z,2,FALSE)&amp;(F$1+((ROW()-$C139)*4))&amp;":"&amp;VLOOKUP($A135,tab_z,3,FALSE)&amp;(F$2+((ROW()-$C139)*4))),BD!$N$5))/2+IF(F135="","",COUNTIF(INDIRECT("'Calcul1'!"&amp;VLOOKUP($A135,tab_z,2,FALSE)&amp;(F$1+((ROW()-$C139)*4))&amp;":"&amp;VLOOKUP($A135,tab_z,3,FALSE)&amp;(F$2+((ROW()-$C139)*4))),BD!$N$6))/2+IF(F135="","",COUNTIF(INDIRECT("'Calcul1'!"&amp;VLOOKUP($A135,tab_z,2,FALSE)&amp;(F$1+((ROW()-$C139)*4))&amp;":"&amp;VLOOKUP($A135,tab_z,3,FALSE)&amp;(F$2+((ROW()-$C139)*4))),BD!$N$7))/2+IF(F135="","",COUNTIF(INDIRECT("'Calcul1'!"&amp;VLOOKUP($A135,tab_z,2,FALSE)&amp;(F$1+((ROW()-$C139)*4))&amp;":"&amp;VLOOKUP($A135,tab_z,3,FALSE)&amp;(F$2+((ROW()-$C139)*4))),BD!$N$8))/2+IF(F135="","",COUNTIF(INDIRECT("'Calcul1'!"&amp;VLOOKUP($A135,tab_z,2,FALSE)&amp;(F$1+((ROW()-$C139)*4))&amp;":"&amp;VLOOKUP($A135,tab_z,3,FALSE)&amp;(F$2+((ROW()-$C139)*4))),BD!$N$9))/2+IF(F135="","",COUNTIF(INDIRECT("'Calcul1'!"&amp;VLOOKUP($A135,tab_z,2,FALSE)&amp;(F$1+((ROW()-$C139)*4))&amp;":"&amp;VLOOKUP($A135,tab_z,3,FALSE)&amp;(F$2+((ROW()-$C139)*4))),BD!$N$10))/2+IF(F135="","",COUNTIF(INDIRECT("'Calcul1'!"&amp;VLOOKUP($A135,tab_z,2,FALSE)&amp;(F$1+((ROW()-$C139)*4))&amp;":"&amp;VLOOKUP($A135,tab_z,3,FALSE)&amp;(F$2+((ROW()-$C139)*4))),BD!$N$11))/2+IF(F135="","",COUNTIF(INDIRECT("'Calcul1'!"&amp;VLOOKUP($A135,tab_z,2,FALSE)&amp;(F$1+((ROW()-$C139)*4))&amp;":"&amp;VLOOKUP($A135,tab_z,3,FALSE)&amp;(F$2+((ROW()-$C139)*4))),BD!$N$12))/2+IF(F135="","",COUNTIF(INDIRECT("'Calcul1'!"&amp;VLOOKUP($A135,tab_z,2,FALSE)&amp;(F$1+((ROW()-$C139)*4))&amp;":"&amp;VLOOKUP($A135,tab_z,3,FALSE)&amp;(F$2+((ROW()-$C139)*4))),BD!$N$13))/2+IF(F135="","",COUNTIF(INDIRECT("'Calcul1'!"&amp;VLOOKUP($A135,tab_z,2,FALSE)&amp;(F$1+((ROW()-$C139)*4))&amp;":"&amp;VLOOKUP($A135,tab_z,3,FALSE)&amp;(F$2+((ROW()-$C139)*4))),BD!$N$14))/2+IF(F135="","",COUNTIF(INDIRECT("'Calcul1'!"&amp;VLOOKUP($A135,tab_z,2,FALSE)&amp;(F$1+((ROW()-$C139)*4))&amp;":"&amp;VLOOKUP($A135,tab_z,3,FALSE)&amp;(F$2+((ROW()-$C139)*4))),BD!$N$15))/2+IF(F135="","",COUNTIF(INDIRECT("'Calcul1'!"&amp;VLOOKUP($A135,tab_z,2,FALSE)&amp;(F$1+((ROW()-$C139)*4))&amp;":"&amp;VLOOKUP($A135,tab_z,3,FALSE)&amp;(F$2+((ROW()-$C139)*4))),BD!$N$16))/2+IF(F135="","",COUNTIF(INDIRECT("'Calcul1'!"&amp;VLOOKUP($A135,tab_z,2,FALSE)&amp;(F$1+((ROW()-$C139)*4))&amp;":"&amp;VLOOKUP($A135,tab_z,3,FALSE)&amp;(F$2+((ROW()-$C139)*4))),BD!$N$17))/2+IF(F135="","",COUNTIF(INDIRECT("'Calcul1'!"&amp;VLOOKUP($A135,tab_z,2,FALSE)&amp;(F$1+((ROW()-$C139)*4))&amp;":"&amp;VLOOKUP($A135,tab_z,3,FALSE)&amp;(F$2+((ROW()-$C139)*4))),BD!$N$18))/2+IF(F135="","",COUNTIF(INDIRECT("'Calcul1'!"&amp;VLOOKUP($A135,tab_z,2,FALSE)&amp;(F$1+((ROW()-$C139)*4))&amp;":"&amp;VLOOKUP($A135,tab_z,3,FALSE)&amp;(F$2+((ROW()-$C139)*4))),BD!$N$19))/2++IF(F135="","",COUNTIF(INDIRECT("'Calcul1'!"&amp;VLOOKUP($A135,tab_z,2,FALSE)&amp;(F$1+((ROW()-$C139)*4))&amp;":"&amp;VLOOKUP($A135,tab_z,3,FALSE)&amp;(F$2+((ROW()-$C139)*4))),BD!$N$20))/2</f>
        <v>0</v>
      </c>
      <c r="G139" s="275">
        <f ca="1">IF(G135="","",COUNTIF(INDIRECT("'Calcul1'!"&amp;VLOOKUP($A135,tab_z,2,FALSE)&amp;(G$1+((ROW()-$C139)*4))&amp;":"&amp;VLOOKUP($A135,tab_z,3,FALSE)&amp;(G$2+((ROW()-$C139)*4))),BD!$N$2))/2+IF(G135="","",COUNTIF(INDIRECT("'Calcul1'!"&amp;VLOOKUP($A135,tab_z,2,FALSE)&amp;(G$1+((ROW()-$C139)*4))&amp;":"&amp;VLOOKUP($A135,tab_z,3,FALSE)&amp;(G$2+((ROW()-$C139)*4))),BD!$N$3))/2+IF(G135="","",COUNTIF(INDIRECT("'Calcul1'!"&amp;VLOOKUP($A135,tab_z,2,FALSE)&amp;(G$1+((ROW()-$C139)*4))&amp;":"&amp;VLOOKUP($A135,tab_z,3,FALSE)&amp;(G$2+((ROW()-$C139)*4))),BD!$N$4))/2+IF(G135="","",COUNTIF(INDIRECT("'Calcul1'!"&amp;VLOOKUP($A135,tab_z,2,FALSE)&amp;(G$1+((ROW()-$C139)*4))&amp;":"&amp;VLOOKUP($A135,tab_z,3,FALSE)&amp;(G$2+((ROW()-$C139)*4))),BD!$N$5))/2+IF(G135="","",COUNTIF(INDIRECT("'Calcul1'!"&amp;VLOOKUP($A135,tab_z,2,FALSE)&amp;(G$1+((ROW()-$C139)*4))&amp;":"&amp;VLOOKUP($A135,tab_z,3,FALSE)&amp;(G$2+((ROW()-$C139)*4))),BD!$N$6))/2+IF(G135="","",COUNTIF(INDIRECT("'Calcul1'!"&amp;VLOOKUP($A135,tab_z,2,FALSE)&amp;(G$1+((ROW()-$C139)*4))&amp;":"&amp;VLOOKUP($A135,tab_z,3,FALSE)&amp;(G$2+((ROW()-$C139)*4))),BD!$N$7))/2+IF(G135="","",COUNTIF(INDIRECT("'Calcul1'!"&amp;VLOOKUP($A135,tab_z,2,FALSE)&amp;(G$1+((ROW()-$C139)*4))&amp;":"&amp;VLOOKUP($A135,tab_z,3,FALSE)&amp;(G$2+((ROW()-$C139)*4))),BD!$N$8))/2+IF(G135="","",COUNTIF(INDIRECT("'Calcul1'!"&amp;VLOOKUP($A135,tab_z,2,FALSE)&amp;(G$1+((ROW()-$C139)*4))&amp;":"&amp;VLOOKUP($A135,tab_z,3,FALSE)&amp;(G$2+((ROW()-$C139)*4))),BD!$N$9))/2+IF(G135="","",COUNTIF(INDIRECT("'Calcul1'!"&amp;VLOOKUP($A135,tab_z,2,FALSE)&amp;(G$1+((ROW()-$C139)*4))&amp;":"&amp;VLOOKUP($A135,tab_z,3,FALSE)&amp;(G$2+((ROW()-$C139)*4))),BD!$N$10))/2+IF(G135="","",COUNTIF(INDIRECT("'Calcul1'!"&amp;VLOOKUP($A135,tab_z,2,FALSE)&amp;(G$1+((ROW()-$C139)*4))&amp;":"&amp;VLOOKUP($A135,tab_z,3,FALSE)&amp;(G$2+((ROW()-$C139)*4))),BD!$N$11))/2+IF(G135="","",COUNTIF(INDIRECT("'Calcul1'!"&amp;VLOOKUP($A135,tab_z,2,FALSE)&amp;(G$1+((ROW()-$C139)*4))&amp;":"&amp;VLOOKUP($A135,tab_z,3,FALSE)&amp;(G$2+((ROW()-$C139)*4))),BD!$N$12))/2+IF(G135="","",COUNTIF(INDIRECT("'Calcul1'!"&amp;VLOOKUP($A135,tab_z,2,FALSE)&amp;(G$1+((ROW()-$C139)*4))&amp;":"&amp;VLOOKUP($A135,tab_z,3,FALSE)&amp;(G$2+((ROW()-$C139)*4))),BD!$N$13))/2+IF(G135="","",COUNTIF(INDIRECT("'Calcul1'!"&amp;VLOOKUP($A135,tab_z,2,FALSE)&amp;(G$1+((ROW()-$C139)*4))&amp;":"&amp;VLOOKUP($A135,tab_z,3,FALSE)&amp;(G$2+((ROW()-$C139)*4))),BD!$N$14))/2+IF(G135="","",COUNTIF(INDIRECT("'Calcul1'!"&amp;VLOOKUP($A135,tab_z,2,FALSE)&amp;(G$1+((ROW()-$C139)*4))&amp;":"&amp;VLOOKUP($A135,tab_z,3,FALSE)&amp;(G$2+((ROW()-$C139)*4))),BD!$N$15))/2+IF(G135="","",COUNTIF(INDIRECT("'Calcul1'!"&amp;VLOOKUP($A135,tab_z,2,FALSE)&amp;(G$1+((ROW()-$C139)*4))&amp;":"&amp;VLOOKUP($A135,tab_z,3,FALSE)&amp;(G$2+((ROW()-$C139)*4))),BD!$N$16))/2+IF(G135="","",COUNTIF(INDIRECT("'Calcul1'!"&amp;VLOOKUP($A135,tab_z,2,FALSE)&amp;(G$1+((ROW()-$C139)*4))&amp;":"&amp;VLOOKUP($A135,tab_z,3,FALSE)&amp;(G$2+((ROW()-$C139)*4))),BD!$N$17))/2+IF(G135="","",COUNTIF(INDIRECT("'Calcul1'!"&amp;VLOOKUP($A135,tab_z,2,FALSE)&amp;(G$1+((ROW()-$C139)*4))&amp;":"&amp;VLOOKUP($A135,tab_z,3,FALSE)&amp;(G$2+((ROW()-$C139)*4))),BD!$N$18))/2+IF(G135="","",COUNTIF(INDIRECT("'Calcul1'!"&amp;VLOOKUP($A135,tab_z,2,FALSE)&amp;(G$1+((ROW()-$C139)*4))&amp;":"&amp;VLOOKUP($A135,tab_z,3,FALSE)&amp;(G$2+((ROW()-$C139)*4))),BD!$N$19))/2++IF(G135="","",COUNTIF(INDIRECT("'Calcul1'!"&amp;VLOOKUP($A135,tab_z,2,FALSE)&amp;(G$1+((ROW()-$C139)*4))&amp;":"&amp;VLOOKUP($A135,tab_z,3,FALSE)&amp;(G$2+((ROW()-$C139)*4))),BD!$N$20))/2</f>
        <v>0</v>
      </c>
      <c r="H139" s="275" t="e">
        <f ca="1">IF(H135="","",COUNTIF(INDIRECT("'Calcul1'!"&amp;VLOOKUP($A135,tab_z,2,FALSE)&amp;(H$1+((ROW()-$C139)*4))&amp;":"&amp;VLOOKUP($A135,tab_z,3,FALSE)&amp;(H$2+((ROW()-$C139)*4))),BD!$N$2))/2+IF(H135="","",COUNTIF(INDIRECT("'Calcul1'!"&amp;VLOOKUP($A135,tab_z,2,FALSE)&amp;(H$1+((ROW()-$C139)*4))&amp;":"&amp;VLOOKUP($A135,tab_z,3,FALSE)&amp;(H$2+((ROW()-$C139)*4))),BD!$N$3))/2+IF(H135="","",COUNTIF(INDIRECT("'Calcul1'!"&amp;VLOOKUP($A135,tab_z,2,FALSE)&amp;(H$1+((ROW()-$C139)*4))&amp;":"&amp;VLOOKUP($A135,tab_z,3,FALSE)&amp;(H$2+((ROW()-$C139)*4))),BD!$N$4))/2+IF(H135="","",COUNTIF(INDIRECT("'Calcul1'!"&amp;VLOOKUP($A135,tab_z,2,FALSE)&amp;(H$1+((ROW()-$C139)*4))&amp;":"&amp;VLOOKUP($A135,tab_z,3,FALSE)&amp;(H$2+((ROW()-$C139)*4))),BD!$N$5))/2+IF(H135="","",COUNTIF(INDIRECT("'Calcul1'!"&amp;VLOOKUP($A135,tab_z,2,FALSE)&amp;(H$1+((ROW()-$C139)*4))&amp;":"&amp;VLOOKUP($A135,tab_z,3,FALSE)&amp;(H$2+((ROW()-$C139)*4))),BD!$N$6))/2+IF(H135="","",COUNTIF(INDIRECT("'Calcul1'!"&amp;VLOOKUP($A135,tab_z,2,FALSE)&amp;(H$1+((ROW()-$C139)*4))&amp;":"&amp;VLOOKUP($A135,tab_z,3,FALSE)&amp;(H$2+((ROW()-$C139)*4))),BD!$N$7))/2+IF(H135="","",COUNTIF(INDIRECT("'Calcul1'!"&amp;VLOOKUP($A135,tab_z,2,FALSE)&amp;(H$1+((ROW()-$C139)*4))&amp;":"&amp;VLOOKUP($A135,tab_z,3,FALSE)&amp;(H$2+((ROW()-$C139)*4))),BD!$N$8))/2+IF(H135="","",COUNTIF(INDIRECT("'Calcul1'!"&amp;VLOOKUP($A135,tab_z,2,FALSE)&amp;(H$1+((ROW()-$C139)*4))&amp;":"&amp;VLOOKUP($A135,tab_z,3,FALSE)&amp;(H$2+((ROW()-$C139)*4))),BD!$N$9))/2+IF(H135="","",COUNTIF(INDIRECT("'Calcul1'!"&amp;VLOOKUP($A135,tab_z,2,FALSE)&amp;(H$1+((ROW()-$C139)*4))&amp;":"&amp;VLOOKUP($A135,tab_z,3,FALSE)&amp;(H$2+((ROW()-$C139)*4))),BD!$N$10))/2+IF(H135="","",COUNTIF(INDIRECT("'Calcul1'!"&amp;VLOOKUP($A135,tab_z,2,FALSE)&amp;(H$1+((ROW()-$C139)*4))&amp;":"&amp;VLOOKUP($A135,tab_z,3,FALSE)&amp;(H$2+((ROW()-$C139)*4))),BD!$N$11))/2+IF(H135="","",COUNTIF(INDIRECT("'Calcul1'!"&amp;VLOOKUP($A135,tab_z,2,FALSE)&amp;(H$1+((ROW()-$C139)*4))&amp;":"&amp;VLOOKUP($A135,tab_z,3,FALSE)&amp;(H$2+((ROW()-$C139)*4))),BD!$N$12))/2+IF(H135="","",COUNTIF(INDIRECT("'Calcul1'!"&amp;VLOOKUP($A135,tab_z,2,FALSE)&amp;(H$1+((ROW()-$C139)*4))&amp;":"&amp;VLOOKUP($A135,tab_z,3,FALSE)&amp;(H$2+((ROW()-$C139)*4))),BD!$N$13))/2+IF(H135="","",COUNTIF(INDIRECT("'Calcul1'!"&amp;VLOOKUP($A135,tab_z,2,FALSE)&amp;(H$1+((ROW()-$C139)*4))&amp;":"&amp;VLOOKUP($A135,tab_z,3,FALSE)&amp;(H$2+((ROW()-$C139)*4))),BD!$N$14))/2+IF(H135="","",COUNTIF(INDIRECT("'Calcul1'!"&amp;VLOOKUP($A135,tab_z,2,FALSE)&amp;(H$1+((ROW()-$C139)*4))&amp;":"&amp;VLOOKUP($A135,tab_z,3,FALSE)&amp;(H$2+((ROW()-$C139)*4))),BD!$N$15))/2+IF(H135="","",COUNTIF(INDIRECT("'Calcul1'!"&amp;VLOOKUP($A135,tab_z,2,FALSE)&amp;(H$1+((ROW()-$C139)*4))&amp;":"&amp;VLOOKUP($A135,tab_z,3,FALSE)&amp;(H$2+((ROW()-$C139)*4))),BD!$N$16))/2+IF(H135="","",COUNTIF(INDIRECT("'Calcul1'!"&amp;VLOOKUP($A135,tab_z,2,FALSE)&amp;(H$1+((ROW()-$C139)*4))&amp;":"&amp;VLOOKUP($A135,tab_z,3,FALSE)&amp;(H$2+((ROW()-$C139)*4))),BD!$N$17))/2+IF(H135="","",COUNTIF(INDIRECT("'Calcul1'!"&amp;VLOOKUP($A135,tab_z,2,FALSE)&amp;(H$1+((ROW()-$C139)*4))&amp;":"&amp;VLOOKUP($A135,tab_z,3,FALSE)&amp;(H$2+((ROW()-$C139)*4))),BD!$N$18))/2+IF(H135="","",COUNTIF(INDIRECT("'Calcul1'!"&amp;VLOOKUP($A135,tab_z,2,FALSE)&amp;(H$1+((ROW()-$C139)*4))&amp;":"&amp;VLOOKUP($A135,tab_z,3,FALSE)&amp;(H$2+((ROW()-$C139)*4))),BD!$N$19))/2++IF(H135="","",COUNTIF(INDIRECT("'Calcul1'!"&amp;VLOOKUP($A135,tab_z,2,FALSE)&amp;(H$1+((ROW()-$C139)*4))&amp;":"&amp;VLOOKUP($A135,tab_z,3,FALSE)&amp;(H$2+((ROW()-$C139)*4))),BD!$N$20))/2</f>
        <v>#VALUE!</v>
      </c>
      <c r="I139" s="275" t="e">
        <f ca="1">IF(I135="","",COUNTIF(INDIRECT("'Calcul1'!"&amp;VLOOKUP($A135,tab_z,2,FALSE)&amp;(I$1+((ROW()-$C139)*4))&amp;":"&amp;VLOOKUP($A135,tab_z,3,FALSE)&amp;(I$2+((ROW()-$C139)*4))),BD!$N$2))/2+IF(I135="","",COUNTIF(INDIRECT("'Calcul1'!"&amp;VLOOKUP($A135,tab_z,2,FALSE)&amp;(I$1+((ROW()-$C139)*4))&amp;":"&amp;VLOOKUP($A135,tab_z,3,FALSE)&amp;(I$2+((ROW()-$C139)*4))),BD!$N$3))/2+IF(I135="","",COUNTIF(INDIRECT("'Calcul1'!"&amp;VLOOKUP($A135,tab_z,2,FALSE)&amp;(I$1+((ROW()-$C139)*4))&amp;":"&amp;VLOOKUP($A135,tab_z,3,FALSE)&amp;(I$2+((ROW()-$C139)*4))),BD!$N$4))/2+IF(I135="","",COUNTIF(INDIRECT("'Calcul1'!"&amp;VLOOKUP($A135,tab_z,2,FALSE)&amp;(I$1+((ROW()-$C139)*4))&amp;":"&amp;VLOOKUP($A135,tab_z,3,FALSE)&amp;(I$2+((ROW()-$C139)*4))),BD!$N$5))/2+IF(I135="","",COUNTIF(INDIRECT("'Calcul1'!"&amp;VLOOKUP($A135,tab_z,2,FALSE)&amp;(I$1+((ROW()-$C139)*4))&amp;":"&amp;VLOOKUP($A135,tab_z,3,FALSE)&amp;(I$2+((ROW()-$C139)*4))),BD!$N$6))/2+IF(I135="","",COUNTIF(INDIRECT("'Calcul1'!"&amp;VLOOKUP($A135,tab_z,2,FALSE)&amp;(I$1+((ROW()-$C139)*4))&amp;":"&amp;VLOOKUP($A135,tab_z,3,FALSE)&amp;(I$2+((ROW()-$C139)*4))),BD!$N$7))/2+IF(I135="","",COUNTIF(INDIRECT("'Calcul1'!"&amp;VLOOKUP($A135,tab_z,2,FALSE)&amp;(I$1+((ROW()-$C139)*4))&amp;":"&amp;VLOOKUP($A135,tab_z,3,FALSE)&amp;(I$2+((ROW()-$C139)*4))),BD!$N$8))/2+IF(I135="","",COUNTIF(INDIRECT("'Calcul1'!"&amp;VLOOKUP($A135,tab_z,2,FALSE)&amp;(I$1+((ROW()-$C139)*4))&amp;":"&amp;VLOOKUP($A135,tab_z,3,FALSE)&amp;(I$2+((ROW()-$C139)*4))),BD!$N$9))/2+IF(I135="","",COUNTIF(INDIRECT("'Calcul1'!"&amp;VLOOKUP($A135,tab_z,2,FALSE)&amp;(I$1+((ROW()-$C139)*4))&amp;":"&amp;VLOOKUP($A135,tab_z,3,FALSE)&amp;(I$2+((ROW()-$C139)*4))),BD!$N$10))/2+IF(I135="","",COUNTIF(INDIRECT("'Calcul1'!"&amp;VLOOKUP($A135,tab_z,2,FALSE)&amp;(I$1+((ROW()-$C139)*4))&amp;":"&amp;VLOOKUP($A135,tab_z,3,FALSE)&amp;(I$2+((ROW()-$C139)*4))),BD!$N$11))/2+IF(I135="","",COUNTIF(INDIRECT("'Calcul1'!"&amp;VLOOKUP($A135,tab_z,2,FALSE)&amp;(I$1+((ROW()-$C139)*4))&amp;":"&amp;VLOOKUP($A135,tab_z,3,FALSE)&amp;(I$2+((ROW()-$C139)*4))),BD!$N$12))/2+IF(I135="","",COUNTIF(INDIRECT("'Calcul1'!"&amp;VLOOKUP($A135,tab_z,2,FALSE)&amp;(I$1+((ROW()-$C139)*4))&amp;":"&amp;VLOOKUP($A135,tab_z,3,FALSE)&amp;(I$2+((ROW()-$C139)*4))),BD!$N$13))/2+IF(I135="","",COUNTIF(INDIRECT("'Calcul1'!"&amp;VLOOKUP($A135,tab_z,2,FALSE)&amp;(I$1+((ROW()-$C139)*4))&amp;":"&amp;VLOOKUP($A135,tab_z,3,FALSE)&amp;(I$2+((ROW()-$C139)*4))),BD!$N$14))/2+IF(I135="","",COUNTIF(INDIRECT("'Calcul1'!"&amp;VLOOKUP($A135,tab_z,2,FALSE)&amp;(I$1+((ROW()-$C139)*4))&amp;":"&amp;VLOOKUP($A135,tab_z,3,FALSE)&amp;(I$2+((ROW()-$C139)*4))),BD!$N$15))/2+IF(I135="","",COUNTIF(INDIRECT("'Calcul1'!"&amp;VLOOKUP($A135,tab_z,2,FALSE)&amp;(I$1+((ROW()-$C139)*4))&amp;":"&amp;VLOOKUP($A135,tab_z,3,FALSE)&amp;(I$2+((ROW()-$C139)*4))),BD!$N$16))/2+IF(I135="","",COUNTIF(INDIRECT("'Calcul1'!"&amp;VLOOKUP($A135,tab_z,2,FALSE)&amp;(I$1+((ROW()-$C139)*4))&amp;":"&amp;VLOOKUP($A135,tab_z,3,FALSE)&amp;(I$2+((ROW()-$C139)*4))),BD!$N$17))/2+IF(I135="","",COUNTIF(INDIRECT("'Calcul1'!"&amp;VLOOKUP($A135,tab_z,2,FALSE)&amp;(I$1+((ROW()-$C139)*4))&amp;":"&amp;VLOOKUP($A135,tab_z,3,FALSE)&amp;(I$2+((ROW()-$C139)*4))),BD!$N$18))/2+IF(I135="","",COUNTIF(INDIRECT("'Calcul1'!"&amp;VLOOKUP($A135,tab_z,2,FALSE)&amp;(I$1+((ROW()-$C139)*4))&amp;":"&amp;VLOOKUP($A135,tab_z,3,FALSE)&amp;(I$2+((ROW()-$C139)*4))),BD!$N$19))/2++IF(I135="","",COUNTIF(INDIRECT("'Calcul1'!"&amp;VLOOKUP($A135,tab_z,2,FALSE)&amp;(I$1+((ROW()-$C139)*4))&amp;":"&amp;VLOOKUP($A135,tab_z,3,FALSE)&amp;(I$2+((ROW()-$C139)*4))),BD!$N$20))/2</f>
        <v>#VALUE!</v>
      </c>
      <c r="J139" s="275" t="e">
        <f ca="1">IF(J135="","",COUNTIF(INDIRECT("'Calcul1'!"&amp;VLOOKUP($A135,tab_z,2,FALSE)&amp;(J$1+((ROW()-$C139)*4))&amp;":"&amp;VLOOKUP($A135,tab_z,3,FALSE)&amp;(J$2+((ROW()-$C139)*4))),BD!$N$2))/2+IF(J135="","",COUNTIF(INDIRECT("'Calcul1'!"&amp;VLOOKUP($A135,tab_z,2,FALSE)&amp;(J$1+((ROW()-$C139)*4))&amp;":"&amp;VLOOKUP($A135,tab_z,3,FALSE)&amp;(J$2+((ROW()-$C139)*4))),BD!$N$3))/2+IF(J135="","",COUNTIF(INDIRECT("'Calcul1'!"&amp;VLOOKUP($A135,tab_z,2,FALSE)&amp;(J$1+((ROW()-$C139)*4))&amp;":"&amp;VLOOKUP($A135,tab_z,3,FALSE)&amp;(J$2+((ROW()-$C139)*4))),BD!$N$4))/2+IF(J135="","",COUNTIF(INDIRECT("'Calcul1'!"&amp;VLOOKUP($A135,tab_z,2,FALSE)&amp;(J$1+((ROW()-$C139)*4))&amp;":"&amp;VLOOKUP($A135,tab_z,3,FALSE)&amp;(J$2+((ROW()-$C139)*4))),BD!$N$5))/2+IF(J135="","",COUNTIF(INDIRECT("'Calcul1'!"&amp;VLOOKUP($A135,tab_z,2,FALSE)&amp;(J$1+((ROW()-$C139)*4))&amp;":"&amp;VLOOKUP($A135,tab_z,3,FALSE)&amp;(J$2+((ROW()-$C139)*4))),BD!$N$6))/2+IF(J135="","",COUNTIF(INDIRECT("'Calcul1'!"&amp;VLOOKUP($A135,tab_z,2,FALSE)&amp;(J$1+((ROW()-$C139)*4))&amp;":"&amp;VLOOKUP($A135,tab_z,3,FALSE)&amp;(J$2+((ROW()-$C139)*4))),BD!$N$7))/2+IF(J135="","",COUNTIF(INDIRECT("'Calcul1'!"&amp;VLOOKUP($A135,tab_z,2,FALSE)&amp;(J$1+((ROW()-$C139)*4))&amp;":"&amp;VLOOKUP($A135,tab_z,3,FALSE)&amp;(J$2+((ROW()-$C139)*4))),BD!$N$8))/2+IF(J135="","",COUNTIF(INDIRECT("'Calcul1'!"&amp;VLOOKUP($A135,tab_z,2,FALSE)&amp;(J$1+((ROW()-$C139)*4))&amp;":"&amp;VLOOKUP($A135,tab_z,3,FALSE)&amp;(J$2+((ROW()-$C139)*4))),BD!$N$9))/2+IF(J135="","",COUNTIF(INDIRECT("'Calcul1'!"&amp;VLOOKUP($A135,tab_z,2,FALSE)&amp;(J$1+((ROW()-$C139)*4))&amp;":"&amp;VLOOKUP($A135,tab_z,3,FALSE)&amp;(J$2+((ROW()-$C139)*4))),BD!$N$10))/2+IF(J135="","",COUNTIF(INDIRECT("'Calcul1'!"&amp;VLOOKUP($A135,tab_z,2,FALSE)&amp;(J$1+((ROW()-$C139)*4))&amp;":"&amp;VLOOKUP($A135,tab_z,3,FALSE)&amp;(J$2+((ROW()-$C139)*4))),BD!$N$11))/2+IF(J135="","",COUNTIF(INDIRECT("'Calcul1'!"&amp;VLOOKUP($A135,tab_z,2,FALSE)&amp;(J$1+((ROW()-$C139)*4))&amp;":"&amp;VLOOKUP($A135,tab_z,3,FALSE)&amp;(J$2+((ROW()-$C139)*4))),BD!$N$12))/2+IF(J135="","",COUNTIF(INDIRECT("'Calcul1'!"&amp;VLOOKUP($A135,tab_z,2,FALSE)&amp;(J$1+((ROW()-$C139)*4))&amp;":"&amp;VLOOKUP($A135,tab_z,3,FALSE)&amp;(J$2+((ROW()-$C139)*4))),BD!$N$13))/2+IF(J135="","",COUNTIF(INDIRECT("'Calcul1'!"&amp;VLOOKUP($A135,tab_z,2,FALSE)&amp;(J$1+((ROW()-$C139)*4))&amp;":"&amp;VLOOKUP($A135,tab_z,3,FALSE)&amp;(J$2+((ROW()-$C139)*4))),BD!$N$14))/2+IF(J135="","",COUNTIF(INDIRECT("'Calcul1'!"&amp;VLOOKUP($A135,tab_z,2,FALSE)&amp;(J$1+((ROW()-$C139)*4))&amp;":"&amp;VLOOKUP($A135,tab_z,3,FALSE)&amp;(J$2+((ROW()-$C139)*4))),BD!$N$15))/2+IF(J135="","",COUNTIF(INDIRECT("'Calcul1'!"&amp;VLOOKUP($A135,tab_z,2,FALSE)&amp;(J$1+((ROW()-$C139)*4))&amp;":"&amp;VLOOKUP($A135,tab_z,3,FALSE)&amp;(J$2+((ROW()-$C139)*4))),BD!$N$16))/2+IF(J135="","",COUNTIF(INDIRECT("'Calcul1'!"&amp;VLOOKUP($A135,tab_z,2,FALSE)&amp;(J$1+((ROW()-$C139)*4))&amp;":"&amp;VLOOKUP($A135,tab_z,3,FALSE)&amp;(J$2+((ROW()-$C139)*4))),BD!$N$17))/2+IF(J135="","",COUNTIF(INDIRECT("'Calcul1'!"&amp;VLOOKUP($A135,tab_z,2,FALSE)&amp;(J$1+((ROW()-$C139)*4))&amp;":"&amp;VLOOKUP($A135,tab_z,3,FALSE)&amp;(J$2+((ROW()-$C139)*4))),BD!$N$18))/2+IF(J135="","",COUNTIF(INDIRECT("'Calcul1'!"&amp;VLOOKUP($A135,tab_z,2,FALSE)&amp;(J$1+((ROW()-$C139)*4))&amp;":"&amp;VLOOKUP($A135,tab_z,3,FALSE)&amp;(J$2+((ROW()-$C139)*4))),BD!$N$19))/2++IF(J135="","",COUNTIF(INDIRECT("'Calcul1'!"&amp;VLOOKUP($A135,tab_z,2,FALSE)&amp;(J$1+((ROW()-$C139)*4))&amp;":"&amp;VLOOKUP($A135,tab_z,3,FALSE)&amp;(J$2+((ROW()-$C139)*4))),BD!$N$20))/2</f>
        <v>#VALUE!</v>
      </c>
      <c r="K139" s="275" t="e">
        <f ca="1">IF(K135="","",COUNTIF(INDIRECT("'Calcul1'!"&amp;VLOOKUP($A135,tab_z,2,FALSE)&amp;(K$1+((ROW()-$C139)*4))&amp;":"&amp;VLOOKUP($A135,tab_z,3,FALSE)&amp;(K$2+((ROW()-$C139)*4))),BD!$N$2))/2+IF(K135="","",COUNTIF(INDIRECT("'Calcul1'!"&amp;VLOOKUP($A135,tab_z,2,FALSE)&amp;(K$1+((ROW()-$C139)*4))&amp;":"&amp;VLOOKUP($A135,tab_z,3,FALSE)&amp;(K$2+((ROW()-$C139)*4))),BD!$N$3))/2+IF(K135="","",COUNTIF(INDIRECT("'Calcul1'!"&amp;VLOOKUP($A135,tab_z,2,FALSE)&amp;(K$1+((ROW()-$C139)*4))&amp;":"&amp;VLOOKUP($A135,tab_z,3,FALSE)&amp;(K$2+((ROW()-$C139)*4))),BD!$N$4))/2+IF(K135="","",COUNTIF(INDIRECT("'Calcul1'!"&amp;VLOOKUP($A135,tab_z,2,FALSE)&amp;(K$1+((ROW()-$C139)*4))&amp;":"&amp;VLOOKUP($A135,tab_z,3,FALSE)&amp;(K$2+((ROW()-$C139)*4))),BD!$N$5))/2+IF(K135="","",COUNTIF(INDIRECT("'Calcul1'!"&amp;VLOOKUP($A135,tab_z,2,FALSE)&amp;(K$1+((ROW()-$C139)*4))&amp;":"&amp;VLOOKUP($A135,tab_z,3,FALSE)&amp;(K$2+((ROW()-$C139)*4))),BD!$N$6))/2+IF(K135="","",COUNTIF(INDIRECT("'Calcul1'!"&amp;VLOOKUP($A135,tab_z,2,FALSE)&amp;(K$1+((ROW()-$C139)*4))&amp;":"&amp;VLOOKUP($A135,tab_z,3,FALSE)&amp;(K$2+((ROW()-$C139)*4))),BD!$N$7))/2+IF(K135="","",COUNTIF(INDIRECT("'Calcul1'!"&amp;VLOOKUP($A135,tab_z,2,FALSE)&amp;(K$1+((ROW()-$C139)*4))&amp;":"&amp;VLOOKUP($A135,tab_z,3,FALSE)&amp;(K$2+((ROW()-$C139)*4))),BD!$N$8))/2+IF(K135="","",COUNTIF(INDIRECT("'Calcul1'!"&amp;VLOOKUP($A135,tab_z,2,FALSE)&amp;(K$1+((ROW()-$C139)*4))&amp;":"&amp;VLOOKUP($A135,tab_z,3,FALSE)&amp;(K$2+((ROW()-$C139)*4))),BD!$N$9))/2+IF(K135="","",COUNTIF(INDIRECT("'Calcul1'!"&amp;VLOOKUP($A135,tab_z,2,FALSE)&amp;(K$1+((ROW()-$C139)*4))&amp;":"&amp;VLOOKUP($A135,tab_z,3,FALSE)&amp;(K$2+((ROW()-$C139)*4))),BD!$N$10))/2+IF(K135="","",COUNTIF(INDIRECT("'Calcul1'!"&amp;VLOOKUP($A135,tab_z,2,FALSE)&amp;(K$1+((ROW()-$C139)*4))&amp;":"&amp;VLOOKUP($A135,tab_z,3,FALSE)&amp;(K$2+((ROW()-$C139)*4))),BD!$N$11))/2+IF(K135="","",COUNTIF(INDIRECT("'Calcul1'!"&amp;VLOOKUP($A135,tab_z,2,FALSE)&amp;(K$1+((ROW()-$C139)*4))&amp;":"&amp;VLOOKUP($A135,tab_z,3,FALSE)&amp;(K$2+((ROW()-$C139)*4))),BD!$N$12))/2+IF(K135="","",COUNTIF(INDIRECT("'Calcul1'!"&amp;VLOOKUP($A135,tab_z,2,FALSE)&amp;(K$1+((ROW()-$C139)*4))&amp;":"&amp;VLOOKUP($A135,tab_z,3,FALSE)&amp;(K$2+((ROW()-$C139)*4))),BD!$N$13))/2+IF(K135="","",COUNTIF(INDIRECT("'Calcul1'!"&amp;VLOOKUP($A135,tab_z,2,FALSE)&amp;(K$1+((ROW()-$C139)*4))&amp;":"&amp;VLOOKUP($A135,tab_z,3,FALSE)&amp;(K$2+((ROW()-$C139)*4))),BD!$N$14))/2+IF(K135="","",COUNTIF(INDIRECT("'Calcul1'!"&amp;VLOOKUP($A135,tab_z,2,FALSE)&amp;(K$1+((ROW()-$C139)*4))&amp;":"&amp;VLOOKUP($A135,tab_z,3,FALSE)&amp;(K$2+((ROW()-$C139)*4))),BD!$N$15))/2+IF(K135="","",COUNTIF(INDIRECT("'Calcul1'!"&amp;VLOOKUP($A135,tab_z,2,FALSE)&amp;(K$1+((ROW()-$C139)*4))&amp;":"&amp;VLOOKUP($A135,tab_z,3,FALSE)&amp;(K$2+((ROW()-$C139)*4))),BD!$N$16))/2+IF(K135="","",COUNTIF(INDIRECT("'Calcul1'!"&amp;VLOOKUP($A135,tab_z,2,FALSE)&amp;(K$1+((ROW()-$C139)*4))&amp;":"&amp;VLOOKUP($A135,tab_z,3,FALSE)&amp;(K$2+((ROW()-$C139)*4))),BD!$N$17))/2+IF(K135="","",COUNTIF(INDIRECT("'Calcul1'!"&amp;VLOOKUP($A135,tab_z,2,FALSE)&amp;(K$1+((ROW()-$C139)*4))&amp;":"&amp;VLOOKUP($A135,tab_z,3,FALSE)&amp;(K$2+((ROW()-$C139)*4))),BD!$N$18))/2+IF(K135="","",COUNTIF(INDIRECT("'Calcul1'!"&amp;VLOOKUP($A135,tab_z,2,FALSE)&amp;(K$1+((ROW()-$C139)*4))&amp;":"&amp;VLOOKUP($A135,tab_z,3,FALSE)&amp;(K$2+((ROW()-$C139)*4))),BD!$N$19))/2++IF(K135="","",COUNTIF(INDIRECT("'Calcul1'!"&amp;VLOOKUP($A135,tab_z,2,FALSE)&amp;(K$1+((ROW()-$C139)*4))&amp;":"&amp;VLOOKUP($A135,tab_z,3,FALSE)&amp;(K$2+((ROW()-$C139)*4))),BD!$N$20))/2</f>
        <v>#VALUE!</v>
      </c>
      <c r="L139" s="276" t="e">
        <f ca="1">IF(L135="","",COUNTIF(INDIRECT("'Calcul1'!"&amp;VLOOKUP($A135,tab_z,2,FALSE)&amp;(L$1+((ROW()-$C139)*4))&amp;":"&amp;VLOOKUP($A135,tab_z,3,FALSE)&amp;(L$2+((ROW()-$C139)*4))),BD!$N$2))/2+IF(L135="","",COUNTIF(INDIRECT("'Calcul1'!"&amp;VLOOKUP($A135,tab_z,2,FALSE)&amp;(L$1+((ROW()-$C139)*4))&amp;":"&amp;VLOOKUP($A135,tab_z,3,FALSE)&amp;(L$2+((ROW()-$C139)*4))),BD!$N$3))/2+IF(L135="","",COUNTIF(INDIRECT("'Calcul1'!"&amp;VLOOKUP($A135,tab_z,2,FALSE)&amp;(L$1+((ROW()-$C139)*4))&amp;":"&amp;VLOOKUP($A135,tab_z,3,FALSE)&amp;(L$2+((ROW()-$C139)*4))),BD!$N$4))/2+IF(L135="","",COUNTIF(INDIRECT("'Calcul1'!"&amp;VLOOKUP($A135,tab_z,2,FALSE)&amp;(L$1+((ROW()-$C139)*4))&amp;":"&amp;VLOOKUP($A135,tab_z,3,FALSE)&amp;(L$2+((ROW()-$C139)*4))),BD!$N$5))/2+IF(L135="","",COUNTIF(INDIRECT("'Calcul1'!"&amp;VLOOKUP($A135,tab_z,2,FALSE)&amp;(L$1+((ROW()-$C139)*4))&amp;":"&amp;VLOOKUP($A135,tab_z,3,FALSE)&amp;(L$2+((ROW()-$C139)*4))),BD!$N$6))/2+IF(L135="","",COUNTIF(INDIRECT("'Calcul1'!"&amp;VLOOKUP($A135,tab_z,2,FALSE)&amp;(L$1+((ROW()-$C139)*4))&amp;":"&amp;VLOOKUP($A135,tab_z,3,FALSE)&amp;(L$2+((ROW()-$C139)*4))),BD!$N$7))/2+IF(L135="","",COUNTIF(INDIRECT("'Calcul1'!"&amp;VLOOKUP($A135,tab_z,2,FALSE)&amp;(L$1+((ROW()-$C139)*4))&amp;":"&amp;VLOOKUP($A135,tab_z,3,FALSE)&amp;(L$2+((ROW()-$C139)*4))),BD!$N$8))/2+IF(L135="","",COUNTIF(INDIRECT("'Calcul1'!"&amp;VLOOKUP($A135,tab_z,2,FALSE)&amp;(L$1+((ROW()-$C139)*4))&amp;":"&amp;VLOOKUP($A135,tab_z,3,FALSE)&amp;(L$2+((ROW()-$C139)*4))),BD!$N$9))/2+IF(L135="","",COUNTIF(INDIRECT("'Calcul1'!"&amp;VLOOKUP($A135,tab_z,2,FALSE)&amp;(L$1+((ROW()-$C139)*4))&amp;":"&amp;VLOOKUP($A135,tab_z,3,FALSE)&amp;(L$2+((ROW()-$C139)*4))),BD!$N$10))/2+IF(L135="","",COUNTIF(INDIRECT("'Calcul1'!"&amp;VLOOKUP($A135,tab_z,2,FALSE)&amp;(L$1+((ROW()-$C139)*4))&amp;":"&amp;VLOOKUP($A135,tab_z,3,FALSE)&amp;(L$2+((ROW()-$C139)*4))),BD!$N$11))/2+IF(L135="","",COUNTIF(INDIRECT("'Calcul1'!"&amp;VLOOKUP($A135,tab_z,2,FALSE)&amp;(L$1+((ROW()-$C139)*4))&amp;":"&amp;VLOOKUP($A135,tab_z,3,FALSE)&amp;(L$2+((ROW()-$C139)*4))),BD!$N$12))/2+IF(L135="","",COUNTIF(INDIRECT("'Calcul1'!"&amp;VLOOKUP($A135,tab_z,2,FALSE)&amp;(L$1+((ROW()-$C139)*4))&amp;":"&amp;VLOOKUP($A135,tab_z,3,FALSE)&amp;(L$2+((ROW()-$C139)*4))),BD!$N$13))/2+IF(L135="","",COUNTIF(INDIRECT("'Calcul1'!"&amp;VLOOKUP($A135,tab_z,2,FALSE)&amp;(L$1+((ROW()-$C139)*4))&amp;":"&amp;VLOOKUP($A135,tab_z,3,FALSE)&amp;(L$2+((ROW()-$C139)*4))),BD!$N$14))/2+IF(L135="","",COUNTIF(INDIRECT("'Calcul1'!"&amp;VLOOKUP($A135,tab_z,2,FALSE)&amp;(L$1+((ROW()-$C139)*4))&amp;":"&amp;VLOOKUP($A135,tab_z,3,FALSE)&amp;(L$2+((ROW()-$C139)*4))),BD!$N$15))/2+IF(L135="","",COUNTIF(INDIRECT("'Calcul1'!"&amp;VLOOKUP($A135,tab_z,2,FALSE)&amp;(L$1+((ROW()-$C139)*4))&amp;":"&amp;VLOOKUP($A135,tab_z,3,FALSE)&amp;(L$2+((ROW()-$C139)*4))),BD!$N$16))/2+IF(L135="","",COUNTIF(INDIRECT("'Calcul1'!"&amp;VLOOKUP($A135,tab_z,2,FALSE)&amp;(L$1+((ROW()-$C139)*4))&amp;":"&amp;VLOOKUP($A135,tab_z,3,FALSE)&amp;(L$2+((ROW()-$C139)*4))),BD!$N$17))/2+IF(L135="","",COUNTIF(INDIRECT("'Calcul1'!"&amp;VLOOKUP($A135,tab_z,2,FALSE)&amp;(L$1+((ROW()-$C139)*4))&amp;":"&amp;VLOOKUP($A135,tab_z,3,FALSE)&amp;(L$2+((ROW()-$C139)*4))),BD!$N$18))/2+IF(L135="","",COUNTIF(INDIRECT("'Calcul1'!"&amp;VLOOKUP($A135,tab_z,2,FALSE)&amp;(L$1+((ROW()-$C139)*4))&amp;":"&amp;VLOOKUP($A135,tab_z,3,FALSE)&amp;(L$2+((ROW()-$C139)*4))),BD!$N$19))/2++IF(L135="","",COUNTIF(INDIRECT("'Calcul1'!"&amp;VLOOKUP($A135,tab_z,2,FALSE)&amp;(L$1+((ROW()-$C139)*4))&amp;":"&amp;VLOOKUP($A135,tab_z,3,FALSE)&amp;(L$2+((ROW()-$C139)*4))),BD!$N$20))/2</f>
        <v>#VALUE!</v>
      </c>
    </row>
    <row r="140" spans="1:12" x14ac:dyDescent="0.2">
      <c r="C140">
        <v>140</v>
      </c>
      <c r="D140" s="287" t="s">
        <v>533</v>
      </c>
      <c r="E140" s="274">
        <f ca="1">IF(E135="","",COUNTIF(INDIRECT("'Calcul1'!"&amp;VLOOKUP($A135,tab_z,2,FALSE)&amp;(E$1+((ROW()-$C140)*4))&amp;":"&amp;VLOOKUP($A135,tab_z,3,FALSE)&amp;(E$2+((ROW()-$C140)*4))),BD!$H$2))/2+IF(E135="","",COUNTIF(INDIRECT("'Calcul1'!"&amp;VLOOKUP($A135,tab_z,2,FALSE)&amp;(E$1+((ROW()-$C140)*4))&amp;":"&amp;VLOOKUP($A135,tab_z,3,FALSE)&amp;(E$2+((ROW()-$C140)*4))),BD!$H$3))/2+IF(E135="","",COUNTIF(INDIRECT("'Calcul1'!"&amp;VLOOKUP($A135,tab_z,2,FALSE)&amp;(E$1+((ROW()-$C140)*4))&amp;":"&amp;VLOOKUP($A135,tab_z,3,FALSE)&amp;(E$2+((ROW()-$C140)*4))),BD!$H$4))/2+IF(E135="","",COUNTIF(INDIRECT("'Calcul1'!"&amp;VLOOKUP($A135,tab_z,2,FALSE)&amp;(E$1+((ROW()-$C140)*4))&amp;":"&amp;VLOOKUP($A135,tab_z,3,FALSE)&amp;(E$2+((ROW()-$C140)*4))),BD!$H$5))/2+IF(E135="","",COUNTIF(INDIRECT("'Calcul1'!"&amp;VLOOKUP($A135,tab_z,2,FALSE)&amp;(E$1+((ROW()-$C140)*4))&amp;":"&amp;VLOOKUP($A135,tab_z,3,FALSE)&amp;(E$2+((ROW()-$C140)*4))),BD!$H$6))/2+IF(E135="","",COUNTIF(INDIRECT("'Calcul1'!"&amp;VLOOKUP($A135,tab_z,2,FALSE)&amp;(E$1+((ROW()-$C140)*4))&amp;":"&amp;VLOOKUP($A135,tab_z,3,FALSE)&amp;(E$2+((ROW()-$C140)*4))),BD!$H$7))/2+IF(E135="","",COUNTIF(INDIRECT("'Calcul1'!"&amp;VLOOKUP($A135,tab_z,2,FALSE)&amp;(E$1+((ROW()-$C140)*4))&amp;":"&amp;VLOOKUP($A135,tab_z,3,FALSE)&amp;(E$2+((ROW()-$C140)*4))),BD!$H$8))/2+IF(E135="","",COUNTIF(INDIRECT("'Calcul1'!"&amp;VLOOKUP($A135,tab_z,2,FALSE)&amp;(E$1+((ROW()-$C140)*4))&amp;":"&amp;VLOOKUP($A135,tab_z,3,FALSE)&amp;(E$2+((ROW()-$C140)*4))),BD!$H$9))/2+IF(E135="","",COUNTIF(INDIRECT("'Calcul1'!"&amp;VLOOKUP($A135,tab_z,2,FALSE)&amp;(E$1+((ROW()-$C140)*4))&amp;":"&amp;VLOOKUP($A135,tab_z,3,FALSE)&amp;(E$2+((ROW()-$C140)*4))),BD!$H$10))/2+IF(E135="","",COUNTIF(INDIRECT("'Calcul1'!"&amp;VLOOKUP($A135,tab_z,2,FALSE)&amp;(E$1+((ROW()-$C140)*4))&amp;":"&amp;VLOOKUP($A135,tab_z,3,FALSE)&amp;(E$2+((ROW()-$C140)*4))),BD!$H$11))/2+IF(E135="","",COUNTIF(INDIRECT("'Calcul1'!"&amp;VLOOKUP($A135,tab_z,2,FALSE)&amp;(E$1+((ROW()-$C140)*4))&amp;":"&amp;VLOOKUP($A135,tab_z,3,FALSE)&amp;(E$2+((ROW()-$C140)*4))),BD!$H$12))/2+IF(E135="","",COUNTIF(INDIRECT("'Calcul1'!"&amp;VLOOKUP($A135,tab_z,2,FALSE)&amp;(E$1+((ROW()-$C140)*4))&amp;":"&amp;VLOOKUP($A135,tab_z,3,FALSE)&amp;(E$2+((ROW()-$C140)*4))),BD!$H$13))/2+IF(E135="","",COUNTIF(INDIRECT("'Calcul1'!"&amp;VLOOKUP($A135,tab_z,2,FALSE)&amp;(E$1+((ROW()-$C140)*4))&amp;":"&amp;VLOOKUP($A135,tab_z,3,FALSE)&amp;(E$2+((ROW()-$C140)*4))),BD!$H$14))/2+IF(E135="","",COUNTIF(INDIRECT("'Calcul1'!"&amp;VLOOKUP($A135,tab_z,2,FALSE)&amp;(E$1+((ROW()-$C140)*4))&amp;":"&amp;VLOOKUP($A135,tab_z,3,FALSE)&amp;(E$2+((ROW()-$C140)*4))),BD!$H$15))/2+IF(E135="","",COUNTIF(INDIRECT("'Calcul1'!"&amp;VLOOKUP($A135,tab_z,2,FALSE)&amp;(E$1+((ROW()-$C140)*4))&amp;":"&amp;VLOOKUP($A135,tab_z,3,FALSE)&amp;(E$2+((ROW()-$C140)*4))),BD!$H$16))/2+IF(E135="","",COUNTIF(INDIRECT("'Calcul1'!"&amp;VLOOKUP($A135,tab_z,2,FALSE)&amp;(E$1+((ROW()-$C140)*4))&amp;":"&amp;VLOOKUP($A135,tab_z,3,FALSE)&amp;(E$2+((ROW()-$C140)*4))),BD!$H$17))/2+IF(E135="","",COUNTIF(INDIRECT("'Calcul1'!"&amp;VLOOKUP($A135,tab_z,2,FALSE)&amp;(E$1+((ROW()-$C140)*4))&amp;":"&amp;VLOOKUP($A135,tab_z,3,FALSE)&amp;(E$2+((ROW()-$C140)*4))),BD!$H$18))/2+IF(E135="","",COUNTIF(INDIRECT("'Calcul1'!"&amp;VLOOKUP($A135,tab_z,2,FALSE)&amp;(E$1+((ROW()-$C140)*4))&amp;":"&amp;VLOOKUP($A135,tab_z,3,FALSE)&amp;(E$2+((ROW()-$C140)*4))),BD!$H$19))/2+IF(E135="","",COUNTIF(INDIRECT("'Calcul1'!"&amp;VLOOKUP($A135,tab_z,2,FALSE)&amp;(E$1+((ROW()-$C140)*4))&amp;":"&amp;VLOOKUP($A135,tab_z,3,FALSE)&amp;(E$2+((ROW()-$C140)*4))),BD!$H$20))/2</f>
        <v>0</v>
      </c>
      <c r="F140" s="275">
        <f ca="1">IF(F135="","",COUNTIF(INDIRECT("'Calcul1'!"&amp;VLOOKUP($A135,tab_z,2,FALSE)&amp;(F$1+((ROW()-$C140)*4))&amp;":"&amp;VLOOKUP($A135,tab_z,3,FALSE)&amp;(F$2+((ROW()-$C140)*4))),BD!$H$2))/2+IF(F135="","",COUNTIF(INDIRECT("'Calcul1'!"&amp;VLOOKUP($A135,tab_z,2,FALSE)&amp;(F$1+((ROW()-$C140)*4))&amp;":"&amp;VLOOKUP($A135,tab_z,3,FALSE)&amp;(F$2+((ROW()-$C140)*4))),BD!$H$3))/2+IF(F135="","",COUNTIF(INDIRECT("'Calcul1'!"&amp;VLOOKUP($A135,tab_z,2,FALSE)&amp;(F$1+((ROW()-$C140)*4))&amp;":"&amp;VLOOKUP($A135,tab_z,3,FALSE)&amp;(F$2+((ROW()-$C140)*4))),BD!$H$4))/2+IF(F135="","",COUNTIF(INDIRECT("'Calcul1'!"&amp;VLOOKUP($A135,tab_z,2,FALSE)&amp;(F$1+((ROW()-$C140)*4))&amp;":"&amp;VLOOKUP($A135,tab_z,3,FALSE)&amp;(F$2+((ROW()-$C140)*4))),BD!$H$5))/2+IF(F135="","",COUNTIF(INDIRECT("'Calcul1'!"&amp;VLOOKUP($A135,tab_z,2,FALSE)&amp;(F$1+((ROW()-$C140)*4))&amp;":"&amp;VLOOKUP($A135,tab_z,3,FALSE)&amp;(F$2+((ROW()-$C140)*4))),BD!$H$6))/2+IF(F135="","",COUNTIF(INDIRECT("'Calcul1'!"&amp;VLOOKUP($A135,tab_z,2,FALSE)&amp;(F$1+((ROW()-$C140)*4))&amp;":"&amp;VLOOKUP($A135,tab_z,3,FALSE)&amp;(F$2+((ROW()-$C140)*4))),BD!$H$7))/2+IF(F135="","",COUNTIF(INDIRECT("'Calcul1'!"&amp;VLOOKUP($A135,tab_z,2,FALSE)&amp;(F$1+((ROW()-$C140)*4))&amp;":"&amp;VLOOKUP($A135,tab_z,3,FALSE)&amp;(F$2+((ROW()-$C140)*4))),BD!$H$8))/2+IF(F135="","",COUNTIF(INDIRECT("'Calcul1'!"&amp;VLOOKUP($A135,tab_z,2,FALSE)&amp;(F$1+((ROW()-$C140)*4))&amp;":"&amp;VLOOKUP($A135,tab_z,3,FALSE)&amp;(F$2+((ROW()-$C140)*4))),BD!$H$9))/2+IF(F135="","",COUNTIF(INDIRECT("'Calcul1'!"&amp;VLOOKUP($A135,tab_z,2,FALSE)&amp;(F$1+((ROW()-$C140)*4))&amp;":"&amp;VLOOKUP($A135,tab_z,3,FALSE)&amp;(F$2+((ROW()-$C140)*4))),BD!$H$10))/2+IF(F135="","",COUNTIF(INDIRECT("'Calcul1'!"&amp;VLOOKUP($A135,tab_z,2,FALSE)&amp;(F$1+((ROW()-$C140)*4))&amp;":"&amp;VLOOKUP($A135,tab_z,3,FALSE)&amp;(F$2+((ROW()-$C140)*4))),BD!$H$11))/2+IF(F135="","",COUNTIF(INDIRECT("'Calcul1'!"&amp;VLOOKUP($A135,tab_z,2,FALSE)&amp;(F$1+((ROW()-$C140)*4))&amp;":"&amp;VLOOKUP($A135,tab_z,3,FALSE)&amp;(F$2+((ROW()-$C140)*4))),BD!$H$12))/2+IF(F135="","",COUNTIF(INDIRECT("'Calcul1'!"&amp;VLOOKUP($A135,tab_z,2,FALSE)&amp;(F$1+((ROW()-$C140)*4))&amp;":"&amp;VLOOKUP($A135,tab_z,3,FALSE)&amp;(F$2+((ROW()-$C140)*4))),BD!$H$13))/2+IF(F135="","",COUNTIF(INDIRECT("'Calcul1'!"&amp;VLOOKUP($A135,tab_z,2,FALSE)&amp;(F$1+((ROW()-$C140)*4))&amp;":"&amp;VLOOKUP($A135,tab_z,3,FALSE)&amp;(F$2+((ROW()-$C140)*4))),BD!$H$14))/2+IF(F135="","",COUNTIF(INDIRECT("'Calcul1'!"&amp;VLOOKUP($A135,tab_z,2,FALSE)&amp;(F$1+((ROW()-$C140)*4))&amp;":"&amp;VLOOKUP($A135,tab_z,3,FALSE)&amp;(F$2+((ROW()-$C140)*4))),BD!$H$15))/2+IF(F135="","",COUNTIF(INDIRECT("'Calcul1'!"&amp;VLOOKUP($A135,tab_z,2,FALSE)&amp;(F$1+((ROW()-$C140)*4))&amp;":"&amp;VLOOKUP($A135,tab_z,3,FALSE)&amp;(F$2+((ROW()-$C140)*4))),BD!$H$16))/2+IF(F135="","",COUNTIF(INDIRECT("'Calcul1'!"&amp;VLOOKUP($A135,tab_z,2,FALSE)&amp;(F$1+((ROW()-$C140)*4))&amp;":"&amp;VLOOKUP($A135,tab_z,3,FALSE)&amp;(F$2+((ROW()-$C140)*4))),BD!$H$17))/2+IF(F135="","",COUNTIF(INDIRECT("'Calcul1'!"&amp;VLOOKUP($A135,tab_z,2,FALSE)&amp;(F$1+((ROW()-$C140)*4))&amp;":"&amp;VLOOKUP($A135,tab_z,3,FALSE)&amp;(F$2+((ROW()-$C140)*4))),BD!$H$18))/2+IF(F135="","",COUNTIF(INDIRECT("'Calcul1'!"&amp;VLOOKUP($A135,tab_z,2,FALSE)&amp;(F$1+((ROW()-$C140)*4))&amp;":"&amp;VLOOKUP($A135,tab_z,3,FALSE)&amp;(F$2+((ROW()-$C140)*4))),BD!$H$19))/2+IF(F135="","",COUNTIF(INDIRECT("'Calcul1'!"&amp;VLOOKUP($A135,tab_z,2,FALSE)&amp;(F$1+((ROW()-$C140)*4))&amp;":"&amp;VLOOKUP($A135,tab_z,3,FALSE)&amp;(F$2+((ROW()-$C140)*4))),BD!$H$20))/2</f>
        <v>0</v>
      </c>
      <c r="G140" s="275">
        <f ca="1">IF(G135="","",COUNTIF(INDIRECT("'Calcul1'!"&amp;VLOOKUP($A135,tab_z,2,FALSE)&amp;(G$1+((ROW()-$C140)*4))&amp;":"&amp;VLOOKUP($A135,tab_z,3,FALSE)&amp;(G$2+((ROW()-$C140)*4))),BD!$H$2))/2+IF(G135="","",COUNTIF(INDIRECT("'Calcul1'!"&amp;VLOOKUP($A135,tab_z,2,FALSE)&amp;(G$1+((ROW()-$C140)*4))&amp;":"&amp;VLOOKUP($A135,tab_z,3,FALSE)&amp;(G$2+((ROW()-$C140)*4))),BD!$H$3))/2+IF(G135="","",COUNTIF(INDIRECT("'Calcul1'!"&amp;VLOOKUP($A135,tab_z,2,FALSE)&amp;(G$1+((ROW()-$C140)*4))&amp;":"&amp;VLOOKUP($A135,tab_z,3,FALSE)&amp;(G$2+((ROW()-$C140)*4))),BD!$H$4))/2+IF(G135="","",COUNTIF(INDIRECT("'Calcul1'!"&amp;VLOOKUP($A135,tab_z,2,FALSE)&amp;(G$1+((ROW()-$C140)*4))&amp;":"&amp;VLOOKUP($A135,tab_z,3,FALSE)&amp;(G$2+((ROW()-$C140)*4))),BD!$H$5))/2+IF(G135="","",COUNTIF(INDIRECT("'Calcul1'!"&amp;VLOOKUP($A135,tab_z,2,FALSE)&amp;(G$1+((ROW()-$C140)*4))&amp;":"&amp;VLOOKUP($A135,tab_z,3,FALSE)&amp;(G$2+((ROW()-$C140)*4))),BD!$H$6))/2+IF(G135="","",COUNTIF(INDIRECT("'Calcul1'!"&amp;VLOOKUP($A135,tab_z,2,FALSE)&amp;(G$1+((ROW()-$C140)*4))&amp;":"&amp;VLOOKUP($A135,tab_z,3,FALSE)&amp;(G$2+((ROW()-$C140)*4))),BD!$H$7))/2+IF(G135="","",COUNTIF(INDIRECT("'Calcul1'!"&amp;VLOOKUP($A135,tab_z,2,FALSE)&amp;(G$1+((ROW()-$C140)*4))&amp;":"&amp;VLOOKUP($A135,tab_z,3,FALSE)&amp;(G$2+((ROW()-$C140)*4))),BD!$H$8))/2+IF(G135="","",COUNTIF(INDIRECT("'Calcul1'!"&amp;VLOOKUP($A135,tab_z,2,FALSE)&amp;(G$1+((ROW()-$C140)*4))&amp;":"&amp;VLOOKUP($A135,tab_z,3,FALSE)&amp;(G$2+((ROW()-$C140)*4))),BD!$H$9))/2+IF(G135="","",COUNTIF(INDIRECT("'Calcul1'!"&amp;VLOOKUP($A135,tab_z,2,FALSE)&amp;(G$1+((ROW()-$C140)*4))&amp;":"&amp;VLOOKUP($A135,tab_z,3,FALSE)&amp;(G$2+((ROW()-$C140)*4))),BD!$H$10))/2+IF(G135="","",COUNTIF(INDIRECT("'Calcul1'!"&amp;VLOOKUP($A135,tab_z,2,FALSE)&amp;(G$1+((ROW()-$C140)*4))&amp;":"&amp;VLOOKUP($A135,tab_z,3,FALSE)&amp;(G$2+((ROW()-$C140)*4))),BD!$H$11))/2+IF(G135="","",COUNTIF(INDIRECT("'Calcul1'!"&amp;VLOOKUP($A135,tab_z,2,FALSE)&amp;(G$1+((ROW()-$C140)*4))&amp;":"&amp;VLOOKUP($A135,tab_z,3,FALSE)&amp;(G$2+((ROW()-$C140)*4))),BD!$H$12))/2+IF(G135="","",COUNTIF(INDIRECT("'Calcul1'!"&amp;VLOOKUP($A135,tab_z,2,FALSE)&amp;(G$1+((ROW()-$C140)*4))&amp;":"&amp;VLOOKUP($A135,tab_z,3,FALSE)&amp;(G$2+((ROW()-$C140)*4))),BD!$H$13))/2+IF(G135="","",COUNTIF(INDIRECT("'Calcul1'!"&amp;VLOOKUP($A135,tab_z,2,FALSE)&amp;(G$1+((ROW()-$C140)*4))&amp;":"&amp;VLOOKUP($A135,tab_z,3,FALSE)&amp;(G$2+((ROW()-$C140)*4))),BD!$H$14))/2+IF(G135="","",COUNTIF(INDIRECT("'Calcul1'!"&amp;VLOOKUP($A135,tab_z,2,FALSE)&amp;(G$1+((ROW()-$C140)*4))&amp;":"&amp;VLOOKUP($A135,tab_z,3,FALSE)&amp;(G$2+((ROW()-$C140)*4))),BD!$H$15))/2+IF(G135="","",COUNTIF(INDIRECT("'Calcul1'!"&amp;VLOOKUP($A135,tab_z,2,FALSE)&amp;(G$1+((ROW()-$C140)*4))&amp;":"&amp;VLOOKUP($A135,tab_z,3,FALSE)&amp;(G$2+((ROW()-$C140)*4))),BD!$H$16))/2+IF(G135="","",COUNTIF(INDIRECT("'Calcul1'!"&amp;VLOOKUP($A135,tab_z,2,FALSE)&amp;(G$1+((ROW()-$C140)*4))&amp;":"&amp;VLOOKUP($A135,tab_z,3,FALSE)&amp;(G$2+((ROW()-$C140)*4))),BD!$H$17))/2+IF(G135="","",COUNTIF(INDIRECT("'Calcul1'!"&amp;VLOOKUP($A135,tab_z,2,FALSE)&amp;(G$1+((ROW()-$C140)*4))&amp;":"&amp;VLOOKUP($A135,tab_z,3,FALSE)&amp;(G$2+((ROW()-$C140)*4))),BD!$H$18))/2+IF(G135="","",COUNTIF(INDIRECT("'Calcul1'!"&amp;VLOOKUP($A135,tab_z,2,FALSE)&amp;(G$1+((ROW()-$C140)*4))&amp;":"&amp;VLOOKUP($A135,tab_z,3,FALSE)&amp;(G$2+((ROW()-$C140)*4))),BD!$H$19))/2+IF(G135="","",COUNTIF(INDIRECT("'Calcul1'!"&amp;VLOOKUP($A135,tab_z,2,FALSE)&amp;(G$1+((ROW()-$C140)*4))&amp;":"&amp;VLOOKUP($A135,tab_z,3,FALSE)&amp;(G$2+((ROW()-$C140)*4))),BD!$H$20))/2</f>
        <v>0</v>
      </c>
      <c r="H140" s="275" t="e">
        <f ca="1">IF(H135="","",COUNTIF(INDIRECT("'Calcul1'!"&amp;VLOOKUP($A135,tab_z,2,FALSE)&amp;(H$1+((ROW()-$C140)*4))&amp;":"&amp;VLOOKUP($A135,tab_z,3,FALSE)&amp;(H$2+((ROW()-$C140)*4))),BD!$H$2))/2+IF(H135="","",COUNTIF(INDIRECT("'Calcul1'!"&amp;VLOOKUP($A135,tab_z,2,FALSE)&amp;(H$1+((ROW()-$C140)*4))&amp;":"&amp;VLOOKUP($A135,tab_z,3,FALSE)&amp;(H$2+((ROW()-$C140)*4))),BD!$H$3))/2+IF(H135="","",COUNTIF(INDIRECT("'Calcul1'!"&amp;VLOOKUP($A135,tab_z,2,FALSE)&amp;(H$1+((ROW()-$C140)*4))&amp;":"&amp;VLOOKUP($A135,tab_z,3,FALSE)&amp;(H$2+((ROW()-$C140)*4))),BD!$H$4))/2+IF(H135="","",COUNTIF(INDIRECT("'Calcul1'!"&amp;VLOOKUP($A135,tab_z,2,FALSE)&amp;(H$1+((ROW()-$C140)*4))&amp;":"&amp;VLOOKUP($A135,tab_z,3,FALSE)&amp;(H$2+((ROW()-$C140)*4))),BD!$H$5))/2+IF(H135="","",COUNTIF(INDIRECT("'Calcul1'!"&amp;VLOOKUP($A135,tab_z,2,FALSE)&amp;(H$1+((ROW()-$C140)*4))&amp;":"&amp;VLOOKUP($A135,tab_z,3,FALSE)&amp;(H$2+((ROW()-$C140)*4))),BD!$H$6))/2+IF(H135="","",COUNTIF(INDIRECT("'Calcul1'!"&amp;VLOOKUP($A135,tab_z,2,FALSE)&amp;(H$1+((ROW()-$C140)*4))&amp;":"&amp;VLOOKUP($A135,tab_z,3,FALSE)&amp;(H$2+((ROW()-$C140)*4))),BD!$H$7))/2+IF(H135="","",COUNTIF(INDIRECT("'Calcul1'!"&amp;VLOOKUP($A135,tab_z,2,FALSE)&amp;(H$1+((ROW()-$C140)*4))&amp;":"&amp;VLOOKUP($A135,tab_z,3,FALSE)&amp;(H$2+((ROW()-$C140)*4))),BD!$H$8))/2+IF(H135="","",COUNTIF(INDIRECT("'Calcul1'!"&amp;VLOOKUP($A135,tab_z,2,FALSE)&amp;(H$1+((ROW()-$C140)*4))&amp;":"&amp;VLOOKUP($A135,tab_z,3,FALSE)&amp;(H$2+((ROW()-$C140)*4))),BD!$H$9))/2+IF(H135="","",COUNTIF(INDIRECT("'Calcul1'!"&amp;VLOOKUP($A135,tab_z,2,FALSE)&amp;(H$1+((ROW()-$C140)*4))&amp;":"&amp;VLOOKUP($A135,tab_z,3,FALSE)&amp;(H$2+((ROW()-$C140)*4))),BD!$H$10))/2+IF(H135="","",COUNTIF(INDIRECT("'Calcul1'!"&amp;VLOOKUP($A135,tab_z,2,FALSE)&amp;(H$1+((ROW()-$C140)*4))&amp;":"&amp;VLOOKUP($A135,tab_z,3,FALSE)&amp;(H$2+((ROW()-$C140)*4))),BD!$H$11))/2+IF(H135="","",COUNTIF(INDIRECT("'Calcul1'!"&amp;VLOOKUP($A135,tab_z,2,FALSE)&amp;(H$1+((ROW()-$C140)*4))&amp;":"&amp;VLOOKUP($A135,tab_z,3,FALSE)&amp;(H$2+((ROW()-$C140)*4))),BD!$H$12))/2+IF(H135="","",COUNTIF(INDIRECT("'Calcul1'!"&amp;VLOOKUP($A135,tab_z,2,FALSE)&amp;(H$1+((ROW()-$C140)*4))&amp;":"&amp;VLOOKUP($A135,tab_z,3,FALSE)&amp;(H$2+((ROW()-$C140)*4))),BD!$H$13))/2+IF(H135="","",COUNTIF(INDIRECT("'Calcul1'!"&amp;VLOOKUP($A135,tab_z,2,FALSE)&amp;(H$1+((ROW()-$C140)*4))&amp;":"&amp;VLOOKUP($A135,tab_z,3,FALSE)&amp;(H$2+((ROW()-$C140)*4))),BD!$H$14))/2+IF(H135="","",COUNTIF(INDIRECT("'Calcul1'!"&amp;VLOOKUP($A135,tab_z,2,FALSE)&amp;(H$1+((ROW()-$C140)*4))&amp;":"&amp;VLOOKUP($A135,tab_z,3,FALSE)&amp;(H$2+((ROW()-$C140)*4))),BD!$H$15))/2+IF(H135="","",COUNTIF(INDIRECT("'Calcul1'!"&amp;VLOOKUP($A135,tab_z,2,FALSE)&amp;(H$1+((ROW()-$C140)*4))&amp;":"&amp;VLOOKUP($A135,tab_z,3,FALSE)&amp;(H$2+((ROW()-$C140)*4))),BD!$H$16))/2+IF(H135="","",COUNTIF(INDIRECT("'Calcul1'!"&amp;VLOOKUP($A135,tab_z,2,FALSE)&amp;(H$1+((ROW()-$C140)*4))&amp;":"&amp;VLOOKUP($A135,tab_z,3,FALSE)&amp;(H$2+((ROW()-$C140)*4))),BD!$H$17))/2+IF(H135="","",COUNTIF(INDIRECT("'Calcul1'!"&amp;VLOOKUP($A135,tab_z,2,FALSE)&amp;(H$1+((ROW()-$C140)*4))&amp;":"&amp;VLOOKUP($A135,tab_z,3,FALSE)&amp;(H$2+((ROW()-$C140)*4))),BD!$H$18))/2+IF(H135="","",COUNTIF(INDIRECT("'Calcul1'!"&amp;VLOOKUP($A135,tab_z,2,FALSE)&amp;(H$1+((ROW()-$C140)*4))&amp;":"&amp;VLOOKUP($A135,tab_z,3,FALSE)&amp;(H$2+((ROW()-$C140)*4))),BD!$H$19))/2+IF(H135="","",COUNTIF(INDIRECT("'Calcul1'!"&amp;VLOOKUP($A135,tab_z,2,FALSE)&amp;(H$1+((ROW()-$C140)*4))&amp;":"&amp;VLOOKUP($A135,tab_z,3,FALSE)&amp;(H$2+((ROW()-$C140)*4))),BD!$H$20))/2</f>
        <v>#VALUE!</v>
      </c>
      <c r="I140" s="275" t="e">
        <f ca="1">IF(I135="","",COUNTIF(INDIRECT("'Calcul1'!"&amp;VLOOKUP($A135,tab_z,2,FALSE)&amp;(I$1+((ROW()-$C140)*4))&amp;":"&amp;VLOOKUP($A135,tab_z,3,FALSE)&amp;(I$2+((ROW()-$C140)*4))),BD!$H$2))/2+IF(I135="","",COUNTIF(INDIRECT("'Calcul1'!"&amp;VLOOKUP($A135,tab_z,2,FALSE)&amp;(I$1+((ROW()-$C140)*4))&amp;":"&amp;VLOOKUP($A135,tab_z,3,FALSE)&amp;(I$2+((ROW()-$C140)*4))),BD!$H$3))/2+IF(I135="","",COUNTIF(INDIRECT("'Calcul1'!"&amp;VLOOKUP($A135,tab_z,2,FALSE)&amp;(I$1+((ROW()-$C140)*4))&amp;":"&amp;VLOOKUP($A135,tab_z,3,FALSE)&amp;(I$2+((ROW()-$C140)*4))),BD!$H$4))/2+IF(I135="","",COUNTIF(INDIRECT("'Calcul1'!"&amp;VLOOKUP($A135,tab_z,2,FALSE)&amp;(I$1+((ROW()-$C140)*4))&amp;":"&amp;VLOOKUP($A135,tab_z,3,FALSE)&amp;(I$2+((ROW()-$C140)*4))),BD!$H$5))/2+IF(I135="","",COUNTIF(INDIRECT("'Calcul1'!"&amp;VLOOKUP($A135,tab_z,2,FALSE)&amp;(I$1+((ROW()-$C140)*4))&amp;":"&amp;VLOOKUP($A135,tab_z,3,FALSE)&amp;(I$2+((ROW()-$C140)*4))),BD!$H$6))/2+IF(I135="","",COUNTIF(INDIRECT("'Calcul1'!"&amp;VLOOKUP($A135,tab_z,2,FALSE)&amp;(I$1+((ROW()-$C140)*4))&amp;":"&amp;VLOOKUP($A135,tab_z,3,FALSE)&amp;(I$2+((ROW()-$C140)*4))),BD!$H$7))/2+IF(I135="","",COUNTIF(INDIRECT("'Calcul1'!"&amp;VLOOKUP($A135,tab_z,2,FALSE)&amp;(I$1+((ROW()-$C140)*4))&amp;":"&amp;VLOOKUP($A135,tab_z,3,FALSE)&amp;(I$2+((ROW()-$C140)*4))),BD!$H$8))/2+IF(I135="","",COUNTIF(INDIRECT("'Calcul1'!"&amp;VLOOKUP($A135,tab_z,2,FALSE)&amp;(I$1+((ROW()-$C140)*4))&amp;":"&amp;VLOOKUP($A135,tab_z,3,FALSE)&amp;(I$2+((ROW()-$C140)*4))),BD!$H$9))/2+IF(I135="","",COUNTIF(INDIRECT("'Calcul1'!"&amp;VLOOKUP($A135,tab_z,2,FALSE)&amp;(I$1+((ROW()-$C140)*4))&amp;":"&amp;VLOOKUP($A135,tab_z,3,FALSE)&amp;(I$2+((ROW()-$C140)*4))),BD!$H$10))/2+IF(I135="","",COUNTIF(INDIRECT("'Calcul1'!"&amp;VLOOKUP($A135,tab_z,2,FALSE)&amp;(I$1+((ROW()-$C140)*4))&amp;":"&amp;VLOOKUP($A135,tab_z,3,FALSE)&amp;(I$2+((ROW()-$C140)*4))),BD!$H$11))/2+IF(I135="","",COUNTIF(INDIRECT("'Calcul1'!"&amp;VLOOKUP($A135,tab_z,2,FALSE)&amp;(I$1+((ROW()-$C140)*4))&amp;":"&amp;VLOOKUP($A135,tab_z,3,FALSE)&amp;(I$2+((ROW()-$C140)*4))),BD!$H$12))/2+IF(I135="","",COUNTIF(INDIRECT("'Calcul1'!"&amp;VLOOKUP($A135,tab_z,2,FALSE)&amp;(I$1+((ROW()-$C140)*4))&amp;":"&amp;VLOOKUP($A135,tab_z,3,FALSE)&amp;(I$2+((ROW()-$C140)*4))),BD!$H$13))/2+IF(I135="","",COUNTIF(INDIRECT("'Calcul1'!"&amp;VLOOKUP($A135,tab_z,2,FALSE)&amp;(I$1+((ROW()-$C140)*4))&amp;":"&amp;VLOOKUP($A135,tab_z,3,FALSE)&amp;(I$2+((ROW()-$C140)*4))),BD!$H$14))/2+IF(I135="","",COUNTIF(INDIRECT("'Calcul1'!"&amp;VLOOKUP($A135,tab_z,2,FALSE)&amp;(I$1+((ROW()-$C140)*4))&amp;":"&amp;VLOOKUP($A135,tab_z,3,FALSE)&amp;(I$2+((ROW()-$C140)*4))),BD!$H$15))/2+IF(I135="","",COUNTIF(INDIRECT("'Calcul1'!"&amp;VLOOKUP($A135,tab_z,2,FALSE)&amp;(I$1+((ROW()-$C140)*4))&amp;":"&amp;VLOOKUP($A135,tab_z,3,FALSE)&amp;(I$2+((ROW()-$C140)*4))),BD!$H$16))/2+IF(I135="","",COUNTIF(INDIRECT("'Calcul1'!"&amp;VLOOKUP($A135,tab_z,2,FALSE)&amp;(I$1+((ROW()-$C140)*4))&amp;":"&amp;VLOOKUP($A135,tab_z,3,FALSE)&amp;(I$2+((ROW()-$C140)*4))),BD!$H$17))/2+IF(I135="","",COUNTIF(INDIRECT("'Calcul1'!"&amp;VLOOKUP($A135,tab_z,2,FALSE)&amp;(I$1+((ROW()-$C140)*4))&amp;":"&amp;VLOOKUP($A135,tab_z,3,FALSE)&amp;(I$2+((ROW()-$C140)*4))),BD!$H$18))/2+IF(I135="","",COUNTIF(INDIRECT("'Calcul1'!"&amp;VLOOKUP($A135,tab_z,2,FALSE)&amp;(I$1+((ROW()-$C140)*4))&amp;":"&amp;VLOOKUP($A135,tab_z,3,FALSE)&amp;(I$2+((ROW()-$C140)*4))),BD!$H$19))/2+IF(I135="","",COUNTIF(INDIRECT("'Calcul1'!"&amp;VLOOKUP($A135,tab_z,2,FALSE)&amp;(I$1+((ROW()-$C140)*4))&amp;":"&amp;VLOOKUP($A135,tab_z,3,FALSE)&amp;(I$2+((ROW()-$C140)*4))),BD!$H$20))/2</f>
        <v>#VALUE!</v>
      </c>
      <c r="J140" s="275" t="e">
        <f ca="1">IF(J135="","",COUNTIF(INDIRECT("'Calcul1'!"&amp;VLOOKUP($A135,tab_z,2,FALSE)&amp;(J$1+((ROW()-$C140)*4))&amp;":"&amp;VLOOKUP($A135,tab_z,3,FALSE)&amp;(J$2+((ROW()-$C140)*4))),BD!$H$2))/2+IF(J135="","",COUNTIF(INDIRECT("'Calcul1'!"&amp;VLOOKUP($A135,tab_z,2,FALSE)&amp;(J$1+((ROW()-$C140)*4))&amp;":"&amp;VLOOKUP($A135,tab_z,3,FALSE)&amp;(J$2+((ROW()-$C140)*4))),BD!$H$3))/2+IF(J135="","",COUNTIF(INDIRECT("'Calcul1'!"&amp;VLOOKUP($A135,tab_z,2,FALSE)&amp;(J$1+((ROW()-$C140)*4))&amp;":"&amp;VLOOKUP($A135,tab_z,3,FALSE)&amp;(J$2+((ROW()-$C140)*4))),BD!$H$4))/2+IF(J135="","",COUNTIF(INDIRECT("'Calcul1'!"&amp;VLOOKUP($A135,tab_z,2,FALSE)&amp;(J$1+((ROW()-$C140)*4))&amp;":"&amp;VLOOKUP($A135,tab_z,3,FALSE)&amp;(J$2+((ROW()-$C140)*4))),BD!$H$5))/2+IF(J135="","",COUNTIF(INDIRECT("'Calcul1'!"&amp;VLOOKUP($A135,tab_z,2,FALSE)&amp;(J$1+((ROW()-$C140)*4))&amp;":"&amp;VLOOKUP($A135,tab_z,3,FALSE)&amp;(J$2+((ROW()-$C140)*4))),BD!$H$6))/2+IF(J135="","",COUNTIF(INDIRECT("'Calcul1'!"&amp;VLOOKUP($A135,tab_z,2,FALSE)&amp;(J$1+((ROW()-$C140)*4))&amp;":"&amp;VLOOKUP($A135,tab_z,3,FALSE)&amp;(J$2+((ROW()-$C140)*4))),BD!$H$7))/2+IF(J135="","",COUNTIF(INDIRECT("'Calcul1'!"&amp;VLOOKUP($A135,tab_z,2,FALSE)&amp;(J$1+((ROW()-$C140)*4))&amp;":"&amp;VLOOKUP($A135,tab_z,3,FALSE)&amp;(J$2+((ROW()-$C140)*4))),BD!$H$8))/2+IF(J135="","",COUNTIF(INDIRECT("'Calcul1'!"&amp;VLOOKUP($A135,tab_z,2,FALSE)&amp;(J$1+((ROW()-$C140)*4))&amp;":"&amp;VLOOKUP($A135,tab_z,3,FALSE)&amp;(J$2+((ROW()-$C140)*4))),BD!$H$9))/2+IF(J135="","",COUNTIF(INDIRECT("'Calcul1'!"&amp;VLOOKUP($A135,tab_z,2,FALSE)&amp;(J$1+((ROW()-$C140)*4))&amp;":"&amp;VLOOKUP($A135,tab_z,3,FALSE)&amp;(J$2+((ROW()-$C140)*4))),BD!$H$10))/2+IF(J135="","",COUNTIF(INDIRECT("'Calcul1'!"&amp;VLOOKUP($A135,tab_z,2,FALSE)&amp;(J$1+((ROW()-$C140)*4))&amp;":"&amp;VLOOKUP($A135,tab_z,3,FALSE)&amp;(J$2+((ROW()-$C140)*4))),BD!$H$11))/2+IF(J135="","",COUNTIF(INDIRECT("'Calcul1'!"&amp;VLOOKUP($A135,tab_z,2,FALSE)&amp;(J$1+((ROW()-$C140)*4))&amp;":"&amp;VLOOKUP($A135,tab_z,3,FALSE)&amp;(J$2+((ROW()-$C140)*4))),BD!$H$12))/2+IF(J135="","",COUNTIF(INDIRECT("'Calcul1'!"&amp;VLOOKUP($A135,tab_z,2,FALSE)&amp;(J$1+((ROW()-$C140)*4))&amp;":"&amp;VLOOKUP($A135,tab_z,3,FALSE)&amp;(J$2+((ROW()-$C140)*4))),BD!$H$13))/2+IF(J135="","",COUNTIF(INDIRECT("'Calcul1'!"&amp;VLOOKUP($A135,tab_z,2,FALSE)&amp;(J$1+((ROW()-$C140)*4))&amp;":"&amp;VLOOKUP($A135,tab_z,3,FALSE)&amp;(J$2+((ROW()-$C140)*4))),BD!$H$14))/2+IF(J135="","",COUNTIF(INDIRECT("'Calcul1'!"&amp;VLOOKUP($A135,tab_z,2,FALSE)&amp;(J$1+((ROW()-$C140)*4))&amp;":"&amp;VLOOKUP($A135,tab_z,3,FALSE)&amp;(J$2+((ROW()-$C140)*4))),BD!$H$15))/2+IF(J135="","",COUNTIF(INDIRECT("'Calcul1'!"&amp;VLOOKUP($A135,tab_z,2,FALSE)&amp;(J$1+((ROW()-$C140)*4))&amp;":"&amp;VLOOKUP($A135,tab_z,3,FALSE)&amp;(J$2+((ROW()-$C140)*4))),BD!$H$16))/2+IF(J135="","",COUNTIF(INDIRECT("'Calcul1'!"&amp;VLOOKUP($A135,tab_z,2,FALSE)&amp;(J$1+((ROW()-$C140)*4))&amp;":"&amp;VLOOKUP($A135,tab_z,3,FALSE)&amp;(J$2+((ROW()-$C140)*4))),BD!$H$17))/2+IF(J135="","",COUNTIF(INDIRECT("'Calcul1'!"&amp;VLOOKUP($A135,tab_z,2,FALSE)&amp;(J$1+((ROW()-$C140)*4))&amp;":"&amp;VLOOKUP($A135,tab_z,3,FALSE)&amp;(J$2+((ROW()-$C140)*4))),BD!$H$18))/2+IF(J135="","",COUNTIF(INDIRECT("'Calcul1'!"&amp;VLOOKUP($A135,tab_z,2,FALSE)&amp;(J$1+((ROW()-$C140)*4))&amp;":"&amp;VLOOKUP($A135,tab_z,3,FALSE)&amp;(J$2+((ROW()-$C140)*4))),BD!$H$19))/2+IF(J135="","",COUNTIF(INDIRECT("'Calcul1'!"&amp;VLOOKUP($A135,tab_z,2,FALSE)&amp;(J$1+((ROW()-$C140)*4))&amp;":"&amp;VLOOKUP($A135,tab_z,3,FALSE)&amp;(J$2+((ROW()-$C140)*4))),BD!$H$20))/2</f>
        <v>#VALUE!</v>
      </c>
      <c r="K140" s="275" t="e">
        <f ca="1">IF(K135="","",COUNTIF(INDIRECT("'Calcul1'!"&amp;VLOOKUP($A135,tab_z,2,FALSE)&amp;(K$1+((ROW()-$C140)*4))&amp;":"&amp;VLOOKUP($A135,tab_z,3,FALSE)&amp;(K$2+((ROW()-$C140)*4))),BD!$H$2))/2+IF(K135="","",COUNTIF(INDIRECT("'Calcul1'!"&amp;VLOOKUP($A135,tab_z,2,FALSE)&amp;(K$1+((ROW()-$C140)*4))&amp;":"&amp;VLOOKUP($A135,tab_z,3,FALSE)&amp;(K$2+((ROW()-$C140)*4))),BD!$H$3))/2+IF(K135="","",COUNTIF(INDIRECT("'Calcul1'!"&amp;VLOOKUP($A135,tab_z,2,FALSE)&amp;(K$1+((ROW()-$C140)*4))&amp;":"&amp;VLOOKUP($A135,tab_z,3,FALSE)&amp;(K$2+((ROW()-$C140)*4))),BD!$H$4))/2+IF(K135="","",COUNTIF(INDIRECT("'Calcul1'!"&amp;VLOOKUP($A135,tab_z,2,FALSE)&amp;(K$1+((ROW()-$C140)*4))&amp;":"&amp;VLOOKUP($A135,tab_z,3,FALSE)&amp;(K$2+((ROW()-$C140)*4))),BD!$H$5))/2+IF(K135="","",COUNTIF(INDIRECT("'Calcul1'!"&amp;VLOOKUP($A135,tab_z,2,FALSE)&amp;(K$1+((ROW()-$C140)*4))&amp;":"&amp;VLOOKUP($A135,tab_z,3,FALSE)&amp;(K$2+((ROW()-$C140)*4))),BD!$H$6))/2+IF(K135="","",COUNTIF(INDIRECT("'Calcul1'!"&amp;VLOOKUP($A135,tab_z,2,FALSE)&amp;(K$1+((ROW()-$C140)*4))&amp;":"&amp;VLOOKUP($A135,tab_z,3,FALSE)&amp;(K$2+((ROW()-$C140)*4))),BD!$H$7))/2+IF(K135="","",COUNTIF(INDIRECT("'Calcul1'!"&amp;VLOOKUP($A135,tab_z,2,FALSE)&amp;(K$1+((ROW()-$C140)*4))&amp;":"&amp;VLOOKUP($A135,tab_z,3,FALSE)&amp;(K$2+((ROW()-$C140)*4))),BD!$H$8))/2+IF(K135="","",COUNTIF(INDIRECT("'Calcul1'!"&amp;VLOOKUP($A135,tab_z,2,FALSE)&amp;(K$1+((ROW()-$C140)*4))&amp;":"&amp;VLOOKUP($A135,tab_z,3,FALSE)&amp;(K$2+((ROW()-$C140)*4))),BD!$H$9))/2+IF(K135="","",COUNTIF(INDIRECT("'Calcul1'!"&amp;VLOOKUP($A135,tab_z,2,FALSE)&amp;(K$1+((ROW()-$C140)*4))&amp;":"&amp;VLOOKUP($A135,tab_z,3,FALSE)&amp;(K$2+((ROW()-$C140)*4))),BD!$H$10))/2+IF(K135="","",COUNTIF(INDIRECT("'Calcul1'!"&amp;VLOOKUP($A135,tab_z,2,FALSE)&amp;(K$1+((ROW()-$C140)*4))&amp;":"&amp;VLOOKUP($A135,tab_z,3,FALSE)&amp;(K$2+((ROW()-$C140)*4))),BD!$H$11))/2+IF(K135="","",COUNTIF(INDIRECT("'Calcul1'!"&amp;VLOOKUP($A135,tab_z,2,FALSE)&amp;(K$1+((ROW()-$C140)*4))&amp;":"&amp;VLOOKUP($A135,tab_z,3,FALSE)&amp;(K$2+((ROW()-$C140)*4))),BD!$H$12))/2+IF(K135="","",COUNTIF(INDIRECT("'Calcul1'!"&amp;VLOOKUP($A135,tab_z,2,FALSE)&amp;(K$1+((ROW()-$C140)*4))&amp;":"&amp;VLOOKUP($A135,tab_z,3,FALSE)&amp;(K$2+((ROW()-$C140)*4))),BD!$H$13))/2+IF(K135="","",COUNTIF(INDIRECT("'Calcul1'!"&amp;VLOOKUP($A135,tab_z,2,FALSE)&amp;(K$1+((ROW()-$C140)*4))&amp;":"&amp;VLOOKUP($A135,tab_z,3,FALSE)&amp;(K$2+((ROW()-$C140)*4))),BD!$H$14))/2+IF(K135="","",COUNTIF(INDIRECT("'Calcul1'!"&amp;VLOOKUP($A135,tab_z,2,FALSE)&amp;(K$1+((ROW()-$C140)*4))&amp;":"&amp;VLOOKUP($A135,tab_z,3,FALSE)&amp;(K$2+((ROW()-$C140)*4))),BD!$H$15))/2+IF(K135="","",COUNTIF(INDIRECT("'Calcul1'!"&amp;VLOOKUP($A135,tab_z,2,FALSE)&amp;(K$1+((ROW()-$C140)*4))&amp;":"&amp;VLOOKUP($A135,tab_z,3,FALSE)&amp;(K$2+((ROW()-$C140)*4))),BD!$H$16))/2+IF(K135="","",COUNTIF(INDIRECT("'Calcul1'!"&amp;VLOOKUP($A135,tab_z,2,FALSE)&amp;(K$1+((ROW()-$C140)*4))&amp;":"&amp;VLOOKUP($A135,tab_z,3,FALSE)&amp;(K$2+((ROW()-$C140)*4))),BD!$H$17))/2+IF(K135="","",COUNTIF(INDIRECT("'Calcul1'!"&amp;VLOOKUP($A135,tab_z,2,FALSE)&amp;(K$1+((ROW()-$C140)*4))&amp;":"&amp;VLOOKUP($A135,tab_z,3,FALSE)&amp;(K$2+((ROW()-$C140)*4))),BD!$H$18))/2+IF(K135="","",COUNTIF(INDIRECT("'Calcul1'!"&amp;VLOOKUP($A135,tab_z,2,FALSE)&amp;(K$1+((ROW()-$C140)*4))&amp;":"&amp;VLOOKUP($A135,tab_z,3,FALSE)&amp;(K$2+((ROW()-$C140)*4))),BD!$H$19))/2+IF(K135="","",COUNTIF(INDIRECT("'Calcul1'!"&amp;VLOOKUP($A135,tab_z,2,FALSE)&amp;(K$1+((ROW()-$C140)*4))&amp;":"&amp;VLOOKUP($A135,tab_z,3,FALSE)&amp;(K$2+((ROW()-$C140)*4))),BD!$H$20))/2</f>
        <v>#VALUE!</v>
      </c>
      <c r="L140" s="276" t="e">
        <f ca="1">IF(L135="","",COUNTIF(INDIRECT("'Calcul1'!"&amp;VLOOKUP($A135,tab_z,2,FALSE)&amp;(L$1+((ROW()-$C140)*4))&amp;":"&amp;VLOOKUP($A135,tab_z,3,FALSE)&amp;(L$2+((ROW()-$C140)*4))),BD!$H$2))/2+IF(L135="","",COUNTIF(INDIRECT("'Calcul1'!"&amp;VLOOKUP($A135,tab_z,2,FALSE)&amp;(L$1+((ROW()-$C140)*4))&amp;":"&amp;VLOOKUP($A135,tab_z,3,FALSE)&amp;(L$2+((ROW()-$C140)*4))),BD!$H$3))/2+IF(L135="","",COUNTIF(INDIRECT("'Calcul1'!"&amp;VLOOKUP($A135,tab_z,2,FALSE)&amp;(L$1+((ROW()-$C140)*4))&amp;":"&amp;VLOOKUP($A135,tab_z,3,FALSE)&amp;(L$2+((ROW()-$C140)*4))),BD!$H$4))/2+IF(L135="","",COUNTIF(INDIRECT("'Calcul1'!"&amp;VLOOKUP($A135,tab_z,2,FALSE)&amp;(L$1+((ROW()-$C140)*4))&amp;":"&amp;VLOOKUP($A135,tab_z,3,FALSE)&amp;(L$2+((ROW()-$C140)*4))),BD!$H$5))/2+IF(L135="","",COUNTIF(INDIRECT("'Calcul1'!"&amp;VLOOKUP($A135,tab_z,2,FALSE)&amp;(L$1+((ROW()-$C140)*4))&amp;":"&amp;VLOOKUP($A135,tab_z,3,FALSE)&amp;(L$2+((ROW()-$C140)*4))),BD!$H$6))/2+IF(L135="","",COUNTIF(INDIRECT("'Calcul1'!"&amp;VLOOKUP($A135,tab_z,2,FALSE)&amp;(L$1+((ROW()-$C140)*4))&amp;":"&amp;VLOOKUP($A135,tab_z,3,FALSE)&amp;(L$2+((ROW()-$C140)*4))),BD!$H$7))/2+IF(L135="","",COUNTIF(INDIRECT("'Calcul1'!"&amp;VLOOKUP($A135,tab_z,2,FALSE)&amp;(L$1+((ROW()-$C140)*4))&amp;":"&amp;VLOOKUP($A135,tab_z,3,FALSE)&amp;(L$2+((ROW()-$C140)*4))),BD!$H$8))/2+IF(L135="","",COUNTIF(INDIRECT("'Calcul1'!"&amp;VLOOKUP($A135,tab_z,2,FALSE)&amp;(L$1+((ROW()-$C140)*4))&amp;":"&amp;VLOOKUP($A135,tab_z,3,FALSE)&amp;(L$2+((ROW()-$C140)*4))),BD!$H$9))/2+IF(L135="","",COUNTIF(INDIRECT("'Calcul1'!"&amp;VLOOKUP($A135,tab_z,2,FALSE)&amp;(L$1+((ROW()-$C140)*4))&amp;":"&amp;VLOOKUP($A135,tab_z,3,FALSE)&amp;(L$2+((ROW()-$C140)*4))),BD!$H$10))/2+IF(L135="","",COUNTIF(INDIRECT("'Calcul1'!"&amp;VLOOKUP($A135,tab_z,2,FALSE)&amp;(L$1+((ROW()-$C140)*4))&amp;":"&amp;VLOOKUP($A135,tab_z,3,FALSE)&amp;(L$2+((ROW()-$C140)*4))),BD!$H$11))/2+IF(L135="","",COUNTIF(INDIRECT("'Calcul1'!"&amp;VLOOKUP($A135,tab_z,2,FALSE)&amp;(L$1+((ROW()-$C140)*4))&amp;":"&amp;VLOOKUP($A135,tab_z,3,FALSE)&amp;(L$2+((ROW()-$C140)*4))),BD!$H$12))/2+IF(L135="","",COUNTIF(INDIRECT("'Calcul1'!"&amp;VLOOKUP($A135,tab_z,2,FALSE)&amp;(L$1+((ROW()-$C140)*4))&amp;":"&amp;VLOOKUP($A135,tab_z,3,FALSE)&amp;(L$2+((ROW()-$C140)*4))),BD!$H$13))/2+IF(L135="","",COUNTIF(INDIRECT("'Calcul1'!"&amp;VLOOKUP($A135,tab_z,2,FALSE)&amp;(L$1+((ROW()-$C140)*4))&amp;":"&amp;VLOOKUP($A135,tab_z,3,FALSE)&amp;(L$2+((ROW()-$C140)*4))),BD!$H$14))/2+IF(L135="","",COUNTIF(INDIRECT("'Calcul1'!"&amp;VLOOKUP($A135,tab_z,2,FALSE)&amp;(L$1+((ROW()-$C140)*4))&amp;":"&amp;VLOOKUP($A135,tab_z,3,FALSE)&amp;(L$2+((ROW()-$C140)*4))),BD!$H$15))/2+IF(L135="","",COUNTIF(INDIRECT("'Calcul1'!"&amp;VLOOKUP($A135,tab_z,2,FALSE)&amp;(L$1+((ROW()-$C140)*4))&amp;":"&amp;VLOOKUP($A135,tab_z,3,FALSE)&amp;(L$2+((ROW()-$C140)*4))),BD!$H$16))/2+IF(L135="","",COUNTIF(INDIRECT("'Calcul1'!"&amp;VLOOKUP($A135,tab_z,2,FALSE)&amp;(L$1+((ROW()-$C140)*4))&amp;":"&amp;VLOOKUP($A135,tab_z,3,FALSE)&amp;(L$2+((ROW()-$C140)*4))),BD!$H$17))/2+IF(L135="","",COUNTIF(INDIRECT("'Calcul1'!"&amp;VLOOKUP($A135,tab_z,2,FALSE)&amp;(L$1+((ROW()-$C140)*4))&amp;":"&amp;VLOOKUP($A135,tab_z,3,FALSE)&amp;(L$2+((ROW()-$C140)*4))),BD!$H$18))/2+IF(L135="","",COUNTIF(INDIRECT("'Calcul1'!"&amp;VLOOKUP($A135,tab_z,2,FALSE)&amp;(L$1+((ROW()-$C140)*4))&amp;":"&amp;VLOOKUP($A135,tab_z,3,FALSE)&amp;(L$2+((ROW()-$C140)*4))),BD!$H$19))/2+IF(L135="","",COUNTIF(INDIRECT("'Calcul1'!"&amp;VLOOKUP($A135,tab_z,2,FALSE)&amp;(L$1+((ROW()-$C140)*4))&amp;":"&amp;VLOOKUP($A135,tab_z,3,FALSE)&amp;(L$2+((ROW()-$C140)*4))),BD!$H$20))/2</f>
        <v>#VALUE!</v>
      </c>
    </row>
    <row r="141" spans="1:12" x14ac:dyDescent="0.2">
      <c r="C141">
        <v>141</v>
      </c>
      <c r="D141" s="287" t="s">
        <v>534</v>
      </c>
      <c r="E141" s="274">
        <f ca="1">IF(E135="","",COUNTIF(INDIRECT("'Calcul1'!"&amp;VLOOKUP($A135,tab_z,2,FALSE)&amp;(E$1+((ROW()-$C141)*4))&amp;":"&amp;VLOOKUP($A135,tab_z,3,FALSE)&amp;(E$2+((ROW()-$C141)*4))),BD!$K$2))/2+IF(E135="","",COUNTIF(INDIRECT("'Calcul1'!"&amp;VLOOKUP($A135,tab_z,2,FALSE)&amp;(E$1+((ROW()-$C141)*4))&amp;":"&amp;VLOOKUP($A135,tab_z,3,FALSE)&amp;(E$2+((ROW()-$C141)*4))),BD!$K$3))/2+IF(E135="","",COUNTIF(INDIRECT("'Calcul1'!"&amp;VLOOKUP($A135,tab_z,2,FALSE)&amp;(E$1+((ROW()-$C141)*4))&amp;":"&amp;VLOOKUP($A135,tab_z,3,FALSE)&amp;(E$2+((ROW()-$C141)*4))),BD!$K$4))/2+IF(E135="","",COUNTIF(INDIRECT("'Calcul1'!"&amp;VLOOKUP($A135,tab_z,2,FALSE)&amp;(E$1+((ROW()-$C141)*4))&amp;":"&amp;VLOOKUP($A135,tab_z,3,FALSE)&amp;(E$2+((ROW()-$C141)*4))),BD!$K$5))/2+IF(E135="","",COUNTIF(INDIRECT("'Calcul1'!"&amp;VLOOKUP($A135,tab_z,2,FALSE)&amp;(E$1+((ROW()-$C141)*4))&amp;":"&amp;VLOOKUP($A135,tab_z,3,FALSE)&amp;(E$2+((ROW()-$C141)*4))),BD!$K$6))/2+IF(E135="","",COUNTIF(INDIRECT("'Calcul1'!"&amp;VLOOKUP($A135,tab_z,2,FALSE)&amp;(E$1+((ROW()-$C141)*4))&amp;":"&amp;VLOOKUP($A135,tab_z,3,FALSE)&amp;(E$2+((ROW()-$C141)*4))),BD!$K$7))/2+IF(E135="","",COUNTIF(INDIRECT("'Calcul1'!"&amp;VLOOKUP($A135,tab_z,2,FALSE)&amp;(E$1+((ROW()-$C141)*4))&amp;":"&amp;VLOOKUP($A135,tab_z,3,FALSE)&amp;(E$2+((ROW()-$C141)*4))),BD!$K$8))/2+IF(E135="","",COUNTIF(INDIRECT("'Calcul1'!"&amp;VLOOKUP($A135,tab_z,2,FALSE)&amp;(E$1+((ROW()-$C141)*4))&amp;":"&amp;VLOOKUP($A135,tab_z,3,FALSE)&amp;(E$2+((ROW()-$C141)*4))),BD!$K$9))/2+IF(E135="","",COUNTIF(INDIRECT("'Calcul1'!"&amp;VLOOKUP($A135,tab_z,2,FALSE)&amp;(E$1+((ROW()-$C141)*4))&amp;":"&amp;VLOOKUP($A135,tab_z,3,FALSE)&amp;(E$2+((ROW()-$C141)*4))),BD!$K$10))/2+IF(E135="","",COUNTIF(INDIRECT("'Calcul1'!"&amp;VLOOKUP($A135,tab_z,2,FALSE)&amp;(E$1+((ROW()-$C141)*4))&amp;":"&amp;VLOOKUP($A135,tab_z,3,FALSE)&amp;(E$2+((ROW()-$C141)*4))),BD!$K$11))/2+IF(E135="","",COUNTIF(INDIRECT("'Calcul1'!"&amp;VLOOKUP($A135,tab_z,2,FALSE)&amp;(E$1+((ROW()-$C141)*4))&amp;":"&amp;VLOOKUP($A135,tab_z,3,FALSE)&amp;(E$2+((ROW()-$C141)*4))),BD!$K$12))/2+IF(E135="","",COUNTIF(INDIRECT("'Calcul1'!"&amp;VLOOKUP($A135,tab_z,2,FALSE)&amp;(E$1+((ROW()-$C141)*4))&amp;":"&amp;VLOOKUP($A135,tab_z,3,FALSE)&amp;(E$2+((ROW()-$C141)*4))),BD!$K$13))/2+IF(E135="","",COUNTIF(INDIRECT("'Calcul1'!"&amp;VLOOKUP($A135,tab_z,2,FALSE)&amp;(E$1+((ROW()-$C141)*4))&amp;":"&amp;VLOOKUP($A135,tab_z,3,FALSE)&amp;(E$2+((ROW()-$C141)*4))),BD!$K$14))/2+IF(E135="","",COUNTIF(INDIRECT("'Calcul1'!"&amp;VLOOKUP($A135,tab_z,2,FALSE)&amp;(E$1+((ROW()-$C141)*4))&amp;":"&amp;VLOOKUP($A135,tab_z,3,FALSE)&amp;(E$2+((ROW()-$C141)*4))),BD!$K$15))/2+IF(E135="","",COUNTIF(INDIRECT("'Calcul1'!"&amp;VLOOKUP($A135,tab_z,2,FALSE)&amp;(E$1+((ROW()-$C141)*4))&amp;":"&amp;VLOOKUP($A135,tab_z,3,FALSE)&amp;(E$2+((ROW()-$C141)*4))),BD!$K$16))/2+IF(E135="","",COUNTIF(INDIRECT("'Calcul1'!"&amp;VLOOKUP($A135,tab_z,2,FALSE)&amp;(E$1+((ROW()-$C141)*4))&amp;":"&amp;VLOOKUP($A135,tab_z,3,FALSE)&amp;(E$2+((ROW()-$C141)*4))),BD!$K$17))/2+IF(E135="","",COUNTIF(INDIRECT("'Calcul1'!"&amp;VLOOKUP($A135,tab_z,2,FALSE)&amp;(E$1+((ROW()-$C141)*4))&amp;":"&amp;VLOOKUP($A135,tab_z,3,FALSE)&amp;(E$2+((ROW()-$C141)*4))),BD!$K$18))/2+IF(E135="","",COUNTIF(INDIRECT("'Calcul1'!"&amp;VLOOKUP($A135,tab_z,2,FALSE)&amp;(E$1+((ROW()-$C141)*4))&amp;":"&amp;VLOOKUP($A135,tab_z,3,FALSE)&amp;(E$2+((ROW()-$C141)*4))),BD!$K$19))/2+IF(E135="","",COUNTIF(INDIRECT("'Calcul1'!"&amp;VLOOKUP($A135,tab_z,2,FALSE)&amp;(E$1+((ROW()-$C141)*4))&amp;":"&amp;VLOOKUP($A135,tab_z,3,FALSE)&amp;(E$2+((ROW()-$C141)*4))),BD!$K$20))/2</f>
        <v>0</v>
      </c>
      <c r="F141" s="275">
        <f ca="1">IF(F135="","",COUNTIF(INDIRECT("'Calcul1'!"&amp;VLOOKUP($A135,tab_z,2,FALSE)&amp;(F$1+((ROW()-$C141)*4))&amp;":"&amp;VLOOKUP($A135,tab_z,3,FALSE)&amp;(F$2+((ROW()-$C141)*4))),BD!$K$2))/2+IF(F135="","",COUNTIF(INDIRECT("'Calcul1'!"&amp;VLOOKUP($A135,tab_z,2,FALSE)&amp;(F$1+((ROW()-$C141)*4))&amp;":"&amp;VLOOKUP($A135,tab_z,3,FALSE)&amp;(F$2+((ROW()-$C141)*4))),BD!$K$3))/2+IF(F135="","",COUNTIF(INDIRECT("'Calcul1'!"&amp;VLOOKUP($A135,tab_z,2,FALSE)&amp;(F$1+((ROW()-$C141)*4))&amp;":"&amp;VLOOKUP($A135,tab_z,3,FALSE)&amp;(F$2+((ROW()-$C141)*4))),BD!$K$4))/2+IF(F135="","",COUNTIF(INDIRECT("'Calcul1'!"&amp;VLOOKUP($A135,tab_z,2,FALSE)&amp;(F$1+((ROW()-$C141)*4))&amp;":"&amp;VLOOKUP($A135,tab_z,3,FALSE)&amp;(F$2+((ROW()-$C141)*4))),BD!$K$5))/2+IF(F135="","",COUNTIF(INDIRECT("'Calcul1'!"&amp;VLOOKUP($A135,tab_z,2,FALSE)&amp;(F$1+((ROW()-$C141)*4))&amp;":"&amp;VLOOKUP($A135,tab_z,3,FALSE)&amp;(F$2+((ROW()-$C141)*4))),BD!$K$6))/2+IF(F135="","",COUNTIF(INDIRECT("'Calcul1'!"&amp;VLOOKUP($A135,tab_z,2,FALSE)&amp;(F$1+((ROW()-$C141)*4))&amp;":"&amp;VLOOKUP($A135,tab_z,3,FALSE)&amp;(F$2+((ROW()-$C141)*4))),BD!$K$7))/2+IF(F135="","",COUNTIF(INDIRECT("'Calcul1'!"&amp;VLOOKUP($A135,tab_z,2,FALSE)&amp;(F$1+((ROW()-$C141)*4))&amp;":"&amp;VLOOKUP($A135,tab_z,3,FALSE)&amp;(F$2+((ROW()-$C141)*4))),BD!$K$8))/2+IF(F135="","",COUNTIF(INDIRECT("'Calcul1'!"&amp;VLOOKUP($A135,tab_z,2,FALSE)&amp;(F$1+((ROW()-$C141)*4))&amp;":"&amp;VLOOKUP($A135,tab_z,3,FALSE)&amp;(F$2+((ROW()-$C141)*4))),BD!$K$9))/2+IF(F135="","",COUNTIF(INDIRECT("'Calcul1'!"&amp;VLOOKUP($A135,tab_z,2,FALSE)&amp;(F$1+((ROW()-$C141)*4))&amp;":"&amp;VLOOKUP($A135,tab_z,3,FALSE)&amp;(F$2+((ROW()-$C141)*4))),BD!$K$10))/2+IF(F135="","",COUNTIF(INDIRECT("'Calcul1'!"&amp;VLOOKUP($A135,tab_z,2,FALSE)&amp;(F$1+((ROW()-$C141)*4))&amp;":"&amp;VLOOKUP($A135,tab_z,3,FALSE)&amp;(F$2+((ROW()-$C141)*4))),BD!$K$11))/2+IF(F135="","",COUNTIF(INDIRECT("'Calcul1'!"&amp;VLOOKUP($A135,tab_z,2,FALSE)&amp;(F$1+((ROW()-$C141)*4))&amp;":"&amp;VLOOKUP($A135,tab_z,3,FALSE)&amp;(F$2+((ROW()-$C141)*4))),BD!$K$12))/2+IF(F135="","",COUNTIF(INDIRECT("'Calcul1'!"&amp;VLOOKUP($A135,tab_z,2,FALSE)&amp;(F$1+((ROW()-$C141)*4))&amp;":"&amp;VLOOKUP($A135,tab_z,3,FALSE)&amp;(F$2+((ROW()-$C141)*4))),BD!$K$13))/2+IF(F135="","",COUNTIF(INDIRECT("'Calcul1'!"&amp;VLOOKUP($A135,tab_z,2,FALSE)&amp;(F$1+((ROW()-$C141)*4))&amp;":"&amp;VLOOKUP($A135,tab_z,3,FALSE)&amp;(F$2+((ROW()-$C141)*4))),BD!$K$14))/2+IF(F135="","",COUNTIF(INDIRECT("'Calcul1'!"&amp;VLOOKUP($A135,tab_z,2,FALSE)&amp;(F$1+((ROW()-$C141)*4))&amp;":"&amp;VLOOKUP($A135,tab_z,3,FALSE)&amp;(F$2+((ROW()-$C141)*4))),BD!$K$15))/2+IF(F135="","",COUNTIF(INDIRECT("'Calcul1'!"&amp;VLOOKUP($A135,tab_z,2,FALSE)&amp;(F$1+((ROW()-$C141)*4))&amp;":"&amp;VLOOKUP($A135,tab_z,3,FALSE)&amp;(F$2+((ROW()-$C141)*4))),BD!$K$16))/2+IF(F135="","",COUNTIF(INDIRECT("'Calcul1'!"&amp;VLOOKUP($A135,tab_z,2,FALSE)&amp;(F$1+((ROW()-$C141)*4))&amp;":"&amp;VLOOKUP($A135,tab_z,3,FALSE)&amp;(F$2+((ROW()-$C141)*4))),BD!$K$17))/2+IF(F135="","",COUNTIF(INDIRECT("'Calcul1'!"&amp;VLOOKUP($A135,tab_z,2,FALSE)&amp;(F$1+((ROW()-$C141)*4))&amp;":"&amp;VLOOKUP($A135,tab_z,3,FALSE)&amp;(F$2+((ROW()-$C141)*4))),BD!$K$18))/2+IF(F135="","",COUNTIF(INDIRECT("'Calcul1'!"&amp;VLOOKUP($A135,tab_z,2,FALSE)&amp;(F$1+((ROW()-$C141)*4))&amp;":"&amp;VLOOKUP($A135,tab_z,3,FALSE)&amp;(F$2+((ROW()-$C141)*4))),BD!$K$19))/2+IF(F135="","",COUNTIF(INDIRECT("'Calcul1'!"&amp;VLOOKUP($A135,tab_z,2,FALSE)&amp;(F$1+((ROW()-$C141)*4))&amp;":"&amp;VLOOKUP($A135,tab_z,3,FALSE)&amp;(F$2+((ROW()-$C141)*4))),BD!$K$20))/2</f>
        <v>0</v>
      </c>
      <c r="G141" s="275">
        <f ca="1">IF(G135="","",COUNTIF(INDIRECT("'Calcul1'!"&amp;VLOOKUP($A135,tab_z,2,FALSE)&amp;(G$1+((ROW()-$C141)*4))&amp;":"&amp;VLOOKUP($A135,tab_z,3,FALSE)&amp;(G$2+((ROW()-$C141)*4))),BD!$K$2))/2+IF(G135="","",COUNTIF(INDIRECT("'Calcul1'!"&amp;VLOOKUP($A135,tab_z,2,FALSE)&amp;(G$1+((ROW()-$C141)*4))&amp;":"&amp;VLOOKUP($A135,tab_z,3,FALSE)&amp;(G$2+((ROW()-$C141)*4))),BD!$K$3))/2+IF(G135="","",COUNTIF(INDIRECT("'Calcul1'!"&amp;VLOOKUP($A135,tab_z,2,FALSE)&amp;(G$1+((ROW()-$C141)*4))&amp;":"&amp;VLOOKUP($A135,tab_z,3,FALSE)&amp;(G$2+((ROW()-$C141)*4))),BD!$K$4))/2+IF(G135="","",COUNTIF(INDIRECT("'Calcul1'!"&amp;VLOOKUP($A135,tab_z,2,FALSE)&amp;(G$1+((ROW()-$C141)*4))&amp;":"&amp;VLOOKUP($A135,tab_z,3,FALSE)&amp;(G$2+((ROW()-$C141)*4))),BD!$K$5))/2+IF(G135="","",COUNTIF(INDIRECT("'Calcul1'!"&amp;VLOOKUP($A135,tab_z,2,FALSE)&amp;(G$1+((ROW()-$C141)*4))&amp;":"&amp;VLOOKUP($A135,tab_z,3,FALSE)&amp;(G$2+((ROW()-$C141)*4))),BD!$K$6))/2+IF(G135="","",COUNTIF(INDIRECT("'Calcul1'!"&amp;VLOOKUP($A135,tab_z,2,FALSE)&amp;(G$1+((ROW()-$C141)*4))&amp;":"&amp;VLOOKUP($A135,tab_z,3,FALSE)&amp;(G$2+((ROW()-$C141)*4))),BD!$K$7))/2+IF(G135="","",COUNTIF(INDIRECT("'Calcul1'!"&amp;VLOOKUP($A135,tab_z,2,FALSE)&amp;(G$1+((ROW()-$C141)*4))&amp;":"&amp;VLOOKUP($A135,tab_z,3,FALSE)&amp;(G$2+((ROW()-$C141)*4))),BD!$K$8))/2+IF(G135="","",COUNTIF(INDIRECT("'Calcul1'!"&amp;VLOOKUP($A135,tab_z,2,FALSE)&amp;(G$1+((ROW()-$C141)*4))&amp;":"&amp;VLOOKUP($A135,tab_z,3,FALSE)&amp;(G$2+((ROW()-$C141)*4))),BD!$K$9))/2+IF(G135="","",COUNTIF(INDIRECT("'Calcul1'!"&amp;VLOOKUP($A135,tab_z,2,FALSE)&amp;(G$1+((ROW()-$C141)*4))&amp;":"&amp;VLOOKUP($A135,tab_z,3,FALSE)&amp;(G$2+((ROW()-$C141)*4))),BD!$K$10))/2+IF(G135="","",COUNTIF(INDIRECT("'Calcul1'!"&amp;VLOOKUP($A135,tab_z,2,FALSE)&amp;(G$1+((ROW()-$C141)*4))&amp;":"&amp;VLOOKUP($A135,tab_z,3,FALSE)&amp;(G$2+((ROW()-$C141)*4))),BD!$K$11))/2+IF(G135="","",COUNTIF(INDIRECT("'Calcul1'!"&amp;VLOOKUP($A135,tab_z,2,FALSE)&amp;(G$1+((ROW()-$C141)*4))&amp;":"&amp;VLOOKUP($A135,tab_z,3,FALSE)&amp;(G$2+((ROW()-$C141)*4))),BD!$K$12))/2+IF(G135="","",COUNTIF(INDIRECT("'Calcul1'!"&amp;VLOOKUP($A135,tab_z,2,FALSE)&amp;(G$1+((ROW()-$C141)*4))&amp;":"&amp;VLOOKUP($A135,tab_z,3,FALSE)&amp;(G$2+((ROW()-$C141)*4))),BD!$K$13))/2+IF(G135="","",COUNTIF(INDIRECT("'Calcul1'!"&amp;VLOOKUP($A135,tab_z,2,FALSE)&amp;(G$1+((ROW()-$C141)*4))&amp;":"&amp;VLOOKUP($A135,tab_z,3,FALSE)&amp;(G$2+((ROW()-$C141)*4))),BD!$K$14))/2+IF(G135="","",COUNTIF(INDIRECT("'Calcul1'!"&amp;VLOOKUP($A135,tab_z,2,FALSE)&amp;(G$1+((ROW()-$C141)*4))&amp;":"&amp;VLOOKUP($A135,tab_z,3,FALSE)&amp;(G$2+((ROW()-$C141)*4))),BD!$K$15))/2+IF(G135="","",COUNTIF(INDIRECT("'Calcul1'!"&amp;VLOOKUP($A135,tab_z,2,FALSE)&amp;(G$1+((ROW()-$C141)*4))&amp;":"&amp;VLOOKUP($A135,tab_z,3,FALSE)&amp;(G$2+((ROW()-$C141)*4))),BD!$K$16))/2+IF(G135="","",COUNTIF(INDIRECT("'Calcul1'!"&amp;VLOOKUP($A135,tab_z,2,FALSE)&amp;(G$1+((ROW()-$C141)*4))&amp;":"&amp;VLOOKUP($A135,tab_z,3,FALSE)&amp;(G$2+((ROW()-$C141)*4))),BD!$K$17))/2+IF(G135="","",COUNTIF(INDIRECT("'Calcul1'!"&amp;VLOOKUP($A135,tab_z,2,FALSE)&amp;(G$1+((ROW()-$C141)*4))&amp;":"&amp;VLOOKUP($A135,tab_z,3,FALSE)&amp;(G$2+((ROW()-$C141)*4))),BD!$K$18))/2+IF(G135="","",COUNTIF(INDIRECT("'Calcul1'!"&amp;VLOOKUP($A135,tab_z,2,FALSE)&amp;(G$1+((ROW()-$C141)*4))&amp;":"&amp;VLOOKUP($A135,tab_z,3,FALSE)&amp;(G$2+((ROW()-$C141)*4))),BD!$K$19))/2+IF(G135="","",COUNTIF(INDIRECT("'Calcul1'!"&amp;VLOOKUP($A135,tab_z,2,FALSE)&amp;(G$1+((ROW()-$C141)*4))&amp;":"&amp;VLOOKUP($A135,tab_z,3,FALSE)&amp;(G$2+((ROW()-$C141)*4))),BD!$K$20))/2</f>
        <v>0</v>
      </c>
      <c r="H141" s="275" t="e">
        <f ca="1">IF(H135="","",COUNTIF(INDIRECT("'Calcul1'!"&amp;VLOOKUP($A135,tab_z,2,FALSE)&amp;(H$1+((ROW()-$C141)*4))&amp;":"&amp;VLOOKUP($A135,tab_z,3,FALSE)&amp;(H$2+((ROW()-$C141)*4))),BD!$K$2))/2+IF(H135="","",COUNTIF(INDIRECT("'Calcul1'!"&amp;VLOOKUP($A135,tab_z,2,FALSE)&amp;(H$1+((ROW()-$C141)*4))&amp;":"&amp;VLOOKUP($A135,tab_z,3,FALSE)&amp;(H$2+((ROW()-$C141)*4))),BD!$K$3))/2+IF(H135="","",COUNTIF(INDIRECT("'Calcul1'!"&amp;VLOOKUP($A135,tab_z,2,FALSE)&amp;(H$1+((ROW()-$C141)*4))&amp;":"&amp;VLOOKUP($A135,tab_z,3,FALSE)&amp;(H$2+((ROW()-$C141)*4))),BD!$K$4))/2+IF(H135="","",COUNTIF(INDIRECT("'Calcul1'!"&amp;VLOOKUP($A135,tab_z,2,FALSE)&amp;(H$1+((ROW()-$C141)*4))&amp;":"&amp;VLOOKUP($A135,tab_z,3,FALSE)&amp;(H$2+((ROW()-$C141)*4))),BD!$K$5))/2+IF(H135="","",COUNTIF(INDIRECT("'Calcul1'!"&amp;VLOOKUP($A135,tab_z,2,FALSE)&amp;(H$1+((ROW()-$C141)*4))&amp;":"&amp;VLOOKUP($A135,tab_z,3,FALSE)&amp;(H$2+((ROW()-$C141)*4))),BD!$K$6))/2+IF(H135="","",COUNTIF(INDIRECT("'Calcul1'!"&amp;VLOOKUP($A135,tab_z,2,FALSE)&amp;(H$1+((ROW()-$C141)*4))&amp;":"&amp;VLOOKUP($A135,tab_z,3,FALSE)&amp;(H$2+((ROW()-$C141)*4))),BD!$K$7))/2+IF(H135="","",COUNTIF(INDIRECT("'Calcul1'!"&amp;VLOOKUP($A135,tab_z,2,FALSE)&amp;(H$1+((ROW()-$C141)*4))&amp;":"&amp;VLOOKUP($A135,tab_z,3,FALSE)&amp;(H$2+((ROW()-$C141)*4))),BD!$K$8))/2+IF(H135="","",COUNTIF(INDIRECT("'Calcul1'!"&amp;VLOOKUP($A135,tab_z,2,FALSE)&amp;(H$1+((ROW()-$C141)*4))&amp;":"&amp;VLOOKUP($A135,tab_z,3,FALSE)&amp;(H$2+((ROW()-$C141)*4))),BD!$K$9))/2+IF(H135="","",COUNTIF(INDIRECT("'Calcul1'!"&amp;VLOOKUP($A135,tab_z,2,FALSE)&amp;(H$1+((ROW()-$C141)*4))&amp;":"&amp;VLOOKUP($A135,tab_z,3,FALSE)&amp;(H$2+((ROW()-$C141)*4))),BD!$K$10))/2+IF(H135="","",COUNTIF(INDIRECT("'Calcul1'!"&amp;VLOOKUP($A135,tab_z,2,FALSE)&amp;(H$1+((ROW()-$C141)*4))&amp;":"&amp;VLOOKUP($A135,tab_z,3,FALSE)&amp;(H$2+((ROW()-$C141)*4))),BD!$K$11))/2+IF(H135="","",COUNTIF(INDIRECT("'Calcul1'!"&amp;VLOOKUP($A135,tab_z,2,FALSE)&amp;(H$1+((ROW()-$C141)*4))&amp;":"&amp;VLOOKUP($A135,tab_z,3,FALSE)&amp;(H$2+((ROW()-$C141)*4))),BD!$K$12))/2+IF(H135="","",COUNTIF(INDIRECT("'Calcul1'!"&amp;VLOOKUP($A135,tab_z,2,FALSE)&amp;(H$1+((ROW()-$C141)*4))&amp;":"&amp;VLOOKUP($A135,tab_z,3,FALSE)&amp;(H$2+((ROW()-$C141)*4))),BD!$K$13))/2+IF(H135="","",COUNTIF(INDIRECT("'Calcul1'!"&amp;VLOOKUP($A135,tab_z,2,FALSE)&amp;(H$1+((ROW()-$C141)*4))&amp;":"&amp;VLOOKUP($A135,tab_z,3,FALSE)&amp;(H$2+((ROW()-$C141)*4))),BD!$K$14))/2+IF(H135="","",COUNTIF(INDIRECT("'Calcul1'!"&amp;VLOOKUP($A135,tab_z,2,FALSE)&amp;(H$1+((ROW()-$C141)*4))&amp;":"&amp;VLOOKUP($A135,tab_z,3,FALSE)&amp;(H$2+((ROW()-$C141)*4))),BD!$K$15))/2+IF(H135="","",COUNTIF(INDIRECT("'Calcul1'!"&amp;VLOOKUP($A135,tab_z,2,FALSE)&amp;(H$1+((ROW()-$C141)*4))&amp;":"&amp;VLOOKUP($A135,tab_z,3,FALSE)&amp;(H$2+((ROW()-$C141)*4))),BD!$K$16))/2+IF(H135="","",COUNTIF(INDIRECT("'Calcul1'!"&amp;VLOOKUP($A135,tab_z,2,FALSE)&amp;(H$1+((ROW()-$C141)*4))&amp;":"&amp;VLOOKUP($A135,tab_z,3,FALSE)&amp;(H$2+((ROW()-$C141)*4))),BD!$K$17))/2+IF(H135="","",COUNTIF(INDIRECT("'Calcul1'!"&amp;VLOOKUP($A135,tab_z,2,FALSE)&amp;(H$1+((ROW()-$C141)*4))&amp;":"&amp;VLOOKUP($A135,tab_z,3,FALSE)&amp;(H$2+((ROW()-$C141)*4))),BD!$K$18))/2+IF(H135="","",COUNTIF(INDIRECT("'Calcul1'!"&amp;VLOOKUP($A135,tab_z,2,FALSE)&amp;(H$1+((ROW()-$C141)*4))&amp;":"&amp;VLOOKUP($A135,tab_z,3,FALSE)&amp;(H$2+((ROW()-$C141)*4))),BD!$K$19))/2+IF(H135="","",COUNTIF(INDIRECT("'Calcul1'!"&amp;VLOOKUP($A135,tab_z,2,FALSE)&amp;(H$1+((ROW()-$C141)*4))&amp;":"&amp;VLOOKUP($A135,tab_z,3,FALSE)&amp;(H$2+((ROW()-$C141)*4))),BD!$K$20))/2</f>
        <v>#VALUE!</v>
      </c>
      <c r="I141" s="275" t="e">
        <f ca="1">IF(I135="","",COUNTIF(INDIRECT("'Calcul1'!"&amp;VLOOKUP($A135,tab_z,2,FALSE)&amp;(I$1+((ROW()-$C141)*4))&amp;":"&amp;VLOOKUP($A135,tab_z,3,FALSE)&amp;(I$2+((ROW()-$C141)*4))),BD!$K$2))/2+IF(I135="","",COUNTIF(INDIRECT("'Calcul1'!"&amp;VLOOKUP($A135,tab_z,2,FALSE)&amp;(I$1+((ROW()-$C141)*4))&amp;":"&amp;VLOOKUP($A135,tab_z,3,FALSE)&amp;(I$2+((ROW()-$C141)*4))),BD!$K$3))/2+IF(I135="","",COUNTIF(INDIRECT("'Calcul1'!"&amp;VLOOKUP($A135,tab_z,2,FALSE)&amp;(I$1+((ROW()-$C141)*4))&amp;":"&amp;VLOOKUP($A135,tab_z,3,FALSE)&amp;(I$2+((ROW()-$C141)*4))),BD!$K$4))/2+IF(I135="","",COUNTIF(INDIRECT("'Calcul1'!"&amp;VLOOKUP($A135,tab_z,2,FALSE)&amp;(I$1+((ROW()-$C141)*4))&amp;":"&amp;VLOOKUP($A135,tab_z,3,FALSE)&amp;(I$2+((ROW()-$C141)*4))),BD!$K$5))/2+IF(I135="","",COUNTIF(INDIRECT("'Calcul1'!"&amp;VLOOKUP($A135,tab_z,2,FALSE)&amp;(I$1+((ROW()-$C141)*4))&amp;":"&amp;VLOOKUP($A135,tab_z,3,FALSE)&amp;(I$2+((ROW()-$C141)*4))),BD!$K$6))/2+IF(I135="","",COUNTIF(INDIRECT("'Calcul1'!"&amp;VLOOKUP($A135,tab_z,2,FALSE)&amp;(I$1+((ROW()-$C141)*4))&amp;":"&amp;VLOOKUP($A135,tab_z,3,FALSE)&amp;(I$2+((ROW()-$C141)*4))),BD!$K$7))/2+IF(I135="","",COUNTIF(INDIRECT("'Calcul1'!"&amp;VLOOKUP($A135,tab_z,2,FALSE)&amp;(I$1+((ROW()-$C141)*4))&amp;":"&amp;VLOOKUP($A135,tab_z,3,FALSE)&amp;(I$2+((ROW()-$C141)*4))),BD!$K$8))/2+IF(I135="","",COUNTIF(INDIRECT("'Calcul1'!"&amp;VLOOKUP($A135,tab_z,2,FALSE)&amp;(I$1+((ROW()-$C141)*4))&amp;":"&amp;VLOOKUP($A135,tab_z,3,FALSE)&amp;(I$2+((ROW()-$C141)*4))),BD!$K$9))/2+IF(I135="","",COUNTIF(INDIRECT("'Calcul1'!"&amp;VLOOKUP($A135,tab_z,2,FALSE)&amp;(I$1+((ROW()-$C141)*4))&amp;":"&amp;VLOOKUP($A135,tab_z,3,FALSE)&amp;(I$2+((ROW()-$C141)*4))),BD!$K$10))/2+IF(I135="","",COUNTIF(INDIRECT("'Calcul1'!"&amp;VLOOKUP($A135,tab_z,2,FALSE)&amp;(I$1+((ROW()-$C141)*4))&amp;":"&amp;VLOOKUP($A135,tab_z,3,FALSE)&amp;(I$2+((ROW()-$C141)*4))),BD!$K$11))/2+IF(I135="","",COUNTIF(INDIRECT("'Calcul1'!"&amp;VLOOKUP($A135,tab_z,2,FALSE)&amp;(I$1+((ROW()-$C141)*4))&amp;":"&amp;VLOOKUP($A135,tab_z,3,FALSE)&amp;(I$2+((ROW()-$C141)*4))),BD!$K$12))/2+IF(I135="","",COUNTIF(INDIRECT("'Calcul1'!"&amp;VLOOKUP($A135,tab_z,2,FALSE)&amp;(I$1+((ROW()-$C141)*4))&amp;":"&amp;VLOOKUP($A135,tab_z,3,FALSE)&amp;(I$2+((ROW()-$C141)*4))),BD!$K$13))/2+IF(I135="","",COUNTIF(INDIRECT("'Calcul1'!"&amp;VLOOKUP($A135,tab_z,2,FALSE)&amp;(I$1+((ROW()-$C141)*4))&amp;":"&amp;VLOOKUP($A135,tab_z,3,FALSE)&amp;(I$2+((ROW()-$C141)*4))),BD!$K$14))/2+IF(I135="","",COUNTIF(INDIRECT("'Calcul1'!"&amp;VLOOKUP($A135,tab_z,2,FALSE)&amp;(I$1+((ROW()-$C141)*4))&amp;":"&amp;VLOOKUP($A135,tab_z,3,FALSE)&amp;(I$2+((ROW()-$C141)*4))),BD!$K$15))/2+IF(I135="","",COUNTIF(INDIRECT("'Calcul1'!"&amp;VLOOKUP($A135,tab_z,2,FALSE)&amp;(I$1+((ROW()-$C141)*4))&amp;":"&amp;VLOOKUP($A135,tab_z,3,FALSE)&amp;(I$2+((ROW()-$C141)*4))),BD!$K$16))/2+IF(I135="","",COUNTIF(INDIRECT("'Calcul1'!"&amp;VLOOKUP($A135,tab_z,2,FALSE)&amp;(I$1+((ROW()-$C141)*4))&amp;":"&amp;VLOOKUP($A135,tab_z,3,FALSE)&amp;(I$2+((ROW()-$C141)*4))),BD!$K$17))/2+IF(I135="","",COUNTIF(INDIRECT("'Calcul1'!"&amp;VLOOKUP($A135,tab_z,2,FALSE)&amp;(I$1+((ROW()-$C141)*4))&amp;":"&amp;VLOOKUP($A135,tab_z,3,FALSE)&amp;(I$2+((ROW()-$C141)*4))),BD!$K$18))/2+IF(I135="","",COUNTIF(INDIRECT("'Calcul1'!"&amp;VLOOKUP($A135,tab_z,2,FALSE)&amp;(I$1+((ROW()-$C141)*4))&amp;":"&amp;VLOOKUP($A135,tab_z,3,FALSE)&amp;(I$2+((ROW()-$C141)*4))),BD!$K$19))/2+IF(I135="","",COUNTIF(INDIRECT("'Calcul1'!"&amp;VLOOKUP($A135,tab_z,2,FALSE)&amp;(I$1+((ROW()-$C141)*4))&amp;":"&amp;VLOOKUP($A135,tab_z,3,FALSE)&amp;(I$2+((ROW()-$C141)*4))),BD!$K$20))/2</f>
        <v>#VALUE!</v>
      </c>
      <c r="J141" s="275" t="e">
        <f ca="1">IF(J135="","",COUNTIF(INDIRECT("'Calcul1'!"&amp;VLOOKUP($A135,tab_z,2,FALSE)&amp;(J$1+((ROW()-$C141)*4))&amp;":"&amp;VLOOKUP($A135,tab_z,3,FALSE)&amp;(J$2+((ROW()-$C141)*4))),BD!$K$2))/2+IF(J135="","",COUNTIF(INDIRECT("'Calcul1'!"&amp;VLOOKUP($A135,tab_z,2,FALSE)&amp;(J$1+((ROW()-$C141)*4))&amp;":"&amp;VLOOKUP($A135,tab_z,3,FALSE)&amp;(J$2+((ROW()-$C141)*4))),BD!$K$3))/2+IF(J135="","",COUNTIF(INDIRECT("'Calcul1'!"&amp;VLOOKUP($A135,tab_z,2,FALSE)&amp;(J$1+((ROW()-$C141)*4))&amp;":"&amp;VLOOKUP($A135,tab_z,3,FALSE)&amp;(J$2+((ROW()-$C141)*4))),BD!$K$4))/2+IF(J135="","",COUNTIF(INDIRECT("'Calcul1'!"&amp;VLOOKUP($A135,tab_z,2,FALSE)&amp;(J$1+((ROW()-$C141)*4))&amp;":"&amp;VLOOKUP($A135,tab_z,3,FALSE)&amp;(J$2+((ROW()-$C141)*4))),BD!$K$5))/2+IF(J135="","",COUNTIF(INDIRECT("'Calcul1'!"&amp;VLOOKUP($A135,tab_z,2,FALSE)&amp;(J$1+((ROW()-$C141)*4))&amp;":"&amp;VLOOKUP($A135,tab_z,3,FALSE)&amp;(J$2+((ROW()-$C141)*4))),BD!$K$6))/2+IF(J135="","",COUNTIF(INDIRECT("'Calcul1'!"&amp;VLOOKUP($A135,tab_z,2,FALSE)&amp;(J$1+((ROW()-$C141)*4))&amp;":"&amp;VLOOKUP($A135,tab_z,3,FALSE)&amp;(J$2+((ROW()-$C141)*4))),BD!$K$7))/2+IF(J135="","",COUNTIF(INDIRECT("'Calcul1'!"&amp;VLOOKUP($A135,tab_z,2,FALSE)&amp;(J$1+((ROW()-$C141)*4))&amp;":"&amp;VLOOKUP($A135,tab_z,3,FALSE)&amp;(J$2+((ROW()-$C141)*4))),BD!$K$8))/2+IF(J135="","",COUNTIF(INDIRECT("'Calcul1'!"&amp;VLOOKUP($A135,tab_z,2,FALSE)&amp;(J$1+((ROW()-$C141)*4))&amp;":"&amp;VLOOKUP($A135,tab_z,3,FALSE)&amp;(J$2+((ROW()-$C141)*4))),BD!$K$9))/2+IF(J135="","",COUNTIF(INDIRECT("'Calcul1'!"&amp;VLOOKUP($A135,tab_z,2,FALSE)&amp;(J$1+((ROW()-$C141)*4))&amp;":"&amp;VLOOKUP($A135,tab_z,3,FALSE)&amp;(J$2+((ROW()-$C141)*4))),BD!$K$10))/2+IF(J135="","",COUNTIF(INDIRECT("'Calcul1'!"&amp;VLOOKUP($A135,tab_z,2,FALSE)&amp;(J$1+((ROW()-$C141)*4))&amp;":"&amp;VLOOKUP($A135,tab_z,3,FALSE)&amp;(J$2+((ROW()-$C141)*4))),BD!$K$11))/2+IF(J135="","",COUNTIF(INDIRECT("'Calcul1'!"&amp;VLOOKUP($A135,tab_z,2,FALSE)&amp;(J$1+((ROW()-$C141)*4))&amp;":"&amp;VLOOKUP($A135,tab_z,3,FALSE)&amp;(J$2+((ROW()-$C141)*4))),BD!$K$12))/2+IF(J135="","",COUNTIF(INDIRECT("'Calcul1'!"&amp;VLOOKUP($A135,tab_z,2,FALSE)&amp;(J$1+((ROW()-$C141)*4))&amp;":"&amp;VLOOKUP($A135,tab_z,3,FALSE)&amp;(J$2+((ROW()-$C141)*4))),BD!$K$13))/2+IF(J135="","",COUNTIF(INDIRECT("'Calcul1'!"&amp;VLOOKUP($A135,tab_z,2,FALSE)&amp;(J$1+((ROW()-$C141)*4))&amp;":"&amp;VLOOKUP($A135,tab_z,3,FALSE)&amp;(J$2+((ROW()-$C141)*4))),BD!$K$14))/2+IF(J135="","",COUNTIF(INDIRECT("'Calcul1'!"&amp;VLOOKUP($A135,tab_z,2,FALSE)&amp;(J$1+((ROW()-$C141)*4))&amp;":"&amp;VLOOKUP($A135,tab_z,3,FALSE)&amp;(J$2+((ROW()-$C141)*4))),BD!$K$15))/2+IF(J135="","",COUNTIF(INDIRECT("'Calcul1'!"&amp;VLOOKUP($A135,tab_z,2,FALSE)&amp;(J$1+((ROW()-$C141)*4))&amp;":"&amp;VLOOKUP($A135,tab_z,3,FALSE)&amp;(J$2+((ROW()-$C141)*4))),BD!$K$16))/2+IF(J135="","",COUNTIF(INDIRECT("'Calcul1'!"&amp;VLOOKUP($A135,tab_z,2,FALSE)&amp;(J$1+((ROW()-$C141)*4))&amp;":"&amp;VLOOKUP($A135,tab_z,3,FALSE)&amp;(J$2+((ROW()-$C141)*4))),BD!$K$17))/2+IF(J135="","",COUNTIF(INDIRECT("'Calcul1'!"&amp;VLOOKUP($A135,tab_z,2,FALSE)&amp;(J$1+((ROW()-$C141)*4))&amp;":"&amp;VLOOKUP($A135,tab_z,3,FALSE)&amp;(J$2+((ROW()-$C141)*4))),BD!$K$18))/2+IF(J135="","",COUNTIF(INDIRECT("'Calcul1'!"&amp;VLOOKUP($A135,tab_z,2,FALSE)&amp;(J$1+((ROW()-$C141)*4))&amp;":"&amp;VLOOKUP($A135,tab_z,3,FALSE)&amp;(J$2+((ROW()-$C141)*4))),BD!$K$19))/2+IF(J135="","",COUNTIF(INDIRECT("'Calcul1'!"&amp;VLOOKUP($A135,tab_z,2,FALSE)&amp;(J$1+((ROW()-$C141)*4))&amp;":"&amp;VLOOKUP($A135,tab_z,3,FALSE)&amp;(J$2+((ROW()-$C141)*4))),BD!$K$20))/2</f>
        <v>#VALUE!</v>
      </c>
      <c r="K141" s="275" t="e">
        <f ca="1">IF(K135="","",COUNTIF(INDIRECT("'Calcul1'!"&amp;VLOOKUP($A135,tab_z,2,FALSE)&amp;(K$1+((ROW()-$C141)*4))&amp;":"&amp;VLOOKUP($A135,tab_z,3,FALSE)&amp;(K$2+((ROW()-$C141)*4))),BD!$K$2))/2+IF(K135="","",COUNTIF(INDIRECT("'Calcul1'!"&amp;VLOOKUP($A135,tab_z,2,FALSE)&amp;(K$1+((ROW()-$C141)*4))&amp;":"&amp;VLOOKUP($A135,tab_z,3,FALSE)&amp;(K$2+((ROW()-$C141)*4))),BD!$K$3))/2+IF(K135="","",COUNTIF(INDIRECT("'Calcul1'!"&amp;VLOOKUP($A135,tab_z,2,FALSE)&amp;(K$1+((ROW()-$C141)*4))&amp;":"&amp;VLOOKUP($A135,tab_z,3,FALSE)&amp;(K$2+((ROW()-$C141)*4))),BD!$K$4))/2+IF(K135="","",COUNTIF(INDIRECT("'Calcul1'!"&amp;VLOOKUP($A135,tab_z,2,FALSE)&amp;(K$1+((ROW()-$C141)*4))&amp;":"&amp;VLOOKUP($A135,tab_z,3,FALSE)&amp;(K$2+((ROW()-$C141)*4))),BD!$K$5))/2+IF(K135="","",COUNTIF(INDIRECT("'Calcul1'!"&amp;VLOOKUP($A135,tab_z,2,FALSE)&amp;(K$1+((ROW()-$C141)*4))&amp;":"&amp;VLOOKUP($A135,tab_z,3,FALSE)&amp;(K$2+((ROW()-$C141)*4))),BD!$K$6))/2+IF(K135="","",COUNTIF(INDIRECT("'Calcul1'!"&amp;VLOOKUP($A135,tab_z,2,FALSE)&amp;(K$1+((ROW()-$C141)*4))&amp;":"&amp;VLOOKUP($A135,tab_z,3,FALSE)&amp;(K$2+((ROW()-$C141)*4))),BD!$K$7))/2+IF(K135="","",COUNTIF(INDIRECT("'Calcul1'!"&amp;VLOOKUP($A135,tab_z,2,FALSE)&amp;(K$1+((ROW()-$C141)*4))&amp;":"&amp;VLOOKUP($A135,tab_z,3,FALSE)&amp;(K$2+((ROW()-$C141)*4))),BD!$K$8))/2+IF(K135="","",COUNTIF(INDIRECT("'Calcul1'!"&amp;VLOOKUP($A135,tab_z,2,FALSE)&amp;(K$1+((ROW()-$C141)*4))&amp;":"&amp;VLOOKUP($A135,tab_z,3,FALSE)&amp;(K$2+((ROW()-$C141)*4))),BD!$K$9))/2+IF(K135="","",COUNTIF(INDIRECT("'Calcul1'!"&amp;VLOOKUP($A135,tab_z,2,FALSE)&amp;(K$1+((ROW()-$C141)*4))&amp;":"&amp;VLOOKUP($A135,tab_z,3,FALSE)&amp;(K$2+((ROW()-$C141)*4))),BD!$K$10))/2+IF(K135="","",COUNTIF(INDIRECT("'Calcul1'!"&amp;VLOOKUP($A135,tab_z,2,FALSE)&amp;(K$1+((ROW()-$C141)*4))&amp;":"&amp;VLOOKUP($A135,tab_z,3,FALSE)&amp;(K$2+((ROW()-$C141)*4))),BD!$K$11))/2+IF(K135="","",COUNTIF(INDIRECT("'Calcul1'!"&amp;VLOOKUP($A135,tab_z,2,FALSE)&amp;(K$1+((ROW()-$C141)*4))&amp;":"&amp;VLOOKUP($A135,tab_z,3,FALSE)&amp;(K$2+((ROW()-$C141)*4))),BD!$K$12))/2+IF(K135="","",COUNTIF(INDIRECT("'Calcul1'!"&amp;VLOOKUP($A135,tab_z,2,FALSE)&amp;(K$1+((ROW()-$C141)*4))&amp;":"&amp;VLOOKUP($A135,tab_z,3,FALSE)&amp;(K$2+((ROW()-$C141)*4))),BD!$K$13))/2+IF(K135="","",COUNTIF(INDIRECT("'Calcul1'!"&amp;VLOOKUP($A135,tab_z,2,FALSE)&amp;(K$1+((ROW()-$C141)*4))&amp;":"&amp;VLOOKUP($A135,tab_z,3,FALSE)&amp;(K$2+((ROW()-$C141)*4))),BD!$K$14))/2+IF(K135="","",COUNTIF(INDIRECT("'Calcul1'!"&amp;VLOOKUP($A135,tab_z,2,FALSE)&amp;(K$1+((ROW()-$C141)*4))&amp;":"&amp;VLOOKUP($A135,tab_z,3,FALSE)&amp;(K$2+((ROW()-$C141)*4))),BD!$K$15))/2+IF(K135="","",COUNTIF(INDIRECT("'Calcul1'!"&amp;VLOOKUP($A135,tab_z,2,FALSE)&amp;(K$1+((ROW()-$C141)*4))&amp;":"&amp;VLOOKUP($A135,tab_z,3,FALSE)&amp;(K$2+((ROW()-$C141)*4))),BD!$K$16))/2+IF(K135="","",COUNTIF(INDIRECT("'Calcul1'!"&amp;VLOOKUP($A135,tab_z,2,FALSE)&amp;(K$1+((ROW()-$C141)*4))&amp;":"&amp;VLOOKUP($A135,tab_z,3,FALSE)&amp;(K$2+((ROW()-$C141)*4))),BD!$K$17))/2+IF(K135="","",COUNTIF(INDIRECT("'Calcul1'!"&amp;VLOOKUP($A135,tab_z,2,FALSE)&amp;(K$1+((ROW()-$C141)*4))&amp;":"&amp;VLOOKUP($A135,tab_z,3,FALSE)&amp;(K$2+((ROW()-$C141)*4))),BD!$K$18))/2+IF(K135="","",COUNTIF(INDIRECT("'Calcul1'!"&amp;VLOOKUP($A135,tab_z,2,FALSE)&amp;(K$1+((ROW()-$C141)*4))&amp;":"&amp;VLOOKUP($A135,tab_z,3,FALSE)&amp;(K$2+((ROW()-$C141)*4))),BD!$K$19))/2+IF(K135="","",COUNTIF(INDIRECT("'Calcul1'!"&amp;VLOOKUP($A135,tab_z,2,FALSE)&amp;(K$1+((ROW()-$C141)*4))&amp;":"&amp;VLOOKUP($A135,tab_z,3,FALSE)&amp;(K$2+((ROW()-$C141)*4))),BD!$K$20))/2</f>
        <v>#VALUE!</v>
      </c>
      <c r="L141" s="276" t="e">
        <f ca="1">IF(L135="","",COUNTIF(INDIRECT("'Calcul1'!"&amp;VLOOKUP($A135,tab_z,2,FALSE)&amp;(L$1+((ROW()-$C141)*4))&amp;":"&amp;VLOOKUP($A135,tab_z,3,FALSE)&amp;(L$2+((ROW()-$C141)*4))),BD!$K$2))/2+IF(L135="","",COUNTIF(INDIRECT("'Calcul1'!"&amp;VLOOKUP($A135,tab_z,2,FALSE)&amp;(L$1+((ROW()-$C141)*4))&amp;":"&amp;VLOOKUP($A135,tab_z,3,FALSE)&amp;(L$2+((ROW()-$C141)*4))),BD!$K$3))/2+IF(L135="","",COUNTIF(INDIRECT("'Calcul1'!"&amp;VLOOKUP($A135,tab_z,2,FALSE)&amp;(L$1+((ROW()-$C141)*4))&amp;":"&amp;VLOOKUP($A135,tab_z,3,FALSE)&amp;(L$2+((ROW()-$C141)*4))),BD!$K$4))/2+IF(L135="","",COUNTIF(INDIRECT("'Calcul1'!"&amp;VLOOKUP($A135,tab_z,2,FALSE)&amp;(L$1+((ROW()-$C141)*4))&amp;":"&amp;VLOOKUP($A135,tab_z,3,FALSE)&amp;(L$2+((ROW()-$C141)*4))),BD!$K$5))/2+IF(L135="","",COUNTIF(INDIRECT("'Calcul1'!"&amp;VLOOKUP($A135,tab_z,2,FALSE)&amp;(L$1+((ROW()-$C141)*4))&amp;":"&amp;VLOOKUP($A135,tab_z,3,FALSE)&amp;(L$2+((ROW()-$C141)*4))),BD!$K$6))/2+IF(L135="","",COUNTIF(INDIRECT("'Calcul1'!"&amp;VLOOKUP($A135,tab_z,2,FALSE)&amp;(L$1+((ROW()-$C141)*4))&amp;":"&amp;VLOOKUP($A135,tab_z,3,FALSE)&amp;(L$2+((ROW()-$C141)*4))),BD!$K$7))/2+IF(L135="","",COUNTIF(INDIRECT("'Calcul1'!"&amp;VLOOKUP($A135,tab_z,2,FALSE)&amp;(L$1+((ROW()-$C141)*4))&amp;":"&amp;VLOOKUP($A135,tab_z,3,FALSE)&amp;(L$2+((ROW()-$C141)*4))),BD!$K$8))/2+IF(L135="","",COUNTIF(INDIRECT("'Calcul1'!"&amp;VLOOKUP($A135,tab_z,2,FALSE)&amp;(L$1+((ROW()-$C141)*4))&amp;":"&amp;VLOOKUP($A135,tab_z,3,FALSE)&amp;(L$2+((ROW()-$C141)*4))),BD!$K$9))/2+IF(L135="","",COUNTIF(INDIRECT("'Calcul1'!"&amp;VLOOKUP($A135,tab_z,2,FALSE)&amp;(L$1+((ROW()-$C141)*4))&amp;":"&amp;VLOOKUP($A135,tab_z,3,FALSE)&amp;(L$2+((ROW()-$C141)*4))),BD!$K$10))/2+IF(L135="","",COUNTIF(INDIRECT("'Calcul1'!"&amp;VLOOKUP($A135,tab_z,2,FALSE)&amp;(L$1+((ROW()-$C141)*4))&amp;":"&amp;VLOOKUP($A135,tab_z,3,FALSE)&amp;(L$2+((ROW()-$C141)*4))),BD!$K$11))/2+IF(L135="","",COUNTIF(INDIRECT("'Calcul1'!"&amp;VLOOKUP($A135,tab_z,2,FALSE)&amp;(L$1+((ROW()-$C141)*4))&amp;":"&amp;VLOOKUP($A135,tab_z,3,FALSE)&amp;(L$2+((ROW()-$C141)*4))),BD!$K$12))/2+IF(L135="","",COUNTIF(INDIRECT("'Calcul1'!"&amp;VLOOKUP($A135,tab_z,2,FALSE)&amp;(L$1+((ROW()-$C141)*4))&amp;":"&amp;VLOOKUP($A135,tab_z,3,FALSE)&amp;(L$2+((ROW()-$C141)*4))),BD!$K$13))/2+IF(L135="","",COUNTIF(INDIRECT("'Calcul1'!"&amp;VLOOKUP($A135,tab_z,2,FALSE)&amp;(L$1+((ROW()-$C141)*4))&amp;":"&amp;VLOOKUP($A135,tab_z,3,FALSE)&amp;(L$2+((ROW()-$C141)*4))),BD!$K$14))/2+IF(L135="","",COUNTIF(INDIRECT("'Calcul1'!"&amp;VLOOKUP($A135,tab_z,2,FALSE)&amp;(L$1+((ROW()-$C141)*4))&amp;":"&amp;VLOOKUP($A135,tab_z,3,FALSE)&amp;(L$2+((ROW()-$C141)*4))),BD!$K$15))/2+IF(L135="","",COUNTIF(INDIRECT("'Calcul1'!"&amp;VLOOKUP($A135,tab_z,2,FALSE)&amp;(L$1+((ROW()-$C141)*4))&amp;":"&amp;VLOOKUP($A135,tab_z,3,FALSE)&amp;(L$2+((ROW()-$C141)*4))),BD!$K$16))/2+IF(L135="","",COUNTIF(INDIRECT("'Calcul1'!"&amp;VLOOKUP($A135,tab_z,2,FALSE)&amp;(L$1+((ROW()-$C141)*4))&amp;":"&amp;VLOOKUP($A135,tab_z,3,FALSE)&amp;(L$2+((ROW()-$C141)*4))),BD!$K$17))/2+IF(L135="","",COUNTIF(INDIRECT("'Calcul1'!"&amp;VLOOKUP($A135,tab_z,2,FALSE)&amp;(L$1+((ROW()-$C141)*4))&amp;":"&amp;VLOOKUP($A135,tab_z,3,FALSE)&amp;(L$2+((ROW()-$C141)*4))),BD!$K$18))/2+IF(L135="","",COUNTIF(INDIRECT("'Calcul1'!"&amp;VLOOKUP($A135,tab_z,2,FALSE)&amp;(L$1+((ROW()-$C141)*4))&amp;":"&amp;VLOOKUP($A135,tab_z,3,FALSE)&amp;(L$2+((ROW()-$C141)*4))),BD!$K$19))/2+IF(L135="","",COUNTIF(INDIRECT("'Calcul1'!"&amp;VLOOKUP($A135,tab_z,2,FALSE)&amp;(L$1+((ROW()-$C141)*4))&amp;":"&amp;VLOOKUP($A135,tab_z,3,FALSE)&amp;(L$2+((ROW()-$C141)*4))),BD!$K$20))/2</f>
        <v>#VALUE!</v>
      </c>
    </row>
    <row r="142" spans="1:12" x14ac:dyDescent="0.2">
      <c r="C142">
        <v>142</v>
      </c>
      <c r="D142" s="287" t="s">
        <v>535</v>
      </c>
      <c r="E142" s="274">
        <f t="shared" ref="E142:L142" ca="1" si="42">IF(E135="","",COUNTIF(INDIRECT("'Calcul1'!"&amp;VLOOKUP($A135,tab_z,2,FALSE)&amp;(E$1+((ROW()-$C142)*4))&amp;":"&amp;VLOOKUP($A135,tab_z,3,FALSE)&amp;(E$2+((ROW()-$C142)*4))),0))</f>
        <v>11</v>
      </c>
      <c r="F142" s="275">
        <f t="shared" ca="1" si="42"/>
        <v>11</v>
      </c>
      <c r="G142" s="275">
        <f t="shared" ca="1" si="42"/>
        <v>11</v>
      </c>
      <c r="H142" s="275" t="str">
        <f t="shared" ca="1" si="42"/>
        <v/>
      </c>
      <c r="I142" s="275" t="str">
        <f t="shared" ca="1" si="42"/>
        <v/>
      </c>
      <c r="J142" s="275" t="str">
        <f t="shared" ca="1" si="42"/>
        <v/>
      </c>
      <c r="K142" s="275" t="str">
        <f t="shared" ca="1" si="42"/>
        <v/>
      </c>
      <c r="L142" s="276" t="str">
        <f t="shared" ca="1" si="42"/>
        <v/>
      </c>
    </row>
    <row r="143" spans="1:12" x14ac:dyDescent="0.2">
      <c r="C143">
        <v>143</v>
      </c>
      <c r="D143" s="287" t="s">
        <v>536</v>
      </c>
      <c r="E143" s="274">
        <f ca="1">IF(E135="","",COUNTIF(INDIRECT("'Calcul1'!"&amp;VLOOKUP($A135,tab_z,2,FALSE)&amp;(E$1+((ROW()-$C143)*4))&amp;":"&amp;VLOOKUP($A135,tab_z,3,FALSE)&amp;(E$2+((ROW()-$C143)*4))),BD!$B$2))+IF(E135="","",COUNTIF(INDIRECT("'Calcul1'!"&amp;VLOOKUP($A135,tab_z,2,FALSE)&amp;(E$1+((ROW()-$C143)*4))&amp;":"&amp;VLOOKUP($A135,tab_z,3,FALSE)&amp;(E$2+((ROW()-$C143)*4))),CP_2_M))/2+IF(E135="","",COUNTIF(INDIRECT("'Calcul1'!"&amp;VLOOKUP($A135,tab_z,2,FALSE)&amp;(E$1+((ROW()-$C143)*4))&amp;":"&amp;VLOOKUP($A135,tab_z,3,FALSE)&amp;(E$2+((ROW()-$C143)*4))),CP_2_A))/2+IF(E135="","",COUNTIF(INDIRECT("'Calcul1'!"&amp;VLOOKUP($A135,tab_z,2,FALSE)&amp;(E$1+((ROW()-$C143)*4))&amp;":"&amp;VLOOKUP($A135,tab_z,3,FALSE)&amp;(E$2+((ROW()-$C143)*4))),BD!$B$6))/2+IF(E135="","",COUNTIF(INDIRECT("'Calcul1'!"&amp;VLOOKUP($A135,tab_z,2,FALSE)&amp;(E$1+((ROW()-$C143)*4))&amp;":"&amp;VLOOKUP($A135,tab_z,3,FALSE)&amp;(E$2+((ROW()-$C143)*4))),BD!$B$7))/2</f>
        <v>0</v>
      </c>
      <c r="F143" s="275">
        <f ca="1">IF(F135="","",COUNTIF(INDIRECT("'Calcul1'!"&amp;VLOOKUP($A135,tab_z,2,FALSE)&amp;(F$1+((ROW()-$C143)*4))&amp;":"&amp;VLOOKUP($A135,tab_z,3,FALSE)&amp;(F$2+((ROW()-$C143)*4))),BD!$B$2))+IF(F135="","",COUNTIF(INDIRECT("'Calcul1'!"&amp;VLOOKUP($A135,tab_z,2,FALSE)&amp;(F$1+((ROW()-$C143)*4))&amp;":"&amp;VLOOKUP($A135,tab_z,3,FALSE)&amp;(F$2+((ROW()-$C143)*4))),CP_2_M))/2+IF(F135="","",COUNTIF(INDIRECT("'Calcul1'!"&amp;VLOOKUP($A135,tab_z,2,FALSE)&amp;(F$1+((ROW()-$C143)*4))&amp;":"&amp;VLOOKUP($A135,tab_z,3,FALSE)&amp;(F$2+((ROW()-$C143)*4))),CP_2_A))/2+IF(F135="","",COUNTIF(INDIRECT("'Calcul1'!"&amp;VLOOKUP($A135,tab_z,2,FALSE)&amp;(F$1+((ROW()-$C143)*4))&amp;":"&amp;VLOOKUP($A135,tab_z,3,FALSE)&amp;(F$2+((ROW()-$C143)*4))),BD!$B$6))/2+IF(F135="","",COUNTIF(INDIRECT("'Calcul1'!"&amp;VLOOKUP($A135,tab_z,2,FALSE)&amp;(F$1+((ROW()-$C143)*4))&amp;":"&amp;VLOOKUP($A135,tab_z,3,FALSE)&amp;(F$2+((ROW()-$C143)*4))),BD!$B$7))/2</f>
        <v>0</v>
      </c>
      <c r="G143" s="275">
        <f ca="1">IF(G135="","",COUNTIF(INDIRECT("'Calcul1'!"&amp;VLOOKUP($A135,tab_z,2,FALSE)&amp;(G$1+((ROW()-$C143)*4))&amp;":"&amp;VLOOKUP($A135,tab_z,3,FALSE)&amp;(G$2+((ROW()-$C143)*4))),BD!$B$2))+IF(G135="","",COUNTIF(INDIRECT("'Calcul1'!"&amp;VLOOKUP($A135,tab_z,2,FALSE)&amp;(G$1+((ROW()-$C143)*4))&amp;":"&amp;VLOOKUP($A135,tab_z,3,FALSE)&amp;(G$2+((ROW()-$C143)*4))),CP_2_M))/2+IF(G135="","",COUNTIF(INDIRECT("'Calcul1'!"&amp;VLOOKUP($A135,tab_z,2,FALSE)&amp;(G$1+((ROW()-$C143)*4))&amp;":"&amp;VLOOKUP($A135,tab_z,3,FALSE)&amp;(G$2+((ROW()-$C143)*4))),CP_2_A))/2+IF(G135="","",COUNTIF(INDIRECT("'Calcul1'!"&amp;VLOOKUP($A135,tab_z,2,FALSE)&amp;(G$1+((ROW()-$C143)*4))&amp;":"&amp;VLOOKUP($A135,tab_z,3,FALSE)&amp;(G$2+((ROW()-$C143)*4))),BD!$B$6))/2+IF(G135="","",COUNTIF(INDIRECT("'Calcul1'!"&amp;VLOOKUP($A135,tab_z,2,FALSE)&amp;(G$1+((ROW()-$C143)*4))&amp;":"&amp;VLOOKUP($A135,tab_z,3,FALSE)&amp;(G$2+((ROW()-$C143)*4))),BD!$B$7))/2</f>
        <v>0</v>
      </c>
      <c r="H143" s="275" t="e">
        <f ca="1">IF(H135="","",COUNTIF(INDIRECT("'Calcul1'!"&amp;VLOOKUP($A135,tab_z,2,FALSE)&amp;(H$1+((ROW()-$C143)*4))&amp;":"&amp;VLOOKUP($A135,tab_z,3,FALSE)&amp;(H$2+((ROW()-$C143)*4))),BD!$B$2))+IF(H135="","",COUNTIF(INDIRECT("'Calcul1'!"&amp;VLOOKUP($A135,tab_z,2,FALSE)&amp;(H$1+((ROW()-$C143)*4))&amp;":"&amp;VLOOKUP($A135,tab_z,3,FALSE)&amp;(H$2+((ROW()-$C143)*4))),CP_2_M))/2+IF(H135="","",COUNTIF(INDIRECT("'Calcul1'!"&amp;VLOOKUP($A135,tab_z,2,FALSE)&amp;(H$1+((ROW()-$C143)*4))&amp;":"&amp;VLOOKUP($A135,tab_z,3,FALSE)&amp;(H$2+((ROW()-$C143)*4))),CP_2_A))/2+IF(H135="","",COUNTIF(INDIRECT("'Calcul1'!"&amp;VLOOKUP($A135,tab_z,2,FALSE)&amp;(H$1+((ROW()-$C143)*4))&amp;":"&amp;VLOOKUP($A135,tab_z,3,FALSE)&amp;(H$2+((ROW()-$C143)*4))),BD!$B$6))/2+IF(H135="","",COUNTIF(INDIRECT("'Calcul1'!"&amp;VLOOKUP($A135,tab_z,2,FALSE)&amp;(H$1+((ROW()-$C143)*4))&amp;":"&amp;VLOOKUP($A135,tab_z,3,FALSE)&amp;(H$2+((ROW()-$C143)*4))),BD!$B$7))/2</f>
        <v>#VALUE!</v>
      </c>
      <c r="I143" s="275" t="e">
        <f ca="1">IF(I135="","",COUNTIF(INDIRECT("'Calcul1'!"&amp;VLOOKUP($A135,tab_z,2,FALSE)&amp;(I$1+((ROW()-$C143)*4))&amp;":"&amp;VLOOKUP($A135,tab_z,3,FALSE)&amp;(I$2+((ROW()-$C143)*4))),BD!$B$2))+IF(I135="","",COUNTIF(INDIRECT("'Calcul1'!"&amp;VLOOKUP($A135,tab_z,2,FALSE)&amp;(I$1+((ROW()-$C143)*4))&amp;":"&amp;VLOOKUP($A135,tab_z,3,FALSE)&amp;(I$2+((ROW()-$C143)*4))),CP_2_M))/2+IF(I135="","",COUNTIF(INDIRECT("'Calcul1'!"&amp;VLOOKUP($A135,tab_z,2,FALSE)&amp;(I$1+((ROW()-$C143)*4))&amp;":"&amp;VLOOKUP($A135,tab_z,3,FALSE)&amp;(I$2+((ROW()-$C143)*4))),CP_2_A))/2+IF(I135="","",COUNTIF(INDIRECT("'Calcul1'!"&amp;VLOOKUP($A135,tab_z,2,FALSE)&amp;(I$1+((ROW()-$C143)*4))&amp;":"&amp;VLOOKUP($A135,tab_z,3,FALSE)&amp;(I$2+((ROW()-$C143)*4))),BD!$B$6))/2+IF(I135="","",COUNTIF(INDIRECT("'Calcul1'!"&amp;VLOOKUP($A135,tab_z,2,FALSE)&amp;(I$1+((ROW()-$C143)*4))&amp;":"&amp;VLOOKUP($A135,tab_z,3,FALSE)&amp;(I$2+((ROW()-$C143)*4))),BD!$B$7))/2</f>
        <v>#VALUE!</v>
      </c>
      <c r="J143" s="275" t="e">
        <f ca="1">IF(J135="","",COUNTIF(INDIRECT("'Calcul1'!"&amp;VLOOKUP($A135,tab_z,2,FALSE)&amp;(J$1+((ROW()-$C143)*4))&amp;":"&amp;VLOOKUP($A135,tab_z,3,FALSE)&amp;(J$2+((ROW()-$C143)*4))),BD!$B$2))+IF(J135="","",COUNTIF(INDIRECT("'Calcul1'!"&amp;VLOOKUP($A135,tab_z,2,FALSE)&amp;(J$1+((ROW()-$C143)*4))&amp;":"&amp;VLOOKUP($A135,tab_z,3,FALSE)&amp;(J$2+((ROW()-$C143)*4))),CP_2_M))/2+IF(J135="","",COUNTIF(INDIRECT("'Calcul1'!"&amp;VLOOKUP($A135,tab_z,2,FALSE)&amp;(J$1+((ROW()-$C143)*4))&amp;":"&amp;VLOOKUP($A135,tab_z,3,FALSE)&amp;(J$2+((ROW()-$C143)*4))),CP_2_A))/2+IF(J135="","",COUNTIF(INDIRECT("'Calcul1'!"&amp;VLOOKUP($A135,tab_z,2,FALSE)&amp;(J$1+((ROW()-$C143)*4))&amp;":"&amp;VLOOKUP($A135,tab_z,3,FALSE)&amp;(J$2+((ROW()-$C143)*4))),BD!$B$6))/2+IF(J135="","",COUNTIF(INDIRECT("'Calcul1'!"&amp;VLOOKUP($A135,tab_z,2,FALSE)&amp;(J$1+((ROW()-$C143)*4))&amp;":"&amp;VLOOKUP($A135,tab_z,3,FALSE)&amp;(J$2+((ROW()-$C143)*4))),BD!$B$7))/2</f>
        <v>#VALUE!</v>
      </c>
      <c r="K143" s="275" t="e">
        <f ca="1">IF(K135="","",COUNTIF(INDIRECT("'Calcul1'!"&amp;VLOOKUP($A135,tab_z,2,FALSE)&amp;(K$1+((ROW()-$C143)*4))&amp;":"&amp;VLOOKUP($A135,tab_z,3,FALSE)&amp;(K$2+((ROW()-$C143)*4))),BD!$B$2))+IF(K135="","",COUNTIF(INDIRECT("'Calcul1'!"&amp;VLOOKUP($A135,tab_z,2,FALSE)&amp;(K$1+((ROW()-$C143)*4))&amp;":"&amp;VLOOKUP($A135,tab_z,3,FALSE)&amp;(K$2+((ROW()-$C143)*4))),CP_2_M))/2+IF(K135="","",COUNTIF(INDIRECT("'Calcul1'!"&amp;VLOOKUP($A135,tab_z,2,FALSE)&amp;(K$1+((ROW()-$C143)*4))&amp;":"&amp;VLOOKUP($A135,tab_z,3,FALSE)&amp;(K$2+((ROW()-$C143)*4))),CP_2_A))/2+IF(K135="","",COUNTIF(INDIRECT("'Calcul1'!"&amp;VLOOKUP($A135,tab_z,2,FALSE)&amp;(K$1+((ROW()-$C143)*4))&amp;":"&amp;VLOOKUP($A135,tab_z,3,FALSE)&amp;(K$2+((ROW()-$C143)*4))),BD!$B$6))/2+IF(K135="","",COUNTIF(INDIRECT("'Calcul1'!"&amp;VLOOKUP($A135,tab_z,2,FALSE)&amp;(K$1+((ROW()-$C143)*4))&amp;":"&amp;VLOOKUP($A135,tab_z,3,FALSE)&amp;(K$2+((ROW()-$C143)*4))),BD!$B$7))/2</f>
        <v>#VALUE!</v>
      </c>
      <c r="L143" s="276" t="e">
        <f ca="1">IF(L135="","",COUNTIF(INDIRECT("'Calcul1'!"&amp;VLOOKUP($A135,tab_z,2,FALSE)&amp;(L$1+((ROW()-$C143)*4))&amp;":"&amp;VLOOKUP($A135,tab_z,3,FALSE)&amp;(L$2+((ROW()-$C143)*4))),BD!$B$2))+IF(L135="","",COUNTIF(INDIRECT("'Calcul1'!"&amp;VLOOKUP($A135,tab_z,2,FALSE)&amp;(L$1+((ROW()-$C143)*4))&amp;":"&amp;VLOOKUP($A135,tab_z,3,FALSE)&amp;(L$2+((ROW()-$C143)*4))),CP_2_M))/2+IF(L135="","",COUNTIF(INDIRECT("'Calcul1'!"&amp;VLOOKUP($A135,tab_z,2,FALSE)&amp;(L$1+((ROW()-$C143)*4))&amp;":"&amp;VLOOKUP($A135,tab_z,3,FALSE)&amp;(L$2+((ROW()-$C143)*4))),CP_2_A))/2+IF(L135="","",COUNTIF(INDIRECT("'Calcul1'!"&amp;VLOOKUP($A135,tab_z,2,FALSE)&amp;(L$1+((ROW()-$C143)*4))&amp;":"&amp;VLOOKUP($A135,tab_z,3,FALSE)&amp;(L$2+((ROW()-$C143)*4))),BD!$B$6))/2+IF(L135="","",COUNTIF(INDIRECT("'Calcul1'!"&amp;VLOOKUP($A135,tab_z,2,FALSE)&amp;(L$1+((ROW()-$C143)*4))&amp;":"&amp;VLOOKUP($A135,tab_z,3,FALSE)&amp;(L$2+((ROW()-$C143)*4))),BD!$B$7))/2</f>
        <v>#VALUE!</v>
      </c>
    </row>
    <row r="144" spans="1:12" x14ac:dyDescent="0.2">
      <c r="C144">
        <v>144</v>
      </c>
      <c r="D144" s="287" t="s">
        <v>537</v>
      </c>
      <c r="E144" s="274">
        <f ca="1">IF(E135="","",COUNTIF(INDIRECT("'Calcul1'!"&amp;VLOOKUP($A135,tab_z,2,FALSE)&amp;(E$1+((ROW()-$C144)*4))&amp;":"&amp;VLOOKUP($A135,tab_z,3,FALSE)&amp;(E$2+((ROW()-$C144)*4))),BD!$B$8))+IF(E135="","",COUNTIF(INDIRECT("'Calcul1'!"&amp;VLOOKUP($A135,tab_z,2,FALSE)&amp;(E$1+((ROW()-$C144)*4))&amp;":"&amp;VLOOKUP($A135,tab_z,3,FALSE)&amp;(E$2+((ROW()-$C144)*4))),BD!$B$9))+IF(E135="","",COUNTIF(INDIRECT("'Calcul1'!"&amp;VLOOKUP($A135,tab_z,2,FALSE)&amp;(E$1+((ROW()-$C144)*4))&amp;":"&amp;VLOOKUP($A135,tab_z,3,FALSE)&amp;(E$2+((ROW()-$C144)*4))),BD!$B$10))+IF(E135="","",COUNTIF(INDIRECT("'Calcul1'!"&amp;VLOOKUP($A135,tab_z,2,FALSE)&amp;(E$1+((ROW()-$C144)*4))&amp;":"&amp;VLOOKUP($A135,tab_z,3,FALSE)&amp;(E$2+((ROW()-$C144)*4))),BD!$B$11))+IF(E135="","",COUNTIF(INDIRECT("'Calcul1'!"&amp;VLOOKUP($A135,tab_z,2,FALSE)&amp;(E$1+((ROW()-$C144)*4))&amp;":"&amp;VLOOKUP($A135,tab_z,3,FALSE)&amp;(E$2+((ROW()-$C144)*4))),BD!$B$12))+IF(E135="","",COUNTIF(INDIRECT("'Calcul1'!"&amp;VLOOKUP($A135,tab_z,2,FALSE)&amp;(E$1+((ROW()-$C144)*4))&amp;":"&amp;VLOOKUP($A135,tab_z,3,FALSE)&amp;(E$2+((ROW()-$C144)*4))),BD!$B$13))</f>
        <v>0</v>
      </c>
      <c r="F144" s="275">
        <f ca="1">IF(F135="","",COUNTIF(INDIRECT("'Calcul1'!"&amp;VLOOKUP($A135,tab_z,2,FALSE)&amp;(F$1+((ROW()-$C144)*4))&amp;":"&amp;VLOOKUP($A135,tab_z,3,FALSE)&amp;(F$2+((ROW()-$C144)*4))),BD!$B$8))+IF(F135="","",COUNTIF(INDIRECT("'Calcul1'!"&amp;VLOOKUP($A135,tab_z,2,FALSE)&amp;(F$1+((ROW()-$C144)*4))&amp;":"&amp;VLOOKUP($A135,tab_z,3,FALSE)&amp;(F$2+((ROW()-$C144)*4))),BD!$B$9))+IF(F135="","",COUNTIF(INDIRECT("'Calcul1'!"&amp;VLOOKUP($A135,tab_z,2,FALSE)&amp;(F$1+((ROW()-$C144)*4))&amp;":"&amp;VLOOKUP($A135,tab_z,3,FALSE)&amp;(F$2+((ROW()-$C144)*4))),BD!$B$10))+IF(F135="","",COUNTIF(INDIRECT("'Calcul1'!"&amp;VLOOKUP($A135,tab_z,2,FALSE)&amp;(F$1+((ROW()-$C144)*4))&amp;":"&amp;VLOOKUP($A135,tab_z,3,FALSE)&amp;(F$2+((ROW()-$C144)*4))),BD!$B$11))+IF(F135="","",COUNTIF(INDIRECT("'Calcul1'!"&amp;VLOOKUP($A135,tab_z,2,FALSE)&amp;(F$1+((ROW()-$C144)*4))&amp;":"&amp;VLOOKUP($A135,tab_z,3,FALSE)&amp;(F$2+((ROW()-$C144)*4))),BD!$B$12))+IF(F135="","",COUNTIF(INDIRECT("'Calcul1'!"&amp;VLOOKUP($A135,tab_z,2,FALSE)&amp;(F$1+((ROW()-$C144)*4))&amp;":"&amp;VLOOKUP($A135,tab_z,3,FALSE)&amp;(F$2+((ROW()-$C144)*4))),BD!$B$13))</f>
        <v>0</v>
      </c>
      <c r="G144" s="275">
        <f ca="1">IF(G135="","",COUNTIF(INDIRECT("'Calcul1'!"&amp;VLOOKUP($A135,tab_z,2,FALSE)&amp;(G$1+((ROW()-$C144)*4))&amp;":"&amp;VLOOKUP($A135,tab_z,3,FALSE)&amp;(G$2+((ROW()-$C144)*4))),BD!$B$8))+IF(G135="","",COUNTIF(INDIRECT("'Calcul1'!"&amp;VLOOKUP($A135,tab_z,2,FALSE)&amp;(G$1+((ROW()-$C144)*4))&amp;":"&amp;VLOOKUP($A135,tab_z,3,FALSE)&amp;(G$2+((ROW()-$C144)*4))),BD!$B$9))+IF(G135="","",COUNTIF(INDIRECT("'Calcul1'!"&amp;VLOOKUP($A135,tab_z,2,FALSE)&amp;(G$1+((ROW()-$C144)*4))&amp;":"&amp;VLOOKUP($A135,tab_z,3,FALSE)&amp;(G$2+((ROW()-$C144)*4))),BD!$B$10))+IF(G135="","",COUNTIF(INDIRECT("'Calcul1'!"&amp;VLOOKUP($A135,tab_z,2,FALSE)&amp;(G$1+((ROW()-$C144)*4))&amp;":"&amp;VLOOKUP($A135,tab_z,3,FALSE)&amp;(G$2+((ROW()-$C144)*4))),BD!$B$11))+IF(G135="","",COUNTIF(INDIRECT("'Calcul1'!"&amp;VLOOKUP($A135,tab_z,2,FALSE)&amp;(G$1+((ROW()-$C144)*4))&amp;":"&amp;VLOOKUP($A135,tab_z,3,FALSE)&amp;(G$2+((ROW()-$C144)*4))),BD!$B$12))+IF(G135="","",COUNTIF(INDIRECT("'Calcul1'!"&amp;VLOOKUP($A135,tab_z,2,FALSE)&amp;(G$1+((ROW()-$C144)*4))&amp;":"&amp;VLOOKUP($A135,tab_z,3,FALSE)&amp;(G$2+((ROW()-$C144)*4))),BD!$B$13))</f>
        <v>0</v>
      </c>
      <c r="H144" s="275" t="e">
        <f ca="1">IF(H135="","",COUNTIF(INDIRECT("'Calcul1'!"&amp;VLOOKUP($A135,tab_z,2,FALSE)&amp;(H$1+((ROW()-$C144)*4))&amp;":"&amp;VLOOKUP($A135,tab_z,3,FALSE)&amp;(H$2+((ROW()-$C144)*4))),BD!$B$8))+IF(H135="","",COUNTIF(INDIRECT("'Calcul1'!"&amp;VLOOKUP($A135,tab_z,2,FALSE)&amp;(H$1+((ROW()-$C144)*4))&amp;":"&amp;VLOOKUP($A135,tab_z,3,FALSE)&amp;(H$2+((ROW()-$C144)*4))),BD!$B$9))+IF(H135="","",COUNTIF(INDIRECT("'Calcul1'!"&amp;VLOOKUP($A135,tab_z,2,FALSE)&amp;(H$1+((ROW()-$C144)*4))&amp;":"&amp;VLOOKUP($A135,tab_z,3,FALSE)&amp;(H$2+((ROW()-$C144)*4))),BD!$B$10))+IF(H135="","",COUNTIF(INDIRECT("'Calcul1'!"&amp;VLOOKUP($A135,tab_z,2,FALSE)&amp;(H$1+((ROW()-$C144)*4))&amp;":"&amp;VLOOKUP($A135,tab_z,3,FALSE)&amp;(H$2+((ROW()-$C144)*4))),BD!$B$11))+IF(H135="","",COUNTIF(INDIRECT("'Calcul1'!"&amp;VLOOKUP($A135,tab_z,2,FALSE)&amp;(H$1+((ROW()-$C144)*4))&amp;":"&amp;VLOOKUP($A135,tab_z,3,FALSE)&amp;(H$2+((ROW()-$C144)*4))),BD!$B$12))+IF(H135="","",COUNTIF(INDIRECT("'Calcul1'!"&amp;VLOOKUP($A135,tab_z,2,FALSE)&amp;(H$1+((ROW()-$C144)*4))&amp;":"&amp;VLOOKUP($A135,tab_z,3,FALSE)&amp;(H$2+((ROW()-$C144)*4))),BD!$B$13))</f>
        <v>#VALUE!</v>
      </c>
      <c r="I144" s="275" t="e">
        <f ca="1">IF(I135="","",COUNTIF(INDIRECT("'Calcul1'!"&amp;VLOOKUP($A135,tab_z,2,FALSE)&amp;(I$1+((ROW()-$C144)*4))&amp;":"&amp;VLOOKUP($A135,tab_z,3,FALSE)&amp;(I$2+((ROW()-$C144)*4))),BD!$B$8))+IF(I135="","",COUNTIF(INDIRECT("'Calcul1'!"&amp;VLOOKUP($A135,tab_z,2,FALSE)&amp;(I$1+((ROW()-$C144)*4))&amp;":"&amp;VLOOKUP($A135,tab_z,3,FALSE)&amp;(I$2+((ROW()-$C144)*4))),BD!$B$9))+IF(I135="","",COUNTIF(INDIRECT("'Calcul1'!"&amp;VLOOKUP($A135,tab_z,2,FALSE)&amp;(I$1+((ROW()-$C144)*4))&amp;":"&amp;VLOOKUP($A135,tab_z,3,FALSE)&amp;(I$2+((ROW()-$C144)*4))),BD!$B$10))+IF(I135="","",COUNTIF(INDIRECT("'Calcul1'!"&amp;VLOOKUP($A135,tab_z,2,FALSE)&amp;(I$1+((ROW()-$C144)*4))&amp;":"&amp;VLOOKUP($A135,tab_z,3,FALSE)&amp;(I$2+((ROW()-$C144)*4))),BD!$B$11))+IF(I135="","",COUNTIF(INDIRECT("'Calcul1'!"&amp;VLOOKUP($A135,tab_z,2,FALSE)&amp;(I$1+((ROW()-$C144)*4))&amp;":"&amp;VLOOKUP($A135,tab_z,3,FALSE)&amp;(I$2+((ROW()-$C144)*4))),BD!$B$12))+IF(I135="","",COUNTIF(INDIRECT("'Calcul1'!"&amp;VLOOKUP($A135,tab_z,2,FALSE)&amp;(I$1+((ROW()-$C144)*4))&amp;":"&amp;VLOOKUP($A135,tab_z,3,FALSE)&amp;(I$2+((ROW()-$C144)*4))),BD!$B$13))</f>
        <v>#VALUE!</v>
      </c>
      <c r="J144" s="275" t="e">
        <f ca="1">IF(J135="","",COUNTIF(INDIRECT("'Calcul1'!"&amp;VLOOKUP($A135,tab_z,2,FALSE)&amp;(J$1+((ROW()-$C144)*4))&amp;":"&amp;VLOOKUP($A135,tab_z,3,FALSE)&amp;(J$2+((ROW()-$C144)*4))),BD!$B$8))+IF(J135="","",COUNTIF(INDIRECT("'Calcul1'!"&amp;VLOOKUP($A135,tab_z,2,FALSE)&amp;(J$1+((ROW()-$C144)*4))&amp;":"&amp;VLOOKUP($A135,tab_z,3,FALSE)&amp;(J$2+((ROW()-$C144)*4))),BD!$B$9))+IF(J135="","",COUNTIF(INDIRECT("'Calcul1'!"&amp;VLOOKUP($A135,tab_z,2,FALSE)&amp;(J$1+((ROW()-$C144)*4))&amp;":"&amp;VLOOKUP($A135,tab_z,3,FALSE)&amp;(J$2+((ROW()-$C144)*4))),BD!$B$10))+IF(J135="","",COUNTIF(INDIRECT("'Calcul1'!"&amp;VLOOKUP($A135,tab_z,2,FALSE)&amp;(J$1+((ROW()-$C144)*4))&amp;":"&amp;VLOOKUP($A135,tab_z,3,FALSE)&amp;(J$2+((ROW()-$C144)*4))),BD!$B$11))+IF(J135="","",COUNTIF(INDIRECT("'Calcul1'!"&amp;VLOOKUP($A135,tab_z,2,FALSE)&amp;(J$1+((ROW()-$C144)*4))&amp;":"&amp;VLOOKUP($A135,tab_z,3,FALSE)&amp;(J$2+((ROW()-$C144)*4))),BD!$B$12))+IF(J135="","",COUNTIF(INDIRECT("'Calcul1'!"&amp;VLOOKUP($A135,tab_z,2,FALSE)&amp;(J$1+((ROW()-$C144)*4))&amp;":"&amp;VLOOKUP($A135,tab_z,3,FALSE)&amp;(J$2+((ROW()-$C144)*4))),BD!$B$13))</f>
        <v>#VALUE!</v>
      </c>
      <c r="K144" s="275" t="e">
        <f ca="1">IF(K135="","",COUNTIF(INDIRECT("'Calcul1'!"&amp;VLOOKUP($A135,tab_z,2,FALSE)&amp;(K$1+((ROW()-$C144)*4))&amp;":"&amp;VLOOKUP($A135,tab_z,3,FALSE)&amp;(K$2+((ROW()-$C144)*4))),BD!$B$8))+IF(K135="","",COUNTIF(INDIRECT("'Calcul1'!"&amp;VLOOKUP($A135,tab_z,2,FALSE)&amp;(K$1+((ROW()-$C144)*4))&amp;":"&amp;VLOOKUP($A135,tab_z,3,FALSE)&amp;(K$2+((ROW()-$C144)*4))),BD!$B$9))+IF(K135="","",COUNTIF(INDIRECT("'Calcul1'!"&amp;VLOOKUP($A135,tab_z,2,FALSE)&amp;(K$1+((ROW()-$C144)*4))&amp;":"&amp;VLOOKUP($A135,tab_z,3,FALSE)&amp;(K$2+((ROW()-$C144)*4))),BD!$B$10))+IF(K135="","",COUNTIF(INDIRECT("'Calcul1'!"&amp;VLOOKUP($A135,tab_z,2,FALSE)&amp;(K$1+((ROW()-$C144)*4))&amp;":"&amp;VLOOKUP($A135,tab_z,3,FALSE)&amp;(K$2+((ROW()-$C144)*4))),BD!$B$11))+IF(K135="","",COUNTIF(INDIRECT("'Calcul1'!"&amp;VLOOKUP($A135,tab_z,2,FALSE)&amp;(K$1+((ROW()-$C144)*4))&amp;":"&amp;VLOOKUP($A135,tab_z,3,FALSE)&amp;(K$2+((ROW()-$C144)*4))),BD!$B$12))+IF(K135="","",COUNTIF(INDIRECT("'Calcul1'!"&amp;VLOOKUP($A135,tab_z,2,FALSE)&amp;(K$1+((ROW()-$C144)*4))&amp;":"&amp;VLOOKUP($A135,tab_z,3,FALSE)&amp;(K$2+((ROW()-$C144)*4))),BD!$B$13))</f>
        <v>#VALUE!</v>
      </c>
      <c r="L144" s="276" t="e">
        <f ca="1">IF(L135="","",COUNTIF(INDIRECT("'Calcul1'!"&amp;VLOOKUP($A135,tab_z,2,FALSE)&amp;(L$1+((ROW()-$C144)*4))&amp;":"&amp;VLOOKUP($A135,tab_z,3,FALSE)&amp;(L$2+((ROW()-$C144)*4))),BD!$B$8))+IF(L135="","",COUNTIF(INDIRECT("'Calcul1'!"&amp;VLOOKUP($A135,tab_z,2,FALSE)&amp;(L$1+((ROW()-$C144)*4))&amp;":"&amp;VLOOKUP($A135,tab_z,3,FALSE)&amp;(L$2+((ROW()-$C144)*4))),BD!$B$9))+IF(L135="","",COUNTIF(INDIRECT("'Calcul1'!"&amp;VLOOKUP($A135,tab_z,2,FALSE)&amp;(L$1+((ROW()-$C144)*4))&amp;":"&amp;VLOOKUP($A135,tab_z,3,FALSE)&amp;(L$2+((ROW()-$C144)*4))),BD!$B$10))+IF(L135="","",COUNTIF(INDIRECT("'Calcul1'!"&amp;VLOOKUP($A135,tab_z,2,FALSE)&amp;(L$1+((ROW()-$C144)*4))&amp;":"&amp;VLOOKUP($A135,tab_z,3,FALSE)&amp;(L$2+((ROW()-$C144)*4))),BD!$B$11))+IF(L135="","",COUNTIF(INDIRECT("'Calcul1'!"&amp;VLOOKUP($A135,tab_z,2,FALSE)&amp;(L$1+((ROW()-$C144)*4))&amp;":"&amp;VLOOKUP($A135,tab_z,3,FALSE)&amp;(L$2+((ROW()-$C144)*4))),BD!$B$12))+IF(L135="","",COUNTIF(INDIRECT("'Calcul1'!"&amp;VLOOKUP($A135,tab_z,2,FALSE)&amp;(L$1+((ROW()-$C144)*4))&amp;":"&amp;VLOOKUP($A135,tab_z,3,FALSE)&amp;(L$2+((ROW()-$C144)*4))),BD!$B$13))</f>
        <v>#VALUE!</v>
      </c>
    </row>
    <row r="145" spans="1:12" ht="13.5" thickBot="1" x14ac:dyDescent="0.25">
      <c r="D145" s="290" t="s">
        <v>539</v>
      </c>
      <c r="E145" s="282">
        <f t="shared" ref="E145:L145" ca="1" si="43">IF(E135="","",E136+E137+E142+E143)</f>
        <v>30</v>
      </c>
      <c r="F145" s="283">
        <f t="shared" ca="1" si="43"/>
        <v>30</v>
      </c>
      <c r="G145" s="283">
        <f t="shared" ca="1" si="43"/>
        <v>30</v>
      </c>
      <c r="H145" s="283" t="str">
        <f t="shared" ca="1" si="43"/>
        <v/>
      </c>
      <c r="I145" s="283" t="str">
        <f t="shared" ca="1" si="43"/>
        <v/>
      </c>
      <c r="J145" s="283" t="str">
        <f t="shared" ca="1" si="43"/>
        <v/>
      </c>
      <c r="K145" s="283" t="str">
        <f t="shared" ca="1" si="43"/>
        <v/>
      </c>
      <c r="L145" s="284" t="str">
        <f t="shared" ca="1" si="43"/>
        <v/>
      </c>
    </row>
    <row r="146" spans="1:12" ht="13.5" thickBot="1" x14ac:dyDescent="0.25"/>
    <row r="147" spans="1:12" ht="13.5" thickBot="1" x14ac:dyDescent="0.25">
      <c r="A147" s="206" t="s">
        <v>525</v>
      </c>
      <c r="B147">
        <f>IF(AND(MONTH(debut)&gt;=8,B148&gt;=8),$D$1,$D$1+1)</f>
        <v>2019</v>
      </c>
      <c r="D147" s="257" t="s">
        <v>526</v>
      </c>
      <c r="E147" s="258">
        <v>1</v>
      </c>
      <c r="F147" s="259">
        <v>2</v>
      </c>
      <c r="G147" s="259">
        <v>3</v>
      </c>
      <c r="H147" s="259">
        <v>4</v>
      </c>
      <c r="I147" s="259">
        <v>5</v>
      </c>
      <c r="J147" s="259">
        <v>6</v>
      </c>
      <c r="K147" s="259">
        <v>7</v>
      </c>
      <c r="L147" s="260">
        <v>8</v>
      </c>
    </row>
    <row r="148" spans="1:12" ht="63" thickBot="1" x14ac:dyDescent="0.25">
      <c r="A148" s="145" t="s">
        <v>27</v>
      </c>
      <c r="B148" s="261">
        <v>7</v>
      </c>
      <c r="D148" s="262" t="s">
        <v>527</v>
      </c>
      <c r="E148" s="263" t="str">
        <f ca="1">E135</f>
        <v>Personnel 01</v>
      </c>
      <c r="F148" s="264" t="str">
        <f ca="1">F135</f>
        <v>Personnel 02</v>
      </c>
      <c r="G148" s="264" t="str">
        <f t="shared" ref="G148:L148" ca="1" si="44">G135</f>
        <v>Personnel 03</v>
      </c>
      <c r="H148" s="264" t="str">
        <f t="shared" ca="1" si="44"/>
        <v/>
      </c>
      <c r="I148" s="264" t="str">
        <f t="shared" ca="1" si="44"/>
        <v/>
      </c>
      <c r="J148" s="264" t="str">
        <f t="shared" ca="1" si="44"/>
        <v/>
      </c>
      <c r="K148" s="264" t="str">
        <f t="shared" ca="1" si="44"/>
        <v/>
      </c>
      <c r="L148" s="265" t="str">
        <f t="shared" ca="1" si="44"/>
        <v/>
      </c>
    </row>
    <row r="149" spans="1:12" x14ac:dyDescent="0.2">
      <c r="A149" s="266" t="s">
        <v>528</v>
      </c>
      <c r="B149" s="267">
        <f ca="1">B150+B151</f>
        <v>31</v>
      </c>
      <c r="D149" s="286" t="s">
        <v>60</v>
      </c>
      <c r="E149" s="269">
        <f ca="1">IF(E148="","",E151+E152+E153+E154+E157)</f>
        <v>18</v>
      </c>
      <c r="F149" s="270">
        <f ca="1">IF(F148="","",F151+F152+F153+F154+F157)</f>
        <v>4</v>
      </c>
      <c r="G149" s="270">
        <f t="shared" ref="G149:L149" ca="1" si="45">IF(G148="","",G151+G152+G153+G154+G157)</f>
        <v>0</v>
      </c>
      <c r="H149" s="270" t="str">
        <f t="shared" ca="1" si="45"/>
        <v/>
      </c>
      <c r="I149" s="270" t="str">
        <f t="shared" ca="1" si="45"/>
        <v/>
      </c>
      <c r="J149" s="270" t="str">
        <f t="shared" ca="1" si="45"/>
        <v/>
      </c>
      <c r="K149" s="270" t="str">
        <f t="shared" ca="1" si="45"/>
        <v/>
      </c>
      <c r="L149" s="271" t="str">
        <f t="shared" ca="1" si="45"/>
        <v/>
      </c>
    </row>
    <row r="150" spans="1:12" x14ac:dyDescent="0.2">
      <c r="A150" s="266" t="s">
        <v>529</v>
      </c>
      <c r="B150" s="272">
        <f ca="1">COUNTIF(INDIRECT("'Planning'!$"&amp;VLOOKUP(A148,tab_z,2,FALSE)&amp;"1:$"&amp;VLOOKUP(A148,tab_z,3,FALSE)&amp;1),1)</f>
        <v>23</v>
      </c>
      <c r="D150" s="287" t="s">
        <v>530</v>
      </c>
      <c r="E150" s="274">
        <f ca="1">IF(E148="","",B149-E149-E155-E156)</f>
        <v>5</v>
      </c>
      <c r="F150" s="275">
        <f ca="1">IF(F148="","",B149-F149-F155-F156)</f>
        <v>19</v>
      </c>
      <c r="G150" s="275">
        <f ca="1">IF(G148="","",B149-G149-G155-G156)</f>
        <v>23</v>
      </c>
      <c r="H150" s="275" t="str">
        <f ca="1">IF(H148="","",B149-H149-H155-H156)</f>
        <v/>
      </c>
      <c r="I150" s="275" t="str">
        <f ca="1">IF(I148="","",B149-I149-I155-I156)</f>
        <v/>
      </c>
      <c r="J150" s="275" t="str">
        <f ca="1">IF(J148="","",B149-J149-J155-J156)</f>
        <v/>
      </c>
      <c r="K150" s="275" t="str">
        <f ca="1">IF(K148="","",B149-K149-K155-K156)</f>
        <v/>
      </c>
      <c r="L150" s="276" t="str">
        <f ca="1">IF(L148="","",B149-L149-L155-L156)</f>
        <v/>
      </c>
    </row>
    <row r="151" spans="1:12" ht="13.5" thickBot="1" x14ac:dyDescent="0.25">
      <c r="A151" s="277" t="s">
        <v>531</v>
      </c>
      <c r="B151" s="278">
        <f ca="1">COUNTIF(INDIRECT("'Planning'!$"&amp;VLOOKUP(A148,tab_z,2,FALSE)&amp;"1:$"&amp;VLOOKUP(A148,tab_z,3,FALSE)&amp;9),0)</f>
        <v>8</v>
      </c>
      <c r="C151">
        <v>151</v>
      </c>
      <c r="D151" s="287" t="s">
        <v>9</v>
      </c>
      <c r="E151" s="274">
        <f ca="1">IF(E148="","",COUNTIF(INDIRECT("'Calcul1'!"&amp;VLOOKUP($A148,tab_z,2,FALSE)&amp;(E$1+((ROW()-$C151)*4))&amp;":"&amp;VLOOKUP($A148,tab_z,3,FALSE)&amp;(E$2+((ROW()-$C151)*4))),BD!$E$2))/2+IF(E148="","",COUNTIF(INDIRECT("'Calcul1'!"&amp;VLOOKUP($A148,tab_z,2,FALSE)&amp;(E$1+((ROW()-$C151)*4))&amp;":"&amp;VLOOKUP($A148,tab_z,3,FALSE)&amp;(E$2+((ROW()-$C151)*4))),BD!$E$3))/2+IF(E148="","",COUNTIF(INDIRECT("'Calcul1'!"&amp;VLOOKUP($A148,tab_z,2,FALSE)&amp;(E$1+((ROW()-$C151)*4))&amp;":"&amp;VLOOKUP($A148,tab_z,3,FALSE)&amp;(E$2+((ROW()-$C151)*4))),BD!$E$4))/2+IF(E148="","",COUNTIF(INDIRECT("'Calcul1'!"&amp;VLOOKUP($A148,tab_z,2,FALSE)&amp;(E$1+((ROW()-$C151)*4))&amp;":"&amp;VLOOKUP($A148,tab_z,3,FALSE)&amp;(E$2+((ROW()-$C151)*4))),BD!$E$5))/2+IF(E148="","",COUNTIF(INDIRECT("'Calcul1'!"&amp;VLOOKUP($A148,tab_z,2,FALSE)&amp;(E$1+((ROW()-$C151)*4))&amp;":"&amp;VLOOKUP($A148,tab_z,3,FALSE)&amp;(E$2+((ROW()-$C151)*4))),BD!$E$6))/2+IF(E148="","",COUNTIF(INDIRECT("'Calcul1'!"&amp;VLOOKUP($A148,tab_z,2,FALSE)&amp;(E$1+((ROW()-$C151)*4))&amp;":"&amp;VLOOKUP($A148,tab_z,3,FALSE)&amp;(E$2+((ROW()-$C151)*4))),BD!$E$7))/2+IF(E148="","",COUNTIF(INDIRECT("'Calcul1'!"&amp;VLOOKUP($A148,tab_z,2,FALSE)&amp;(E$1+((ROW()-$C151)*4))&amp;":"&amp;VLOOKUP($A148,tab_z,3,FALSE)&amp;(E$2+((ROW()-$C151)*4))),BD!$E$8))/2+IF(E148="","",COUNTIF(INDIRECT("'Calcul1'!"&amp;VLOOKUP($A148,tab_z,2,FALSE)&amp;(E$1+((ROW()-$C151)*4))&amp;":"&amp;VLOOKUP($A148,tab_z,3,FALSE)&amp;(E$2+((ROW()-$C151)*4))),BD!$E$9))/2+IF(E148="","",COUNTIF(INDIRECT("'Calcul1'!"&amp;VLOOKUP($A148,tab_z,2,FALSE)&amp;(E$1+((ROW()-$C151)*4))&amp;":"&amp;VLOOKUP($A148,tab_z,3,FALSE)&amp;(E$2+((ROW()-$C151)*4))),BD!$E$10))/2+IF(E148="","",COUNTIF(INDIRECT("'Calcul1'!"&amp;VLOOKUP($A148,tab_z,2,FALSE)&amp;(E$1+((ROW()-$C151)*4))&amp;":"&amp;VLOOKUP($A148,tab_z,3,FALSE)&amp;(E$2+((ROW()-$C151)*4))),BD!$E$11))/2+IF(E148="","",COUNTIF(INDIRECT("'Calcul1'!"&amp;VLOOKUP($A148,tab_z,2,FALSE)&amp;(E$1+((ROW()-$C151)*4))&amp;":"&amp;VLOOKUP($A148,tab_z,3,FALSE)&amp;(E$2+((ROW()-$C151)*4))),BD!$E$12))/2+IF(E148="","",COUNTIF(INDIRECT("'Calcul1'!"&amp;VLOOKUP($A148,tab_z,2,FALSE)&amp;(E$1+((ROW()-$C151)*4))&amp;":"&amp;VLOOKUP($A148,tab_z,3,FALSE)&amp;(E$2+((ROW()-$C151)*4))),BD!$E$13))/2+IF(E148="","",COUNTIF(INDIRECT("'Calcul1'!"&amp;VLOOKUP($A148,tab_z,2,FALSE)&amp;(E$1+((ROW()-$C151)*4))&amp;":"&amp;VLOOKUP($A148,tab_z,3,FALSE)&amp;(E$2+((ROW()-$C151)*4))),BD!$E$14))/2+IF(E148="","",COUNTIF(INDIRECT("'Calcul1'!"&amp;VLOOKUP($A148,tab_z,2,FALSE)&amp;(E$1+((ROW()-$C151)*4))&amp;":"&amp;VLOOKUP($A148,tab_z,3,FALSE)&amp;(E$2+((ROW()-$C151)*4))),BD!$E$15))/2+IF(E148="","",COUNTIF(INDIRECT("'Calcul1'!"&amp;VLOOKUP($A148,tab_z,2,FALSE)&amp;(E$1+((ROW()-$C151)*4))&amp;":"&amp;VLOOKUP($A148,tab_z,3,FALSE)&amp;(E$2+((ROW()-$C151)*4))),BD!$E$16))/2+IF(E148="","",COUNTIF(INDIRECT("'Calcul1'!"&amp;VLOOKUP($A148,tab_z,2,FALSE)&amp;(E$1+((ROW()-$C151)*4))&amp;":"&amp;VLOOKUP($A148,tab_z,3,FALSE)&amp;(E$2+((ROW()-$C151)*4))),BD!$E$17))/2+IF(E148="","",COUNTIF(INDIRECT("'Calcul1'!"&amp;VLOOKUP($A148,tab_z,2,FALSE)&amp;(E$1+((ROW()-$C151)*4))&amp;":"&amp;VLOOKUP($A148,tab_z,3,FALSE)&amp;(E$2+((ROW()-$C151)*4))),BD!$E$18))/2+IF(E148="","",COUNTIF(INDIRECT("'Calcul1'!"&amp;VLOOKUP($A148,tab_z,2,FALSE)&amp;(E$1+((ROW()-$C151)*4))&amp;":"&amp;VLOOKUP($A148,tab_z,3,FALSE)&amp;(E$2+((ROW()-$C151)*4))),BD!$E$19))/2+IF(E148="","",COUNTIF(INDIRECT("'Calcul1'!"&amp;VLOOKUP($A148,tab_z,2,FALSE)&amp;(E$1+((ROW()-$C151)*4))&amp;":"&amp;VLOOKUP($A148,tab_z,3,FALSE)&amp;(E$2+((ROW()-$C151)*4))),BD!$E$20))/2</f>
        <v>0</v>
      </c>
      <c r="F151" s="275">
        <f ca="1">IF(F148="","",COUNTIF(INDIRECT("'Calcul1'!"&amp;VLOOKUP($A148,tab_z,2,FALSE)&amp;(F$1+((ROW()-$C151)*4))&amp;":"&amp;VLOOKUP($A148,tab_z,3,FALSE)&amp;(F$2+((ROW()-$C151)*4))),BD!$E$2))/2+IF(F148="","",COUNTIF(INDIRECT("'Calcul1'!"&amp;VLOOKUP($A148,tab_z,2,FALSE)&amp;(F$1+((ROW()-$C151)*4))&amp;":"&amp;VLOOKUP($A148,tab_z,3,FALSE)&amp;(F$2+((ROW()-$C151)*4))),BD!$E$3))/2+IF(F148="","",COUNTIF(INDIRECT("'Calcul1'!"&amp;VLOOKUP($A148,tab_z,2,FALSE)&amp;(F$1+((ROW()-$C151)*4))&amp;":"&amp;VLOOKUP($A148,tab_z,3,FALSE)&amp;(F$2+((ROW()-$C151)*4))),BD!$E$4))/2+IF(F148="","",COUNTIF(INDIRECT("'Calcul1'!"&amp;VLOOKUP($A148,tab_z,2,FALSE)&amp;(F$1+((ROW()-$C151)*4))&amp;":"&amp;VLOOKUP($A148,tab_z,3,FALSE)&amp;(F$2+((ROW()-$C151)*4))),BD!$E$5))/2+IF(F148="","",COUNTIF(INDIRECT("'Calcul1'!"&amp;VLOOKUP($A148,tab_z,2,FALSE)&amp;(F$1+((ROW()-$C151)*4))&amp;":"&amp;VLOOKUP($A148,tab_z,3,FALSE)&amp;(F$2+((ROW()-$C151)*4))),BD!$E$6))/2+IF(F148="","",COUNTIF(INDIRECT("'Calcul1'!"&amp;VLOOKUP($A148,tab_z,2,FALSE)&amp;(F$1+((ROW()-$C151)*4))&amp;":"&amp;VLOOKUP($A148,tab_z,3,FALSE)&amp;(F$2+((ROW()-$C151)*4))),BD!$E$7))/2+IF(F148="","",COUNTIF(INDIRECT("'Calcul1'!"&amp;VLOOKUP($A148,tab_z,2,FALSE)&amp;(F$1+((ROW()-$C151)*4))&amp;":"&amp;VLOOKUP($A148,tab_z,3,FALSE)&amp;(F$2+((ROW()-$C151)*4))),BD!$E$8))/2+IF(F148="","",COUNTIF(INDIRECT("'Calcul1'!"&amp;VLOOKUP($A148,tab_z,2,FALSE)&amp;(F$1+((ROW()-$C151)*4))&amp;":"&amp;VLOOKUP($A148,tab_z,3,FALSE)&amp;(F$2+((ROW()-$C151)*4))),BD!$E$9))/2+IF(F148="","",COUNTIF(INDIRECT("'Calcul1'!"&amp;VLOOKUP($A148,tab_z,2,FALSE)&amp;(F$1+((ROW()-$C151)*4))&amp;":"&amp;VLOOKUP($A148,tab_z,3,FALSE)&amp;(F$2+((ROW()-$C151)*4))),BD!$E$10))/2+IF(F148="","",COUNTIF(INDIRECT("'Calcul1'!"&amp;VLOOKUP($A148,tab_z,2,FALSE)&amp;(F$1+((ROW()-$C151)*4))&amp;":"&amp;VLOOKUP($A148,tab_z,3,FALSE)&amp;(F$2+((ROW()-$C151)*4))),BD!$E$11))/2+IF(F148="","",COUNTIF(INDIRECT("'Calcul1'!"&amp;VLOOKUP($A148,tab_z,2,FALSE)&amp;(F$1+((ROW()-$C151)*4))&amp;":"&amp;VLOOKUP($A148,tab_z,3,FALSE)&amp;(F$2+((ROW()-$C151)*4))),BD!$E$12))/2+IF(F148="","",COUNTIF(INDIRECT("'Calcul1'!"&amp;VLOOKUP($A148,tab_z,2,FALSE)&amp;(F$1+((ROW()-$C151)*4))&amp;":"&amp;VLOOKUP($A148,tab_z,3,FALSE)&amp;(F$2+((ROW()-$C151)*4))),BD!$E$13))/2+IF(F148="","",COUNTIF(INDIRECT("'Calcul1'!"&amp;VLOOKUP($A148,tab_z,2,FALSE)&amp;(F$1+((ROW()-$C151)*4))&amp;":"&amp;VLOOKUP($A148,tab_z,3,FALSE)&amp;(F$2+((ROW()-$C151)*4))),BD!$E$14))/2+IF(F148="","",COUNTIF(INDIRECT("'Calcul1'!"&amp;VLOOKUP($A148,tab_z,2,FALSE)&amp;(F$1+((ROW()-$C151)*4))&amp;":"&amp;VLOOKUP($A148,tab_z,3,FALSE)&amp;(F$2+((ROW()-$C151)*4))),BD!$E$15))/2+IF(F148="","",COUNTIF(INDIRECT("'Calcul1'!"&amp;VLOOKUP($A148,tab_z,2,FALSE)&amp;(F$1+((ROW()-$C151)*4))&amp;":"&amp;VLOOKUP($A148,tab_z,3,FALSE)&amp;(F$2+((ROW()-$C151)*4))),BD!$E$16))/2+IF(F148="","",COUNTIF(INDIRECT("'Calcul1'!"&amp;VLOOKUP($A148,tab_z,2,FALSE)&amp;(F$1+((ROW()-$C151)*4))&amp;":"&amp;VLOOKUP($A148,tab_z,3,FALSE)&amp;(F$2+((ROW()-$C151)*4))),BD!$E$17))/2+IF(F148="","",COUNTIF(INDIRECT("'Calcul1'!"&amp;VLOOKUP($A148,tab_z,2,FALSE)&amp;(F$1+((ROW()-$C151)*4))&amp;":"&amp;VLOOKUP($A148,tab_z,3,FALSE)&amp;(F$2+((ROW()-$C151)*4))),BD!$E$18))/2+IF(F148="","",COUNTIF(INDIRECT("'Calcul1'!"&amp;VLOOKUP($A148,tab_z,2,FALSE)&amp;(F$1+((ROW()-$C151)*4))&amp;":"&amp;VLOOKUP($A148,tab_z,3,FALSE)&amp;(F$2+((ROW()-$C151)*4))),BD!$E$19))/2+IF(F148="","",COUNTIF(INDIRECT("'Calcul1'!"&amp;VLOOKUP($A148,tab_z,2,FALSE)&amp;(F$1+((ROW()-$C151)*4))&amp;":"&amp;VLOOKUP($A148,tab_z,3,FALSE)&amp;(F$2+((ROW()-$C151)*4))),BD!$E$20))/2</f>
        <v>0</v>
      </c>
      <c r="G151" s="275">
        <f ca="1">IF(G148="","",COUNTIF(INDIRECT("'Calcul1'!"&amp;VLOOKUP($A148,tab_z,2,FALSE)&amp;(G$1+((ROW()-$C151)*4))&amp;":"&amp;VLOOKUP($A148,tab_z,3,FALSE)&amp;(G$2+((ROW()-$C151)*4))),BD!$E$2))/2+IF(G148="","",COUNTIF(INDIRECT("'Calcul1'!"&amp;VLOOKUP($A148,tab_z,2,FALSE)&amp;(G$1+((ROW()-$C151)*4))&amp;":"&amp;VLOOKUP($A148,tab_z,3,FALSE)&amp;(G$2+((ROW()-$C151)*4))),BD!$E$3))/2+IF(G148="","",COUNTIF(INDIRECT("'Calcul1'!"&amp;VLOOKUP($A148,tab_z,2,FALSE)&amp;(G$1+((ROW()-$C151)*4))&amp;":"&amp;VLOOKUP($A148,tab_z,3,FALSE)&amp;(G$2+((ROW()-$C151)*4))),BD!$E$4))/2+IF(G148="","",COUNTIF(INDIRECT("'Calcul1'!"&amp;VLOOKUP($A148,tab_z,2,FALSE)&amp;(G$1+((ROW()-$C151)*4))&amp;":"&amp;VLOOKUP($A148,tab_z,3,FALSE)&amp;(G$2+((ROW()-$C151)*4))),BD!$E$5))/2+IF(G148="","",COUNTIF(INDIRECT("'Calcul1'!"&amp;VLOOKUP($A148,tab_z,2,FALSE)&amp;(G$1+((ROW()-$C151)*4))&amp;":"&amp;VLOOKUP($A148,tab_z,3,FALSE)&amp;(G$2+((ROW()-$C151)*4))),BD!$E$6))/2+IF(G148="","",COUNTIF(INDIRECT("'Calcul1'!"&amp;VLOOKUP($A148,tab_z,2,FALSE)&amp;(G$1+((ROW()-$C151)*4))&amp;":"&amp;VLOOKUP($A148,tab_z,3,FALSE)&amp;(G$2+((ROW()-$C151)*4))),BD!$E$7))/2+IF(G148="","",COUNTIF(INDIRECT("'Calcul1'!"&amp;VLOOKUP($A148,tab_z,2,FALSE)&amp;(G$1+((ROW()-$C151)*4))&amp;":"&amp;VLOOKUP($A148,tab_z,3,FALSE)&amp;(G$2+((ROW()-$C151)*4))),BD!$E$8))/2+IF(G148="","",COUNTIF(INDIRECT("'Calcul1'!"&amp;VLOOKUP($A148,tab_z,2,FALSE)&amp;(G$1+((ROW()-$C151)*4))&amp;":"&amp;VLOOKUP($A148,tab_z,3,FALSE)&amp;(G$2+((ROW()-$C151)*4))),BD!$E$9))/2+IF(G148="","",COUNTIF(INDIRECT("'Calcul1'!"&amp;VLOOKUP($A148,tab_z,2,FALSE)&amp;(G$1+((ROW()-$C151)*4))&amp;":"&amp;VLOOKUP($A148,tab_z,3,FALSE)&amp;(G$2+((ROW()-$C151)*4))),BD!$E$10))/2+IF(G148="","",COUNTIF(INDIRECT("'Calcul1'!"&amp;VLOOKUP($A148,tab_z,2,FALSE)&amp;(G$1+((ROW()-$C151)*4))&amp;":"&amp;VLOOKUP($A148,tab_z,3,FALSE)&amp;(G$2+((ROW()-$C151)*4))),BD!$E$11))/2+IF(G148="","",COUNTIF(INDIRECT("'Calcul1'!"&amp;VLOOKUP($A148,tab_z,2,FALSE)&amp;(G$1+((ROW()-$C151)*4))&amp;":"&amp;VLOOKUP($A148,tab_z,3,FALSE)&amp;(G$2+((ROW()-$C151)*4))),BD!$E$12))/2+IF(G148="","",COUNTIF(INDIRECT("'Calcul1'!"&amp;VLOOKUP($A148,tab_z,2,FALSE)&amp;(G$1+((ROW()-$C151)*4))&amp;":"&amp;VLOOKUP($A148,tab_z,3,FALSE)&amp;(G$2+((ROW()-$C151)*4))),BD!$E$13))/2+IF(G148="","",COUNTIF(INDIRECT("'Calcul1'!"&amp;VLOOKUP($A148,tab_z,2,FALSE)&amp;(G$1+((ROW()-$C151)*4))&amp;":"&amp;VLOOKUP($A148,tab_z,3,FALSE)&amp;(G$2+((ROW()-$C151)*4))),BD!$E$14))/2+IF(G148="","",COUNTIF(INDIRECT("'Calcul1'!"&amp;VLOOKUP($A148,tab_z,2,FALSE)&amp;(G$1+((ROW()-$C151)*4))&amp;":"&amp;VLOOKUP($A148,tab_z,3,FALSE)&amp;(G$2+((ROW()-$C151)*4))),BD!$E$15))/2+IF(G148="","",COUNTIF(INDIRECT("'Calcul1'!"&amp;VLOOKUP($A148,tab_z,2,FALSE)&amp;(G$1+((ROW()-$C151)*4))&amp;":"&amp;VLOOKUP($A148,tab_z,3,FALSE)&amp;(G$2+((ROW()-$C151)*4))),BD!$E$16))/2+IF(G148="","",COUNTIF(INDIRECT("'Calcul1'!"&amp;VLOOKUP($A148,tab_z,2,FALSE)&amp;(G$1+((ROW()-$C151)*4))&amp;":"&amp;VLOOKUP($A148,tab_z,3,FALSE)&amp;(G$2+((ROW()-$C151)*4))),BD!$E$17))/2+IF(G148="","",COUNTIF(INDIRECT("'Calcul1'!"&amp;VLOOKUP($A148,tab_z,2,FALSE)&amp;(G$1+((ROW()-$C151)*4))&amp;":"&amp;VLOOKUP($A148,tab_z,3,FALSE)&amp;(G$2+((ROW()-$C151)*4))),BD!$E$18))/2+IF(G148="","",COUNTIF(INDIRECT("'Calcul1'!"&amp;VLOOKUP($A148,tab_z,2,FALSE)&amp;(G$1+((ROW()-$C151)*4))&amp;":"&amp;VLOOKUP($A148,tab_z,3,FALSE)&amp;(G$2+((ROW()-$C151)*4))),BD!$E$19))/2+IF(G148="","",COUNTIF(INDIRECT("'Calcul1'!"&amp;VLOOKUP($A148,tab_z,2,FALSE)&amp;(G$1+((ROW()-$C151)*4))&amp;":"&amp;VLOOKUP($A148,tab_z,3,FALSE)&amp;(G$2+((ROW()-$C151)*4))),BD!$E$20))/2</f>
        <v>0</v>
      </c>
      <c r="H151" s="275" t="e">
        <f ca="1">IF(H148="","",COUNTIF(INDIRECT("'Calcul1'!"&amp;VLOOKUP($A148,tab_z,2,FALSE)&amp;(H$1+((ROW()-$C151)*4))&amp;":"&amp;VLOOKUP($A148,tab_z,3,FALSE)&amp;(H$2+((ROW()-$C151)*4))),BD!$E$2))/2+IF(H148="","",COUNTIF(INDIRECT("'Calcul1'!"&amp;VLOOKUP($A148,tab_z,2,FALSE)&amp;(H$1+((ROW()-$C151)*4))&amp;":"&amp;VLOOKUP($A148,tab_z,3,FALSE)&amp;(H$2+((ROW()-$C151)*4))),BD!$E$3))/2+IF(H148="","",COUNTIF(INDIRECT("'Calcul1'!"&amp;VLOOKUP($A148,tab_z,2,FALSE)&amp;(H$1+((ROW()-$C151)*4))&amp;":"&amp;VLOOKUP($A148,tab_z,3,FALSE)&amp;(H$2+((ROW()-$C151)*4))),BD!$E$4))/2+IF(H148="","",COUNTIF(INDIRECT("'Calcul1'!"&amp;VLOOKUP($A148,tab_z,2,FALSE)&amp;(H$1+((ROW()-$C151)*4))&amp;":"&amp;VLOOKUP($A148,tab_z,3,FALSE)&amp;(H$2+((ROW()-$C151)*4))),BD!$E$5))/2+IF(H148="","",COUNTIF(INDIRECT("'Calcul1'!"&amp;VLOOKUP($A148,tab_z,2,FALSE)&amp;(H$1+((ROW()-$C151)*4))&amp;":"&amp;VLOOKUP($A148,tab_z,3,FALSE)&amp;(H$2+((ROW()-$C151)*4))),BD!$E$6))/2+IF(H148="","",COUNTIF(INDIRECT("'Calcul1'!"&amp;VLOOKUP($A148,tab_z,2,FALSE)&amp;(H$1+((ROW()-$C151)*4))&amp;":"&amp;VLOOKUP($A148,tab_z,3,FALSE)&amp;(H$2+((ROW()-$C151)*4))),BD!$E$7))/2+IF(H148="","",COUNTIF(INDIRECT("'Calcul1'!"&amp;VLOOKUP($A148,tab_z,2,FALSE)&amp;(H$1+((ROW()-$C151)*4))&amp;":"&amp;VLOOKUP($A148,tab_z,3,FALSE)&amp;(H$2+((ROW()-$C151)*4))),BD!$E$8))/2+IF(H148="","",COUNTIF(INDIRECT("'Calcul1'!"&amp;VLOOKUP($A148,tab_z,2,FALSE)&amp;(H$1+((ROW()-$C151)*4))&amp;":"&amp;VLOOKUP($A148,tab_z,3,FALSE)&amp;(H$2+((ROW()-$C151)*4))),BD!$E$9))/2+IF(H148="","",COUNTIF(INDIRECT("'Calcul1'!"&amp;VLOOKUP($A148,tab_z,2,FALSE)&amp;(H$1+((ROW()-$C151)*4))&amp;":"&amp;VLOOKUP($A148,tab_z,3,FALSE)&amp;(H$2+((ROW()-$C151)*4))),BD!$E$10))/2+IF(H148="","",COUNTIF(INDIRECT("'Calcul1'!"&amp;VLOOKUP($A148,tab_z,2,FALSE)&amp;(H$1+((ROW()-$C151)*4))&amp;":"&amp;VLOOKUP($A148,tab_z,3,FALSE)&amp;(H$2+((ROW()-$C151)*4))),BD!$E$11))/2+IF(H148="","",COUNTIF(INDIRECT("'Calcul1'!"&amp;VLOOKUP($A148,tab_z,2,FALSE)&amp;(H$1+((ROW()-$C151)*4))&amp;":"&amp;VLOOKUP($A148,tab_z,3,FALSE)&amp;(H$2+((ROW()-$C151)*4))),BD!$E$12))/2+IF(H148="","",COUNTIF(INDIRECT("'Calcul1'!"&amp;VLOOKUP($A148,tab_z,2,FALSE)&amp;(H$1+((ROW()-$C151)*4))&amp;":"&amp;VLOOKUP($A148,tab_z,3,FALSE)&amp;(H$2+((ROW()-$C151)*4))),BD!$E$13))/2+IF(H148="","",COUNTIF(INDIRECT("'Calcul1'!"&amp;VLOOKUP($A148,tab_z,2,FALSE)&amp;(H$1+((ROW()-$C151)*4))&amp;":"&amp;VLOOKUP($A148,tab_z,3,FALSE)&amp;(H$2+((ROW()-$C151)*4))),BD!$E$14))/2+IF(H148="","",COUNTIF(INDIRECT("'Calcul1'!"&amp;VLOOKUP($A148,tab_z,2,FALSE)&amp;(H$1+((ROW()-$C151)*4))&amp;":"&amp;VLOOKUP($A148,tab_z,3,FALSE)&amp;(H$2+((ROW()-$C151)*4))),BD!$E$15))/2+IF(H148="","",COUNTIF(INDIRECT("'Calcul1'!"&amp;VLOOKUP($A148,tab_z,2,FALSE)&amp;(H$1+((ROW()-$C151)*4))&amp;":"&amp;VLOOKUP($A148,tab_z,3,FALSE)&amp;(H$2+((ROW()-$C151)*4))),BD!$E$16))/2+IF(H148="","",COUNTIF(INDIRECT("'Calcul1'!"&amp;VLOOKUP($A148,tab_z,2,FALSE)&amp;(H$1+((ROW()-$C151)*4))&amp;":"&amp;VLOOKUP($A148,tab_z,3,FALSE)&amp;(H$2+((ROW()-$C151)*4))),BD!$E$17))/2+IF(H148="","",COUNTIF(INDIRECT("'Calcul1'!"&amp;VLOOKUP($A148,tab_z,2,FALSE)&amp;(H$1+((ROW()-$C151)*4))&amp;":"&amp;VLOOKUP($A148,tab_z,3,FALSE)&amp;(H$2+((ROW()-$C151)*4))),BD!$E$18))/2+IF(H148="","",COUNTIF(INDIRECT("'Calcul1'!"&amp;VLOOKUP($A148,tab_z,2,FALSE)&amp;(H$1+((ROW()-$C151)*4))&amp;":"&amp;VLOOKUP($A148,tab_z,3,FALSE)&amp;(H$2+((ROW()-$C151)*4))),BD!$E$19))/2+IF(H148="","",COUNTIF(INDIRECT("'Calcul1'!"&amp;VLOOKUP($A148,tab_z,2,FALSE)&amp;(H$1+((ROW()-$C151)*4))&amp;":"&amp;VLOOKUP($A148,tab_z,3,FALSE)&amp;(H$2+((ROW()-$C151)*4))),BD!$E$20))/2</f>
        <v>#VALUE!</v>
      </c>
      <c r="I151" s="275" t="e">
        <f ca="1">IF(I148="","",COUNTIF(INDIRECT("'Calcul1'!"&amp;VLOOKUP($A148,tab_z,2,FALSE)&amp;(I$1+((ROW()-$C151)*4))&amp;":"&amp;VLOOKUP($A148,tab_z,3,FALSE)&amp;(I$2+((ROW()-$C151)*4))),BD!$E$2))/2+IF(I148="","",COUNTIF(INDIRECT("'Calcul1'!"&amp;VLOOKUP($A148,tab_z,2,FALSE)&amp;(I$1+((ROW()-$C151)*4))&amp;":"&amp;VLOOKUP($A148,tab_z,3,FALSE)&amp;(I$2+((ROW()-$C151)*4))),BD!$E$3))/2+IF(I148="","",COUNTIF(INDIRECT("'Calcul1'!"&amp;VLOOKUP($A148,tab_z,2,FALSE)&amp;(I$1+((ROW()-$C151)*4))&amp;":"&amp;VLOOKUP($A148,tab_z,3,FALSE)&amp;(I$2+((ROW()-$C151)*4))),BD!$E$4))/2+IF(I148="","",COUNTIF(INDIRECT("'Calcul1'!"&amp;VLOOKUP($A148,tab_z,2,FALSE)&amp;(I$1+((ROW()-$C151)*4))&amp;":"&amp;VLOOKUP($A148,tab_z,3,FALSE)&amp;(I$2+((ROW()-$C151)*4))),BD!$E$5))/2+IF(I148="","",COUNTIF(INDIRECT("'Calcul1'!"&amp;VLOOKUP($A148,tab_z,2,FALSE)&amp;(I$1+((ROW()-$C151)*4))&amp;":"&amp;VLOOKUP($A148,tab_z,3,FALSE)&amp;(I$2+((ROW()-$C151)*4))),BD!$E$6))/2+IF(I148="","",COUNTIF(INDIRECT("'Calcul1'!"&amp;VLOOKUP($A148,tab_z,2,FALSE)&amp;(I$1+((ROW()-$C151)*4))&amp;":"&amp;VLOOKUP($A148,tab_z,3,FALSE)&amp;(I$2+((ROW()-$C151)*4))),BD!$E$7))/2+IF(I148="","",COUNTIF(INDIRECT("'Calcul1'!"&amp;VLOOKUP($A148,tab_z,2,FALSE)&amp;(I$1+((ROW()-$C151)*4))&amp;":"&amp;VLOOKUP($A148,tab_z,3,FALSE)&amp;(I$2+((ROW()-$C151)*4))),BD!$E$8))/2+IF(I148="","",COUNTIF(INDIRECT("'Calcul1'!"&amp;VLOOKUP($A148,tab_z,2,FALSE)&amp;(I$1+((ROW()-$C151)*4))&amp;":"&amp;VLOOKUP($A148,tab_z,3,FALSE)&amp;(I$2+((ROW()-$C151)*4))),BD!$E$9))/2+IF(I148="","",COUNTIF(INDIRECT("'Calcul1'!"&amp;VLOOKUP($A148,tab_z,2,FALSE)&amp;(I$1+((ROW()-$C151)*4))&amp;":"&amp;VLOOKUP($A148,tab_z,3,FALSE)&amp;(I$2+((ROW()-$C151)*4))),BD!$E$10))/2+IF(I148="","",COUNTIF(INDIRECT("'Calcul1'!"&amp;VLOOKUP($A148,tab_z,2,FALSE)&amp;(I$1+((ROW()-$C151)*4))&amp;":"&amp;VLOOKUP($A148,tab_z,3,FALSE)&amp;(I$2+((ROW()-$C151)*4))),BD!$E$11))/2+IF(I148="","",COUNTIF(INDIRECT("'Calcul1'!"&amp;VLOOKUP($A148,tab_z,2,FALSE)&amp;(I$1+((ROW()-$C151)*4))&amp;":"&amp;VLOOKUP($A148,tab_z,3,FALSE)&amp;(I$2+((ROW()-$C151)*4))),BD!$E$12))/2+IF(I148="","",COUNTIF(INDIRECT("'Calcul1'!"&amp;VLOOKUP($A148,tab_z,2,FALSE)&amp;(I$1+((ROW()-$C151)*4))&amp;":"&amp;VLOOKUP($A148,tab_z,3,FALSE)&amp;(I$2+((ROW()-$C151)*4))),BD!$E$13))/2+IF(I148="","",COUNTIF(INDIRECT("'Calcul1'!"&amp;VLOOKUP($A148,tab_z,2,FALSE)&amp;(I$1+((ROW()-$C151)*4))&amp;":"&amp;VLOOKUP($A148,tab_z,3,FALSE)&amp;(I$2+((ROW()-$C151)*4))),BD!$E$14))/2+IF(I148="","",COUNTIF(INDIRECT("'Calcul1'!"&amp;VLOOKUP($A148,tab_z,2,FALSE)&amp;(I$1+((ROW()-$C151)*4))&amp;":"&amp;VLOOKUP($A148,tab_z,3,FALSE)&amp;(I$2+((ROW()-$C151)*4))),BD!$E$15))/2+IF(I148="","",COUNTIF(INDIRECT("'Calcul1'!"&amp;VLOOKUP($A148,tab_z,2,FALSE)&amp;(I$1+((ROW()-$C151)*4))&amp;":"&amp;VLOOKUP($A148,tab_z,3,FALSE)&amp;(I$2+((ROW()-$C151)*4))),BD!$E$16))/2+IF(I148="","",COUNTIF(INDIRECT("'Calcul1'!"&amp;VLOOKUP($A148,tab_z,2,FALSE)&amp;(I$1+((ROW()-$C151)*4))&amp;":"&amp;VLOOKUP($A148,tab_z,3,FALSE)&amp;(I$2+((ROW()-$C151)*4))),BD!$E$17))/2+IF(I148="","",COUNTIF(INDIRECT("'Calcul1'!"&amp;VLOOKUP($A148,tab_z,2,FALSE)&amp;(I$1+((ROW()-$C151)*4))&amp;":"&amp;VLOOKUP($A148,tab_z,3,FALSE)&amp;(I$2+((ROW()-$C151)*4))),BD!$E$18))/2+IF(I148="","",COUNTIF(INDIRECT("'Calcul1'!"&amp;VLOOKUP($A148,tab_z,2,FALSE)&amp;(I$1+((ROW()-$C151)*4))&amp;":"&amp;VLOOKUP($A148,tab_z,3,FALSE)&amp;(I$2+((ROW()-$C151)*4))),BD!$E$19))/2+IF(I148="","",COUNTIF(INDIRECT("'Calcul1'!"&amp;VLOOKUP($A148,tab_z,2,FALSE)&amp;(I$1+((ROW()-$C151)*4))&amp;":"&amp;VLOOKUP($A148,tab_z,3,FALSE)&amp;(I$2+((ROW()-$C151)*4))),BD!$E$20))/2</f>
        <v>#VALUE!</v>
      </c>
      <c r="J151" s="275" t="e">
        <f ca="1">IF(J148="","",COUNTIF(INDIRECT("'Calcul1'!"&amp;VLOOKUP($A148,tab_z,2,FALSE)&amp;(J$1+((ROW()-$C151)*4))&amp;":"&amp;VLOOKUP($A148,tab_z,3,FALSE)&amp;(J$2+((ROW()-$C151)*4))),BD!$E$2))/2+IF(J148="","",COUNTIF(INDIRECT("'Calcul1'!"&amp;VLOOKUP($A148,tab_z,2,FALSE)&amp;(J$1+((ROW()-$C151)*4))&amp;":"&amp;VLOOKUP($A148,tab_z,3,FALSE)&amp;(J$2+((ROW()-$C151)*4))),BD!$E$3))/2+IF(J148="","",COUNTIF(INDIRECT("'Calcul1'!"&amp;VLOOKUP($A148,tab_z,2,FALSE)&amp;(J$1+((ROW()-$C151)*4))&amp;":"&amp;VLOOKUP($A148,tab_z,3,FALSE)&amp;(J$2+((ROW()-$C151)*4))),BD!$E$4))/2+IF(J148="","",COUNTIF(INDIRECT("'Calcul1'!"&amp;VLOOKUP($A148,tab_z,2,FALSE)&amp;(J$1+((ROW()-$C151)*4))&amp;":"&amp;VLOOKUP($A148,tab_z,3,FALSE)&amp;(J$2+((ROW()-$C151)*4))),BD!$E$5))/2+IF(J148="","",COUNTIF(INDIRECT("'Calcul1'!"&amp;VLOOKUP($A148,tab_z,2,FALSE)&amp;(J$1+((ROW()-$C151)*4))&amp;":"&amp;VLOOKUP($A148,tab_z,3,FALSE)&amp;(J$2+((ROW()-$C151)*4))),BD!$E$6))/2+IF(J148="","",COUNTIF(INDIRECT("'Calcul1'!"&amp;VLOOKUP($A148,tab_z,2,FALSE)&amp;(J$1+((ROW()-$C151)*4))&amp;":"&amp;VLOOKUP($A148,tab_z,3,FALSE)&amp;(J$2+((ROW()-$C151)*4))),BD!$E$7))/2+IF(J148="","",COUNTIF(INDIRECT("'Calcul1'!"&amp;VLOOKUP($A148,tab_z,2,FALSE)&amp;(J$1+((ROW()-$C151)*4))&amp;":"&amp;VLOOKUP($A148,tab_z,3,FALSE)&amp;(J$2+((ROW()-$C151)*4))),BD!$E$8))/2+IF(J148="","",COUNTIF(INDIRECT("'Calcul1'!"&amp;VLOOKUP($A148,tab_z,2,FALSE)&amp;(J$1+((ROW()-$C151)*4))&amp;":"&amp;VLOOKUP($A148,tab_z,3,FALSE)&amp;(J$2+((ROW()-$C151)*4))),BD!$E$9))/2+IF(J148="","",COUNTIF(INDIRECT("'Calcul1'!"&amp;VLOOKUP($A148,tab_z,2,FALSE)&amp;(J$1+((ROW()-$C151)*4))&amp;":"&amp;VLOOKUP($A148,tab_z,3,FALSE)&amp;(J$2+((ROW()-$C151)*4))),BD!$E$10))/2+IF(J148="","",COUNTIF(INDIRECT("'Calcul1'!"&amp;VLOOKUP($A148,tab_z,2,FALSE)&amp;(J$1+((ROW()-$C151)*4))&amp;":"&amp;VLOOKUP($A148,tab_z,3,FALSE)&amp;(J$2+((ROW()-$C151)*4))),BD!$E$11))/2+IF(J148="","",COUNTIF(INDIRECT("'Calcul1'!"&amp;VLOOKUP($A148,tab_z,2,FALSE)&amp;(J$1+((ROW()-$C151)*4))&amp;":"&amp;VLOOKUP($A148,tab_z,3,FALSE)&amp;(J$2+((ROW()-$C151)*4))),BD!$E$12))/2+IF(J148="","",COUNTIF(INDIRECT("'Calcul1'!"&amp;VLOOKUP($A148,tab_z,2,FALSE)&amp;(J$1+((ROW()-$C151)*4))&amp;":"&amp;VLOOKUP($A148,tab_z,3,FALSE)&amp;(J$2+((ROW()-$C151)*4))),BD!$E$13))/2+IF(J148="","",COUNTIF(INDIRECT("'Calcul1'!"&amp;VLOOKUP($A148,tab_z,2,FALSE)&amp;(J$1+((ROW()-$C151)*4))&amp;":"&amp;VLOOKUP($A148,tab_z,3,FALSE)&amp;(J$2+((ROW()-$C151)*4))),BD!$E$14))/2+IF(J148="","",COUNTIF(INDIRECT("'Calcul1'!"&amp;VLOOKUP($A148,tab_z,2,FALSE)&amp;(J$1+((ROW()-$C151)*4))&amp;":"&amp;VLOOKUP($A148,tab_z,3,FALSE)&amp;(J$2+((ROW()-$C151)*4))),BD!$E$15))/2+IF(J148="","",COUNTIF(INDIRECT("'Calcul1'!"&amp;VLOOKUP($A148,tab_z,2,FALSE)&amp;(J$1+((ROW()-$C151)*4))&amp;":"&amp;VLOOKUP($A148,tab_z,3,FALSE)&amp;(J$2+((ROW()-$C151)*4))),BD!$E$16))/2+IF(J148="","",COUNTIF(INDIRECT("'Calcul1'!"&amp;VLOOKUP($A148,tab_z,2,FALSE)&amp;(J$1+((ROW()-$C151)*4))&amp;":"&amp;VLOOKUP($A148,tab_z,3,FALSE)&amp;(J$2+((ROW()-$C151)*4))),BD!$E$17))/2+IF(J148="","",COUNTIF(INDIRECT("'Calcul1'!"&amp;VLOOKUP($A148,tab_z,2,FALSE)&amp;(J$1+((ROW()-$C151)*4))&amp;":"&amp;VLOOKUP($A148,tab_z,3,FALSE)&amp;(J$2+((ROW()-$C151)*4))),BD!$E$18))/2+IF(J148="","",COUNTIF(INDIRECT("'Calcul1'!"&amp;VLOOKUP($A148,tab_z,2,FALSE)&amp;(J$1+((ROW()-$C151)*4))&amp;":"&amp;VLOOKUP($A148,tab_z,3,FALSE)&amp;(J$2+((ROW()-$C151)*4))),BD!$E$19))/2+IF(J148="","",COUNTIF(INDIRECT("'Calcul1'!"&amp;VLOOKUP($A148,tab_z,2,FALSE)&amp;(J$1+((ROW()-$C151)*4))&amp;":"&amp;VLOOKUP($A148,tab_z,3,FALSE)&amp;(J$2+((ROW()-$C151)*4))),BD!$E$20))/2</f>
        <v>#VALUE!</v>
      </c>
      <c r="K151" s="275" t="e">
        <f ca="1">IF(K148="","",COUNTIF(INDIRECT("'Calcul1'!"&amp;VLOOKUP($A148,tab_z,2,FALSE)&amp;(K$1+((ROW()-$C151)*4))&amp;":"&amp;VLOOKUP($A148,tab_z,3,FALSE)&amp;(K$2+((ROW()-$C151)*4))),BD!$E$2))/2+IF(K148="","",COUNTIF(INDIRECT("'Calcul1'!"&amp;VLOOKUP($A148,tab_z,2,FALSE)&amp;(K$1+((ROW()-$C151)*4))&amp;":"&amp;VLOOKUP($A148,tab_z,3,FALSE)&amp;(K$2+((ROW()-$C151)*4))),BD!$E$3))/2+IF(K148="","",COUNTIF(INDIRECT("'Calcul1'!"&amp;VLOOKUP($A148,tab_z,2,FALSE)&amp;(K$1+((ROW()-$C151)*4))&amp;":"&amp;VLOOKUP($A148,tab_z,3,FALSE)&amp;(K$2+((ROW()-$C151)*4))),BD!$E$4))/2+IF(K148="","",COUNTIF(INDIRECT("'Calcul1'!"&amp;VLOOKUP($A148,tab_z,2,FALSE)&amp;(K$1+((ROW()-$C151)*4))&amp;":"&amp;VLOOKUP($A148,tab_z,3,FALSE)&amp;(K$2+((ROW()-$C151)*4))),BD!$E$5))/2+IF(K148="","",COUNTIF(INDIRECT("'Calcul1'!"&amp;VLOOKUP($A148,tab_z,2,FALSE)&amp;(K$1+((ROW()-$C151)*4))&amp;":"&amp;VLOOKUP($A148,tab_z,3,FALSE)&amp;(K$2+((ROW()-$C151)*4))),BD!$E$6))/2+IF(K148="","",COUNTIF(INDIRECT("'Calcul1'!"&amp;VLOOKUP($A148,tab_z,2,FALSE)&amp;(K$1+((ROW()-$C151)*4))&amp;":"&amp;VLOOKUP($A148,tab_z,3,FALSE)&amp;(K$2+((ROW()-$C151)*4))),BD!$E$7))/2+IF(K148="","",COUNTIF(INDIRECT("'Calcul1'!"&amp;VLOOKUP($A148,tab_z,2,FALSE)&amp;(K$1+((ROW()-$C151)*4))&amp;":"&amp;VLOOKUP($A148,tab_z,3,FALSE)&amp;(K$2+((ROW()-$C151)*4))),BD!$E$8))/2+IF(K148="","",COUNTIF(INDIRECT("'Calcul1'!"&amp;VLOOKUP($A148,tab_z,2,FALSE)&amp;(K$1+((ROW()-$C151)*4))&amp;":"&amp;VLOOKUP($A148,tab_z,3,FALSE)&amp;(K$2+((ROW()-$C151)*4))),BD!$E$9))/2+IF(K148="","",COUNTIF(INDIRECT("'Calcul1'!"&amp;VLOOKUP($A148,tab_z,2,FALSE)&amp;(K$1+((ROW()-$C151)*4))&amp;":"&amp;VLOOKUP($A148,tab_z,3,FALSE)&amp;(K$2+((ROW()-$C151)*4))),BD!$E$10))/2+IF(K148="","",COUNTIF(INDIRECT("'Calcul1'!"&amp;VLOOKUP($A148,tab_z,2,FALSE)&amp;(K$1+((ROW()-$C151)*4))&amp;":"&amp;VLOOKUP($A148,tab_z,3,FALSE)&amp;(K$2+((ROW()-$C151)*4))),BD!$E$11))/2+IF(K148="","",COUNTIF(INDIRECT("'Calcul1'!"&amp;VLOOKUP($A148,tab_z,2,FALSE)&amp;(K$1+((ROW()-$C151)*4))&amp;":"&amp;VLOOKUP($A148,tab_z,3,FALSE)&amp;(K$2+((ROW()-$C151)*4))),BD!$E$12))/2+IF(K148="","",COUNTIF(INDIRECT("'Calcul1'!"&amp;VLOOKUP($A148,tab_z,2,FALSE)&amp;(K$1+((ROW()-$C151)*4))&amp;":"&amp;VLOOKUP($A148,tab_z,3,FALSE)&amp;(K$2+((ROW()-$C151)*4))),BD!$E$13))/2+IF(K148="","",COUNTIF(INDIRECT("'Calcul1'!"&amp;VLOOKUP($A148,tab_z,2,FALSE)&amp;(K$1+((ROW()-$C151)*4))&amp;":"&amp;VLOOKUP($A148,tab_z,3,FALSE)&amp;(K$2+((ROW()-$C151)*4))),BD!$E$14))/2+IF(K148="","",COUNTIF(INDIRECT("'Calcul1'!"&amp;VLOOKUP($A148,tab_z,2,FALSE)&amp;(K$1+((ROW()-$C151)*4))&amp;":"&amp;VLOOKUP($A148,tab_z,3,FALSE)&amp;(K$2+((ROW()-$C151)*4))),BD!$E$15))/2+IF(K148="","",COUNTIF(INDIRECT("'Calcul1'!"&amp;VLOOKUP($A148,tab_z,2,FALSE)&amp;(K$1+((ROW()-$C151)*4))&amp;":"&amp;VLOOKUP($A148,tab_z,3,FALSE)&amp;(K$2+((ROW()-$C151)*4))),BD!$E$16))/2+IF(K148="","",COUNTIF(INDIRECT("'Calcul1'!"&amp;VLOOKUP($A148,tab_z,2,FALSE)&amp;(K$1+((ROW()-$C151)*4))&amp;":"&amp;VLOOKUP($A148,tab_z,3,FALSE)&amp;(K$2+((ROW()-$C151)*4))),BD!$E$17))/2+IF(K148="","",COUNTIF(INDIRECT("'Calcul1'!"&amp;VLOOKUP($A148,tab_z,2,FALSE)&amp;(K$1+((ROW()-$C151)*4))&amp;":"&amp;VLOOKUP($A148,tab_z,3,FALSE)&amp;(K$2+((ROW()-$C151)*4))),BD!$E$18))/2+IF(K148="","",COUNTIF(INDIRECT("'Calcul1'!"&amp;VLOOKUP($A148,tab_z,2,FALSE)&amp;(K$1+((ROW()-$C151)*4))&amp;":"&amp;VLOOKUP($A148,tab_z,3,FALSE)&amp;(K$2+((ROW()-$C151)*4))),BD!$E$19))/2+IF(K148="","",COUNTIF(INDIRECT("'Calcul1'!"&amp;VLOOKUP($A148,tab_z,2,FALSE)&amp;(K$1+((ROW()-$C151)*4))&amp;":"&amp;VLOOKUP($A148,tab_z,3,FALSE)&amp;(K$2+((ROW()-$C151)*4))),BD!$E$20))/2</f>
        <v>#VALUE!</v>
      </c>
      <c r="L151" s="276" t="e">
        <f ca="1">IF(L148="","",COUNTIF(INDIRECT("'Calcul1'!"&amp;VLOOKUP($A148,tab_z,2,FALSE)&amp;(L$1+((ROW()-$C151)*4))&amp;":"&amp;VLOOKUP($A148,tab_z,3,FALSE)&amp;(L$2+((ROW()-$C151)*4))),BD!$E$2))/2+IF(L148="","",COUNTIF(INDIRECT("'Calcul1'!"&amp;VLOOKUP($A148,tab_z,2,FALSE)&amp;(L$1+((ROW()-$C151)*4))&amp;":"&amp;VLOOKUP($A148,tab_z,3,FALSE)&amp;(L$2+((ROW()-$C151)*4))),BD!$E$3))/2+IF(L148="","",COUNTIF(INDIRECT("'Calcul1'!"&amp;VLOOKUP($A148,tab_z,2,FALSE)&amp;(L$1+((ROW()-$C151)*4))&amp;":"&amp;VLOOKUP($A148,tab_z,3,FALSE)&amp;(L$2+((ROW()-$C151)*4))),BD!$E$4))/2+IF(L148="","",COUNTIF(INDIRECT("'Calcul1'!"&amp;VLOOKUP($A148,tab_z,2,FALSE)&amp;(L$1+((ROW()-$C151)*4))&amp;":"&amp;VLOOKUP($A148,tab_z,3,FALSE)&amp;(L$2+((ROW()-$C151)*4))),BD!$E$5))/2+IF(L148="","",COUNTIF(INDIRECT("'Calcul1'!"&amp;VLOOKUP($A148,tab_z,2,FALSE)&amp;(L$1+((ROW()-$C151)*4))&amp;":"&amp;VLOOKUP($A148,tab_z,3,FALSE)&amp;(L$2+((ROW()-$C151)*4))),BD!$E$6))/2+IF(L148="","",COUNTIF(INDIRECT("'Calcul1'!"&amp;VLOOKUP($A148,tab_z,2,FALSE)&amp;(L$1+((ROW()-$C151)*4))&amp;":"&amp;VLOOKUP($A148,tab_z,3,FALSE)&amp;(L$2+((ROW()-$C151)*4))),BD!$E$7))/2+IF(L148="","",COUNTIF(INDIRECT("'Calcul1'!"&amp;VLOOKUP($A148,tab_z,2,FALSE)&amp;(L$1+((ROW()-$C151)*4))&amp;":"&amp;VLOOKUP($A148,tab_z,3,FALSE)&amp;(L$2+((ROW()-$C151)*4))),BD!$E$8))/2+IF(L148="","",COUNTIF(INDIRECT("'Calcul1'!"&amp;VLOOKUP($A148,tab_z,2,FALSE)&amp;(L$1+((ROW()-$C151)*4))&amp;":"&amp;VLOOKUP($A148,tab_z,3,FALSE)&amp;(L$2+((ROW()-$C151)*4))),BD!$E$9))/2+IF(L148="","",COUNTIF(INDIRECT("'Calcul1'!"&amp;VLOOKUP($A148,tab_z,2,FALSE)&amp;(L$1+((ROW()-$C151)*4))&amp;":"&amp;VLOOKUP($A148,tab_z,3,FALSE)&amp;(L$2+((ROW()-$C151)*4))),BD!$E$10))/2+IF(L148="","",COUNTIF(INDIRECT("'Calcul1'!"&amp;VLOOKUP($A148,tab_z,2,FALSE)&amp;(L$1+((ROW()-$C151)*4))&amp;":"&amp;VLOOKUP($A148,tab_z,3,FALSE)&amp;(L$2+((ROW()-$C151)*4))),BD!$E$11))/2+IF(L148="","",COUNTIF(INDIRECT("'Calcul1'!"&amp;VLOOKUP($A148,tab_z,2,FALSE)&amp;(L$1+((ROW()-$C151)*4))&amp;":"&amp;VLOOKUP($A148,tab_z,3,FALSE)&amp;(L$2+((ROW()-$C151)*4))),BD!$E$12))/2+IF(L148="","",COUNTIF(INDIRECT("'Calcul1'!"&amp;VLOOKUP($A148,tab_z,2,FALSE)&amp;(L$1+((ROW()-$C151)*4))&amp;":"&amp;VLOOKUP($A148,tab_z,3,FALSE)&amp;(L$2+((ROW()-$C151)*4))),BD!$E$13))/2+IF(L148="","",COUNTIF(INDIRECT("'Calcul1'!"&amp;VLOOKUP($A148,tab_z,2,FALSE)&amp;(L$1+((ROW()-$C151)*4))&amp;":"&amp;VLOOKUP($A148,tab_z,3,FALSE)&amp;(L$2+((ROW()-$C151)*4))),BD!$E$14))/2+IF(L148="","",COUNTIF(INDIRECT("'Calcul1'!"&amp;VLOOKUP($A148,tab_z,2,FALSE)&amp;(L$1+((ROW()-$C151)*4))&amp;":"&amp;VLOOKUP($A148,tab_z,3,FALSE)&amp;(L$2+((ROW()-$C151)*4))),BD!$E$15))/2+IF(L148="","",COUNTIF(INDIRECT("'Calcul1'!"&amp;VLOOKUP($A148,tab_z,2,FALSE)&amp;(L$1+((ROW()-$C151)*4))&amp;":"&amp;VLOOKUP($A148,tab_z,3,FALSE)&amp;(L$2+((ROW()-$C151)*4))),BD!$E$16))/2+IF(L148="","",COUNTIF(INDIRECT("'Calcul1'!"&amp;VLOOKUP($A148,tab_z,2,FALSE)&amp;(L$1+((ROW()-$C151)*4))&amp;":"&amp;VLOOKUP($A148,tab_z,3,FALSE)&amp;(L$2+((ROW()-$C151)*4))),BD!$E$17))/2+IF(L148="","",COUNTIF(INDIRECT("'Calcul1'!"&amp;VLOOKUP($A148,tab_z,2,FALSE)&amp;(L$1+((ROW()-$C151)*4))&amp;":"&amp;VLOOKUP($A148,tab_z,3,FALSE)&amp;(L$2+((ROW()-$C151)*4))),BD!$E$18))/2+IF(L148="","",COUNTIF(INDIRECT("'Calcul1'!"&amp;VLOOKUP($A148,tab_z,2,FALSE)&amp;(L$1+((ROW()-$C151)*4))&amp;":"&amp;VLOOKUP($A148,tab_z,3,FALSE)&amp;(L$2+((ROW()-$C151)*4))),BD!$E$19))/2+IF(L148="","",COUNTIF(INDIRECT("'Calcul1'!"&amp;VLOOKUP($A148,tab_z,2,FALSE)&amp;(L$1+((ROW()-$C151)*4))&amp;":"&amp;VLOOKUP($A148,tab_z,3,FALSE)&amp;(L$2+((ROW()-$C151)*4))),BD!$E$20))/2</f>
        <v>#VALUE!</v>
      </c>
    </row>
    <row r="152" spans="1:12" x14ac:dyDescent="0.2">
      <c r="C152">
        <v>152</v>
      </c>
      <c r="D152" s="287" t="s">
        <v>532</v>
      </c>
      <c r="E152" s="274">
        <f ca="1">IF(E148="","",COUNTIF(INDIRECT("'Calcul1'!"&amp;VLOOKUP($A148,tab_z,2,FALSE)&amp;(E$1+((ROW()-$C152)*4))&amp;":"&amp;VLOOKUP($A148,tab_z,3,FALSE)&amp;(E$2+((ROW()-$C152)*4))),BD!$N$2))/2+IF(E148="","",COUNTIF(INDIRECT("'Calcul1'!"&amp;VLOOKUP($A148,tab_z,2,FALSE)&amp;(E$1+((ROW()-$C152)*4))&amp;":"&amp;VLOOKUP($A148,tab_z,3,FALSE)&amp;(E$2+((ROW()-$C152)*4))),BD!$N$3))/2+IF(E148="","",COUNTIF(INDIRECT("'Calcul1'!"&amp;VLOOKUP($A148,tab_z,2,FALSE)&amp;(E$1+((ROW()-$C152)*4))&amp;":"&amp;VLOOKUP($A148,tab_z,3,FALSE)&amp;(E$2+((ROW()-$C152)*4))),BD!$N$4))/2+IF(E148="","",COUNTIF(INDIRECT("'Calcul1'!"&amp;VLOOKUP($A148,tab_z,2,FALSE)&amp;(E$1+((ROW()-$C152)*4))&amp;":"&amp;VLOOKUP($A148,tab_z,3,FALSE)&amp;(E$2+((ROW()-$C152)*4))),BD!$N$5))/2+IF(E148="","",COUNTIF(INDIRECT("'Calcul1'!"&amp;VLOOKUP($A148,tab_z,2,FALSE)&amp;(E$1+((ROW()-$C152)*4))&amp;":"&amp;VLOOKUP($A148,tab_z,3,FALSE)&amp;(E$2+((ROW()-$C152)*4))),BD!$N$6))/2+IF(E148="","",COUNTIF(INDIRECT("'Calcul1'!"&amp;VLOOKUP($A148,tab_z,2,FALSE)&amp;(E$1+((ROW()-$C152)*4))&amp;":"&amp;VLOOKUP($A148,tab_z,3,FALSE)&amp;(E$2+((ROW()-$C152)*4))),BD!$N$7))/2+IF(E148="","",COUNTIF(INDIRECT("'Calcul1'!"&amp;VLOOKUP($A148,tab_z,2,FALSE)&amp;(E$1+((ROW()-$C152)*4))&amp;":"&amp;VLOOKUP($A148,tab_z,3,FALSE)&amp;(E$2+((ROW()-$C152)*4))),BD!$N$8))/2+IF(E148="","",COUNTIF(INDIRECT("'Calcul1'!"&amp;VLOOKUP($A148,tab_z,2,FALSE)&amp;(E$1+((ROW()-$C152)*4))&amp;":"&amp;VLOOKUP($A148,tab_z,3,FALSE)&amp;(E$2+((ROW()-$C152)*4))),BD!$N$9))/2+IF(E148="","",COUNTIF(INDIRECT("'Calcul1'!"&amp;VLOOKUP($A148,tab_z,2,FALSE)&amp;(E$1+((ROW()-$C152)*4))&amp;":"&amp;VLOOKUP($A148,tab_z,3,FALSE)&amp;(E$2+((ROW()-$C152)*4))),BD!$N$10))/2+IF(E148="","",COUNTIF(INDIRECT("'Calcul1'!"&amp;VLOOKUP($A148,tab_z,2,FALSE)&amp;(E$1+((ROW()-$C152)*4))&amp;":"&amp;VLOOKUP($A148,tab_z,3,FALSE)&amp;(E$2+((ROW()-$C152)*4))),BD!$N$11))/2+IF(E148="","",COUNTIF(INDIRECT("'Calcul1'!"&amp;VLOOKUP($A148,tab_z,2,FALSE)&amp;(E$1+((ROW()-$C152)*4))&amp;":"&amp;VLOOKUP($A148,tab_z,3,FALSE)&amp;(E$2+((ROW()-$C152)*4))),BD!$N$12))/2+IF(E148="","",COUNTIF(INDIRECT("'Calcul1'!"&amp;VLOOKUP($A148,tab_z,2,FALSE)&amp;(E$1+((ROW()-$C152)*4))&amp;":"&amp;VLOOKUP($A148,tab_z,3,FALSE)&amp;(E$2+((ROW()-$C152)*4))),BD!$N$13))/2+IF(E148="","",COUNTIF(INDIRECT("'Calcul1'!"&amp;VLOOKUP($A148,tab_z,2,FALSE)&amp;(E$1+((ROW()-$C152)*4))&amp;":"&amp;VLOOKUP($A148,tab_z,3,FALSE)&amp;(E$2+((ROW()-$C152)*4))),BD!$N$14))/2+IF(E148="","",COUNTIF(INDIRECT("'Calcul1'!"&amp;VLOOKUP($A148,tab_z,2,FALSE)&amp;(E$1+((ROW()-$C152)*4))&amp;":"&amp;VLOOKUP($A148,tab_z,3,FALSE)&amp;(E$2+((ROW()-$C152)*4))),BD!$N$15))/2+IF(E148="","",COUNTIF(INDIRECT("'Calcul1'!"&amp;VLOOKUP($A148,tab_z,2,FALSE)&amp;(E$1+((ROW()-$C152)*4))&amp;":"&amp;VLOOKUP($A148,tab_z,3,FALSE)&amp;(E$2+((ROW()-$C152)*4))),BD!$N$16))/2+IF(E148="","",COUNTIF(INDIRECT("'Calcul1'!"&amp;VLOOKUP($A148,tab_z,2,FALSE)&amp;(E$1+((ROW()-$C152)*4))&amp;":"&amp;VLOOKUP($A148,tab_z,3,FALSE)&amp;(E$2+((ROW()-$C152)*4))),BD!$N$17))/2+IF(E148="","",COUNTIF(INDIRECT("'Calcul1'!"&amp;VLOOKUP($A148,tab_z,2,FALSE)&amp;(E$1+((ROW()-$C152)*4))&amp;":"&amp;VLOOKUP($A148,tab_z,3,FALSE)&amp;(E$2+((ROW()-$C152)*4))),BD!$N$18))/2+IF(E148="","",COUNTIF(INDIRECT("'Calcul1'!"&amp;VLOOKUP($A148,tab_z,2,FALSE)&amp;(E$1+((ROW()-$C152)*4))&amp;":"&amp;VLOOKUP($A148,tab_z,3,FALSE)&amp;(E$2+((ROW()-$C152)*4))),BD!$N$19))/2++IF(E148="","",COUNTIF(INDIRECT("'Calcul1'!"&amp;VLOOKUP($A148,tab_z,2,FALSE)&amp;(E$1+((ROW()-$C152)*4))&amp;":"&amp;VLOOKUP($A148,tab_z,3,FALSE)&amp;(E$2+((ROW()-$C152)*4))),BD!$N$20))/2</f>
        <v>0</v>
      </c>
      <c r="F152" s="275">
        <f ca="1">IF(F148="","",COUNTIF(INDIRECT("'Calcul1'!"&amp;VLOOKUP($A148,tab_z,2,FALSE)&amp;(F$1+((ROW()-$C152)*4))&amp;":"&amp;VLOOKUP($A148,tab_z,3,FALSE)&amp;(F$2+((ROW()-$C152)*4))),BD!$N$2))/2+IF(F148="","",COUNTIF(INDIRECT("'Calcul1'!"&amp;VLOOKUP($A148,tab_z,2,FALSE)&amp;(F$1+((ROW()-$C152)*4))&amp;":"&amp;VLOOKUP($A148,tab_z,3,FALSE)&amp;(F$2+((ROW()-$C152)*4))),BD!$N$3))/2+IF(F148="","",COUNTIF(INDIRECT("'Calcul1'!"&amp;VLOOKUP($A148,tab_z,2,FALSE)&amp;(F$1+((ROW()-$C152)*4))&amp;":"&amp;VLOOKUP($A148,tab_z,3,FALSE)&amp;(F$2+((ROW()-$C152)*4))),BD!$N$4))/2+IF(F148="","",COUNTIF(INDIRECT("'Calcul1'!"&amp;VLOOKUP($A148,tab_z,2,FALSE)&amp;(F$1+((ROW()-$C152)*4))&amp;":"&amp;VLOOKUP($A148,tab_z,3,FALSE)&amp;(F$2+((ROW()-$C152)*4))),BD!$N$5))/2+IF(F148="","",COUNTIF(INDIRECT("'Calcul1'!"&amp;VLOOKUP($A148,tab_z,2,FALSE)&amp;(F$1+((ROW()-$C152)*4))&amp;":"&amp;VLOOKUP($A148,tab_z,3,FALSE)&amp;(F$2+((ROW()-$C152)*4))),BD!$N$6))/2+IF(F148="","",COUNTIF(INDIRECT("'Calcul1'!"&amp;VLOOKUP($A148,tab_z,2,FALSE)&amp;(F$1+((ROW()-$C152)*4))&amp;":"&amp;VLOOKUP($A148,tab_z,3,FALSE)&amp;(F$2+((ROW()-$C152)*4))),BD!$N$7))/2+IF(F148="","",COUNTIF(INDIRECT("'Calcul1'!"&amp;VLOOKUP($A148,tab_z,2,FALSE)&amp;(F$1+((ROW()-$C152)*4))&amp;":"&amp;VLOOKUP($A148,tab_z,3,FALSE)&amp;(F$2+((ROW()-$C152)*4))),BD!$N$8))/2+IF(F148="","",COUNTIF(INDIRECT("'Calcul1'!"&amp;VLOOKUP($A148,tab_z,2,FALSE)&amp;(F$1+((ROW()-$C152)*4))&amp;":"&amp;VLOOKUP($A148,tab_z,3,FALSE)&amp;(F$2+((ROW()-$C152)*4))),BD!$N$9))/2+IF(F148="","",COUNTIF(INDIRECT("'Calcul1'!"&amp;VLOOKUP($A148,tab_z,2,FALSE)&amp;(F$1+((ROW()-$C152)*4))&amp;":"&amp;VLOOKUP($A148,tab_z,3,FALSE)&amp;(F$2+((ROW()-$C152)*4))),BD!$N$10))/2+IF(F148="","",COUNTIF(INDIRECT("'Calcul1'!"&amp;VLOOKUP($A148,tab_z,2,FALSE)&amp;(F$1+((ROW()-$C152)*4))&amp;":"&amp;VLOOKUP($A148,tab_z,3,FALSE)&amp;(F$2+((ROW()-$C152)*4))),BD!$N$11))/2+IF(F148="","",COUNTIF(INDIRECT("'Calcul1'!"&amp;VLOOKUP($A148,tab_z,2,FALSE)&amp;(F$1+((ROW()-$C152)*4))&amp;":"&amp;VLOOKUP($A148,tab_z,3,FALSE)&amp;(F$2+((ROW()-$C152)*4))),BD!$N$12))/2+IF(F148="","",COUNTIF(INDIRECT("'Calcul1'!"&amp;VLOOKUP($A148,tab_z,2,FALSE)&amp;(F$1+((ROW()-$C152)*4))&amp;":"&amp;VLOOKUP($A148,tab_z,3,FALSE)&amp;(F$2+((ROW()-$C152)*4))),BD!$N$13))/2+IF(F148="","",COUNTIF(INDIRECT("'Calcul1'!"&amp;VLOOKUP($A148,tab_z,2,FALSE)&amp;(F$1+((ROW()-$C152)*4))&amp;":"&amp;VLOOKUP($A148,tab_z,3,FALSE)&amp;(F$2+((ROW()-$C152)*4))),BD!$N$14))/2+IF(F148="","",COUNTIF(INDIRECT("'Calcul1'!"&amp;VLOOKUP($A148,tab_z,2,FALSE)&amp;(F$1+((ROW()-$C152)*4))&amp;":"&amp;VLOOKUP($A148,tab_z,3,FALSE)&amp;(F$2+((ROW()-$C152)*4))),BD!$N$15))/2+IF(F148="","",COUNTIF(INDIRECT("'Calcul1'!"&amp;VLOOKUP($A148,tab_z,2,FALSE)&amp;(F$1+((ROW()-$C152)*4))&amp;":"&amp;VLOOKUP($A148,tab_z,3,FALSE)&amp;(F$2+((ROW()-$C152)*4))),BD!$N$16))/2+IF(F148="","",COUNTIF(INDIRECT("'Calcul1'!"&amp;VLOOKUP($A148,tab_z,2,FALSE)&amp;(F$1+((ROW()-$C152)*4))&amp;":"&amp;VLOOKUP($A148,tab_z,3,FALSE)&amp;(F$2+((ROW()-$C152)*4))),BD!$N$17))/2+IF(F148="","",COUNTIF(INDIRECT("'Calcul1'!"&amp;VLOOKUP($A148,tab_z,2,FALSE)&amp;(F$1+((ROW()-$C152)*4))&amp;":"&amp;VLOOKUP($A148,tab_z,3,FALSE)&amp;(F$2+((ROW()-$C152)*4))),BD!$N$18))/2+IF(F148="","",COUNTIF(INDIRECT("'Calcul1'!"&amp;VLOOKUP($A148,tab_z,2,FALSE)&amp;(F$1+((ROW()-$C152)*4))&amp;":"&amp;VLOOKUP($A148,tab_z,3,FALSE)&amp;(F$2+((ROW()-$C152)*4))),BD!$N$19))/2++IF(F148="","",COUNTIF(INDIRECT("'Calcul1'!"&amp;VLOOKUP($A148,tab_z,2,FALSE)&amp;(F$1+((ROW()-$C152)*4))&amp;":"&amp;VLOOKUP($A148,tab_z,3,FALSE)&amp;(F$2+((ROW()-$C152)*4))),BD!$N$20))/2</f>
        <v>0</v>
      </c>
      <c r="G152" s="275">
        <f ca="1">IF(G148="","",COUNTIF(INDIRECT("'Calcul1'!"&amp;VLOOKUP($A148,tab_z,2,FALSE)&amp;(G$1+((ROW()-$C152)*4))&amp;":"&amp;VLOOKUP($A148,tab_z,3,FALSE)&amp;(G$2+((ROW()-$C152)*4))),BD!$N$2))/2+IF(G148="","",COUNTIF(INDIRECT("'Calcul1'!"&amp;VLOOKUP($A148,tab_z,2,FALSE)&amp;(G$1+((ROW()-$C152)*4))&amp;":"&amp;VLOOKUP($A148,tab_z,3,FALSE)&amp;(G$2+((ROW()-$C152)*4))),BD!$N$3))/2+IF(G148="","",COUNTIF(INDIRECT("'Calcul1'!"&amp;VLOOKUP($A148,tab_z,2,FALSE)&amp;(G$1+((ROW()-$C152)*4))&amp;":"&amp;VLOOKUP($A148,tab_z,3,FALSE)&amp;(G$2+((ROW()-$C152)*4))),BD!$N$4))/2+IF(G148="","",COUNTIF(INDIRECT("'Calcul1'!"&amp;VLOOKUP($A148,tab_z,2,FALSE)&amp;(G$1+((ROW()-$C152)*4))&amp;":"&amp;VLOOKUP($A148,tab_z,3,FALSE)&amp;(G$2+((ROW()-$C152)*4))),BD!$N$5))/2+IF(G148="","",COUNTIF(INDIRECT("'Calcul1'!"&amp;VLOOKUP($A148,tab_z,2,FALSE)&amp;(G$1+((ROW()-$C152)*4))&amp;":"&amp;VLOOKUP($A148,tab_z,3,FALSE)&amp;(G$2+((ROW()-$C152)*4))),BD!$N$6))/2+IF(G148="","",COUNTIF(INDIRECT("'Calcul1'!"&amp;VLOOKUP($A148,tab_z,2,FALSE)&amp;(G$1+((ROW()-$C152)*4))&amp;":"&amp;VLOOKUP($A148,tab_z,3,FALSE)&amp;(G$2+((ROW()-$C152)*4))),BD!$N$7))/2+IF(G148="","",COUNTIF(INDIRECT("'Calcul1'!"&amp;VLOOKUP($A148,tab_z,2,FALSE)&amp;(G$1+((ROW()-$C152)*4))&amp;":"&amp;VLOOKUP($A148,tab_z,3,FALSE)&amp;(G$2+((ROW()-$C152)*4))),BD!$N$8))/2+IF(G148="","",COUNTIF(INDIRECT("'Calcul1'!"&amp;VLOOKUP($A148,tab_z,2,FALSE)&amp;(G$1+((ROW()-$C152)*4))&amp;":"&amp;VLOOKUP($A148,tab_z,3,FALSE)&amp;(G$2+((ROW()-$C152)*4))),BD!$N$9))/2+IF(G148="","",COUNTIF(INDIRECT("'Calcul1'!"&amp;VLOOKUP($A148,tab_z,2,FALSE)&amp;(G$1+((ROW()-$C152)*4))&amp;":"&amp;VLOOKUP($A148,tab_z,3,FALSE)&amp;(G$2+((ROW()-$C152)*4))),BD!$N$10))/2+IF(G148="","",COUNTIF(INDIRECT("'Calcul1'!"&amp;VLOOKUP($A148,tab_z,2,FALSE)&amp;(G$1+((ROW()-$C152)*4))&amp;":"&amp;VLOOKUP($A148,tab_z,3,FALSE)&amp;(G$2+((ROW()-$C152)*4))),BD!$N$11))/2+IF(G148="","",COUNTIF(INDIRECT("'Calcul1'!"&amp;VLOOKUP($A148,tab_z,2,FALSE)&amp;(G$1+((ROW()-$C152)*4))&amp;":"&amp;VLOOKUP($A148,tab_z,3,FALSE)&amp;(G$2+((ROW()-$C152)*4))),BD!$N$12))/2+IF(G148="","",COUNTIF(INDIRECT("'Calcul1'!"&amp;VLOOKUP($A148,tab_z,2,FALSE)&amp;(G$1+((ROW()-$C152)*4))&amp;":"&amp;VLOOKUP($A148,tab_z,3,FALSE)&amp;(G$2+((ROW()-$C152)*4))),BD!$N$13))/2+IF(G148="","",COUNTIF(INDIRECT("'Calcul1'!"&amp;VLOOKUP($A148,tab_z,2,FALSE)&amp;(G$1+((ROW()-$C152)*4))&amp;":"&amp;VLOOKUP($A148,tab_z,3,FALSE)&amp;(G$2+((ROW()-$C152)*4))),BD!$N$14))/2+IF(G148="","",COUNTIF(INDIRECT("'Calcul1'!"&amp;VLOOKUP($A148,tab_z,2,FALSE)&amp;(G$1+((ROW()-$C152)*4))&amp;":"&amp;VLOOKUP($A148,tab_z,3,FALSE)&amp;(G$2+((ROW()-$C152)*4))),BD!$N$15))/2+IF(G148="","",COUNTIF(INDIRECT("'Calcul1'!"&amp;VLOOKUP($A148,tab_z,2,FALSE)&amp;(G$1+((ROW()-$C152)*4))&amp;":"&amp;VLOOKUP($A148,tab_z,3,FALSE)&amp;(G$2+((ROW()-$C152)*4))),BD!$N$16))/2+IF(G148="","",COUNTIF(INDIRECT("'Calcul1'!"&amp;VLOOKUP($A148,tab_z,2,FALSE)&amp;(G$1+((ROW()-$C152)*4))&amp;":"&amp;VLOOKUP($A148,tab_z,3,FALSE)&amp;(G$2+((ROW()-$C152)*4))),BD!$N$17))/2+IF(G148="","",COUNTIF(INDIRECT("'Calcul1'!"&amp;VLOOKUP($A148,tab_z,2,FALSE)&amp;(G$1+((ROW()-$C152)*4))&amp;":"&amp;VLOOKUP($A148,tab_z,3,FALSE)&amp;(G$2+((ROW()-$C152)*4))),BD!$N$18))/2+IF(G148="","",COUNTIF(INDIRECT("'Calcul1'!"&amp;VLOOKUP($A148,tab_z,2,FALSE)&amp;(G$1+((ROW()-$C152)*4))&amp;":"&amp;VLOOKUP($A148,tab_z,3,FALSE)&amp;(G$2+((ROW()-$C152)*4))),BD!$N$19))/2++IF(G148="","",COUNTIF(INDIRECT("'Calcul1'!"&amp;VLOOKUP($A148,tab_z,2,FALSE)&amp;(G$1+((ROW()-$C152)*4))&amp;":"&amp;VLOOKUP($A148,tab_z,3,FALSE)&amp;(G$2+((ROW()-$C152)*4))),BD!$N$20))/2</f>
        <v>0</v>
      </c>
      <c r="H152" s="275" t="e">
        <f ca="1">IF(H148="","",COUNTIF(INDIRECT("'Calcul1'!"&amp;VLOOKUP($A148,tab_z,2,FALSE)&amp;(H$1+((ROW()-$C152)*4))&amp;":"&amp;VLOOKUP($A148,tab_z,3,FALSE)&amp;(H$2+((ROW()-$C152)*4))),BD!$N$2))/2+IF(H148="","",COUNTIF(INDIRECT("'Calcul1'!"&amp;VLOOKUP($A148,tab_z,2,FALSE)&amp;(H$1+((ROW()-$C152)*4))&amp;":"&amp;VLOOKUP($A148,tab_z,3,FALSE)&amp;(H$2+((ROW()-$C152)*4))),BD!$N$3))/2+IF(H148="","",COUNTIF(INDIRECT("'Calcul1'!"&amp;VLOOKUP($A148,tab_z,2,FALSE)&amp;(H$1+((ROW()-$C152)*4))&amp;":"&amp;VLOOKUP($A148,tab_z,3,FALSE)&amp;(H$2+((ROW()-$C152)*4))),BD!$N$4))/2+IF(H148="","",COUNTIF(INDIRECT("'Calcul1'!"&amp;VLOOKUP($A148,tab_z,2,FALSE)&amp;(H$1+((ROW()-$C152)*4))&amp;":"&amp;VLOOKUP($A148,tab_z,3,FALSE)&amp;(H$2+((ROW()-$C152)*4))),BD!$N$5))/2+IF(H148="","",COUNTIF(INDIRECT("'Calcul1'!"&amp;VLOOKUP($A148,tab_z,2,FALSE)&amp;(H$1+((ROW()-$C152)*4))&amp;":"&amp;VLOOKUP($A148,tab_z,3,FALSE)&amp;(H$2+((ROW()-$C152)*4))),BD!$N$6))/2+IF(H148="","",COUNTIF(INDIRECT("'Calcul1'!"&amp;VLOOKUP($A148,tab_z,2,FALSE)&amp;(H$1+((ROW()-$C152)*4))&amp;":"&amp;VLOOKUP($A148,tab_z,3,FALSE)&amp;(H$2+((ROW()-$C152)*4))),BD!$N$7))/2+IF(H148="","",COUNTIF(INDIRECT("'Calcul1'!"&amp;VLOOKUP($A148,tab_z,2,FALSE)&amp;(H$1+((ROW()-$C152)*4))&amp;":"&amp;VLOOKUP($A148,tab_z,3,FALSE)&amp;(H$2+((ROW()-$C152)*4))),BD!$N$8))/2+IF(H148="","",COUNTIF(INDIRECT("'Calcul1'!"&amp;VLOOKUP($A148,tab_z,2,FALSE)&amp;(H$1+((ROW()-$C152)*4))&amp;":"&amp;VLOOKUP($A148,tab_z,3,FALSE)&amp;(H$2+((ROW()-$C152)*4))),BD!$N$9))/2+IF(H148="","",COUNTIF(INDIRECT("'Calcul1'!"&amp;VLOOKUP($A148,tab_z,2,FALSE)&amp;(H$1+((ROW()-$C152)*4))&amp;":"&amp;VLOOKUP($A148,tab_z,3,FALSE)&amp;(H$2+((ROW()-$C152)*4))),BD!$N$10))/2+IF(H148="","",COUNTIF(INDIRECT("'Calcul1'!"&amp;VLOOKUP($A148,tab_z,2,FALSE)&amp;(H$1+((ROW()-$C152)*4))&amp;":"&amp;VLOOKUP($A148,tab_z,3,FALSE)&amp;(H$2+((ROW()-$C152)*4))),BD!$N$11))/2+IF(H148="","",COUNTIF(INDIRECT("'Calcul1'!"&amp;VLOOKUP($A148,tab_z,2,FALSE)&amp;(H$1+((ROW()-$C152)*4))&amp;":"&amp;VLOOKUP($A148,tab_z,3,FALSE)&amp;(H$2+((ROW()-$C152)*4))),BD!$N$12))/2+IF(H148="","",COUNTIF(INDIRECT("'Calcul1'!"&amp;VLOOKUP($A148,tab_z,2,FALSE)&amp;(H$1+((ROW()-$C152)*4))&amp;":"&amp;VLOOKUP($A148,tab_z,3,FALSE)&amp;(H$2+((ROW()-$C152)*4))),BD!$N$13))/2+IF(H148="","",COUNTIF(INDIRECT("'Calcul1'!"&amp;VLOOKUP($A148,tab_z,2,FALSE)&amp;(H$1+((ROW()-$C152)*4))&amp;":"&amp;VLOOKUP($A148,tab_z,3,FALSE)&amp;(H$2+((ROW()-$C152)*4))),BD!$N$14))/2+IF(H148="","",COUNTIF(INDIRECT("'Calcul1'!"&amp;VLOOKUP($A148,tab_z,2,FALSE)&amp;(H$1+((ROW()-$C152)*4))&amp;":"&amp;VLOOKUP($A148,tab_z,3,FALSE)&amp;(H$2+((ROW()-$C152)*4))),BD!$N$15))/2+IF(H148="","",COUNTIF(INDIRECT("'Calcul1'!"&amp;VLOOKUP($A148,tab_z,2,FALSE)&amp;(H$1+((ROW()-$C152)*4))&amp;":"&amp;VLOOKUP($A148,tab_z,3,FALSE)&amp;(H$2+((ROW()-$C152)*4))),BD!$N$16))/2+IF(H148="","",COUNTIF(INDIRECT("'Calcul1'!"&amp;VLOOKUP($A148,tab_z,2,FALSE)&amp;(H$1+((ROW()-$C152)*4))&amp;":"&amp;VLOOKUP($A148,tab_z,3,FALSE)&amp;(H$2+((ROW()-$C152)*4))),BD!$N$17))/2+IF(H148="","",COUNTIF(INDIRECT("'Calcul1'!"&amp;VLOOKUP($A148,tab_z,2,FALSE)&amp;(H$1+((ROW()-$C152)*4))&amp;":"&amp;VLOOKUP($A148,tab_z,3,FALSE)&amp;(H$2+((ROW()-$C152)*4))),BD!$N$18))/2+IF(H148="","",COUNTIF(INDIRECT("'Calcul1'!"&amp;VLOOKUP($A148,tab_z,2,FALSE)&amp;(H$1+((ROW()-$C152)*4))&amp;":"&amp;VLOOKUP($A148,tab_z,3,FALSE)&amp;(H$2+((ROW()-$C152)*4))),BD!$N$19))/2++IF(H148="","",COUNTIF(INDIRECT("'Calcul1'!"&amp;VLOOKUP($A148,tab_z,2,FALSE)&amp;(H$1+((ROW()-$C152)*4))&amp;":"&amp;VLOOKUP($A148,tab_z,3,FALSE)&amp;(H$2+((ROW()-$C152)*4))),BD!$N$20))/2</f>
        <v>#VALUE!</v>
      </c>
      <c r="I152" s="275" t="e">
        <f ca="1">IF(I148="","",COUNTIF(INDIRECT("'Calcul1'!"&amp;VLOOKUP($A148,tab_z,2,FALSE)&amp;(I$1+((ROW()-$C152)*4))&amp;":"&amp;VLOOKUP($A148,tab_z,3,FALSE)&amp;(I$2+((ROW()-$C152)*4))),BD!$N$2))/2+IF(I148="","",COUNTIF(INDIRECT("'Calcul1'!"&amp;VLOOKUP($A148,tab_z,2,FALSE)&amp;(I$1+((ROW()-$C152)*4))&amp;":"&amp;VLOOKUP($A148,tab_z,3,FALSE)&amp;(I$2+((ROW()-$C152)*4))),BD!$N$3))/2+IF(I148="","",COUNTIF(INDIRECT("'Calcul1'!"&amp;VLOOKUP($A148,tab_z,2,FALSE)&amp;(I$1+((ROW()-$C152)*4))&amp;":"&amp;VLOOKUP($A148,tab_z,3,FALSE)&amp;(I$2+((ROW()-$C152)*4))),BD!$N$4))/2+IF(I148="","",COUNTIF(INDIRECT("'Calcul1'!"&amp;VLOOKUP($A148,tab_z,2,FALSE)&amp;(I$1+((ROW()-$C152)*4))&amp;":"&amp;VLOOKUP($A148,tab_z,3,FALSE)&amp;(I$2+((ROW()-$C152)*4))),BD!$N$5))/2+IF(I148="","",COUNTIF(INDIRECT("'Calcul1'!"&amp;VLOOKUP($A148,tab_z,2,FALSE)&amp;(I$1+((ROW()-$C152)*4))&amp;":"&amp;VLOOKUP($A148,tab_z,3,FALSE)&amp;(I$2+((ROW()-$C152)*4))),BD!$N$6))/2+IF(I148="","",COUNTIF(INDIRECT("'Calcul1'!"&amp;VLOOKUP($A148,tab_z,2,FALSE)&amp;(I$1+((ROW()-$C152)*4))&amp;":"&amp;VLOOKUP($A148,tab_z,3,FALSE)&amp;(I$2+((ROW()-$C152)*4))),BD!$N$7))/2+IF(I148="","",COUNTIF(INDIRECT("'Calcul1'!"&amp;VLOOKUP($A148,tab_z,2,FALSE)&amp;(I$1+((ROW()-$C152)*4))&amp;":"&amp;VLOOKUP($A148,tab_z,3,FALSE)&amp;(I$2+((ROW()-$C152)*4))),BD!$N$8))/2+IF(I148="","",COUNTIF(INDIRECT("'Calcul1'!"&amp;VLOOKUP($A148,tab_z,2,FALSE)&amp;(I$1+((ROW()-$C152)*4))&amp;":"&amp;VLOOKUP($A148,tab_z,3,FALSE)&amp;(I$2+((ROW()-$C152)*4))),BD!$N$9))/2+IF(I148="","",COUNTIF(INDIRECT("'Calcul1'!"&amp;VLOOKUP($A148,tab_z,2,FALSE)&amp;(I$1+((ROW()-$C152)*4))&amp;":"&amp;VLOOKUP($A148,tab_z,3,FALSE)&amp;(I$2+((ROW()-$C152)*4))),BD!$N$10))/2+IF(I148="","",COUNTIF(INDIRECT("'Calcul1'!"&amp;VLOOKUP($A148,tab_z,2,FALSE)&amp;(I$1+((ROW()-$C152)*4))&amp;":"&amp;VLOOKUP($A148,tab_z,3,FALSE)&amp;(I$2+((ROW()-$C152)*4))),BD!$N$11))/2+IF(I148="","",COUNTIF(INDIRECT("'Calcul1'!"&amp;VLOOKUP($A148,tab_z,2,FALSE)&amp;(I$1+((ROW()-$C152)*4))&amp;":"&amp;VLOOKUP($A148,tab_z,3,FALSE)&amp;(I$2+((ROW()-$C152)*4))),BD!$N$12))/2+IF(I148="","",COUNTIF(INDIRECT("'Calcul1'!"&amp;VLOOKUP($A148,tab_z,2,FALSE)&amp;(I$1+((ROW()-$C152)*4))&amp;":"&amp;VLOOKUP($A148,tab_z,3,FALSE)&amp;(I$2+((ROW()-$C152)*4))),BD!$N$13))/2+IF(I148="","",COUNTIF(INDIRECT("'Calcul1'!"&amp;VLOOKUP($A148,tab_z,2,FALSE)&amp;(I$1+((ROW()-$C152)*4))&amp;":"&amp;VLOOKUP($A148,tab_z,3,FALSE)&amp;(I$2+((ROW()-$C152)*4))),BD!$N$14))/2+IF(I148="","",COUNTIF(INDIRECT("'Calcul1'!"&amp;VLOOKUP($A148,tab_z,2,FALSE)&amp;(I$1+((ROW()-$C152)*4))&amp;":"&amp;VLOOKUP($A148,tab_z,3,FALSE)&amp;(I$2+((ROW()-$C152)*4))),BD!$N$15))/2+IF(I148="","",COUNTIF(INDIRECT("'Calcul1'!"&amp;VLOOKUP($A148,tab_z,2,FALSE)&amp;(I$1+((ROW()-$C152)*4))&amp;":"&amp;VLOOKUP($A148,tab_z,3,FALSE)&amp;(I$2+((ROW()-$C152)*4))),BD!$N$16))/2+IF(I148="","",COUNTIF(INDIRECT("'Calcul1'!"&amp;VLOOKUP($A148,tab_z,2,FALSE)&amp;(I$1+((ROW()-$C152)*4))&amp;":"&amp;VLOOKUP($A148,tab_z,3,FALSE)&amp;(I$2+((ROW()-$C152)*4))),BD!$N$17))/2+IF(I148="","",COUNTIF(INDIRECT("'Calcul1'!"&amp;VLOOKUP($A148,tab_z,2,FALSE)&amp;(I$1+((ROW()-$C152)*4))&amp;":"&amp;VLOOKUP($A148,tab_z,3,FALSE)&amp;(I$2+((ROW()-$C152)*4))),BD!$N$18))/2+IF(I148="","",COUNTIF(INDIRECT("'Calcul1'!"&amp;VLOOKUP($A148,tab_z,2,FALSE)&amp;(I$1+((ROW()-$C152)*4))&amp;":"&amp;VLOOKUP($A148,tab_z,3,FALSE)&amp;(I$2+((ROW()-$C152)*4))),BD!$N$19))/2++IF(I148="","",COUNTIF(INDIRECT("'Calcul1'!"&amp;VLOOKUP($A148,tab_z,2,FALSE)&amp;(I$1+((ROW()-$C152)*4))&amp;":"&amp;VLOOKUP($A148,tab_z,3,FALSE)&amp;(I$2+((ROW()-$C152)*4))),BD!$N$20))/2</f>
        <v>#VALUE!</v>
      </c>
      <c r="J152" s="275" t="e">
        <f ca="1">IF(J148="","",COUNTIF(INDIRECT("'Calcul1'!"&amp;VLOOKUP($A148,tab_z,2,FALSE)&amp;(J$1+((ROW()-$C152)*4))&amp;":"&amp;VLOOKUP($A148,tab_z,3,FALSE)&amp;(J$2+((ROW()-$C152)*4))),BD!$N$2))/2+IF(J148="","",COUNTIF(INDIRECT("'Calcul1'!"&amp;VLOOKUP($A148,tab_z,2,FALSE)&amp;(J$1+((ROW()-$C152)*4))&amp;":"&amp;VLOOKUP($A148,tab_z,3,FALSE)&amp;(J$2+((ROW()-$C152)*4))),BD!$N$3))/2+IF(J148="","",COUNTIF(INDIRECT("'Calcul1'!"&amp;VLOOKUP($A148,tab_z,2,FALSE)&amp;(J$1+((ROW()-$C152)*4))&amp;":"&amp;VLOOKUP($A148,tab_z,3,FALSE)&amp;(J$2+((ROW()-$C152)*4))),BD!$N$4))/2+IF(J148="","",COUNTIF(INDIRECT("'Calcul1'!"&amp;VLOOKUP($A148,tab_z,2,FALSE)&amp;(J$1+((ROW()-$C152)*4))&amp;":"&amp;VLOOKUP($A148,tab_z,3,FALSE)&amp;(J$2+((ROW()-$C152)*4))),BD!$N$5))/2+IF(J148="","",COUNTIF(INDIRECT("'Calcul1'!"&amp;VLOOKUP($A148,tab_z,2,FALSE)&amp;(J$1+((ROW()-$C152)*4))&amp;":"&amp;VLOOKUP($A148,tab_z,3,FALSE)&amp;(J$2+((ROW()-$C152)*4))),BD!$N$6))/2+IF(J148="","",COUNTIF(INDIRECT("'Calcul1'!"&amp;VLOOKUP($A148,tab_z,2,FALSE)&amp;(J$1+((ROW()-$C152)*4))&amp;":"&amp;VLOOKUP($A148,tab_z,3,FALSE)&amp;(J$2+((ROW()-$C152)*4))),BD!$N$7))/2+IF(J148="","",COUNTIF(INDIRECT("'Calcul1'!"&amp;VLOOKUP($A148,tab_z,2,FALSE)&amp;(J$1+((ROW()-$C152)*4))&amp;":"&amp;VLOOKUP($A148,tab_z,3,FALSE)&amp;(J$2+((ROW()-$C152)*4))),BD!$N$8))/2+IF(J148="","",COUNTIF(INDIRECT("'Calcul1'!"&amp;VLOOKUP($A148,tab_z,2,FALSE)&amp;(J$1+((ROW()-$C152)*4))&amp;":"&amp;VLOOKUP($A148,tab_z,3,FALSE)&amp;(J$2+((ROW()-$C152)*4))),BD!$N$9))/2+IF(J148="","",COUNTIF(INDIRECT("'Calcul1'!"&amp;VLOOKUP($A148,tab_z,2,FALSE)&amp;(J$1+((ROW()-$C152)*4))&amp;":"&amp;VLOOKUP($A148,tab_z,3,FALSE)&amp;(J$2+((ROW()-$C152)*4))),BD!$N$10))/2+IF(J148="","",COUNTIF(INDIRECT("'Calcul1'!"&amp;VLOOKUP($A148,tab_z,2,FALSE)&amp;(J$1+((ROW()-$C152)*4))&amp;":"&amp;VLOOKUP($A148,tab_z,3,FALSE)&amp;(J$2+((ROW()-$C152)*4))),BD!$N$11))/2+IF(J148="","",COUNTIF(INDIRECT("'Calcul1'!"&amp;VLOOKUP($A148,tab_z,2,FALSE)&amp;(J$1+((ROW()-$C152)*4))&amp;":"&amp;VLOOKUP($A148,tab_z,3,FALSE)&amp;(J$2+((ROW()-$C152)*4))),BD!$N$12))/2+IF(J148="","",COUNTIF(INDIRECT("'Calcul1'!"&amp;VLOOKUP($A148,tab_z,2,FALSE)&amp;(J$1+((ROW()-$C152)*4))&amp;":"&amp;VLOOKUP($A148,tab_z,3,FALSE)&amp;(J$2+((ROW()-$C152)*4))),BD!$N$13))/2+IF(J148="","",COUNTIF(INDIRECT("'Calcul1'!"&amp;VLOOKUP($A148,tab_z,2,FALSE)&amp;(J$1+((ROW()-$C152)*4))&amp;":"&amp;VLOOKUP($A148,tab_z,3,FALSE)&amp;(J$2+((ROW()-$C152)*4))),BD!$N$14))/2+IF(J148="","",COUNTIF(INDIRECT("'Calcul1'!"&amp;VLOOKUP($A148,tab_z,2,FALSE)&amp;(J$1+((ROW()-$C152)*4))&amp;":"&amp;VLOOKUP($A148,tab_z,3,FALSE)&amp;(J$2+((ROW()-$C152)*4))),BD!$N$15))/2+IF(J148="","",COUNTIF(INDIRECT("'Calcul1'!"&amp;VLOOKUP($A148,tab_z,2,FALSE)&amp;(J$1+((ROW()-$C152)*4))&amp;":"&amp;VLOOKUP($A148,tab_z,3,FALSE)&amp;(J$2+((ROW()-$C152)*4))),BD!$N$16))/2+IF(J148="","",COUNTIF(INDIRECT("'Calcul1'!"&amp;VLOOKUP($A148,tab_z,2,FALSE)&amp;(J$1+((ROW()-$C152)*4))&amp;":"&amp;VLOOKUP($A148,tab_z,3,FALSE)&amp;(J$2+((ROW()-$C152)*4))),BD!$N$17))/2+IF(J148="","",COUNTIF(INDIRECT("'Calcul1'!"&amp;VLOOKUP($A148,tab_z,2,FALSE)&amp;(J$1+((ROW()-$C152)*4))&amp;":"&amp;VLOOKUP($A148,tab_z,3,FALSE)&amp;(J$2+((ROW()-$C152)*4))),BD!$N$18))/2+IF(J148="","",COUNTIF(INDIRECT("'Calcul1'!"&amp;VLOOKUP($A148,tab_z,2,FALSE)&amp;(J$1+((ROW()-$C152)*4))&amp;":"&amp;VLOOKUP($A148,tab_z,3,FALSE)&amp;(J$2+((ROW()-$C152)*4))),BD!$N$19))/2++IF(J148="","",COUNTIF(INDIRECT("'Calcul1'!"&amp;VLOOKUP($A148,tab_z,2,FALSE)&amp;(J$1+((ROW()-$C152)*4))&amp;":"&amp;VLOOKUP($A148,tab_z,3,FALSE)&amp;(J$2+((ROW()-$C152)*4))),BD!$N$20))/2</f>
        <v>#VALUE!</v>
      </c>
      <c r="K152" s="275" t="e">
        <f ca="1">IF(K148="","",COUNTIF(INDIRECT("'Calcul1'!"&amp;VLOOKUP($A148,tab_z,2,FALSE)&amp;(K$1+((ROW()-$C152)*4))&amp;":"&amp;VLOOKUP($A148,tab_z,3,FALSE)&amp;(K$2+((ROW()-$C152)*4))),BD!$N$2))/2+IF(K148="","",COUNTIF(INDIRECT("'Calcul1'!"&amp;VLOOKUP($A148,tab_z,2,FALSE)&amp;(K$1+((ROW()-$C152)*4))&amp;":"&amp;VLOOKUP($A148,tab_z,3,FALSE)&amp;(K$2+((ROW()-$C152)*4))),BD!$N$3))/2+IF(K148="","",COUNTIF(INDIRECT("'Calcul1'!"&amp;VLOOKUP($A148,tab_z,2,FALSE)&amp;(K$1+((ROW()-$C152)*4))&amp;":"&amp;VLOOKUP($A148,tab_z,3,FALSE)&amp;(K$2+((ROW()-$C152)*4))),BD!$N$4))/2+IF(K148="","",COUNTIF(INDIRECT("'Calcul1'!"&amp;VLOOKUP($A148,tab_z,2,FALSE)&amp;(K$1+((ROW()-$C152)*4))&amp;":"&amp;VLOOKUP($A148,tab_z,3,FALSE)&amp;(K$2+((ROW()-$C152)*4))),BD!$N$5))/2+IF(K148="","",COUNTIF(INDIRECT("'Calcul1'!"&amp;VLOOKUP($A148,tab_z,2,FALSE)&amp;(K$1+((ROW()-$C152)*4))&amp;":"&amp;VLOOKUP($A148,tab_z,3,FALSE)&amp;(K$2+((ROW()-$C152)*4))),BD!$N$6))/2+IF(K148="","",COUNTIF(INDIRECT("'Calcul1'!"&amp;VLOOKUP($A148,tab_z,2,FALSE)&amp;(K$1+((ROW()-$C152)*4))&amp;":"&amp;VLOOKUP($A148,tab_z,3,FALSE)&amp;(K$2+((ROW()-$C152)*4))),BD!$N$7))/2+IF(K148="","",COUNTIF(INDIRECT("'Calcul1'!"&amp;VLOOKUP($A148,tab_z,2,FALSE)&amp;(K$1+((ROW()-$C152)*4))&amp;":"&amp;VLOOKUP($A148,tab_z,3,FALSE)&amp;(K$2+((ROW()-$C152)*4))),BD!$N$8))/2+IF(K148="","",COUNTIF(INDIRECT("'Calcul1'!"&amp;VLOOKUP($A148,tab_z,2,FALSE)&amp;(K$1+((ROW()-$C152)*4))&amp;":"&amp;VLOOKUP($A148,tab_z,3,FALSE)&amp;(K$2+((ROW()-$C152)*4))),BD!$N$9))/2+IF(K148="","",COUNTIF(INDIRECT("'Calcul1'!"&amp;VLOOKUP($A148,tab_z,2,FALSE)&amp;(K$1+((ROW()-$C152)*4))&amp;":"&amp;VLOOKUP($A148,tab_z,3,FALSE)&amp;(K$2+((ROW()-$C152)*4))),BD!$N$10))/2+IF(K148="","",COUNTIF(INDIRECT("'Calcul1'!"&amp;VLOOKUP($A148,tab_z,2,FALSE)&amp;(K$1+((ROW()-$C152)*4))&amp;":"&amp;VLOOKUP($A148,tab_z,3,FALSE)&amp;(K$2+((ROW()-$C152)*4))),BD!$N$11))/2+IF(K148="","",COUNTIF(INDIRECT("'Calcul1'!"&amp;VLOOKUP($A148,tab_z,2,FALSE)&amp;(K$1+((ROW()-$C152)*4))&amp;":"&amp;VLOOKUP($A148,tab_z,3,FALSE)&amp;(K$2+((ROW()-$C152)*4))),BD!$N$12))/2+IF(K148="","",COUNTIF(INDIRECT("'Calcul1'!"&amp;VLOOKUP($A148,tab_z,2,FALSE)&amp;(K$1+((ROW()-$C152)*4))&amp;":"&amp;VLOOKUP($A148,tab_z,3,FALSE)&amp;(K$2+((ROW()-$C152)*4))),BD!$N$13))/2+IF(K148="","",COUNTIF(INDIRECT("'Calcul1'!"&amp;VLOOKUP($A148,tab_z,2,FALSE)&amp;(K$1+((ROW()-$C152)*4))&amp;":"&amp;VLOOKUP($A148,tab_z,3,FALSE)&amp;(K$2+((ROW()-$C152)*4))),BD!$N$14))/2+IF(K148="","",COUNTIF(INDIRECT("'Calcul1'!"&amp;VLOOKUP($A148,tab_z,2,FALSE)&amp;(K$1+((ROW()-$C152)*4))&amp;":"&amp;VLOOKUP($A148,tab_z,3,FALSE)&amp;(K$2+((ROW()-$C152)*4))),BD!$N$15))/2+IF(K148="","",COUNTIF(INDIRECT("'Calcul1'!"&amp;VLOOKUP($A148,tab_z,2,FALSE)&amp;(K$1+((ROW()-$C152)*4))&amp;":"&amp;VLOOKUP($A148,tab_z,3,FALSE)&amp;(K$2+((ROW()-$C152)*4))),BD!$N$16))/2+IF(K148="","",COUNTIF(INDIRECT("'Calcul1'!"&amp;VLOOKUP($A148,tab_z,2,FALSE)&amp;(K$1+((ROW()-$C152)*4))&amp;":"&amp;VLOOKUP($A148,tab_z,3,FALSE)&amp;(K$2+((ROW()-$C152)*4))),BD!$N$17))/2+IF(K148="","",COUNTIF(INDIRECT("'Calcul1'!"&amp;VLOOKUP($A148,tab_z,2,FALSE)&amp;(K$1+((ROW()-$C152)*4))&amp;":"&amp;VLOOKUP($A148,tab_z,3,FALSE)&amp;(K$2+((ROW()-$C152)*4))),BD!$N$18))/2+IF(K148="","",COUNTIF(INDIRECT("'Calcul1'!"&amp;VLOOKUP($A148,tab_z,2,FALSE)&amp;(K$1+((ROW()-$C152)*4))&amp;":"&amp;VLOOKUP($A148,tab_z,3,FALSE)&amp;(K$2+((ROW()-$C152)*4))),BD!$N$19))/2++IF(K148="","",COUNTIF(INDIRECT("'Calcul1'!"&amp;VLOOKUP($A148,tab_z,2,FALSE)&amp;(K$1+((ROW()-$C152)*4))&amp;":"&amp;VLOOKUP($A148,tab_z,3,FALSE)&amp;(K$2+((ROW()-$C152)*4))),BD!$N$20))/2</f>
        <v>#VALUE!</v>
      </c>
      <c r="L152" s="276" t="e">
        <f ca="1">IF(L148="","",COUNTIF(INDIRECT("'Calcul1'!"&amp;VLOOKUP($A148,tab_z,2,FALSE)&amp;(L$1+((ROW()-$C152)*4))&amp;":"&amp;VLOOKUP($A148,tab_z,3,FALSE)&amp;(L$2+((ROW()-$C152)*4))),BD!$N$2))/2+IF(L148="","",COUNTIF(INDIRECT("'Calcul1'!"&amp;VLOOKUP($A148,tab_z,2,FALSE)&amp;(L$1+((ROW()-$C152)*4))&amp;":"&amp;VLOOKUP($A148,tab_z,3,FALSE)&amp;(L$2+((ROW()-$C152)*4))),BD!$N$3))/2+IF(L148="","",COUNTIF(INDIRECT("'Calcul1'!"&amp;VLOOKUP($A148,tab_z,2,FALSE)&amp;(L$1+((ROW()-$C152)*4))&amp;":"&amp;VLOOKUP($A148,tab_z,3,FALSE)&amp;(L$2+((ROW()-$C152)*4))),BD!$N$4))/2+IF(L148="","",COUNTIF(INDIRECT("'Calcul1'!"&amp;VLOOKUP($A148,tab_z,2,FALSE)&amp;(L$1+((ROW()-$C152)*4))&amp;":"&amp;VLOOKUP($A148,tab_z,3,FALSE)&amp;(L$2+((ROW()-$C152)*4))),BD!$N$5))/2+IF(L148="","",COUNTIF(INDIRECT("'Calcul1'!"&amp;VLOOKUP($A148,tab_z,2,FALSE)&amp;(L$1+((ROW()-$C152)*4))&amp;":"&amp;VLOOKUP($A148,tab_z,3,FALSE)&amp;(L$2+((ROW()-$C152)*4))),BD!$N$6))/2+IF(L148="","",COUNTIF(INDIRECT("'Calcul1'!"&amp;VLOOKUP($A148,tab_z,2,FALSE)&amp;(L$1+((ROW()-$C152)*4))&amp;":"&amp;VLOOKUP($A148,tab_z,3,FALSE)&amp;(L$2+((ROW()-$C152)*4))),BD!$N$7))/2+IF(L148="","",COUNTIF(INDIRECT("'Calcul1'!"&amp;VLOOKUP($A148,tab_z,2,FALSE)&amp;(L$1+((ROW()-$C152)*4))&amp;":"&amp;VLOOKUP($A148,tab_z,3,FALSE)&amp;(L$2+((ROW()-$C152)*4))),BD!$N$8))/2+IF(L148="","",COUNTIF(INDIRECT("'Calcul1'!"&amp;VLOOKUP($A148,tab_z,2,FALSE)&amp;(L$1+((ROW()-$C152)*4))&amp;":"&amp;VLOOKUP($A148,tab_z,3,FALSE)&amp;(L$2+((ROW()-$C152)*4))),BD!$N$9))/2+IF(L148="","",COUNTIF(INDIRECT("'Calcul1'!"&amp;VLOOKUP($A148,tab_z,2,FALSE)&amp;(L$1+((ROW()-$C152)*4))&amp;":"&amp;VLOOKUP($A148,tab_z,3,FALSE)&amp;(L$2+((ROW()-$C152)*4))),BD!$N$10))/2+IF(L148="","",COUNTIF(INDIRECT("'Calcul1'!"&amp;VLOOKUP($A148,tab_z,2,FALSE)&amp;(L$1+((ROW()-$C152)*4))&amp;":"&amp;VLOOKUP($A148,tab_z,3,FALSE)&amp;(L$2+((ROW()-$C152)*4))),BD!$N$11))/2+IF(L148="","",COUNTIF(INDIRECT("'Calcul1'!"&amp;VLOOKUP($A148,tab_z,2,FALSE)&amp;(L$1+((ROW()-$C152)*4))&amp;":"&amp;VLOOKUP($A148,tab_z,3,FALSE)&amp;(L$2+((ROW()-$C152)*4))),BD!$N$12))/2+IF(L148="","",COUNTIF(INDIRECT("'Calcul1'!"&amp;VLOOKUP($A148,tab_z,2,FALSE)&amp;(L$1+((ROW()-$C152)*4))&amp;":"&amp;VLOOKUP($A148,tab_z,3,FALSE)&amp;(L$2+((ROW()-$C152)*4))),BD!$N$13))/2+IF(L148="","",COUNTIF(INDIRECT("'Calcul1'!"&amp;VLOOKUP($A148,tab_z,2,FALSE)&amp;(L$1+((ROW()-$C152)*4))&amp;":"&amp;VLOOKUP($A148,tab_z,3,FALSE)&amp;(L$2+((ROW()-$C152)*4))),BD!$N$14))/2+IF(L148="","",COUNTIF(INDIRECT("'Calcul1'!"&amp;VLOOKUP($A148,tab_z,2,FALSE)&amp;(L$1+((ROW()-$C152)*4))&amp;":"&amp;VLOOKUP($A148,tab_z,3,FALSE)&amp;(L$2+((ROW()-$C152)*4))),BD!$N$15))/2+IF(L148="","",COUNTIF(INDIRECT("'Calcul1'!"&amp;VLOOKUP($A148,tab_z,2,FALSE)&amp;(L$1+((ROW()-$C152)*4))&amp;":"&amp;VLOOKUP($A148,tab_z,3,FALSE)&amp;(L$2+((ROW()-$C152)*4))),BD!$N$16))/2+IF(L148="","",COUNTIF(INDIRECT("'Calcul1'!"&amp;VLOOKUP($A148,tab_z,2,FALSE)&amp;(L$1+((ROW()-$C152)*4))&amp;":"&amp;VLOOKUP($A148,tab_z,3,FALSE)&amp;(L$2+((ROW()-$C152)*4))),BD!$N$17))/2+IF(L148="","",COUNTIF(INDIRECT("'Calcul1'!"&amp;VLOOKUP($A148,tab_z,2,FALSE)&amp;(L$1+((ROW()-$C152)*4))&amp;":"&amp;VLOOKUP($A148,tab_z,3,FALSE)&amp;(L$2+((ROW()-$C152)*4))),BD!$N$18))/2+IF(L148="","",COUNTIF(INDIRECT("'Calcul1'!"&amp;VLOOKUP($A148,tab_z,2,FALSE)&amp;(L$1+((ROW()-$C152)*4))&amp;":"&amp;VLOOKUP($A148,tab_z,3,FALSE)&amp;(L$2+((ROW()-$C152)*4))),BD!$N$19))/2++IF(L148="","",COUNTIF(INDIRECT("'Calcul1'!"&amp;VLOOKUP($A148,tab_z,2,FALSE)&amp;(L$1+((ROW()-$C152)*4))&amp;":"&amp;VLOOKUP($A148,tab_z,3,FALSE)&amp;(L$2+((ROW()-$C152)*4))),BD!$N$20))/2</f>
        <v>#VALUE!</v>
      </c>
    </row>
    <row r="153" spans="1:12" x14ac:dyDescent="0.2">
      <c r="C153">
        <v>153</v>
      </c>
      <c r="D153" s="287" t="s">
        <v>533</v>
      </c>
      <c r="E153" s="274">
        <f ca="1">IF(E148="","",COUNTIF(INDIRECT("'Calcul1'!"&amp;VLOOKUP($A148,tab_z,2,FALSE)&amp;(E$1+((ROW()-$C153)*4))&amp;":"&amp;VLOOKUP($A148,tab_z,3,FALSE)&amp;(E$2+((ROW()-$C153)*4))),BD!$H$2))/2+IF(E148="","",COUNTIF(INDIRECT("'Calcul1'!"&amp;VLOOKUP($A148,tab_z,2,FALSE)&amp;(E$1+((ROW()-$C153)*4))&amp;":"&amp;VLOOKUP($A148,tab_z,3,FALSE)&amp;(E$2+((ROW()-$C153)*4))),BD!$H$3))/2+IF(E148="","",COUNTIF(INDIRECT("'Calcul1'!"&amp;VLOOKUP($A148,tab_z,2,FALSE)&amp;(E$1+((ROW()-$C153)*4))&amp;":"&amp;VLOOKUP($A148,tab_z,3,FALSE)&amp;(E$2+((ROW()-$C153)*4))),BD!$H$4))/2+IF(E148="","",COUNTIF(INDIRECT("'Calcul1'!"&amp;VLOOKUP($A148,tab_z,2,FALSE)&amp;(E$1+((ROW()-$C153)*4))&amp;":"&amp;VLOOKUP($A148,tab_z,3,FALSE)&amp;(E$2+((ROW()-$C153)*4))),BD!$H$5))/2+IF(E148="","",COUNTIF(INDIRECT("'Calcul1'!"&amp;VLOOKUP($A148,tab_z,2,FALSE)&amp;(E$1+((ROW()-$C153)*4))&amp;":"&amp;VLOOKUP($A148,tab_z,3,FALSE)&amp;(E$2+((ROW()-$C153)*4))),BD!$H$6))/2+IF(E148="","",COUNTIF(INDIRECT("'Calcul1'!"&amp;VLOOKUP($A148,tab_z,2,FALSE)&amp;(E$1+((ROW()-$C153)*4))&amp;":"&amp;VLOOKUP($A148,tab_z,3,FALSE)&amp;(E$2+((ROW()-$C153)*4))),BD!$H$7))/2+IF(E148="","",COUNTIF(INDIRECT("'Calcul1'!"&amp;VLOOKUP($A148,tab_z,2,FALSE)&amp;(E$1+((ROW()-$C153)*4))&amp;":"&amp;VLOOKUP($A148,tab_z,3,FALSE)&amp;(E$2+((ROW()-$C153)*4))),BD!$H$8))/2+IF(E148="","",COUNTIF(INDIRECT("'Calcul1'!"&amp;VLOOKUP($A148,tab_z,2,FALSE)&amp;(E$1+((ROW()-$C153)*4))&amp;":"&amp;VLOOKUP($A148,tab_z,3,FALSE)&amp;(E$2+((ROW()-$C153)*4))),BD!$H$9))/2+IF(E148="","",COUNTIF(INDIRECT("'Calcul1'!"&amp;VLOOKUP($A148,tab_z,2,FALSE)&amp;(E$1+((ROW()-$C153)*4))&amp;":"&amp;VLOOKUP($A148,tab_z,3,FALSE)&amp;(E$2+((ROW()-$C153)*4))),BD!$H$10))/2+IF(E148="","",COUNTIF(INDIRECT("'Calcul1'!"&amp;VLOOKUP($A148,tab_z,2,FALSE)&amp;(E$1+((ROW()-$C153)*4))&amp;":"&amp;VLOOKUP($A148,tab_z,3,FALSE)&amp;(E$2+((ROW()-$C153)*4))),BD!$H$11))/2+IF(E148="","",COUNTIF(INDIRECT("'Calcul1'!"&amp;VLOOKUP($A148,tab_z,2,FALSE)&amp;(E$1+((ROW()-$C153)*4))&amp;":"&amp;VLOOKUP($A148,tab_z,3,FALSE)&amp;(E$2+((ROW()-$C153)*4))),BD!$H$12))/2+IF(E148="","",COUNTIF(INDIRECT("'Calcul1'!"&amp;VLOOKUP($A148,tab_z,2,FALSE)&amp;(E$1+((ROW()-$C153)*4))&amp;":"&amp;VLOOKUP($A148,tab_z,3,FALSE)&amp;(E$2+((ROW()-$C153)*4))),BD!$H$13))/2+IF(E148="","",COUNTIF(INDIRECT("'Calcul1'!"&amp;VLOOKUP($A148,tab_z,2,FALSE)&amp;(E$1+((ROW()-$C153)*4))&amp;":"&amp;VLOOKUP($A148,tab_z,3,FALSE)&amp;(E$2+((ROW()-$C153)*4))),BD!$H$14))/2+IF(E148="","",COUNTIF(INDIRECT("'Calcul1'!"&amp;VLOOKUP($A148,tab_z,2,FALSE)&amp;(E$1+((ROW()-$C153)*4))&amp;":"&amp;VLOOKUP($A148,tab_z,3,FALSE)&amp;(E$2+((ROW()-$C153)*4))),BD!$H$15))/2+IF(E148="","",COUNTIF(INDIRECT("'Calcul1'!"&amp;VLOOKUP($A148,tab_z,2,FALSE)&amp;(E$1+((ROW()-$C153)*4))&amp;":"&amp;VLOOKUP($A148,tab_z,3,FALSE)&amp;(E$2+((ROW()-$C153)*4))),BD!$H$16))/2+IF(E148="","",COUNTIF(INDIRECT("'Calcul1'!"&amp;VLOOKUP($A148,tab_z,2,FALSE)&amp;(E$1+((ROW()-$C153)*4))&amp;":"&amp;VLOOKUP($A148,tab_z,3,FALSE)&amp;(E$2+((ROW()-$C153)*4))),BD!$H$17))/2+IF(E148="","",COUNTIF(INDIRECT("'Calcul1'!"&amp;VLOOKUP($A148,tab_z,2,FALSE)&amp;(E$1+((ROW()-$C153)*4))&amp;":"&amp;VLOOKUP($A148,tab_z,3,FALSE)&amp;(E$2+((ROW()-$C153)*4))),BD!$H$18))/2+IF(E148="","",COUNTIF(INDIRECT("'Calcul1'!"&amp;VLOOKUP($A148,tab_z,2,FALSE)&amp;(E$1+((ROW()-$C153)*4))&amp;":"&amp;VLOOKUP($A148,tab_z,3,FALSE)&amp;(E$2+((ROW()-$C153)*4))),BD!$H$19))/2+IF(E148="","",COUNTIF(INDIRECT("'Calcul1'!"&amp;VLOOKUP($A148,tab_z,2,FALSE)&amp;(E$1+((ROW()-$C153)*4))&amp;":"&amp;VLOOKUP($A148,tab_z,3,FALSE)&amp;(E$2+((ROW()-$C153)*4))),BD!$H$20))/2</f>
        <v>0</v>
      </c>
      <c r="F153" s="275">
        <f ca="1">IF(F148="","",COUNTIF(INDIRECT("'Calcul1'!"&amp;VLOOKUP($A148,tab_z,2,FALSE)&amp;(F$1+((ROW()-$C153)*4))&amp;":"&amp;VLOOKUP($A148,tab_z,3,FALSE)&amp;(F$2+((ROW()-$C153)*4))),BD!$H$2))/2+IF(F148="","",COUNTIF(INDIRECT("'Calcul1'!"&amp;VLOOKUP($A148,tab_z,2,FALSE)&amp;(F$1+((ROW()-$C153)*4))&amp;":"&amp;VLOOKUP($A148,tab_z,3,FALSE)&amp;(F$2+((ROW()-$C153)*4))),BD!$H$3))/2+IF(F148="","",COUNTIF(INDIRECT("'Calcul1'!"&amp;VLOOKUP($A148,tab_z,2,FALSE)&amp;(F$1+((ROW()-$C153)*4))&amp;":"&amp;VLOOKUP($A148,tab_z,3,FALSE)&amp;(F$2+((ROW()-$C153)*4))),BD!$H$4))/2+IF(F148="","",COUNTIF(INDIRECT("'Calcul1'!"&amp;VLOOKUP($A148,tab_z,2,FALSE)&amp;(F$1+((ROW()-$C153)*4))&amp;":"&amp;VLOOKUP($A148,tab_z,3,FALSE)&amp;(F$2+((ROW()-$C153)*4))),BD!$H$5))/2+IF(F148="","",COUNTIF(INDIRECT("'Calcul1'!"&amp;VLOOKUP($A148,tab_z,2,FALSE)&amp;(F$1+((ROW()-$C153)*4))&amp;":"&amp;VLOOKUP($A148,tab_z,3,FALSE)&amp;(F$2+((ROW()-$C153)*4))),BD!$H$6))/2+IF(F148="","",COUNTIF(INDIRECT("'Calcul1'!"&amp;VLOOKUP($A148,tab_z,2,FALSE)&amp;(F$1+((ROW()-$C153)*4))&amp;":"&amp;VLOOKUP($A148,tab_z,3,FALSE)&amp;(F$2+((ROW()-$C153)*4))),BD!$H$7))/2+IF(F148="","",COUNTIF(INDIRECT("'Calcul1'!"&amp;VLOOKUP($A148,tab_z,2,FALSE)&amp;(F$1+((ROW()-$C153)*4))&amp;":"&amp;VLOOKUP($A148,tab_z,3,FALSE)&amp;(F$2+((ROW()-$C153)*4))),BD!$H$8))/2+IF(F148="","",COUNTIF(INDIRECT("'Calcul1'!"&amp;VLOOKUP($A148,tab_z,2,FALSE)&amp;(F$1+((ROW()-$C153)*4))&amp;":"&amp;VLOOKUP($A148,tab_z,3,FALSE)&amp;(F$2+((ROW()-$C153)*4))),BD!$H$9))/2+IF(F148="","",COUNTIF(INDIRECT("'Calcul1'!"&amp;VLOOKUP($A148,tab_z,2,FALSE)&amp;(F$1+((ROW()-$C153)*4))&amp;":"&amp;VLOOKUP($A148,tab_z,3,FALSE)&amp;(F$2+((ROW()-$C153)*4))),BD!$H$10))/2+IF(F148="","",COUNTIF(INDIRECT("'Calcul1'!"&amp;VLOOKUP($A148,tab_z,2,FALSE)&amp;(F$1+((ROW()-$C153)*4))&amp;":"&amp;VLOOKUP($A148,tab_z,3,FALSE)&amp;(F$2+((ROW()-$C153)*4))),BD!$H$11))/2+IF(F148="","",COUNTIF(INDIRECT("'Calcul1'!"&amp;VLOOKUP($A148,tab_z,2,FALSE)&amp;(F$1+((ROW()-$C153)*4))&amp;":"&amp;VLOOKUP($A148,tab_z,3,FALSE)&amp;(F$2+((ROW()-$C153)*4))),BD!$H$12))/2+IF(F148="","",COUNTIF(INDIRECT("'Calcul1'!"&amp;VLOOKUP($A148,tab_z,2,FALSE)&amp;(F$1+((ROW()-$C153)*4))&amp;":"&amp;VLOOKUP($A148,tab_z,3,FALSE)&amp;(F$2+((ROW()-$C153)*4))),BD!$H$13))/2+IF(F148="","",COUNTIF(INDIRECT("'Calcul1'!"&amp;VLOOKUP($A148,tab_z,2,FALSE)&amp;(F$1+((ROW()-$C153)*4))&amp;":"&amp;VLOOKUP($A148,tab_z,3,FALSE)&amp;(F$2+((ROW()-$C153)*4))),BD!$H$14))/2+IF(F148="","",COUNTIF(INDIRECT("'Calcul1'!"&amp;VLOOKUP($A148,tab_z,2,FALSE)&amp;(F$1+((ROW()-$C153)*4))&amp;":"&amp;VLOOKUP($A148,tab_z,3,FALSE)&amp;(F$2+((ROW()-$C153)*4))),BD!$H$15))/2+IF(F148="","",COUNTIF(INDIRECT("'Calcul1'!"&amp;VLOOKUP($A148,tab_z,2,FALSE)&amp;(F$1+((ROW()-$C153)*4))&amp;":"&amp;VLOOKUP($A148,tab_z,3,FALSE)&amp;(F$2+((ROW()-$C153)*4))),BD!$H$16))/2+IF(F148="","",COUNTIF(INDIRECT("'Calcul1'!"&amp;VLOOKUP($A148,tab_z,2,FALSE)&amp;(F$1+((ROW()-$C153)*4))&amp;":"&amp;VLOOKUP($A148,tab_z,3,FALSE)&amp;(F$2+((ROW()-$C153)*4))),BD!$H$17))/2+IF(F148="","",COUNTIF(INDIRECT("'Calcul1'!"&amp;VLOOKUP($A148,tab_z,2,FALSE)&amp;(F$1+((ROW()-$C153)*4))&amp;":"&amp;VLOOKUP($A148,tab_z,3,FALSE)&amp;(F$2+((ROW()-$C153)*4))),BD!$H$18))/2+IF(F148="","",COUNTIF(INDIRECT("'Calcul1'!"&amp;VLOOKUP($A148,tab_z,2,FALSE)&amp;(F$1+((ROW()-$C153)*4))&amp;":"&amp;VLOOKUP($A148,tab_z,3,FALSE)&amp;(F$2+((ROW()-$C153)*4))),BD!$H$19))/2+IF(F148="","",COUNTIF(INDIRECT("'Calcul1'!"&amp;VLOOKUP($A148,tab_z,2,FALSE)&amp;(F$1+((ROW()-$C153)*4))&amp;":"&amp;VLOOKUP($A148,tab_z,3,FALSE)&amp;(F$2+((ROW()-$C153)*4))),BD!$H$20))/2</f>
        <v>0</v>
      </c>
      <c r="G153" s="275">
        <f ca="1">IF(G148="","",COUNTIF(INDIRECT("'Calcul1'!"&amp;VLOOKUP($A148,tab_z,2,FALSE)&amp;(G$1+((ROW()-$C153)*4))&amp;":"&amp;VLOOKUP($A148,tab_z,3,FALSE)&amp;(G$2+((ROW()-$C153)*4))),BD!$H$2))/2+IF(G148="","",COUNTIF(INDIRECT("'Calcul1'!"&amp;VLOOKUP($A148,tab_z,2,FALSE)&amp;(G$1+((ROW()-$C153)*4))&amp;":"&amp;VLOOKUP($A148,tab_z,3,FALSE)&amp;(G$2+((ROW()-$C153)*4))),BD!$H$3))/2+IF(G148="","",COUNTIF(INDIRECT("'Calcul1'!"&amp;VLOOKUP($A148,tab_z,2,FALSE)&amp;(G$1+((ROW()-$C153)*4))&amp;":"&amp;VLOOKUP($A148,tab_z,3,FALSE)&amp;(G$2+((ROW()-$C153)*4))),BD!$H$4))/2+IF(G148="","",COUNTIF(INDIRECT("'Calcul1'!"&amp;VLOOKUP($A148,tab_z,2,FALSE)&amp;(G$1+((ROW()-$C153)*4))&amp;":"&amp;VLOOKUP($A148,tab_z,3,FALSE)&amp;(G$2+((ROW()-$C153)*4))),BD!$H$5))/2+IF(G148="","",COUNTIF(INDIRECT("'Calcul1'!"&amp;VLOOKUP($A148,tab_z,2,FALSE)&amp;(G$1+((ROW()-$C153)*4))&amp;":"&amp;VLOOKUP($A148,tab_z,3,FALSE)&amp;(G$2+((ROW()-$C153)*4))),BD!$H$6))/2+IF(G148="","",COUNTIF(INDIRECT("'Calcul1'!"&amp;VLOOKUP($A148,tab_z,2,FALSE)&amp;(G$1+((ROW()-$C153)*4))&amp;":"&amp;VLOOKUP($A148,tab_z,3,FALSE)&amp;(G$2+((ROW()-$C153)*4))),BD!$H$7))/2+IF(G148="","",COUNTIF(INDIRECT("'Calcul1'!"&amp;VLOOKUP($A148,tab_z,2,FALSE)&amp;(G$1+((ROW()-$C153)*4))&amp;":"&amp;VLOOKUP($A148,tab_z,3,FALSE)&amp;(G$2+((ROW()-$C153)*4))),BD!$H$8))/2+IF(G148="","",COUNTIF(INDIRECT("'Calcul1'!"&amp;VLOOKUP($A148,tab_z,2,FALSE)&amp;(G$1+((ROW()-$C153)*4))&amp;":"&amp;VLOOKUP($A148,tab_z,3,FALSE)&amp;(G$2+((ROW()-$C153)*4))),BD!$H$9))/2+IF(G148="","",COUNTIF(INDIRECT("'Calcul1'!"&amp;VLOOKUP($A148,tab_z,2,FALSE)&amp;(G$1+((ROW()-$C153)*4))&amp;":"&amp;VLOOKUP($A148,tab_z,3,FALSE)&amp;(G$2+((ROW()-$C153)*4))),BD!$H$10))/2+IF(G148="","",COUNTIF(INDIRECT("'Calcul1'!"&amp;VLOOKUP($A148,tab_z,2,FALSE)&amp;(G$1+((ROW()-$C153)*4))&amp;":"&amp;VLOOKUP($A148,tab_z,3,FALSE)&amp;(G$2+((ROW()-$C153)*4))),BD!$H$11))/2+IF(G148="","",COUNTIF(INDIRECT("'Calcul1'!"&amp;VLOOKUP($A148,tab_z,2,FALSE)&amp;(G$1+((ROW()-$C153)*4))&amp;":"&amp;VLOOKUP($A148,tab_z,3,FALSE)&amp;(G$2+((ROW()-$C153)*4))),BD!$H$12))/2+IF(G148="","",COUNTIF(INDIRECT("'Calcul1'!"&amp;VLOOKUP($A148,tab_z,2,FALSE)&amp;(G$1+((ROW()-$C153)*4))&amp;":"&amp;VLOOKUP($A148,tab_z,3,FALSE)&amp;(G$2+((ROW()-$C153)*4))),BD!$H$13))/2+IF(G148="","",COUNTIF(INDIRECT("'Calcul1'!"&amp;VLOOKUP($A148,tab_z,2,FALSE)&amp;(G$1+((ROW()-$C153)*4))&amp;":"&amp;VLOOKUP($A148,tab_z,3,FALSE)&amp;(G$2+((ROW()-$C153)*4))),BD!$H$14))/2+IF(G148="","",COUNTIF(INDIRECT("'Calcul1'!"&amp;VLOOKUP($A148,tab_z,2,FALSE)&amp;(G$1+((ROW()-$C153)*4))&amp;":"&amp;VLOOKUP($A148,tab_z,3,FALSE)&amp;(G$2+((ROW()-$C153)*4))),BD!$H$15))/2+IF(G148="","",COUNTIF(INDIRECT("'Calcul1'!"&amp;VLOOKUP($A148,tab_z,2,FALSE)&amp;(G$1+((ROW()-$C153)*4))&amp;":"&amp;VLOOKUP($A148,tab_z,3,FALSE)&amp;(G$2+((ROW()-$C153)*4))),BD!$H$16))/2+IF(G148="","",COUNTIF(INDIRECT("'Calcul1'!"&amp;VLOOKUP($A148,tab_z,2,FALSE)&amp;(G$1+((ROW()-$C153)*4))&amp;":"&amp;VLOOKUP($A148,tab_z,3,FALSE)&amp;(G$2+((ROW()-$C153)*4))),BD!$H$17))/2+IF(G148="","",COUNTIF(INDIRECT("'Calcul1'!"&amp;VLOOKUP($A148,tab_z,2,FALSE)&amp;(G$1+((ROW()-$C153)*4))&amp;":"&amp;VLOOKUP($A148,tab_z,3,FALSE)&amp;(G$2+((ROW()-$C153)*4))),BD!$H$18))/2+IF(G148="","",COUNTIF(INDIRECT("'Calcul1'!"&amp;VLOOKUP($A148,tab_z,2,FALSE)&amp;(G$1+((ROW()-$C153)*4))&amp;":"&amp;VLOOKUP($A148,tab_z,3,FALSE)&amp;(G$2+((ROW()-$C153)*4))),BD!$H$19))/2+IF(G148="","",COUNTIF(INDIRECT("'Calcul1'!"&amp;VLOOKUP($A148,tab_z,2,FALSE)&amp;(G$1+((ROW()-$C153)*4))&amp;":"&amp;VLOOKUP($A148,tab_z,3,FALSE)&amp;(G$2+((ROW()-$C153)*4))),BD!$H$20))/2</f>
        <v>0</v>
      </c>
      <c r="H153" s="275" t="e">
        <f ca="1">IF(H148="","",COUNTIF(INDIRECT("'Calcul1'!"&amp;VLOOKUP($A148,tab_z,2,FALSE)&amp;(H$1+((ROW()-$C153)*4))&amp;":"&amp;VLOOKUP($A148,tab_z,3,FALSE)&amp;(H$2+((ROW()-$C153)*4))),BD!$H$2))/2+IF(H148="","",COUNTIF(INDIRECT("'Calcul1'!"&amp;VLOOKUP($A148,tab_z,2,FALSE)&amp;(H$1+((ROW()-$C153)*4))&amp;":"&amp;VLOOKUP($A148,tab_z,3,FALSE)&amp;(H$2+((ROW()-$C153)*4))),BD!$H$3))/2+IF(H148="","",COUNTIF(INDIRECT("'Calcul1'!"&amp;VLOOKUP($A148,tab_z,2,FALSE)&amp;(H$1+((ROW()-$C153)*4))&amp;":"&amp;VLOOKUP($A148,tab_z,3,FALSE)&amp;(H$2+((ROW()-$C153)*4))),BD!$H$4))/2+IF(H148="","",COUNTIF(INDIRECT("'Calcul1'!"&amp;VLOOKUP($A148,tab_z,2,FALSE)&amp;(H$1+((ROW()-$C153)*4))&amp;":"&amp;VLOOKUP($A148,tab_z,3,FALSE)&amp;(H$2+((ROW()-$C153)*4))),BD!$H$5))/2+IF(H148="","",COUNTIF(INDIRECT("'Calcul1'!"&amp;VLOOKUP($A148,tab_z,2,FALSE)&amp;(H$1+((ROW()-$C153)*4))&amp;":"&amp;VLOOKUP($A148,tab_z,3,FALSE)&amp;(H$2+((ROW()-$C153)*4))),BD!$H$6))/2+IF(H148="","",COUNTIF(INDIRECT("'Calcul1'!"&amp;VLOOKUP($A148,tab_z,2,FALSE)&amp;(H$1+((ROW()-$C153)*4))&amp;":"&amp;VLOOKUP($A148,tab_z,3,FALSE)&amp;(H$2+((ROW()-$C153)*4))),BD!$H$7))/2+IF(H148="","",COUNTIF(INDIRECT("'Calcul1'!"&amp;VLOOKUP($A148,tab_z,2,FALSE)&amp;(H$1+((ROW()-$C153)*4))&amp;":"&amp;VLOOKUP($A148,tab_z,3,FALSE)&amp;(H$2+((ROW()-$C153)*4))),BD!$H$8))/2+IF(H148="","",COUNTIF(INDIRECT("'Calcul1'!"&amp;VLOOKUP($A148,tab_z,2,FALSE)&amp;(H$1+((ROW()-$C153)*4))&amp;":"&amp;VLOOKUP($A148,tab_z,3,FALSE)&amp;(H$2+((ROW()-$C153)*4))),BD!$H$9))/2+IF(H148="","",COUNTIF(INDIRECT("'Calcul1'!"&amp;VLOOKUP($A148,tab_z,2,FALSE)&amp;(H$1+((ROW()-$C153)*4))&amp;":"&amp;VLOOKUP($A148,tab_z,3,FALSE)&amp;(H$2+((ROW()-$C153)*4))),BD!$H$10))/2+IF(H148="","",COUNTIF(INDIRECT("'Calcul1'!"&amp;VLOOKUP($A148,tab_z,2,FALSE)&amp;(H$1+((ROW()-$C153)*4))&amp;":"&amp;VLOOKUP($A148,tab_z,3,FALSE)&amp;(H$2+((ROW()-$C153)*4))),BD!$H$11))/2+IF(H148="","",COUNTIF(INDIRECT("'Calcul1'!"&amp;VLOOKUP($A148,tab_z,2,FALSE)&amp;(H$1+((ROW()-$C153)*4))&amp;":"&amp;VLOOKUP($A148,tab_z,3,FALSE)&amp;(H$2+((ROW()-$C153)*4))),BD!$H$12))/2+IF(H148="","",COUNTIF(INDIRECT("'Calcul1'!"&amp;VLOOKUP($A148,tab_z,2,FALSE)&amp;(H$1+((ROW()-$C153)*4))&amp;":"&amp;VLOOKUP($A148,tab_z,3,FALSE)&amp;(H$2+((ROW()-$C153)*4))),BD!$H$13))/2+IF(H148="","",COUNTIF(INDIRECT("'Calcul1'!"&amp;VLOOKUP($A148,tab_z,2,FALSE)&amp;(H$1+((ROW()-$C153)*4))&amp;":"&amp;VLOOKUP($A148,tab_z,3,FALSE)&amp;(H$2+((ROW()-$C153)*4))),BD!$H$14))/2+IF(H148="","",COUNTIF(INDIRECT("'Calcul1'!"&amp;VLOOKUP($A148,tab_z,2,FALSE)&amp;(H$1+((ROW()-$C153)*4))&amp;":"&amp;VLOOKUP($A148,tab_z,3,FALSE)&amp;(H$2+((ROW()-$C153)*4))),BD!$H$15))/2+IF(H148="","",COUNTIF(INDIRECT("'Calcul1'!"&amp;VLOOKUP($A148,tab_z,2,FALSE)&amp;(H$1+((ROW()-$C153)*4))&amp;":"&amp;VLOOKUP($A148,tab_z,3,FALSE)&amp;(H$2+((ROW()-$C153)*4))),BD!$H$16))/2+IF(H148="","",COUNTIF(INDIRECT("'Calcul1'!"&amp;VLOOKUP($A148,tab_z,2,FALSE)&amp;(H$1+((ROW()-$C153)*4))&amp;":"&amp;VLOOKUP($A148,tab_z,3,FALSE)&amp;(H$2+((ROW()-$C153)*4))),BD!$H$17))/2+IF(H148="","",COUNTIF(INDIRECT("'Calcul1'!"&amp;VLOOKUP($A148,tab_z,2,FALSE)&amp;(H$1+((ROW()-$C153)*4))&amp;":"&amp;VLOOKUP($A148,tab_z,3,FALSE)&amp;(H$2+((ROW()-$C153)*4))),BD!$H$18))/2+IF(H148="","",COUNTIF(INDIRECT("'Calcul1'!"&amp;VLOOKUP($A148,tab_z,2,FALSE)&amp;(H$1+((ROW()-$C153)*4))&amp;":"&amp;VLOOKUP($A148,tab_z,3,FALSE)&amp;(H$2+((ROW()-$C153)*4))),BD!$H$19))/2+IF(H148="","",COUNTIF(INDIRECT("'Calcul1'!"&amp;VLOOKUP($A148,tab_z,2,FALSE)&amp;(H$1+((ROW()-$C153)*4))&amp;":"&amp;VLOOKUP($A148,tab_z,3,FALSE)&amp;(H$2+((ROW()-$C153)*4))),BD!$H$20))/2</f>
        <v>#VALUE!</v>
      </c>
      <c r="I153" s="275" t="e">
        <f ca="1">IF(I148="","",COUNTIF(INDIRECT("'Calcul1'!"&amp;VLOOKUP($A148,tab_z,2,FALSE)&amp;(I$1+((ROW()-$C153)*4))&amp;":"&amp;VLOOKUP($A148,tab_z,3,FALSE)&amp;(I$2+((ROW()-$C153)*4))),BD!$H$2))/2+IF(I148="","",COUNTIF(INDIRECT("'Calcul1'!"&amp;VLOOKUP($A148,tab_z,2,FALSE)&amp;(I$1+((ROW()-$C153)*4))&amp;":"&amp;VLOOKUP($A148,tab_z,3,FALSE)&amp;(I$2+((ROW()-$C153)*4))),BD!$H$3))/2+IF(I148="","",COUNTIF(INDIRECT("'Calcul1'!"&amp;VLOOKUP($A148,tab_z,2,FALSE)&amp;(I$1+((ROW()-$C153)*4))&amp;":"&amp;VLOOKUP($A148,tab_z,3,FALSE)&amp;(I$2+((ROW()-$C153)*4))),BD!$H$4))/2+IF(I148="","",COUNTIF(INDIRECT("'Calcul1'!"&amp;VLOOKUP($A148,tab_z,2,FALSE)&amp;(I$1+((ROW()-$C153)*4))&amp;":"&amp;VLOOKUP($A148,tab_z,3,FALSE)&amp;(I$2+((ROW()-$C153)*4))),BD!$H$5))/2+IF(I148="","",COUNTIF(INDIRECT("'Calcul1'!"&amp;VLOOKUP($A148,tab_z,2,FALSE)&amp;(I$1+((ROW()-$C153)*4))&amp;":"&amp;VLOOKUP($A148,tab_z,3,FALSE)&amp;(I$2+((ROW()-$C153)*4))),BD!$H$6))/2+IF(I148="","",COUNTIF(INDIRECT("'Calcul1'!"&amp;VLOOKUP($A148,tab_z,2,FALSE)&amp;(I$1+((ROW()-$C153)*4))&amp;":"&amp;VLOOKUP($A148,tab_z,3,FALSE)&amp;(I$2+((ROW()-$C153)*4))),BD!$H$7))/2+IF(I148="","",COUNTIF(INDIRECT("'Calcul1'!"&amp;VLOOKUP($A148,tab_z,2,FALSE)&amp;(I$1+((ROW()-$C153)*4))&amp;":"&amp;VLOOKUP($A148,tab_z,3,FALSE)&amp;(I$2+((ROW()-$C153)*4))),BD!$H$8))/2+IF(I148="","",COUNTIF(INDIRECT("'Calcul1'!"&amp;VLOOKUP($A148,tab_z,2,FALSE)&amp;(I$1+((ROW()-$C153)*4))&amp;":"&amp;VLOOKUP($A148,tab_z,3,FALSE)&amp;(I$2+((ROW()-$C153)*4))),BD!$H$9))/2+IF(I148="","",COUNTIF(INDIRECT("'Calcul1'!"&amp;VLOOKUP($A148,tab_z,2,FALSE)&amp;(I$1+((ROW()-$C153)*4))&amp;":"&amp;VLOOKUP($A148,tab_z,3,FALSE)&amp;(I$2+((ROW()-$C153)*4))),BD!$H$10))/2+IF(I148="","",COUNTIF(INDIRECT("'Calcul1'!"&amp;VLOOKUP($A148,tab_z,2,FALSE)&amp;(I$1+((ROW()-$C153)*4))&amp;":"&amp;VLOOKUP($A148,tab_z,3,FALSE)&amp;(I$2+((ROW()-$C153)*4))),BD!$H$11))/2+IF(I148="","",COUNTIF(INDIRECT("'Calcul1'!"&amp;VLOOKUP($A148,tab_z,2,FALSE)&amp;(I$1+((ROW()-$C153)*4))&amp;":"&amp;VLOOKUP($A148,tab_z,3,FALSE)&amp;(I$2+((ROW()-$C153)*4))),BD!$H$12))/2+IF(I148="","",COUNTIF(INDIRECT("'Calcul1'!"&amp;VLOOKUP($A148,tab_z,2,FALSE)&amp;(I$1+((ROW()-$C153)*4))&amp;":"&amp;VLOOKUP($A148,tab_z,3,FALSE)&amp;(I$2+((ROW()-$C153)*4))),BD!$H$13))/2+IF(I148="","",COUNTIF(INDIRECT("'Calcul1'!"&amp;VLOOKUP($A148,tab_z,2,FALSE)&amp;(I$1+((ROW()-$C153)*4))&amp;":"&amp;VLOOKUP($A148,tab_z,3,FALSE)&amp;(I$2+((ROW()-$C153)*4))),BD!$H$14))/2+IF(I148="","",COUNTIF(INDIRECT("'Calcul1'!"&amp;VLOOKUP($A148,tab_z,2,FALSE)&amp;(I$1+((ROW()-$C153)*4))&amp;":"&amp;VLOOKUP($A148,tab_z,3,FALSE)&amp;(I$2+((ROW()-$C153)*4))),BD!$H$15))/2+IF(I148="","",COUNTIF(INDIRECT("'Calcul1'!"&amp;VLOOKUP($A148,tab_z,2,FALSE)&amp;(I$1+((ROW()-$C153)*4))&amp;":"&amp;VLOOKUP($A148,tab_z,3,FALSE)&amp;(I$2+((ROW()-$C153)*4))),BD!$H$16))/2+IF(I148="","",COUNTIF(INDIRECT("'Calcul1'!"&amp;VLOOKUP($A148,tab_z,2,FALSE)&amp;(I$1+((ROW()-$C153)*4))&amp;":"&amp;VLOOKUP($A148,tab_z,3,FALSE)&amp;(I$2+((ROW()-$C153)*4))),BD!$H$17))/2+IF(I148="","",COUNTIF(INDIRECT("'Calcul1'!"&amp;VLOOKUP($A148,tab_z,2,FALSE)&amp;(I$1+((ROW()-$C153)*4))&amp;":"&amp;VLOOKUP($A148,tab_z,3,FALSE)&amp;(I$2+((ROW()-$C153)*4))),BD!$H$18))/2+IF(I148="","",COUNTIF(INDIRECT("'Calcul1'!"&amp;VLOOKUP($A148,tab_z,2,FALSE)&amp;(I$1+((ROW()-$C153)*4))&amp;":"&amp;VLOOKUP($A148,tab_z,3,FALSE)&amp;(I$2+((ROW()-$C153)*4))),BD!$H$19))/2+IF(I148="","",COUNTIF(INDIRECT("'Calcul1'!"&amp;VLOOKUP($A148,tab_z,2,FALSE)&amp;(I$1+((ROW()-$C153)*4))&amp;":"&amp;VLOOKUP($A148,tab_z,3,FALSE)&amp;(I$2+((ROW()-$C153)*4))),BD!$H$20))/2</f>
        <v>#VALUE!</v>
      </c>
      <c r="J153" s="275" t="e">
        <f ca="1">IF(J148="","",COUNTIF(INDIRECT("'Calcul1'!"&amp;VLOOKUP($A148,tab_z,2,FALSE)&amp;(J$1+((ROW()-$C153)*4))&amp;":"&amp;VLOOKUP($A148,tab_z,3,FALSE)&amp;(J$2+((ROW()-$C153)*4))),BD!$H$2))/2+IF(J148="","",COUNTIF(INDIRECT("'Calcul1'!"&amp;VLOOKUP($A148,tab_z,2,FALSE)&amp;(J$1+((ROW()-$C153)*4))&amp;":"&amp;VLOOKUP($A148,tab_z,3,FALSE)&amp;(J$2+((ROW()-$C153)*4))),BD!$H$3))/2+IF(J148="","",COUNTIF(INDIRECT("'Calcul1'!"&amp;VLOOKUP($A148,tab_z,2,FALSE)&amp;(J$1+((ROW()-$C153)*4))&amp;":"&amp;VLOOKUP($A148,tab_z,3,FALSE)&amp;(J$2+((ROW()-$C153)*4))),BD!$H$4))/2+IF(J148="","",COUNTIF(INDIRECT("'Calcul1'!"&amp;VLOOKUP($A148,tab_z,2,FALSE)&amp;(J$1+((ROW()-$C153)*4))&amp;":"&amp;VLOOKUP($A148,tab_z,3,FALSE)&amp;(J$2+((ROW()-$C153)*4))),BD!$H$5))/2+IF(J148="","",COUNTIF(INDIRECT("'Calcul1'!"&amp;VLOOKUP($A148,tab_z,2,FALSE)&amp;(J$1+((ROW()-$C153)*4))&amp;":"&amp;VLOOKUP($A148,tab_z,3,FALSE)&amp;(J$2+((ROW()-$C153)*4))),BD!$H$6))/2+IF(J148="","",COUNTIF(INDIRECT("'Calcul1'!"&amp;VLOOKUP($A148,tab_z,2,FALSE)&amp;(J$1+((ROW()-$C153)*4))&amp;":"&amp;VLOOKUP($A148,tab_z,3,FALSE)&amp;(J$2+((ROW()-$C153)*4))),BD!$H$7))/2+IF(J148="","",COUNTIF(INDIRECT("'Calcul1'!"&amp;VLOOKUP($A148,tab_z,2,FALSE)&amp;(J$1+((ROW()-$C153)*4))&amp;":"&amp;VLOOKUP($A148,tab_z,3,FALSE)&amp;(J$2+((ROW()-$C153)*4))),BD!$H$8))/2+IF(J148="","",COUNTIF(INDIRECT("'Calcul1'!"&amp;VLOOKUP($A148,tab_z,2,FALSE)&amp;(J$1+((ROW()-$C153)*4))&amp;":"&amp;VLOOKUP($A148,tab_z,3,FALSE)&amp;(J$2+((ROW()-$C153)*4))),BD!$H$9))/2+IF(J148="","",COUNTIF(INDIRECT("'Calcul1'!"&amp;VLOOKUP($A148,tab_z,2,FALSE)&amp;(J$1+((ROW()-$C153)*4))&amp;":"&amp;VLOOKUP($A148,tab_z,3,FALSE)&amp;(J$2+((ROW()-$C153)*4))),BD!$H$10))/2+IF(J148="","",COUNTIF(INDIRECT("'Calcul1'!"&amp;VLOOKUP($A148,tab_z,2,FALSE)&amp;(J$1+((ROW()-$C153)*4))&amp;":"&amp;VLOOKUP($A148,tab_z,3,FALSE)&amp;(J$2+((ROW()-$C153)*4))),BD!$H$11))/2+IF(J148="","",COUNTIF(INDIRECT("'Calcul1'!"&amp;VLOOKUP($A148,tab_z,2,FALSE)&amp;(J$1+((ROW()-$C153)*4))&amp;":"&amp;VLOOKUP($A148,tab_z,3,FALSE)&amp;(J$2+((ROW()-$C153)*4))),BD!$H$12))/2+IF(J148="","",COUNTIF(INDIRECT("'Calcul1'!"&amp;VLOOKUP($A148,tab_z,2,FALSE)&amp;(J$1+((ROW()-$C153)*4))&amp;":"&amp;VLOOKUP($A148,tab_z,3,FALSE)&amp;(J$2+((ROW()-$C153)*4))),BD!$H$13))/2+IF(J148="","",COUNTIF(INDIRECT("'Calcul1'!"&amp;VLOOKUP($A148,tab_z,2,FALSE)&amp;(J$1+((ROW()-$C153)*4))&amp;":"&amp;VLOOKUP($A148,tab_z,3,FALSE)&amp;(J$2+((ROW()-$C153)*4))),BD!$H$14))/2+IF(J148="","",COUNTIF(INDIRECT("'Calcul1'!"&amp;VLOOKUP($A148,tab_z,2,FALSE)&amp;(J$1+((ROW()-$C153)*4))&amp;":"&amp;VLOOKUP($A148,tab_z,3,FALSE)&amp;(J$2+((ROW()-$C153)*4))),BD!$H$15))/2+IF(J148="","",COUNTIF(INDIRECT("'Calcul1'!"&amp;VLOOKUP($A148,tab_z,2,FALSE)&amp;(J$1+((ROW()-$C153)*4))&amp;":"&amp;VLOOKUP($A148,tab_z,3,FALSE)&amp;(J$2+((ROW()-$C153)*4))),BD!$H$16))/2+IF(J148="","",COUNTIF(INDIRECT("'Calcul1'!"&amp;VLOOKUP($A148,tab_z,2,FALSE)&amp;(J$1+((ROW()-$C153)*4))&amp;":"&amp;VLOOKUP($A148,tab_z,3,FALSE)&amp;(J$2+((ROW()-$C153)*4))),BD!$H$17))/2+IF(J148="","",COUNTIF(INDIRECT("'Calcul1'!"&amp;VLOOKUP($A148,tab_z,2,FALSE)&amp;(J$1+((ROW()-$C153)*4))&amp;":"&amp;VLOOKUP($A148,tab_z,3,FALSE)&amp;(J$2+((ROW()-$C153)*4))),BD!$H$18))/2+IF(J148="","",COUNTIF(INDIRECT("'Calcul1'!"&amp;VLOOKUP($A148,tab_z,2,FALSE)&amp;(J$1+((ROW()-$C153)*4))&amp;":"&amp;VLOOKUP($A148,tab_z,3,FALSE)&amp;(J$2+((ROW()-$C153)*4))),BD!$H$19))/2+IF(J148="","",COUNTIF(INDIRECT("'Calcul1'!"&amp;VLOOKUP($A148,tab_z,2,FALSE)&amp;(J$1+((ROW()-$C153)*4))&amp;":"&amp;VLOOKUP($A148,tab_z,3,FALSE)&amp;(J$2+((ROW()-$C153)*4))),BD!$H$20))/2</f>
        <v>#VALUE!</v>
      </c>
      <c r="K153" s="275" t="e">
        <f ca="1">IF(K148="","",COUNTIF(INDIRECT("'Calcul1'!"&amp;VLOOKUP($A148,tab_z,2,FALSE)&amp;(K$1+((ROW()-$C153)*4))&amp;":"&amp;VLOOKUP($A148,tab_z,3,FALSE)&amp;(K$2+((ROW()-$C153)*4))),BD!$H$2))/2+IF(K148="","",COUNTIF(INDIRECT("'Calcul1'!"&amp;VLOOKUP($A148,tab_z,2,FALSE)&amp;(K$1+((ROW()-$C153)*4))&amp;":"&amp;VLOOKUP($A148,tab_z,3,FALSE)&amp;(K$2+((ROW()-$C153)*4))),BD!$H$3))/2+IF(K148="","",COUNTIF(INDIRECT("'Calcul1'!"&amp;VLOOKUP($A148,tab_z,2,FALSE)&amp;(K$1+((ROW()-$C153)*4))&amp;":"&amp;VLOOKUP($A148,tab_z,3,FALSE)&amp;(K$2+((ROW()-$C153)*4))),BD!$H$4))/2+IF(K148="","",COUNTIF(INDIRECT("'Calcul1'!"&amp;VLOOKUP($A148,tab_z,2,FALSE)&amp;(K$1+((ROW()-$C153)*4))&amp;":"&amp;VLOOKUP($A148,tab_z,3,FALSE)&amp;(K$2+((ROW()-$C153)*4))),BD!$H$5))/2+IF(K148="","",COUNTIF(INDIRECT("'Calcul1'!"&amp;VLOOKUP($A148,tab_z,2,FALSE)&amp;(K$1+((ROW()-$C153)*4))&amp;":"&amp;VLOOKUP($A148,tab_z,3,FALSE)&amp;(K$2+((ROW()-$C153)*4))),BD!$H$6))/2+IF(K148="","",COUNTIF(INDIRECT("'Calcul1'!"&amp;VLOOKUP($A148,tab_z,2,FALSE)&amp;(K$1+((ROW()-$C153)*4))&amp;":"&amp;VLOOKUP($A148,tab_z,3,FALSE)&amp;(K$2+((ROW()-$C153)*4))),BD!$H$7))/2+IF(K148="","",COUNTIF(INDIRECT("'Calcul1'!"&amp;VLOOKUP($A148,tab_z,2,FALSE)&amp;(K$1+((ROW()-$C153)*4))&amp;":"&amp;VLOOKUP($A148,tab_z,3,FALSE)&amp;(K$2+((ROW()-$C153)*4))),BD!$H$8))/2+IF(K148="","",COUNTIF(INDIRECT("'Calcul1'!"&amp;VLOOKUP($A148,tab_z,2,FALSE)&amp;(K$1+((ROW()-$C153)*4))&amp;":"&amp;VLOOKUP($A148,tab_z,3,FALSE)&amp;(K$2+((ROW()-$C153)*4))),BD!$H$9))/2+IF(K148="","",COUNTIF(INDIRECT("'Calcul1'!"&amp;VLOOKUP($A148,tab_z,2,FALSE)&amp;(K$1+((ROW()-$C153)*4))&amp;":"&amp;VLOOKUP($A148,tab_z,3,FALSE)&amp;(K$2+((ROW()-$C153)*4))),BD!$H$10))/2+IF(K148="","",COUNTIF(INDIRECT("'Calcul1'!"&amp;VLOOKUP($A148,tab_z,2,FALSE)&amp;(K$1+((ROW()-$C153)*4))&amp;":"&amp;VLOOKUP($A148,tab_z,3,FALSE)&amp;(K$2+((ROW()-$C153)*4))),BD!$H$11))/2+IF(K148="","",COUNTIF(INDIRECT("'Calcul1'!"&amp;VLOOKUP($A148,tab_z,2,FALSE)&amp;(K$1+((ROW()-$C153)*4))&amp;":"&amp;VLOOKUP($A148,tab_z,3,FALSE)&amp;(K$2+((ROW()-$C153)*4))),BD!$H$12))/2+IF(K148="","",COUNTIF(INDIRECT("'Calcul1'!"&amp;VLOOKUP($A148,tab_z,2,FALSE)&amp;(K$1+((ROW()-$C153)*4))&amp;":"&amp;VLOOKUP($A148,tab_z,3,FALSE)&amp;(K$2+((ROW()-$C153)*4))),BD!$H$13))/2+IF(K148="","",COUNTIF(INDIRECT("'Calcul1'!"&amp;VLOOKUP($A148,tab_z,2,FALSE)&amp;(K$1+((ROW()-$C153)*4))&amp;":"&amp;VLOOKUP($A148,tab_z,3,FALSE)&amp;(K$2+((ROW()-$C153)*4))),BD!$H$14))/2+IF(K148="","",COUNTIF(INDIRECT("'Calcul1'!"&amp;VLOOKUP($A148,tab_z,2,FALSE)&amp;(K$1+((ROW()-$C153)*4))&amp;":"&amp;VLOOKUP($A148,tab_z,3,FALSE)&amp;(K$2+((ROW()-$C153)*4))),BD!$H$15))/2+IF(K148="","",COUNTIF(INDIRECT("'Calcul1'!"&amp;VLOOKUP($A148,tab_z,2,FALSE)&amp;(K$1+((ROW()-$C153)*4))&amp;":"&amp;VLOOKUP($A148,tab_z,3,FALSE)&amp;(K$2+((ROW()-$C153)*4))),BD!$H$16))/2+IF(K148="","",COUNTIF(INDIRECT("'Calcul1'!"&amp;VLOOKUP($A148,tab_z,2,FALSE)&amp;(K$1+((ROW()-$C153)*4))&amp;":"&amp;VLOOKUP($A148,tab_z,3,FALSE)&amp;(K$2+((ROW()-$C153)*4))),BD!$H$17))/2+IF(K148="","",COUNTIF(INDIRECT("'Calcul1'!"&amp;VLOOKUP($A148,tab_z,2,FALSE)&amp;(K$1+((ROW()-$C153)*4))&amp;":"&amp;VLOOKUP($A148,tab_z,3,FALSE)&amp;(K$2+((ROW()-$C153)*4))),BD!$H$18))/2+IF(K148="","",COUNTIF(INDIRECT("'Calcul1'!"&amp;VLOOKUP($A148,tab_z,2,FALSE)&amp;(K$1+((ROW()-$C153)*4))&amp;":"&amp;VLOOKUP($A148,tab_z,3,FALSE)&amp;(K$2+((ROW()-$C153)*4))),BD!$H$19))/2+IF(K148="","",COUNTIF(INDIRECT("'Calcul1'!"&amp;VLOOKUP($A148,tab_z,2,FALSE)&amp;(K$1+((ROW()-$C153)*4))&amp;":"&amp;VLOOKUP($A148,tab_z,3,FALSE)&amp;(K$2+((ROW()-$C153)*4))),BD!$H$20))/2</f>
        <v>#VALUE!</v>
      </c>
      <c r="L153" s="276" t="e">
        <f ca="1">IF(L148="","",COUNTIF(INDIRECT("'Calcul1'!"&amp;VLOOKUP($A148,tab_z,2,FALSE)&amp;(L$1+((ROW()-$C153)*4))&amp;":"&amp;VLOOKUP($A148,tab_z,3,FALSE)&amp;(L$2+((ROW()-$C153)*4))),BD!$H$2))/2+IF(L148="","",COUNTIF(INDIRECT("'Calcul1'!"&amp;VLOOKUP($A148,tab_z,2,FALSE)&amp;(L$1+((ROW()-$C153)*4))&amp;":"&amp;VLOOKUP($A148,tab_z,3,FALSE)&amp;(L$2+((ROW()-$C153)*4))),BD!$H$3))/2+IF(L148="","",COUNTIF(INDIRECT("'Calcul1'!"&amp;VLOOKUP($A148,tab_z,2,FALSE)&amp;(L$1+((ROW()-$C153)*4))&amp;":"&amp;VLOOKUP($A148,tab_z,3,FALSE)&amp;(L$2+((ROW()-$C153)*4))),BD!$H$4))/2+IF(L148="","",COUNTIF(INDIRECT("'Calcul1'!"&amp;VLOOKUP($A148,tab_z,2,FALSE)&amp;(L$1+((ROW()-$C153)*4))&amp;":"&amp;VLOOKUP($A148,tab_z,3,FALSE)&amp;(L$2+((ROW()-$C153)*4))),BD!$H$5))/2+IF(L148="","",COUNTIF(INDIRECT("'Calcul1'!"&amp;VLOOKUP($A148,tab_z,2,FALSE)&amp;(L$1+((ROW()-$C153)*4))&amp;":"&amp;VLOOKUP($A148,tab_z,3,FALSE)&amp;(L$2+((ROW()-$C153)*4))),BD!$H$6))/2+IF(L148="","",COUNTIF(INDIRECT("'Calcul1'!"&amp;VLOOKUP($A148,tab_z,2,FALSE)&amp;(L$1+((ROW()-$C153)*4))&amp;":"&amp;VLOOKUP($A148,tab_z,3,FALSE)&amp;(L$2+((ROW()-$C153)*4))),BD!$H$7))/2+IF(L148="","",COUNTIF(INDIRECT("'Calcul1'!"&amp;VLOOKUP($A148,tab_z,2,FALSE)&amp;(L$1+((ROW()-$C153)*4))&amp;":"&amp;VLOOKUP($A148,tab_z,3,FALSE)&amp;(L$2+((ROW()-$C153)*4))),BD!$H$8))/2+IF(L148="","",COUNTIF(INDIRECT("'Calcul1'!"&amp;VLOOKUP($A148,tab_z,2,FALSE)&amp;(L$1+((ROW()-$C153)*4))&amp;":"&amp;VLOOKUP($A148,tab_z,3,FALSE)&amp;(L$2+((ROW()-$C153)*4))),BD!$H$9))/2+IF(L148="","",COUNTIF(INDIRECT("'Calcul1'!"&amp;VLOOKUP($A148,tab_z,2,FALSE)&amp;(L$1+((ROW()-$C153)*4))&amp;":"&amp;VLOOKUP($A148,tab_z,3,FALSE)&amp;(L$2+((ROW()-$C153)*4))),BD!$H$10))/2+IF(L148="","",COUNTIF(INDIRECT("'Calcul1'!"&amp;VLOOKUP($A148,tab_z,2,FALSE)&amp;(L$1+((ROW()-$C153)*4))&amp;":"&amp;VLOOKUP($A148,tab_z,3,FALSE)&amp;(L$2+((ROW()-$C153)*4))),BD!$H$11))/2+IF(L148="","",COUNTIF(INDIRECT("'Calcul1'!"&amp;VLOOKUP($A148,tab_z,2,FALSE)&amp;(L$1+((ROW()-$C153)*4))&amp;":"&amp;VLOOKUP($A148,tab_z,3,FALSE)&amp;(L$2+((ROW()-$C153)*4))),BD!$H$12))/2+IF(L148="","",COUNTIF(INDIRECT("'Calcul1'!"&amp;VLOOKUP($A148,tab_z,2,FALSE)&amp;(L$1+((ROW()-$C153)*4))&amp;":"&amp;VLOOKUP($A148,tab_z,3,FALSE)&amp;(L$2+((ROW()-$C153)*4))),BD!$H$13))/2+IF(L148="","",COUNTIF(INDIRECT("'Calcul1'!"&amp;VLOOKUP($A148,tab_z,2,FALSE)&amp;(L$1+((ROW()-$C153)*4))&amp;":"&amp;VLOOKUP($A148,tab_z,3,FALSE)&amp;(L$2+((ROW()-$C153)*4))),BD!$H$14))/2+IF(L148="","",COUNTIF(INDIRECT("'Calcul1'!"&amp;VLOOKUP($A148,tab_z,2,FALSE)&amp;(L$1+((ROW()-$C153)*4))&amp;":"&amp;VLOOKUP($A148,tab_z,3,FALSE)&amp;(L$2+((ROW()-$C153)*4))),BD!$H$15))/2+IF(L148="","",COUNTIF(INDIRECT("'Calcul1'!"&amp;VLOOKUP($A148,tab_z,2,FALSE)&amp;(L$1+((ROW()-$C153)*4))&amp;":"&amp;VLOOKUP($A148,tab_z,3,FALSE)&amp;(L$2+((ROW()-$C153)*4))),BD!$H$16))/2+IF(L148="","",COUNTIF(INDIRECT("'Calcul1'!"&amp;VLOOKUP($A148,tab_z,2,FALSE)&amp;(L$1+((ROW()-$C153)*4))&amp;":"&amp;VLOOKUP($A148,tab_z,3,FALSE)&amp;(L$2+((ROW()-$C153)*4))),BD!$H$17))/2+IF(L148="","",COUNTIF(INDIRECT("'Calcul1'!"&amp;VLOOKUP($A148,tab_z,2,FALSE)&amp;(L$1+((ROW()-$C153)*4))&amp;":"&amp;VLOOKUP($A148,tab_z,3,FALSE)&amp;(L$2+((ROW()-$C153)*4))),BD!$H$18))/2+IF(L148="","",COUNTIF(INDIRECT("'Calcul1'!"&amp;VLOOKUP($A148,tab_z,2,FALSE)&amp;(L$1+((ROW()-$C153)*4))&amp;":"&amp;VLOOKUP($A148,tab_z,3,FALSE)&amp;(L$2+((ROW()-$C153)*4))),BD!$H$19))/2+IF(L148="","",COUNTIF(INDIRECT("'Calcul1'!"&amp;VLOOKUP($A148,tab_z,2,FALSE)&amp;(L$1+((ROW()-$C153)*4))&amp;":"&amp;VLOOKUP($A148,tab_z,3,FALSE)&amp;(L$2+((ROW()-$C153)*4))),BD!$H$20))/2</f>
        <v>#VALUE!</v>
      </c>
    </row>
    <row r="154" spans="1:12" x14ac:dyDescent="0.2">
      <c r="C154">
        <v>154</v>
      </c>
      <c r="D154" s="287" t="s">
        <v>534</v>
      </c>
      <c r="E154" s="274">
        <f ca="1">IF(E148="","",COUNTIF(INDIRECT("'Calcul1'!"&amp;VLOOKUP($A148,tab_z,2,FALSE)&amp;(E$1+((ROW()-$C154)*4))&amp;":"&amp;VLOOKUP($A148,tab_z,3,FALSE)&amp;(E$2+((ROW()-$C154)*4))),BD!$K$2))/2+IF(E148="","",COUNTIF(INDIRECT("'Calcul1'!"&amp;VLOOKUP($A148,tab_z,2,FALSE)&amp;(E$1+((ROW()-$C154)*4))&amp;":"&amp;VLOOKUP($A148,tab_z,3,FALSE)&amp;(E$2+((ROW()-$C154)*4))),BD!$K$3))/2+IF(E148="","",COUNTIF(INDIRECT("'Calcul1'!"&amp;VLOOKUP($A148,tab_z,2,FALSE)&amp;(E$1+((ROW()-$C154)*4))&amp;":"&amp;VLOOKUP($A148,tab_z,3,FALSE)&amp;(E$2+((ROW()-$C154)*4))),BD!$K$4))/2+IF(E148="","",COUNTIF(INDIRECT("'Calcul1'!"&amp;VLOOKUP($A148,tab_z,2,FALSE)&amp;(E$1+((ROW()-$C154)*4))&amp;":"&amp;VLOOKUP($A148,tab_z,3,FALSE)&amp;(E$2+((ROW()-$C154)*4))),BD!$K$5))/2+IF(E148="","",COUNTIF(INDIRECT("'Calcul1'!"&amp;VLOOKUP($A148,tab_z,2,FALSE)&amp;(E$1+((ROW()-$C154)*4))&amp;":"&amp;VLOOKUP($A148,tab_z,3,FALSE)&amp;(E$2+((ROW()-$C154)*4))),BD!$K$6))/2+IF(E148="","",COUNTIF(INDIRECT("'Calcul1'!"&amp;VLOOKUP($A148,tab_z,2,FALSE)&amp;(E$1+((ROW()-$C154)*4))&amp;":"&amp;VLOOKUP($A148,tab_z,3,FALSE)&amp;(E$2+((ROW()-$C154)*4))),BD!$K$7))/2+IF(E148="","",COUNTIF(INDIRECT("'Calcul1'!"&amp;VLOOKUP($A148,tab_z,2,FALSE)&amp;(E$1+((ROW()-$C154)*4))&amp;":"&amp;VLOOKUP($A148,tab_z,3,FALSE)&amp;(E$2+((ROW()-$C154)*4))),BD!$K$8))/2+IF(E148="","",COUNTIF(INDIRECT("'Calcul1'!"&amp;VLOOKUP($A148,tab_z,2,FALSE)&amp;(E$1+((ROW()-$C154)*4))&amp;":"&amp;VLOOKUP($A148,tab_z,3,FALSE)&amp;(E$2+((ROW()-$C154)*4))),BD!$K$9))/2+IF(E148="","",COUNTIF(INDIRECT("'Calcul1'!"&amp;VLOOKUP($A148,tab_z,2,FALSE)&amp;(E$1+((ROW()-$C154)*4))&amp;":"&amp;VLOOKUP($A148,tab_z,3,FALSE)&amp;(E$2+((ROW()-$C154)*4))),BD!$K$10))/2+IF(E148="","",COUNTIF(INDIRECT("'Calcul1'!"&amp;VLOOKUP($A148,tab_z,2,FALSE)&amp;(E$1+((ROW()-$C154)*4))&amp;":"&amp;VLOOKUP($A148,tab_z,3,FALSE)&amp;(E$2+((ROW()-$C154)*4))),BD!$K$11))/2+IF(E148="","",COUNTIF(INDIRECT("'Calcul1'!"&amp;VLOOKUP($A148,tab_z,2,FALSE)&amp;(E$1+((ROW()-$C154)*4))&amp;":"&amp;VLOOKUP($A148,tab_z,3,FALSE)&amp;(E$2+((ROW()-$C154)*4))),BD!$K$12))/2+IF(E148="","",COUNTIF(INDIRECT("'Calcul1'!"&amp;VLOOKUP($A148,tab_z,2,FALSE)&amp;(E$1+((ROW()-$C154)*4))&amp;":"&amp;VLOOKUP($A148,tab_z,3,FALSE)&amp;(E$2+((ROW()-$C154)*4))),BD!$K$13))/2+IF(E148="","",COUNTIF(INDIRECT("'Calcul1'!"&amp;VLOOKUP($A148,tab_z,2,FALSE)&amp;(E$1+((ROW()-$C154)*4))&amp;":"&amp;VLOOKUP($A148,tab_z,3,FALSE)&amp;(E$2+((ROW()-$C154)*4))),BD!$K$14))/2+IF(E148="","",COUNTIF(INDIRECT("'Calcul1'!"&amp;VLOOKUP($A148,tab_z,2,FALSE)&amp;(E$1+((ROW()-$C154)*4))&amp;":"&amp;VLOOKUP($A148,tab_z,3,FALSE)&amp;(E$2+((ROW()-$C154)*4))),BD!$K$15))/2+IF(E148="","",COUNTIF(INDIRECT("'Calcul1'!"&amp;VLOOKUP($A148,tab_z,2,FALSE)&amp;(E$1+((ROW()-$C154)*4))&amp;":"&amp;VLOOKUP($A148,tab_z,3,FALSE)&amp;(E$2+((ROW()-$C154)*4))),BD!$K$16))/2+IF(E148="","",COUNTIF(INDIRECT("'Calcul1'!"&amp;VLOOKUP($A148,tab_z,2,FALSE)&amp;(E$1+((ROW()-$C154)*4))&amp;":"&amp;VLOOKUP($A148,tab_z,3,FALSE)&amp;(E$2+((ROW()-$C154)*4))),BD!$K$17))/2+IF(E148="","",COUNTIF(INDIRECT("'Calcul1'!"&amp;VLOOKUP($A148,tab_z,2,FALSE)&amp;(E$1+((ROW()-$C154)*4))&amp;":"&amp;VLOOKUP($A148,tab_z,3,FALSE)&amp;(E$2+((ROW()-$C154)*4))),BD!$K$18))/2+IF(E148="","",COUNTIF(INDIRECT("'Calcul1'!"&amp;VLOOKUP($A148,tab_z,2,FALSE)&amp;(E$1+((ROW()-$C154)*4))&amp;":"&amp;VLOOKUP($A148,tab_z,3,FALSE)&amp;(E$2+((ROW()-$C154)*4))),BD!$K$19))/2+IF(E148="","",COUNTIF(INDIRECT("'Calcul1'!"&amp;VLOOKUP($A148,tab_z,2,FALSE)&amp;(E$1+((ROW()-$C154)*4))&amp;":"&amp;VLOOKUP($A148,tab_z,3,FALSE)&amp;(E$2+((ROW()-$C154)*4))),BD!$K$20))/2</f>
        <v>0</v>
      </c>
      <c r="F154" s="275">
        <f ca="1">IF(F148="","",COUNTIF(INDIRECT("'Calcul1'!"&amp;VLOOKUP($A148,tab_z,2,FALSE)&amp;(F$1+((ROW()-$C154)*4))&amp;":"&amp;VLOOKUP($A148,tab_z,3,FALSE)&amp;(F$2+((ROW()-$C154)*4))),BD!$K$2))/2+IF(F148="","",COUNTIF(INDIRECT("'Calcul1'!"&amp;VLOOKUP($A148,tab_z,2,FALSE)&amp;(F$1+((ROW()-$C154)*4))&amp;":"&amp;VLOOKUP($A148,tab_z,3,FALSE)&amp;(F$2+((ROW()-$C154)*4))),BD!$K$3))/2+IF(F148="","",COUNTIF(INDIRECT("'Calcul1'!"&amp;VLOOKUP($A148,tab_z,2,FALSE)&amp;(F$1+((ROW()-$C154)*4))&amp;":"&amp;VLOOKUP($A148,tab_z,3,FALSE)&amp;(F$2+((ROW()-$C154)*4))),BD!$K$4))/2+IF(F148="","",COUNTIF(INDIRECT("'Calcul1'!"&amp;VLOOKUP($A148,tab_z,2,FALSE)&amp;(F$1+((ROW()-$C154)*4))&amp;":"&amp;VLOOKUP($A148,tab_z,3,FALSE)&amp;(F$2+((ROW()-$C154)*4))),BD!$K$5))/2+IF(F148="","",COUNTIF(INDIRECT("'Calcul1'!"&amp;VLOOKUP($A148,tab_z,2,FALSE)&amp;(F$1+((ROW()-$C154)*4))&amp;":"&amp;VLOOKUP($A148,tab_z,3,FALSE)&amp;(F$2+((ROW()-$C154)*4))),BD!$K$6))/2+IF(F148="","",COUNTIF(INDIRECT("'Calcul1'!"&amp;VLOOKUP($A148,tab_z,2,FALSE)&amp;(F$1+((ROW()-$C154)*4))&amp;":"&amp;VLOOKUP($A148,tab_z,3,FALSE)&amp;(F$2+((ROW()-$C154)*4))),BD!$K$7))/2+IF(F148="","",COUNTIF(INDIRECT("'Calcul1'!"&amp;VLOOKUP($A148,tab_z,2,FALSE)&amp;(F$1+((ROW()-$C154)*4))&amp;":"&amp;VLOOKUP($A148,tab_z,3,FALSE)&amp;(F$2+((ROW()-$C154)*4))),BD!$K$8))/2+IF(F148="","",COUNTIF(INDIRECT("'Calcul1'!"&amp;VLOOKUP($A148,tab_z,2,FALSE)&amp;(F$1+((ROW()-$C154)*4))&amp;":"&amp;VLOOKUP($A148,tab_z,3,FALSE)&amp;(F$2+((ROW()-$C154)*4))),BD!$K$9))/2+IF(F148="","",COUNTIF(INDIRECT("'Calcul1'!"&amp;VLOOKUP($A148,tab_z,2,FALSE)&amp;(F$1+((ROW()-$C154)*4))&amp;":"&amp;VLOOKUP($A148,tab_z,3,FALSE)&amp;(F$2+((ROW()-$C154)*4))),BD!$K$10))/2+IF(F148="","",COUNTIF(INDIRECT("'Calcul1'!"&amp;VLOOKUP($A148,tab_z,2,FALSE)&amp;(F$1+((ROW()-$C154)*4))&amp;":"&amp;VLOOKUP($A148,tab_z,3,FALSE)&amp;(F$2+((ROW()-$C154)*4))),BD!$K$11))/2+IF(F148="","",COUNTIF(INDIRECT("'Calcul1'!"&amp;VLOOKUP($A148,tab_z,2,FALSE)&amp;(F$1+((ROW()-$C154)*4))&amp;":"&amp;VLOOKUP($A148,tab_z,3,FALSE)&amp;(F$2+((ROW()-$C154)*4))),BD!$K$12))/2+IF(F148="","",COUNTIF(INDIRECT("'Calcul1'!"&amp;VLOOKUP($A148,tab_z,2,FALSE)&amp;(F$1+((ROW()-$C154)*4))&amp;":"&amp;VLOOKUP($A148,tab_z,3,FALSE)&amp;(F$2+((ROW()-$C154)*4))),BD!$K$13))/2+IF(F148="","",COUNTIF(INDIRECT("'Calcul1'!"&amp;VLOOKUP($A148,tab_z,2,FALSE)&amp;(F$1+((ROW()-$C154)*4))&amp;":"&amp;VLOOKUP($A148,tab_z,3,FALSE)&amp;(F$2+((ROW()-$C154)*4))),BD!$K$14))/2+IF(F148="","",COUNTIF(INDIRECT("'Calcul1'!"&amp;VLOOKUP($A148,tab_z,2,FALSE)&amp;(F$1+((ROW()-$C154)*4))&amp;":"&amp;VLOOKUP($A148,tab_z,3,FALSE)&amp;(F$2+((ROW()-$C154)*4))),BD!$K$15))/2+IF(F148="","",COUNTIF(INDIRECT("'Calcul1'!"&amp;VLOOKUP($A148,tab_z,2,FALSE)&amp;(F$1+((ROW()-$C154)*4))&amp;":"&amp;VLOOKUP($A148,tab_z,3,FALSE)&amp;(F$2+((ROW()-$C154)*4))),BD!$K$16))/2+IF(F148="","",COUNTIF(INDIRECT("'Calcul1'!"&amp;VLOOKUP($A148,tab_z,2,FALSE)&amp;(F$1+((ROW()-$C154)*4))&amp;":"&amp;VLOOKUP($A148,tab_z,3,FALSE)&amp;(F$2+((ROW()-$C154)*4))),BD!$K$17))/2+IF(F148="","",COUNTIF(INDIRECT("'Calcul1'!"&amp;VLOOKUP($A148,tab_z,2,FALSE)&amp;(F$1+((ROW()-$C154)*4))&amp;":"&amp;VLOOKUP($A148,tab_z,3,FALSE)&amp;(F$2+((ROW()-$C154)*4))),BD!$K$18))/2+IF(F148="","",COUNTIF(INDIRECT("'Calcul1'!"&amp;VLOOKUP($A148,tab_z,2,FALSE)&amp;(F$1+((ROW()-$C154)*4))&amp;":"&amp;VLOOKUP($A148,tab_z,3,FALSE)&amp;(F$2+((ROW()-$C154)*4))),BD!$K$19))/2+IF(F148="","",COUNTIF(INDIRECT("'Calcul1'!"&amp;VLOOKUP($A148,tab_z,2,FALSE)&amp;(F$1+((ROW()-$C154)*4))&amp;":"&amp;VLOOKUP($A148,tab_z,3,FALSE)&amp;(F$2+((ROW()-$C154)*4))),BD!$K$20))/2</f>
        <v>0</v>
      </c>
      <c r="G154" s="275">
        <f ca="1">IF(G148="","",COUNTIF(INDIRECT("'Calcul1'!"&amp;VLOOKUP($A148,tab_z,2,FALSE)&amp;(G$1+((ROW()-$C154)*4))&amp;":"&amp;VLOOKUP($A148,tab_z,3,FALSE)&amp;(G$2+((ROW()-$C154)*4))),BD!$K$2))/2+IF(G148="","",COUNTIF(INDIRECT("'Calcul1'!"&amp;VLOOKUP($A148,tab_z,2,FALSE)&amp;(G$1+((ROW()-$C154)*4))&amp;":"&amp;VLOOKUP($A148,tab_z,3,FALSE)&amp;(G$2+((ROW()-$C154)*4))),BD!$K$3))/2+IF(G148="","",COUNTIF(INDIRECT("'Calcul1'!"&amp;VLOOKUP($A148,tab_z,2,FALSE)&amp;(G$1+((ROW()-$C154)*4))&amp;":"&amp;VLOOKUP($A148,tab_z,3,FALSE)&amp;(G$2+((ROW()-$C154)*4))),BD!$K$4))/2+IF(G148="","",COUNTIF(INDIRECT("'Calcul1'!"&amp;VLOOKUP($A148,tab_z,2,FALSE)&amp;(G$1+((ROW()-$C154)*4))&amp;":"&amp;VLOOKUP($A148,tab_z,3,FALSE)&amp;(G$2+((ROW()-$C154)*4))),BD!$K$5))/2+IF(G148="","",COUNTIF(INDIRECT("'Calcul1'!"&amp;VLOOKUP($A148,tab_z,2,FALSE)&amp;(G$1+((ROW()-$C154)*4))&amp;":"&amp;VLOOKUP($A148,tab_z,3,FALSE)&amp;(G$2+((ROW()-$C154)*4))),BD!$K$6))/2+IF(G148="","",COUNTIF(INDIRECT("'Calcul1'!"&amp;VLOOKUP($A148,tab_z,2,FALSE)&amp;(G$1+((ROW()-$C154)*4))&amp;":"&amp;VLOOKUP($A148,tab_z,3,FALSE)&amp;(G$2+((ROW()-$C154)*4))),BD!$K$7))/2+IF(G148="","",COUNTIF(INDIRECT("'Calcul1'!"&amp;VLOOKUP($A148,tab_z,2,FALSE)&amp;(G$1+((ROW()-$C154)*4))&amp;":"&amp;VLOOKUP($A148,tab_z,3,FALSE)&amp;(G$2+((ROW()-$C154)*4))),BD!$K$8))/2+IF(G148="","",COUNTIF(INDIRECT("'Calcul1'!"&amp;VLOOKUP($A148,tab_z,2,FALSE)&amp;(G$1+((ROW()-$C154)*4))&amp;":"&amp;VLOOKUP($A148,tab_z,3,FALSE)&amp;(G$2+((ROW()-$C154)*4))),BD!$K$9))/2+IF(G148="","",COUNTIF(INDIRECT("'Calcul1'!"&amp;VLOOKUP($A148,tab_z,2,FALSE)&amp;(G$1+((ROW()-$C154)*4))&amp;":"&amp;VLOOKUP($A148,tab_z,3,FALSE)&amp;(G$2+((ROW()-$C154)*4))),BD!$K$10))/2+IF(G148="","",COUNTIF(INDIRECT("'Calcul1'!"&amp;VLOOKUP($A148,tab_z,2,FALSE)&amp;(G$1+((ROW()-$C154)*4))&amp;":"&amp;VLOOKUP($A148,tab_z,3,FALSE)&amp;(G$2+((ROW()-$C154)*4))),BD!$K$11))/2+IF(G148="","",COUNTIF(INDIRECT("'Calcul1'!"&amp;VLOOKUP($A148,tab_z,2,FALSE)&amp;(G$1+((ROW()-$C154)*4))&amp;":"&amp;VLOOKUP($A148,tab_z,3,FALSE)&amp;(G$2+((ROW()-$C154)*4))),BD!$K$12))/2+IF(G148="","",COUNTIF(INDIRECT("'Calcul1'!"&amp;VLOOKUP($A148,tab_z,2,FALSE)&amp;(G$1+((ROW()-$C154)*4))&amp;":"&amp;VLOOKUP($A148,tab_z,3,FALSE)&amp;(G$2+((ROW()-$C154)*4))),BD!$K$13))/2+IF(G148="","",COUNTIF(INDIRECT("'Calcul1'!"&amp;VLOOKUP($A148,tab_z,2,FALSE)&amp;(G$1+((ROW()-$C154)*4))&amp;":"&amp;VLOOKUP($A148,tab_z,3,FALSE)&amp;(G$2+((ROW()-$C154)*4))),BD!$K$14))/2+IF(G148="","",COUNTIF(INDIRECT("'Calcul1'!"&amp;VLOOKUP($A148,tab_z,2,FALSE)&amp;(G$1+((ROW()-$C154)*4))&amp;":"&amp;VLOOKUP($A148,tab_z,3,FALSE)&amp;(G$2+((ROW()-$C154)*4))),BD!$K$15))/2+IF(G148="","",COUNTIF(INDIRECT("'Calcul1'!"&amp;VLOOKUP($A148,tab_z,2,FALSE)&amp;(G$1+((ROW()-$C154)*4))&amp;":"&amp;VLOOKUP($A148,tab_z,3,FALSE)&amp;(G$2+((ROW()-$C154)*4))),BD!$K$16))/2+IF(G148="","",COUNTIF(INDIRECT("'Calcul1'!"&amp;VLOOKUP($A148,tab_z,2,FALSE)&amp;(G$1+((ROW()-$C154)*4))&amp;":"&amp;VLOOKUP($A148,tab_z,3,FALSE)&amp;(G$2+((ROW()-$C154)*4))),BD!$K$17))/2+IF(G148="","",COUNTIF(INDIRECT("'Calcul1'!"&amp;VLOOKUP($A148,tab_z,2,FALSE)&amp;(G$1+((ROW()-$C154)*4))&amp;":"&amp;VLOOKUP($A148,tab_z,3,FALSE)&amp;(G$2+((ROW()-$C154)*4))),BD!$K$18))/2+IF(G148="","",COUNTIF(INDIRECT("'Calcul1'!"&amp;VLOOKUP($A148,tab_z,2,FALSE)&amp;(G$1+((ROW()-$C154)*4))&amp;":"&amp;VLOOKUP($A148,tab_z,3,FALSE)&amp;(G$2+((ROW()-$C154)*4))),BD!$K$19))/2+IF(G148="","",COUNTIF(INDIRECT("'Calcul1'!"&amp;VLOOKUP($A148,tab_z,2,FALSE)&amp;(G$1+((ROW()-$C154)*4))&amp;":"&amp;VLOOKUP($A148,tab_z,3,FALSE)&amp;(G$2+((ROW()-$C154)*4))),BD!$K$20))/2</f>
        <v>0</v>
      </c>
      <c r="H154" s="275" t="e">
        <f ca="1">IF(H148="","",COUNTIF(INDIRECT("'Calcul1'!"&amp;VLOOKUP($A148,tab_z,2,FALSE)&amp;(H$1+((ROW()-$C154)*4))&amp;":"&amp;VLOOKUP($A148,tab_z,3,FALSE)&amp;(H$2+((ROW()-$C154)*4))),BD!$K$2))/2+IF(H148="","",COUNTIF(INDIRECT("'Calcul1'!"&amp;VLOOKUP($A148,tab_z,2,FALSE)&amp;(H$1+((ROW()-$C154)*4))&amp;":"&amp;VLOOKUP($A148,tab_z,3,FALSE)&amp;(H$2+((ROW()-$C154)*4))),BD!$K$3))/2+IF(H148="","",COUNTIF(INDIRECT("'Calcul1'!"&amp;VLOOKUP($A148,tab_z,2,FALSE)&amp;(H$1+((ROW()-$C154)*4))&amp;":"&amp;VLOOKUP($A148,tab_z,3,FALSE)&amp;(H$2+((ROW()-$C154)*4))),BD!$K$4))/2+IF(H148="","",COUNTIF(INDIRECT("'Calcul1'!"&amp;VLOOKUP($A148,tab_z,2,FALSE)&amp;(H$1+((ROW()-$C154)*4))&amp;":"&amp;VLOOKUP($A148,tab_z,3,FALSE)&amp;(H$2+((ROW()-$C154)*4))),BD!$K$5))/2+IF(H148="","",COUNTIF(INDIRECT("'Calcul1'!"&amp;VLOOKUP($A148,tab_z,2,FALSE)&amp;(H$1+((ROW()-$C154)*4))&amp;":"&amp;VLOOKUP($A148,tab_z,3,FALSE)&amp;(H$2+((ROW()-$C154)*4))),BD!$K$6))/2+IF(H148="","",COUNTIF(INDIRECT("'Calcul1'!"&amp;VLOOKUP($A148,tab_z,2,FALSE)&amp;(H$1+((ROW()-$C154)*4))&amp;":"&amp;VLOOKUP($A148,tab_z,3,FALSE)&amp;(H$2+((ROW()-$C154)*4))),BD!$K$7))/2+IF(H148="","",COUNTIF(INDIRECT("'Calcul1'!"&amp;VLOOKUP($A148,tab_z,2,FALSE)&amp;(H$1+((ROW()-$C154)*4))&amp;":"&amp;VLOOKUP($A148,tab_z,3,FALSE)&amp;(H$2+((ROW()-$C154)*4))),BD!$K$8))/2+IF(H148="","",COUNTIF(INDIRECT("'Calcul1'!"&amp;VLOOKUP($A148,tab_z,2,FALSE)&amp;(H$1+((ROW()-$C154)*4))&amp;":"&amp;VLOOKUP($A148,tab_z,3,FALSE)&amp;(H$2+((ROW()-$C154)*4))),BD!$K$9))/2+IF(H148="","",COUNTIF(INDIRECT("'Calcul1'!"&amp;VLOOKUP($A148,tab_z,2,FALSE)&amp;(H$1+((ROW()-$C154)*4))&amp;":"&amp;VLOOKUP($A148,tab_z,3,FALSE)&amp;(H$2+((ROW()-$C154)*4))),BD!$K$10))/2+IF(H148="","",COUNTIF(INDIRECT("'Calcul1'!"&amp;VLOOKUP($A148,tab_z,2,FALSE)&amp;(H$1+((ROW()-$C154)*4))&amp;":"&amp;VLOOKUP($A148,tab_z,3,FALSE)&amp;(H$2+((ROW()-$C154)*4))),BD!$K$11))/2+IF(H148="","",COUNTIF(INDIRECT("'Calcul1'!"&amp;VLOOKUP($A148,tab_z,2,FALSE)&amp;(H$1+((ROW()-$C154)*4))&amp;":"&amp;VLOOKUP($A148,tab_z,3,FALSE)&amp;(H$2+((ROW()-$C154)*4))),BD!$K$12))/2+IF(H148="","",COUNTIF(INDIRECT("'Calcul1'!"&amp;VLOOKUP($A148,tab_z,2,FALSE)&amp;(H$1+((ROW()-$C154)*4))&amp;":"&amp;VLOOKUP($A148,tab_z,3,FALSE)&amp;(H$2+((ROW()-$C154)*4))),BD!$K$13))/2+IF(H148="","",COUNTIF(INDIRECT("'Calcul1'!"&amp;VLOOKUP($A148,tab_z,2,FALSE)&amp;(H$1+((ROW()-$C154)*4))&amp;":"&amp;VLOOKUP($A148,tab_z,3,FALSE)&amp;(H$2+((ROW()-$C154)*4))),BD!$K$14))/2+IF(H148="","",COUNTIF(INDIRECT("'Calcul1'!"&amp;VLOOKUP($A148,tab_z,2,FALSE)&amp;(H$1+((ROW()-$C154)*4))&amp;":"&amp;VLOOKUP($A148,tab_z,3,FALSE)&amp;(H$2+((ROW()-$C154)*4))),BD!$K$15))/2+IF(H148="","",COUNTIF(INDIRECT("'Calcul1'!"&amp;VLOOKUP($A148,tab_z,2,FALSE)&amp;(H$1+((ROW()-$C154)*4))&amp;":"&amp;VLOOKUP($A148,tab_z,3,FALSE)&amp;(H$2+((ROW()-$C154)*4))),BD!$K$16))/2+IF(H148="","",COUNTIF(INDIRECT("'Calcul1'!"&amp;VLOOKUP($A148,tab_z,2,FALSE)&amp;(H$1+((ROW()-$C154)*4))&amp;":"&amp;VLOOKUP($A148,tab_z,3,FALSE)&amp;(H$2+((ROW()-$C154)*4))),BD!$K$17))/2+IF(H148="","",COUNTIF(INDIRECT("'Calcul1'!"&amp;VLOOKUP($A148,tab_z,2,FALSE)&amp;(H$1+((ROW()-$C154)*4))&amp;":"&amp;VLOOKUP($A148,tab_z,3,FALSE)&amp;(H$2+((ROW()-$C154)*4))),BD!$K$18))/2+IF(H148="","",COUNTIF(INDIRECT("'Calcul1'!"&amp;VLOOKUP($A148,tab_z,2,FALSE)&amp;(H$1+((ROW()-$C154)*4))&amp;":"&amp;VLOOKUP($A148,tab_z,3,FALSE)&amp;(H$2+((ROW()-$C154)*4))),BD!$K$19))/2+IF(H148="","",COUNTIF(INDIRECT("'Calcul1'!"&amp;VLOOKUP($A148,tab_z,2,FALSE)&amp;(H$1+((ROW()-$C154)*4))&amp;":"&amp;VLOOKUP($A148,tab_z,3,FALSE)&amp;(H$2+((ROW()-$C154)*4))),BD!$K$20))/2</f>
        <v>#VALUE!</v>
      </c>
      <c r="I154" s="275" t="e">
        <f ca="1">IF(I148="","",COUNTIF(INDIRECT("'Calcul1'!"&amp;VLOOKUP($A148,tab_z,2,FALSE)&amp;(I$1+((ROW()-$C154)*4))&amp;":"&amp;VLOOKUP($A148,tab_z,3,FALSE)&amp;(I$2+((ROW()-$C154)*4))),BD!$K$2))/2+IF(I148="","",COUNTIF(INDIRECT("'Calcul1'!"&amp;VLOOKUP($A148,tab_z,2,FALSE)&amp;(I$1+((ROW()-$C154)*4))&amp;":"&amp;VLOOKUP($A148,tab_z,3,FALSE)&amp;(I$2+((ROW()-$C154)*4))),BD!$K$3))/2+IF(I148="","",COUNTIF(INDIRECT("'Calcul1'!"&amp;VLOOKUP($A148,tab_z,2,FALSE)&amp;(I$1+((ROW()-$C154)*4))&amp;":"&amp;VLOOKUP($A148,tab_z,3,FALSE)&amp;(I$2+((ROW()-$C154)*4))),BD!$K$4))/2+IF(I148="","",COUNTIF(INDIRECT("'Calcul1'!"&amp;VLOOKUP($A148,tab_z,2,FALSE)&amp;(I$1+((ROW()-$C154)*4))&amp;":"&amp;VLOOKUP($A148,tab_z,3,FALSE)&amp;(I$2+((ROW()-$C154)*4))),BD!$K$5))/2+IF(I148="","",COUNTIF(INDIRECT("'Calcul1'!"&amp;VLOOKUP($A148,tab_z,2,FALSE)&amp;(I$1+((ROW()-$C154)*4))&amp;":"&amp;VLOOKUP($A148,tab_z,3,FALSE)&amp;(I$2+((ROW()-$C154)*4))),BD!$K$6))/2+IF(I148="","",COUNTIF(INDIRECT("'Calcul1'!"&amp;VLOOKUP($A148,tab_z,2,FALSE)&amp;(I$1+((ROW()-$C154)*4))&amp;":"&amp;VLOOKUP($A148,tab_z,3,FALSE)&amp;(I$2+((ROW()-$C154)*4))),BD!$K$7))/2+IF(I148="","",COUNTIF(INDIRECT("'Calcul1'!"&amp;VLOOKUP($A148,tab_z,2,FALSE)&amp;(I$1+((ROW()-$C154)*4))&amp;":"&amp;VLOOKUP($A148,tab_z,3,FALSE)&amp;(I$2+((ROW()-$C154)*4))),BD!$K$8))/2+IF(I148="","",COUNTIF(INDIRECT("'Calcul1'!"&amp;VLOOKUP($A148,tab_z,2,FALSE)&amp;(I$1+((ROW()-$C154)*4))&amp;":"&amp;VLOOKUP($A148,tab_z,3,FALSE)&amp;(I$2+((ROW()-$C154)*4))),BD!$K$9))/2+IF(I148="","",COUNTIF(INDIRECT("'Calcul1'!"&amp;VLOOKUP($A148,tab_z,2,FALSE)&amp;(I$1+((ROW()-$C154)*4))&amp;":"&amp;VLOOKUP($A148,tab_z,3,FALSE)&amp;(I$2+((ROW()-$C154)*4))),BD!$K$10))/2+IF(I148="","",COUNTIF(INDIRECT("'Calcul1'!"&amp;VLOOKUP($A148,tab_z,2,FALSE)&amp;(I$1+((ROW()-$C154)*4))&amp;":"&amp;VLOOKUP($A148,tab_z,3,FALSE)&amp;(I$2+((ROW()-$C154)*4))),BD!$K$11))/2+IF(I148="","",COUNTIF(INDIRECT("'Calcul1'!"&amp;VLOOKUP($A148,tab_z,2,FALSE)&amp;(I$1+((ROW()-$C154)*4))&amp;":"&amp;VLOOKUP($A148,tab_z,3,FALSE)&amp;(I$2+((ROW()-$C154)*4))),BD!$K$12))/2+IF(I148="","",COUNTIF(INDIRECT("'Calcul1'!"&amp;VLOOKUP($A148,tab_z,2,FALSE)&amp;(I$1+((ROW()-$C154)*4))&amp;":"&amp;VLOOKUP($A148,tab_z,3,FALSE)&amp;(I$2+((ROW()-$C154)*4))),BD!$K$13))/2+IF(I148="","",COUNTIF(INDIRECT("'Calcul1'!"&amp;VLOOKUP($A148,tab_z,2,FALSE)&amp;(I$1+((ROW()-$C154)*4))&amp;":"&amp;VLOOKUP($A148,tab_z,3,FALSE)&amp;(I$2+((ROW()-$C154)*4))),BD!$K$14))/2+IF(I148="","",COUNTIF(INDIRECT("'Calcul1'!"&amp;VLOOKUP($A148,tab_z,2,FALSE)&amp;(I$1+((ROW()-$C154)*4))&amp;":"&amp;VLOOKUP($A148,tab_z,3,FALSE)&amp;(I$2+((ROW()-$C154)*4))),BD!$K$15))/2+IF(I148="","",COUNTIF(INDIRECT("'Calcul1'!"&amp;VLOOKUP($A148,tab_z,2,FALSE)&amp;(I$1+((ROW()-$C154)*4))&amp;":"&amp;VLOOKUP($A148,tab_z,3,FALSE)&amp;(I$2+((ROW()-$C154)*4))),BD!$K$16))/2+IF(I148="","",COUNTIF(INDIRECT("'Calcul1'!"&amp;VLOOKUP($A148,tab_z,2,FALSE)&amp;(I$1+((ROW()-$C154)*4))&amp;":"&amp;VLOOKUP($A148,tab_z,3,FALSE)&amp;(I$2+((ROW()-$C154)*4))),BD!$K$17))/2+IF(I148="","",COUNTIF(INDIRECT("'Calcul1'!"&amp;VLOOKUP($A148,tab_z,2,FALSE)&amp;(I$1+((ROW()-$C154)*4))&amp;":"&amp;VLOOKUP($A148,tab_z,3,FALSE)&amp;(I$2+((ROW()-$C154)*4))),BD!$K$18))/2+IF(I148="","",COUNTIF(INDIRECT("'Calcul1'!"&amp;VLOOKUP($A148,tab_z,2,FALSE)&amp;(I$1+((ROW()-$C154)*4))&amp;":"&amp;VLOOKUP($A148,tab_z,3,FALSE)&amp;(I$2+((ROW()-$C154)*4))),BD!$K$19))/2+IF(I148="","",COUNTIF(INDIRECT("'Calcul1'!"&amp;VLOOKUP($A148,tab_z,2,FALSE)&amp;(I$1+((ROW()-$C154)*4))&amp;":"&amp;VLOOKUP($A148,tab_z,3,FALSE)&amp;(I$2+((ROW()-$C154)*4))),BD!$K$20))/2</f>
        <v>#VALUE!</v>
      </c>
      <c r="J154" s="275" t="e">
        <f ca="1">IF(J148="","",COUNTIF(INDIRECT("'Calcul1'!"&amp;VLOOKUP($A148,tab_z,2,FALSE)&amp;(J$1+((ROW()-$C154)*4))&amp;":"&amp;VLOOKUP($A148,tab_z,3,FALSE)&amp;(J$2+((ROW()-$C154)*4))),BD!$K$2))/2+IF(J148="","",COUNTIF(INDIRECT("'Calcul1'!"&amp;VLOOKUP($A148,tab_z,2,FALSE)&amp;(J$1+((ROW()-$C154)*4))&amp;":"&amp;VLOOKUP($A148,tab_z,3,FALSE)&amp;(J$2+((ROW()-$C154)*4))),BD!$K$3))/2+IF(J148="","",COUNTIF(INDIRECT("'Calcul1'!"&amp;VLOOKUP($A148,tab_z,2,FALSE)&amp;(J$1+((ROW()-$C154)*4))&amp;":"&amp;VLOOKUP($A148,tab_z,3,FALSE)&amp;(J$2+((ROW()-$C154)*4))),BD!$K$4))/2+IF(J148="","",COUNTIF(INDIRECT("'Calcul1'!"&amp;VLOOKUP($A148,tab_z,2,FALSE)&amp;(J$1+((ROW()-$C154)*4))&amp;":"&amp;VLOOKUP($A148,tab_z,3,FALSE)&amp;(J$2+((ROW()-$C154)*4))),BD!$K$5))/2+IF(J148="","",COUNTIF(INDIRECT("'Calcul1'!"&amp;VLOOKUP($A148,tab_z,2,FALSE)&amp;(J$1+((ROW()-$C154)*4))&amp;":"&amp;VLOOKUP($A148,tab_z,3,FALSE)&amp;(J$2+((ROW()-$C154)*4))),BD!$K$6))/2+IF(J148="","",COUNTIF(INDIRECT("'Calcul1'!"&amp;VLOOKUP($A148,tab_z,2,FALSE)&amp;(J$1+((ROW()-$C154)*4))&amp;":"&amp;VLOOKUP($A148,tab_z,3,FALSE)&amp;(J$2+((ROW()-$C154)*4))),BD!$K$7))/2+IF(J148="","",COUNTIF(INDIRECT("'Calcul1'!"&amp;VLOOKUP($A148,tab_z,2,FALSE)&amp;(J$1+((ROW()-$C154)*4))&amp;":"&amp;VLOOKUP($A148,tab_z,3,FALSE)&amp;(J$2+((ROW()-$C154)*4))),BD!$K$8))/2+IF(J148="","",COUNTIF(INDIRECT("'Calcul1'!"&amp;VLOOKUP($A148,tab_z,2,FALSE)&amp;(J$1+((ROW()-$C154)*4))&amp;":"&amp;VLOOKUP($A148,tab_z,3,FALSE)&amp;(J$2+((ROW()-$C154)*4))),BD!$K$9))/2+IF(J148="","",COUNTIF(INDIRECT("'Calcul1'!"&amp;VLOOKUP($A148,tab_z,2,FALSE)&amp;(J$1+((ROW()-$C154)*4))&amp;":"&amp;VLOOKUP($A148,tab_z,3,FALSE)&amp;(J$2+((ROW()-$C154)*4))),BD!$K$10))/2+IF(J148="","",COUNTIF(INDIRECT("'Calcul1'!"&amp;VLOOKUP($A148,tab_z,2,FALSE)&amp;(J$1+((ROW()-$C154)*4))&amp;":"&amp;VLOOKUP($A148,tab_z,3,FALSE)&amp;(J$2+((ROW()-$C154)*4))),BD!$K$11))/2+IF(J148="","",COUNTIF(INDIRECT("'Calcul1'!"&amp;VLOOKUP($A148,tab_z,2,FALSE)&amp;(J$1+((ROW()-$C154)*4))&amp;":"&amp;VLOOKUP($A148,tab_z,3,FALSE)&amp;(J$2+((ROW()-$C154)*4))),BD!$K$12))/2+IF(J148="","",COUNTIF(INDIRECT("'Calcul1'!"&amp;VLOOKUP($A148,tab_z,2,FALSE)&amp;(J$1+((ROW()-$C154)*4))&amp;":"&amp;VLOOKUP($A148,tab_z,3,FALSE)&amp;(J$2+((ROW()-$C154)*4))),BD!$K$13))/2+IF(J148="","",COUNTIF(INDIRECT("'Calcul1'!"&amp;VLOOKUP($A148,tab_z,2,FALSE)&amp;(J$1+((ROW()-$C154)*4))&amp;":"&amp;VLOOKUP($A148,tab_z,3,FALSE)&amp;(J$2+((ROW()-$C154)*4))),BD!$K$14))/2+IF(J148="","",COUNTIF(INDIRECT("'Calcul1'!"&amp;VLOOKUP($A148,tab_z,2,FALSE)&amp;(J$1+((ROW()-$C154)*4))&amp;":"&amp;VLOOKUP($A148,tab_z,3,FALSE)&amp;(J$2+((ROW()-$C154)*4))),BD!$K$15))/2+IF(J148="","",COUNTIF(INDIRECT("'Calcul1'!"&amp;VLOOKUP($A148,tab_z,2,FALSE)&amp;(J$1+((ROW()-$C154)*4))&amp;":"&amp;VLOOKUP($A148,tab_z,3,FALSE)&amp;(J$2+((ROW()-$C154)*4))),BD!$K$16))/2+IF(J148="","",COUNTIF(INDIRECT("'Calcul1'!"&amp;VLOOKUP($A148,tab_z,2,FALSE)&amp;(J$1+((ROW()-$C154)*4))&amp;":"&amp;VLOOKUP($A148,tab_z,3,FALSE)&amp;(J$2+((ROW()-$C154)*4))),BD!$K$17))/2+IF(J148="","",COUNTIF(INDIRECT("'Calcul1'!"&amp;VLOOKUP($A148,tab_z,2,FALSE)&amp;(J$1+((ROW()-$C154)*4))&amp;":"&amp;VLOOKUP($A148,tab_z,3,FALSE)&amp;(J$2+((ROW()-$C154)*4))),BD!$K$18))/2+IF(J148="","",COUNTIF(INDIRECT("'Calcul1'!"&amp;VLOOKUP($A148,tab_z,2,FALSE)&amp;(J$1+((ROW()-$C154)*4))&amp;":"&amp;VLOOKUP($A148,tab_z,3,FALSE)&amp;(J$2+((ROW()-$C154)*4))),BD!$K$19))/2+IF(J148="","",COUNTIF(INDIRECT("'Calcul1'!"&amp;VLOOKUP($A148,tab_z,2,FALSE)&amp;(J$1+((ROW()-$C154)*4))&amp;":"&amp;VLOOKUP($A148,tab_z,3,FALSE)&amp;(J$2+((ROW()-$C154)*4))),BD!$K$20))/2</f>
        <v>#VALUE!</v>
      </c>
      <c r="K154" s="275" t="e">
        <f ca="1">IF(K148="","",COUNTIF(INDIRECT("'Calcul1'!"&amp;VLOOKUP($A148,tab_z,2,FALSE)&amp;(K$1+((ROW()-$C154)*4))&amp;":"&amp;VLOOKUP($A148,tab_z,3,FALSE)&amp;(K$2+((ROW()-$C154)*4))),BD!$K$2))/2+IF(K148="","",COUNTIF(INDIRECT("'Calcul1'!"&amp;VLOOKUP($A148,tab_z,2,FALSE)&amp;(K$1+((ROW()-$C154)*4))&amp;":"&amp;VLOOKUP($A148,tab_z,3,FALSE)&amp;(K$2+((ROW()-$C154)*4))),BD!$K$3))/2+IF(K148="","",COUNTIF(INDIRECT("'Calcul1'!"&amp;VLOOKUP($A148,tab_z,2,FALSE)&amp;(K$1+((ROW()-$C154)*4))&amp;":"&amp;VLOOKUP($A148,tab_z,3,FALSE)&amp;(K$2+((ROW()-$C154)*4))),BD!$K$4))/2+IF(K148="","",COUNTIF(INDIRECT("'Calcul1'!"&amp;VLOOKUP($A148,tab_z,2,FALSE)&amp;(K$1+((ROW()-$C154)*4))&amp;":"&amp;VLOOKUP($A148,tab_z,3,FALSE)&amp;(K$2+((ROW()-$C154)*4))),BD!$K$5))/2+IF(K148="","",COUNTIF(INDIRECT("'Calcul1'!"&amp;VLOOKUP($A148,tab_z,2,FALSE)&amp;(K$1+((ROW()-$C154)*4))&amp;":"&amp;VLOOKUP($A148,tab_z,3,FALSE)&amp;(K$2+((ROW()-$C154)*4))),BD!$K$6))/2+IF(K148="","",COUNTIF(INDIRECT("'Calcul1'!"&amp;VLOOKUP($A148,tab_z,2,FALSE)&amp;(K$1+((ROW()-$C154)*4))&amp;":"&amp;VLOOKUP($A148,tab_z,3,FALSE)&amp;(K$2+((ROW()-$C154)*4))),BD!$K$7))/2+IF(K148="","",COUNTIF(INDIRECT("'Calcul1'!"&amp;VLOOKUP($A148,tab_z,2,FALSE)&amp;(K$1+((ROW()-$C154)*4))&amp;":"&amp;VLOOKUP($A148,tab_z,3,FALSE)&amp;(K$2+((ROW()-$C154)*4))),BD!$K$8))/2+IF(K148="","",COUNTIF(INDIRECT("'Calcul1'!"&amp;VLOOKUP($A148,tab_z,2,FALSE)&amp;(K$1+((ROW()-$C154)*4))&amp;":"&amp;VLOOKUP($A148,tab_z,3,FALSE)&amp;(K$2+((ROW()-$C154)*4))),BD!$K$9))/2+IF(K148="","",COUNTIF(INDIRECT("'Calcul1'!"&amp;VLOOKUP($A148,tab_z,2,FALSE)&amp;(K$1+((ROW()-$C154)*4))&amp;":"&amp;VLOOKUP($A148,tab_z,3,FALSE)&amp;(K$2+((ROW()-$C154)*4))),BD!$K$10))/2+IF(K148="","",COUNTIF(INDIRECT("'Calcul1'!"&amp;VLOOKUP($A148,tab_z,2,FALSE)&amp;(K$1+((ROW()-$C154)*4))&amp;":"&amp;VLOOKUP($A148,tab_z,3,FALSE)&amp;(K$2+((ROW()-$C154)*4))),BD!$K$11))/2+IF(K148="","",COUNTIF(INDIRECT("'Calcul1'!"&amp;VLOOKUP($A148,tab_z,2,FALSE)&amp;(K$1+((ROW()-$C154)*4))&amp;":"&amp;VLOOKUP($A148,tab_z,3,FALSE)&amp;(K$2+((ROW()-$C154)*4))),BD!$K$12))/2+IF(K148="","",COUNTIF(INDIRECT("'Calcul1'!"&amp;VLOOKUP($A148,tab_z,2,FALSE)&amp;(K$1+((ROW()-$C154)*4))&amp;":"&amp;VLOOKUP($A148,tab_z,3,FALSE)&amp;(K$2+((ROW()-$C154)*4))),BD!$K$13))/2+IF(K148="","",COUNTIF(INDIRECT("'Calcul1'!"&amp;VLOOKUP($A148,tab_z,2,FALSE)&amp;(K$1+((ROW()-$C154)*4))&amp;":"&amp;VLOOKUP($A148,tab_z,3,FALSE)&amp;(K$2+((ROW()-$C154)*4))),BD!$K$14))/2+IF(K148="","",COUNTIF(INDIRECT("'Calcul1'!"&amp;VLOOKUP($A148,tab_z,2,FALSE)&amp;(K$1+((ROW()-$C154)*4))&amp;":"&amp;VLOOKUP($A148,tab_z,3,FALSE)&amp;(K$2+((ROW()-$C154)*4))),BD!$K$15))/2+IF(K148="","",COUNTIF(INDIRECT("'Calcul1'!"&amp;VLOOKUP($A148,tab_z,2,FALSE)&amp;(K$1+((ROW()-$C154)*4))&amp;":"&amp;VLOOKUP($A148,tab_z,3,FALSE)&amp;(K$2+((ROW()-$C154)*4))),BD!$K$16))/2+IF(K148="","",COUNTIF(INDIRECT("'Calcul1'!"&amp;VLOOKUP($A148,tab_z,2,FALSE)&amp;(K$1+((ROW()-$C154)*4))&amp;":"&amp;VLOOKUP($A148,tab_z,3,FALSE)&amp;(K$2+((ROW()-$C154)*4))),BD!$K$17))/2+IF(K148="","",COUNTIF(INDIRECT("'Calcul1'!"&amp;VLOOKUP($A148,tab_z,2,FALSE)&amp;(K$1+((ROW()-$C154)*4))&amp;":"&amp;VLOOKUP($A148,tab_z,3,FALSE)&amp;(K$2+((ROW()-$C154)*4))),BD!$K$18))/2+IF(K148="","",COUNTIF(INDIRECT("'Calcul1'!"&amp;VLOOKUP($A148,tab_z,2,FALSE)&amp;(K$1+((ROW()-$C154)*4))&amp;":"&amp;VLOOKUP($A148,tab_z,3,FALSE)&amp;(K$2+((ROW()-$C154)*4))),BD!$K$19))/2+IF(K148="","",COUNTIF(INDIRECT("'Calcul1'!"&amp;VLOOKUP($A148,tab_z,2,FALSE)&amp;(K$1+((ROW()-$C154)*4))&amp;":"&amp;VLOOKUP($A148,tab_z,3,FALSE)&amp;(K$2+((ROW()-$C154)*4))),BD!$K$20))/2</f>
        <v>#VALUE!</v>
      </c>
      <c r="L154" s="276" t="e">
        <f ca="1">IF(L148="","",COUNTIF(INDIRECT("'Calcul1'!"&amp;VLOOKUP($A148,tab_z,2,FALSE)&amp;(L$1+((ROW()-$C154)*4))&amp;":"&amp;VLOOKUP($A148,tab_z,3,FALSE)&amp;(L$2+((ROW()-$C154)*4))),BD!$K$2))/2+IF(L148="","",COUNTIF(INDIRECT("'Calcul1'!"&amp;VLOOKUP($A148,tab_z,2,FALSE)&amp;(L$1+((ROW()-$C154)*4))&amp;":"&amp;VLOOKUP($A148,tab_z,3,FALSE)&amp;(L$2+((ROW()-$C154)*4))),BD!$K$3))/2+IF(L148="","",COUNTIF(INDIRECT("'Calcul1'!"&amp;VLOOKUP($A148,tab_z,2,FALSE)&amp;(L$1+((ROW()-$C154)*4))&amp;":"&amp;VLOOKUP($A148,tab_z,3,FALSE)&amp;(L$2+((ROW()-$C154)*4))),BD!$K$4))/2+IF(L148="","",COUNTIF(INDIRECT("'Calcul1'!"&amp;VLOOKUP($A148,tab_z,2,FALSE)&amp;(L$1+((ROW()-$C154)*4))&amp;":"&amp;VLOOKUP($A148,tab_z,3,FALSE)&amp;(L$2+((ROW()-$C154)*4))),BD!$K$5))/2+IF(L148="","",COUNTIF(INDIRECT("'Calcul1'!"&amp;VLOOKUP($A148,tab_z,2,FALSE)&amp;(L$1+((ROW()-$C154)*4))&amp;":"&amp;VLOOKUP($A148,tab_z,3,FALSE)&amp;(L$2+((ROW()-$C154)*4))),BD!$K$6))/2+IF(L148="","",COUNTIF(INDIRECT("'Calcul1'!"&amp;VLOOKUP($A148,tab_z,2,FALSE)&amp;(L$1+((ROW()-$C154)*4))&amp;":"&amp;VLOOKUP($A148,tab_z,3,FALSE)&amp;(L$2+((ROW()-$C154)*4))),BD!$K$7))/2+IF(L148="","",COUNTIF(INDIRECT("'Calcul1'!"&amp;VLOOKUP($A148,tab_z,2,FALSE)&amp;(L$1+((ROW()-$C154)*4))&amp;":"&amp;VLOOKUP($A148,tab_z,3,FALSE)&amp;(L$2+((ROW()-$C154)*4))),BD!$K$8))/2+IF(L148="","",COUNTIF(INDIRECT("'Calcul1'!"&amp;VLOOKUP($A148,tab_z,2,FALSE)&amp;(L$1+((ROW()-$C154)*4))&amp;":"&amp;VLOOKUP($A148,tab_z,3,FALSE)&amp;(L$2+((ROW()-$C154)*4))),BD!$K$9))/2+IF(L148="","",COUNTIF(INDIRECT("'Calcul1'!"&amp;VLOOKUP($A148,tab_z,2,FALSE)&amp;(L$1+((ROW()-$C154)*4))&amp;":"&amp;VLOOKUP($A148,tab_z,3,FALSE)&amp;(L$2+((ROW()-$C154)*4))),BD!$K$10))/2+IF(L148="","",COUNTIF(INDIRECT("'Calcul1'!"&amp;VLOOKUP($A148,tab_z,2,FALSE)&amp;(L$1+((ROW()-$C154)*4))&amp;":"&amp;VLOOKUP($A148,tab_z,3,FALSE)&amp;(L$2+((ROW()-$C154)*4))),BD!$K$11))/2+IF(L148="","",COUNTIF(INDIRECT("'Calcul1'!"&amp;VLOOKUP($A148,tab_z,2,FALSE)&amp;(L$1+((ROW()-$C154)*4))&amp;":"&amp;VLOOKUP($A148,tab_z,3,FALSE)&amp;(L$2+((ROW()-$C154)*4))),BD!$K$12))/2+IF(L148="","",COUNTIF(INDIRECT("'Calcul1'!"&amp;VLOOKUP($A148,tab_z,2,FALSE)&amp;(L$1+((ROW()-$C154)*4))&amp;":"&amp;VLOOKUP($A148,tab_z,3,FALSE)&amp;(L$2+((ROW()-$C154)*4))),BD!$K$13))/2+IF(L148="","",COUNTIF(INDIRECT("'Calcul1'!"&amp;VLOOKUP($A148,tab_z,2,FALSE)&amp;(L$1+((ROW()-$C154)*4))&amp;":"&amp;VLOOKUP($A148,tab_z,3,FALSE)&amp;(L$2+((ROW()-$C154)*4))),BD!$K$14))/2+IF(L148="","",COUNTIF(INDIRECT("'Calcul1'!"&amp;VLOOKUP($A148,tab_z,2,FALSE)&amp;(L$1+((ROW()-$C154)*4))&amp;":"&amp;VLOOKUP($A148,tab_z,3,FALSE)&amp;(L$2+((ROW()-$C154)*4))),BD!$K$15))/2+IF(L148="","",COUNTIF(INDIRECT("'Calcul1'!"&amp;VLOOKUP($A148,tab_z,2,FALSE)&amp;(L$1+((ROW()-$C154)*4))&amp;":"&amp;VLOOKUP($A148,tab_z,3,FALSE)&amp;(L$2+((ROW()-$C154)*4))),BD!$K$16))/2+IF(L148="","",COUNTIF(INDIRECT("'Calcul1'!"&amp;VLOOKUP($A148,tab_z,2,FALSE)&amp;(L$1+((ROW()-$C154)*4))&amp;":"&amp;VLOOKUP($A148,tab_z,3,FALSE)&amp;(L$2+((ROW()-$C154)*4))),BD!$K$17))/2+IF(L148="","",COUNTIF(INDIRECT("'Calcul1'!"&amp;VLOOKUP($A148,tab_z,2,FALSE)&amp;(L$1+((ROW()-$C154)*4))&amp;":"&amp;VLOOKUP($A148,tab_z,3,FALSE)&amp;(L$2+((ROW()-$C154)*4))),BD!$K$18))/2+IF(L148="","",COUNTIF(INDIRECT("'Calcul1'!"&amp;VLOOKUP($A148,tab_z,2,FALSE)&amp;(L$1+((ROW()-$C154)*4))&amp;":"&amp;VLOOKUP($A148,tab_z,3,FALSE)&amp;(L$2+((ROW()-$C154)*4))),BD!$K$19))/2+IF(L148="","",COUNTIF(INDIRECT("'Calcul1'!"&amp;VLOOKUP($A148,tab_z,2,FALSE)&amp;(L$1+((ROW()-$C154)*4))&amp;":"&amp;VLOOKUP($A148,tab_z,3,FALSE)&amp;(L$2+((ROW()-$C154)*4))),BD!$K$20))/2</f>
        <v>#VALUE!</v>
      </c>
    </row>
    <row r="155" spans="1:12" x14ac:dyDescent="0.2">
      <c r="C155">
        <v>155</v>
      </c>
      <c r="D155" s="287" t="s">
        <v>535</v>
      </c>
      <c r="E155" s="274">
        <f t="shared" ref="E155:L155" ca="1" si="46">IF(E148="","",COUNTIF(INDIRECT("'Calcul1'!"&amp;VLOOKUP($A148,tab_z,2,FALSE)&amp;(E$1+((ROW()-$C155)*4))&amp;":"&amp;VLOOKUP($A148,tab_z,3,FALSE)&amp;(E$2+((ROW()-$C155)*4))),0))</f>
        <v>8</v>
      </c>
      <c r="F155" s="275">
        <f t="shared" ca="1" si="46"/>
        <v>8</v>
      </c>
      <c r="G155" s="275">
        <f t="shared" ca="1" si="46"/>
        <v>8</v>
      </c>
      <c r="H155" s="275" t="str">
        <f t="shared" ca="1" si="46"/>
        <v/>
      </c>
      <c r="I155" s="275" t="str">
        <f t="shared" ca="1" si="46"/>
        <v/>
      </c>
      <c r="J155" s="275" t="str">
        <f t="shared" ca="1" si="46"/>
        <v/>
      </c>
      <c r="K155" s="275" t="str">
        <f t="shared" ca="1" si="46"/>
        <v/>
      </c>
      <c r="L155" s="276" t="str">
        <f t="shared" ca="1" si="46"/>
        <v/>
      </c>
    </row>
    <row r="156" spans="1:12" x14ac:dyDescent="0.2">
      <c r="C156">
        <v>156</v>
      </c>
      <c r="D156" s="287" t="s">
        <v>536</v>
      </c>
      <c r="E156" s="274">
        <f ca="1">IF(E148="","",COUNTIF(INDIRECT("'Calcul1'!"&amp;VLOOKUP($A148,tab_z,2,FALSE)&amp;(E$1+((ROW()-$C156)*4))&amp;":"&amp;VLOOKUP($A148,tab_z,3,FALSE)&amp;(E$2+((ROW()-$C156)*4))),BD!$B$2))+IF(E148="","",COUNTIF(INDIRECT("'Calcul1'!"&amp;VLOOKUP($A148,tab_z,2,FALSE)&amp;(E$1+((ROW()-$C156)*4))&amp;":"&amp;VLOOKUP($A148,tab_z,3,FALSE)&amp;(E$2+((ROW()-$C156)*4))),CP_2_M))/2+IF(E148="","",COUNTIF(INDIRECT("'Calcul1'!"&amp;VLOOKUP($A148,tab_z,2,FALSE)&amp;(E$1+((ROW()-$C156)*4))&amp;":"&amp;VLOOKUP($A148,tab_z,3,FALSE)&amp;(E$2+((ROW()-$C156)*4))),CP_2_A))/2+IF(E148="","",COUNTIF(INDIRECT("'Calcul1'!"&amp;VLOOKUP($A148,tab_z,2,FALSE)&amp;(E$1+((ROW()-$C156)*4))&amp;":"&amp;VLOOKUP($A148,tab_z,3,FALSE)&amp;(E$2+((ROW()-$C156)*4))),BD!$B$6))/2+IF(E148="","",COUNTIF(INDIRECT("'Calcul1'!"&amp;VLOOKUP($A148,tab_z,2,FALSE)&amp;(E$1+((ROW()-$C156)*4))&amp;":"&amp;VLOOKUP($A148,tab_z,3,FALSE)&amp;(E$2+((ROW()-$C156)*4))),BD!$B$7))/2</f>
        <v>0</v>
      </c>
      <c r="F156" s="275">
        <f ca="1">IF(F148="","",COUNTIF(INDIRECT("'Calcul1'!"&amp;VLOOKUP($A148,tab_z,2,FALSE)&amp;(F$1+((ROW()-$C156)*4))&amp;":"&amp;VLOOKUP($A148,tab_z,3,FALSE)&amp;(F$2+((ROW()-$C156)*4))),BD!$B$2))+IF(F148="","",COUNTIF(INDIRECT("'Calcul1'!"&amp;VLOOKUP($A148,tab_z,2,FALSE)&amp;(F$1+((ROW()-$C156)*4))&amp;":"&amp;VLOOKUP($A148,tab_z,3,FALSE)&amp;(F$2+((ROW()-$C156)*4))),CP_2_M))/2+IF(F148="","",COUNTIF(INDIRECT("'Calcul1'!"&amp;VLOOKUP($A148,tab_z,2,FALSE)&amp;(F$1+((ROW()-$C156)*4))&amp;":"&amp;VLOOKUP($A148,tab_z,3,FALSE)&amp;(F$2+((ROW()-$C156)*4))),CP_2_A))/2+IF(F148="","",COUNTIF(INDIRECT("'Calcul1'!"&amp;VLOOKUP($A148,tab_z,2,FALSE)&amp;(F$1+((ROW()-$C156)*4))&amp;":"&amp;VLOOKUP($A148,tab_z,3,FALSE)&amp;(F$2+((ROW()-$C156)*4))),BD!$B$6))/2+IF(F148="","",COUNTIF(INDIRECT("'Calcul1'!"&amp;VLOOKUP($A148,tab_z,2,FALSE)&amp;(F$1+((ROW()-$C156)*4))&amp;":"&amp;VLOOKUP($A148,tab_z,3,FALSE)&amp;(F$2+((ROW()-$C156)*4))),BD!$B$7))/2</f>
        <v>0</v>
      </c>
      <c r="G156" s="275">
        <f ca="1">IF(G148="","",COUNTIF(INDIRECT("'Calcul1'!"&amp;VLOOKUP($A148,tab_z,2,FALSE)&amp;(G$1+((ROW()-$C156)*4))&amp;":"&amp;VLOOKUP($A148,tab_z,3,FALSE)&amp;(G$2+((ROW()-$C156)*4))),BD!$B$2))+IF(G148="","",COUNTIF(INDIRECT("'Calcul1'!"&amp;VLOOKUP($A148,tab_z,2,FALSE)&amp;(G$1+((ROW()-$C156)*4))&amp;":"&amp;VLOOKUP($A148,tab_z,3,FALSE)&amp;(G$2+((ROW()-$C156)*4))),CP_2_M))/2+IF(G148="","",COUNTIF(INDIRECT("'Calcul1'!"&amp;VLOOKUP($A148,tab_z,2,FALSE)&amp;(G$1+((ROW()-$C156)*4))&amp;":"&amp;VLOOKUP($A148,tab_z,3,FALSE)&amp;(G$2+((ROW()-$C156)*4))),CP_2_A))/2+IF(G148="","",COUNTIF(INDIRECT("'Calcul1'!"&amp;VLOOKUP($A148,tab_z,2,FALSE)&amp;(G$1+((ROW()-$C156)*4))&amp;":"&amp;VLOOKUP($A148,tab_z,3,FALSE)&amp;(G$2+((ROW()-$C156)*4))),BD!$B$6))/2+IF(G148="","",COUNTIF(INDIRECT("'Calcul1'!"&amp;VLOOKUP($A148,tab_z,2,FALSE)&amp;(G$1+((ROW()-$C156)*4))&amp;":"&amp;VLOOKUP($A148,tab_z,3,FALSE)&amp;(G$2+((ROW()-$C156)*4))),BD!$B$7))/2</f>
        <v>0</v>
      </c>
      <c r="H156" s="275" t="e">
        <f ca="1">IF(H148="","",COUNTIF(INDIRECT("'Calcul1'!"&amp;VLOOKUP($A148,tab_z,2,FALSE)&amp;(H$1+((ROW()-$C156)*4))&amp;":"&amp;VLOOKUP($A148,tab_z,3,FALSE)&amp;(H$2+((ROW()-$C156)*4))),BD!$B$2))+IF(H148="","",COUNTIF(INDIRECT("'Calcul1'!"&amp;VLOOKUP($A148,tab_z,2,FALSE)&amp;(H$1+((ROW()-$C156)*4))&amp;":"&amp;VLOOKUP($A148,tab_z,3,FALSE)&amp;(H$2+((ROW()-$C156)*4))),CP_2_M))/2+IF(H148="","",COUNTIF(INDIRECT("'Calcul1'!"&amp;VLOOKUP($A148,tab_z,2,FALSE)&amp;(H$1+((ROW()-$C156)*4))&amp;":"&amp;VLOOKUP($A148,tab_z,3,FALSE)&amp;(H$2+((ROW()-$C156)*4))),CP_2_A))/2+IF(H148="","",COUNTIF(INDIRECT("'Calcul1'!"&amp;VLOOKUP($A148,tab_z,2,FALSE)&amp;(H$1+((ROW()-$C156)*4))&amp;":"&amp;VLOOKUP($A148,tab_z,3,FALSE)&amp;(H$2+((ROW()-$C156)*4))),BD!$B$6))/2+IF(H148="","",COUNTIF(INDIRECT("'Calcul1'!"&amp;VLOOKUP($A148,tab_z,2,FALSE)&amp;(H$1+((ROW()-$C156)*4))&amp;":"&amp;VLOOKUP($A148,tab_z,3,FALSE)&amp;(H$2+((ROW()-$C156)*4))),BD!$B$7))/2</f>
        <v>#VALUE!</v>
      </c>
      <c r="I156" s="275" t="e">
        <f ca="1">IF(I148="","",COUNTIF(INDIRECT("'Calcul1'!"&amp;VLOOKUP($A148,tab_z,2,FALSE)&amp;(I$1+((ROW()-$C156)*4))&amp;":"&amp;VLOOKUP($A148,tab_z,3,FALSE)&amp;(I$2+((ROW()-$C156)*4))),BD!$B$2))+IF(I148="","",COUNTIF(INDIRECT("'Calcul1'!"&amp;VLOOKUP($A148,tab_z,2,FALSE)&amp;(I$1+((ROW()-$C156)*4))&amp;":"&amp;VLOOKUP($A148,tab_z,3,FALSE)&amp;(I$2+((ROW()-$C156)*4))),CP_2_M))/2+IF(I148="","",COUNTIF(INDIRECT("'Calcul1'!"&amp;VLOOKUP($A148,tab_z,2,FALSE)&amp;(I$1+((ROW()-$C156)*4))&amp;":"&amp;VLOOKUP($A148,tab_z,3,FALSE)&amp;(I$2+((ROW()-$C156)*4))),CP_2_A))/2+IF(I148="","",COUNTIF(INDIRECT("'Calcul1'!"&amp;VLOOKUP($A148,tab_z,2,FALSE)&amp;(I$1+((ROW()-$C156)*4))&amp;":"&amp;VLOOKUP($A148,tab_z,3,FALSE)&amp;(I$2+((ROW()-$C156)*4))),BD!$B$6))/2+IF(I148="","",COUNTIF(INDIRECT("'Calcul1'!"&amp;VLOOKUP($A148,tab_z,2,FALSE)&amp;(I$1+((ROW()-$C156)*4))&amp;":"&amp;VLOOKUP($A148,tab_z,3,FALSE)&amp;(I$2+((ROW()-$C156)*4))),BD!$B$7))/2</f>
        <v>#VALUE!</v>
      </c>
      <c r="J156" s="275" t="e">
        <f ca="1">IF(J148="","",COUNTIF(INDIRECT("'Calcul1'!"&amp;VLOOKUP($A148,tab_z,2,FALSE)&amp;(J$1+((ROW()-$C156)*4))&amp;":"&amp;VLOOKUP($A148,tab_z,3,FALSE)&amp;(J$2+((ROW()-$C156)*4))),BD!$B$2))+IF(J148="","",COUNTIF(INDIRECT("'Calcul1'!"&amp;VLOOKUP($A148,tab_z,2,FALSE)&amp;(J$1+((ROW()-$C156)*4))&amp;":"&amp;VLOOKUP($A148,tab_z,3,FALSE)&amp;(J$2+((ROW()-$C156)*4))),CP_2_M))/2+IF(J148="","",COUNTIF(INDIRECT("'Calcul1'!"&amp;VLOOKUP($A148,tab_z,2,FALSE)&amp;(J$1+((ROW()-$C156)*4))&amp;":"&amp;VLOOKUP($A148,tab_z,3,FALSE)&amp;(J$2+((ROW()-$C156)*4))),CP_2_A))/2+IF(J148="","",COUNTIF(INDIRECT("'Calcul1'!"&amp;VLOOKUP($A148,tab_z,2,FALSE)&amp;(J$1+((ROW()-$C156)*4))&amp;":"&amp;VLOOKUP($A148,tab_z,3,FALSE)&amp;(J$2+((ROW()-$C156)*4))),BD!$B$6))/2+IF(J148="","",COUNTIF(INDIRECT("'Calcul1'!"&amp;VLOOKUP($A148,tab_z,2,FALSE)&amp;(J$1+((ROW()-$C156)*4))&amp;":"&amp;VLOOKUP($A148,tab_z,3,FALSE)&amp;(J$2+((ROW()-$C156)*4))),BD!$B$7))/2</f>
        <v>#VALUE!</v>
      </c>
      <c r="K156" s="275" t="e">
        <f ca="1">IF(K148="","",COUNTIF(INDIRECT("'Calcul1'!"&amp;VLOOKUP($A148,tab_z,2,FALSE)&amp;(K$1+((ROW()-$C156)*4))&amp;":"&amp;VLOOKUP($A148,tab_z,3,FALSE)&amp;(K$2+((ROW()-$C156)*4))),BD!$B$2))+IF(K148="","",COUNTIF(INDIRECT("'Calcul1'!"&amp;VLOOKUP($A148,tab_z,2,FALSE)&amp;(K$1+((ROW()-$C156)*4))&amp;":"&amp;VLOOKUP($A148,tab_z,3,FALSE)&amp;(K$2+((ROW()-$C156)*4))),CP_2_M))/2+IF(K148="","",COUNTIF(INDIRECT("'Calcul1'!"&amp;VLOOKUP($A148,tab_z,2,FALSE)&amp;(K$1+((ROW()-$C156)*4))&amp;":"&amp;VLOOKUP($A148,tab_z,3,FALSE)&amp;(K$2+((ROW()-$C156)*4))),CP_2_A))/2+IF(K148="","",COUNTIF(INDIRECT("'Calcul1'!"&amp;VLOOKUP($A148,tab_z,2,FALSE)&amp;(K$1+((ROW()-$C156)*4))&amp;":"&amp;VLOOKUP($A148,tab_z,3,FALSE)&amp;(K$2+((ROW()-$C156)*4))),BD!$B$6))/2+IF(K148="","",COUNTIF(INDIRECT("'Calcul1'!"&amp;VLOOKUP($A148,tab_z,2,FALSE)&amp;(K$1+((ROW()-$C156)*4))&amp;":"&amp;VLOOKUP($A148,tab_z,3,FALSE)&amp;(K$2+((ROW()-$C156)*4))),BD!$B$7))/2</f>
        <v>#VALUE!</v>
      </c>
      <c r="L156" s="276" t="e">
        <f ca="1">IF(L148="","",COUNTIF(INDIRECT("'Calcul1'!"&amp;VLOOKUP($A148,tab_z,2,FALSE)&amp;(L$1+((ROW()-$C156)*4))&amp;":"&amp;VLOOKUP($A148,tab_z,3,FALSE)&amp;(L$2+((ROW()-$C156)*4))),BD!$B$2))+IF(L148="","",COUNTIF(INDIRECT("'Calcul1'!"&amp;VLOOKUP($A148,tab_z,2,FALSE)&amp;(L$1+((ROW()-$C156)*4))&amp;":"&amp;VLOOKUP($A148,tab_z,3,FALSE)&amp;(L$2+((ROW()-$C156)*4))),CP_2_M))/2+IF(L148="","",COUNTIF(INDIRECT("'Calcul1'!"&amp;VLOOKUP($A148,tab_z,2,FALSE)&amp;(L$1+((ROW()-$C156)*4))&amp;":"&amp;VLOOKUP($A148,tab_z,3,FALSE)&amp;(L$2+((ROW()-$C156)*4))),CP_2_A))/2+IF(L148="","",COUNTIF(INDIRECT("'Calcul1'!"&amp;VLOOKUP($A148,tab_z,2,FALSE)&amp;(L$1+((ROW()-$C156)*4))&amp;":"&amp;VLOOKUP($A148,tab_z,3,FALSE)&amp;(L$2+((ROW()-$C156)*4))),BD!$B$6))/2+IF(L148="","",COUNTIF(INDIRECT("'Calcul1'!"&amp;VLOOKUP($A148,tab_z,2,FALSE)&amp;(L$1+((ROW()-$C156)*4))&amp;":"&amp;VLOOKUP($A148,tab_z,3,FALSE)&amp;(L$2+((ROW()-$C156)*4))),BD!$B$7))/2</f>
        <v>#VALUE!</v>
      </c>
    </row>
    <row r="157" spans="1:12" x14ac:dyDescent="0.2">
      <c r="C157">
        <v>157</v>
      </c>
      <c r="D157" s="287" t="s">
        <v>537</v>
      </c>
      <c r="E157" s="274">
        <f ca="1">IF(E148="","",COUNTIF(INDIRECT("'Calcul1'!"&amp;VLOOKUP($A148,tab_z,2,FALSE)&amp;(E$1+((ROW()-$C157)*4))&amp;":"&amp;VLOOKUP($A148,tab_z,3,FALSE)&amp;(E$2+((ROW()-$C157)*4))),BD!$B$8))+IF(E148="","",COUNTIF(INDIRECT("'Calcul1'!"&amp;VLOOKUP($A148,tab_z,2,FALSE)&amp;(E$1+((ROW()-$C157)*4))&amp;":"&amp;VLOOKUP($A148,tab_z,3,FALSE)&amp;(E$2+((ROW()-$C157)*4))),BD!$B$9))+IF(E148="","",COUNTIF(INDIRECT("'Calcul1'!"&amp;VLOOKUP($A148,tab_z,2,FALSE)&amp;(E$1+((ROW()-$C157)*4))&amp;":"&amp;VLOOKUP($A148,tab_z,3,FALSE)&amp;(E$2+((ROW()-$C157)*4))),BD!$B$10))+IF(E148="","",COUNTIF(INDIRECT("'Calcul1'!"&amp;VLOOKUP($A148,tab_z,2,FALSE)&amp;(E$1+((ROW()-$C157)*4))&amp;":"&amp;VLOOKUP($A148,tab_z,3,FALSE)&amp;(E$2+((ROW()-$C157)*4))),BD!$B$11))+IF(E148="","",COUNTIF(INDIRECT("'Calcul1'!"&amp;VLOOKUP($A148,tab_z,2,FALSE)&amp;(E$1+((ROW()-$C157)*4))&amp;":"&amp;VLOOKUP($A148,tab_z,3,FALSE)&amp;(E$2+((ROW()-$C157)*4))),BD!$B$12))+IF(E148="","",COUNTIF(INDIRECT("'Calcul1'!"&amp;VLOOKUP($A148,tab_z,2,FALSE)&amp;(E$1+((ROW()-$C157)*4))&amp;":"&amp;VLOOKUP($A148,tab_z,3,FALSE)&amp;(E$2+((ROW()-$C157)*4))),BD!$B$13))</f>
        <v>18</v>
      </c>
      <c r="F157" s="275">
        <f ca="1">IF(F148="","",COUNTIF(INDIRECT("'Calcul1'!"&amp;VLOOKUP($A148,tab_z,2,FALSE)&amp;(F$1+((ROW()-$C157)*4))&amp;":"&amp;VLOOKUP($A148,tab_z,3,FALSE)&amp;(F$2+((ROW()-$C157)*4))),BD!$B$8))+IF(F148="","",COUNTIF(INDIRECT("'Calcul1'!"&amp;VLOOKUP($A148,tab_z,2,FALSE)&amp;(F$1+((ROW()-$C157)*4))&amp;":"&amp;VLOOKUP($A148,tab_z,3,FALSE)&amp;(F$2+((ROW()-$C157)*4))),BD!$B$9))+IF(F148="","",COUNTIF(INDIRECT("'Calcul1'!"&amp;VLOOKUP($A148,tab_z,2,FALSE)&amp;(F$1+((ROW()-$C157)*4))&amp;":"&amp;VLOOKUP($A148,tab_z,3,FALSE)&amp;(F$2+((ROW()-$C157)*4))),BD!$B$10))+IF(F148="","",COUNTIF(INDIRECT("'Calcul1'!"&amp;VLOOKUP($A148,tab_z,2,FALSE)&amp;(F$1+((ROW()-$C157)*4))&amp;":"&amp;VLOOKUP($A148,tab_z,3,FALSE)&amp;(F$2+((ROW()-$C157)*4))),BD!$B$11))+IF(F148="","",COUNTIF(INDIRECT("'Calcul1'!"&amp;VLOOKUP($A148,tab_z,2,FALSE)&amp;(F$1+((ROW()-$C157)*4))&amp;":"&amp;VLOOKUP($A148,tab_z,3,FALSE)&amp;(F$2+((ROW()-$C157)*4))),BD!$B$12))+IF(F148="","",COUNTIF(INDIRECT("'Calcul1'!"&amp;VLOOKUP($A148,tab_z,2,FALSE)&amp;(F$1+((ROW()-$C157)*4))&amp;":"&amp;VLOOKUP($A148,tab_z,3,FALSE)&amp;(F$2+((ROW()-$C157)*4))),BD!$B$13))</f>
        <v>4</v>
      </c>
      <c r="G157" s="275">
        <f ca="1">IF(G148="","",COUNTIF(INDIRECT("'Calcul1'!"&amp;VLOOKUP($A148,tab_z,2,FALSE)&amp;(G$1+((ROW()-$C157)*4))&amp;":"&amp;VLOOKUP($A148,tab_z,3,FALSE)&amp;(G$2+((ROW()-$C157)*4))),BD!$B$8))+IF(G148="","",COUNTIF(INDIRECT("'Calcul1'!"&amp;VLOOKUP($A148,tab_z,2,FALSE)&amp;(G$1+((ROW()-$C157)*4))&amp;":"&amp;VLOOKUP($A148,tab_z,3,FALSE)&amp;(G$2+((ROW()-$C157)*4))),BD!$B$9))+IF(G148="","",COUNTIF(INDIRECT("'Calcul1'!"&amp;VLOOKUP($A148,tab_z,2,FALSE)&amp;(G$1+((ROW()-$C157)*4))&amp;":"&amp;VLOOKUP($A148,tab_z,3,FALSE)&amp;(G$2+((ROW()-$C157)*4))),BD!$B$10))+IF(G148="","",COUNTIF(INDIRECT("'Calcul1'!"&amp;VLOOKUP($A148,tab_z,2,FALSE)&amp;(G$1+((ROW()-$C157)*4))&amp;":"&amp;VLOOKUP($A148,tab_z,3,FALSE)&amp;(G$2+((ROW()-$C157)*4))),BD!$B$11))+IF(G148="","",COUNTIF(INDIRECT("'Calcul1'!"&amp;VLOOKUP($A148,tab_z,2,FALSE)&amp;(G$1+((ROW()-$C157)*4))&amp;":"&amp;VLOOKUP($A148,tab_z,3,FALSE)&amp;(G$2+((ROW()-$C157)*4))),BD!$B$12))+IF(G148="","",COUNTIF(INDIRECT("'Calcul1'!"&amp;VLOOKUP($A148,tab_z,2,FALSE)&amp;(G$1+((ROW()-$C157)*4))&amp;":"&amp;VLOOKUP($A148,tab_z,3,FALSE)&amp;(G$2+((ROW()-$C157)*4))),BD!$B$13))</f>
        <v>0</v>
      </c>
      <c r="H157" s="275" t="e">
        <f ca="1">IF(H148="","",COUNTIF(INDIRECT("'Calcul1'!"&amp;VLOOKUP($A148,tab_z,2,FALSE)&amp;(H$1+((ROW()-$C157)*4))&amp;":"&amp;VLOOKUP($A148,tab_z,3,FALSE)&amp;(H$2+((ROW()-$C157)*4))),BD!$B$8))+IF(H148="","",COUNTIF(INDIRECT("'Calcul1'!"&amp;VLOOKUP($A148,tab_z,2,FALSE)&amp;(H$1+((ROW()-$C157)*4))&amp;":"&amp;VLOOKUP($A148,tab_z,3,FALSE)&amp;(H$2+((ROW()-$C157)*4))),BD!$B$9))+IF(H148="","",COUNTIF(INDIRECT("'Calcul1'!"&amp;VLOOKUP($A148,tab_z,2,FALSE)&amp;(H$1+((ROW()-$C157)*4))&amp;":"&amp;VLOOKUP($A148,tab_z,3,FALSE)&amp;(H$2+((ROW()-$C157)*4))),BD!$B$10))+IF(H148="","",COUNTIF(INDIRECT("'Calcul1'!"&amp;VLOOKUP($A148,tab_z,2,FALSE)&amp;(H$1+((ROW()-$C157)*4))&amp;":"&amp;VLOOKUP($A148,tab_z,3,FALSE)&amp;(H$2+((ROW()-$C157)*4))),BD!$B$11))+IF(H148="","",COUNTIF(INDIRECT("'Calcul1'!"&amp;VLOOKUP($A148,tab_z,2,FALSE)&amp;(H$1+((ROW()-$C157)*4))&amp;":"&amp;VLOOKUP($A148,tab_z,3,FALSE)&amp;(H$2+((ROW()-$C157)*4))),BD!$B$12))+IF(H148="","",COUNTIF(INDIRECT("'Calcul1'!"&amp;VLOOKUP($A148,tab_z,2,FALSE)&amp;(H$1+((ROW()-$C157)*4))&amp;":"&amp;VLOOKUP($A148,tab_z,3,FALSE)&amp;(H$2+((ROW()-$C157)*4))),BD!$B$13))</f>
        <v>#VALUE!</v>
      </c>
      <c r="I157" s="275" t="e">
        <f ca="1">IF(I148="","",COUNTIF(INDIRECT("'Calcul1'!"&amp;VLOOKUP($A148,tab_z,2,FALSE)&amp;(I$1+((ROW()-$C157)*4))&amp;":"&amp;VLOOKUP($A148,tab_z,3,FALSE)&amp;(I$2+((ROW()-$C157)*4))),BD!$B$8))+IF(I148="","",COUNTIF(INDIRECT("'Calcul1'!"&amp;VLOOKUP($A148,tab_z,2,FALSE)&amp;(I$1+((ROW()-$C157)*4))&amp;":"&amp;VLOOKUP($A148,tab_z,3,FALSE)&amp;(I$2+((ROW()-$C157)*4))),BD!$B$9))+IF(I148="","",COUNTIF(INDIRECT("'Calcul1'!"&amp;VLOOKUP($A148,tab_z,2,FALSE)&amp;(I$1+((ROW()-$C157)*4))&amp;":"&amp;VLOOKUP($A148,tab_z,3,FALSE)&amp;(I$2+((ROW()-$C157)*4))),BD!$B$10))+IF(I148="","",COUNTIF(INDIRECT("'Calcul1'!"&amp;VLOOKUP($A148,tab_z,2,FALSE)&amp;(I$1+((ROW()-$C157)*4))&amp;":"&amp;VLOOKUP($A148,tab_z,3,FALSE)&amp;(I$2+((ROW()-$C157)*4))),BD!$B$11))+IF(I148="","",COUNTIF(INDIRECT("'Calcul1'!"&amp;VLOOKUP($A148,tab_z,2,FALSE)&amp;(I$1+((ROW()-$C157)*4))&amp;":"&amp;VLOOKUP($A148,tab_z,3,FALSE)&amp;(I$2+((ROW()-$C157)*4))),BD!$B$12))+IF(I148="","",COUNTIF(INDIRECT("'Calcul1'!"&amp;VLOOKUP($A148,tab_z,2,FALSE)&amp;(I$1+((ROW()-$C157)*4))&amp;":"&amp;VLOOKUP($A148,tab_z,3,FALSE)&amp;(I$2+((ROW()-$C157)*4))),BD!$B$13))</f>
        <v>#VALUE!</v>
      </c>
      <c r="J157" s="275" t="e">
        <f ca="1">IF(J148="","",COUNTIF(INDIRECT("'Calcul1'!"&amp;VLOOKUP($A148,tab_z,2,FALSE)&amp;(J$1+((ROW()-$C157)*4))&amp;":"&amp;VLOOKUP($A148,tab_z,3,FALSE)&amp;(J$2+((ROW()-$C157)*4))),BD!$B$8))+IF(J148="","",COUNTIF(INDIRECT("'Calcul1'!"&amp;VLOOKUP($A148,tab_z,2,FALSE)&amp;(J$1+((ROW()-$C157)*4))&amp;":"&amp;VLOOKUP($A148,tab_z,3,FALSE)&amp;(J$2+((ROW()-$C157)*4))),BD!$B$9))+IF(J148="","",COUNTIF(INDIRECT("'Calcul1'!"&amp;VLOOKUP($A148,tab_z,2,FALSE)&amp;(J$1+((ROW()-$C157)*4))&amp;":"&amp;VLOOKUP($A148,tab_z,3,FALSE)&amp;(J$2+((ROW()-$C157)*4))),BD!$B$10))+IF(J148="","",COUNTIF(INDIRECT("'Calcul1'!"&amp;VLOOKUP($A148,tab_z,2,FALSE)&amp;(J$1+((ROW()-$C157)*4))&amp;":"&amp;VLOOKUP($A148,tab_z,3,FALSE)&amp;(J$2+((ROW()-$C157)*4))),BD!$B$11))+IF(J148="","",COUNTIF(INDIRECT("'Calcul1'!"&amp;VLOOKUP($A148,tab_z,2,FALSE)&amp;(J$1+((ROW()-$C157)*4))&amp;":"&amp;VLOOKUP($A148,tab_z,3,FALSE)&amp;(J$2+((ROW()-$C157)*4))),BD!$B$12))+IF(J148="","",COUNTIF(INDIRECT("'Calcul1'!"&amp;VLOOKUP($A148,tab_z,2,FALSE)&amp;(J$1+((ROW()-$C157)*4))&amp;":"&amp;VLOOKUP($A148,tab_z,3,FALSE)&amp;(J$2+((ROW()-$C157)*4))),BD!$B$13))</f>
        <v>#VALUE!</v>
      </c>
      <c r="K157" s="275" t="e">
        <f ca="1">IF(K148="","",COUNTIF(INDIRECT("'Calcul1'!"&amp;VLOOKUP($A148,tab_z,2,FALSE)&amp;(K$1+((ROW()-$C157)*4))&amp;":"&amp;VLOOKUP($A148,tab_z,3,FALSE)&amp;(K$2+((ROW()-$C157)*4))),BD!$B$8))+IF(K148="","",COUNTIF(INDIRECT("'Calcul1'!"&amp;VLOOKUP($A148,tab_z,2,FALSE)&amp;(K$1+((ROW()-$C157)*4))&amp;":"&amp;VLOOKUP($A148,tab_z,3,FALSE)&amp;(K$2+((ROW()-$C157)*4))),BD!$B$9))+IF(K148="","",COUNTIF(INDIRECT("'Calcul1'!"&amp;VLOOKUP($A148,tab_z,2,FALSE)&amp;(K$1+((ROW()-$C157)*4))&amp;":"&amp;VLOOKUP($A148,tab_z,3,FALSE)&amp;(K$2+((ROW()-$C157)*4))),BD!$B$10))+IF(K148="","",COUNTIF(INDIRECT("'Calcul1'!"&amp;VLOOKUP($A148,tab_z,2,FALSE)&amp;(K$1+((ROW()-$C157)*4))&amp;":"&amp;VLOOKUP($A148,tab_z,3,FALSE)&amp;(K$2+((ROW()-$C157)*4))),BD!$B$11))+IF(K148="","",COUNTIF(INDIRECT("'Calcul1'!"&amp;VLOOKUP($A148,tab_z,2,FALSE)&amp;(K$1+((ROW()-$C157)*4))&amp;":"&amp;VLOOKUP($A148,tab_z,3,FALSE)&amp;(K$2+((ROW()-$C157)*4))),BD!$B$12))+IF(K148="","",COUNTIF(INDIRECT("'Calcul1'!"&amp;VLOOKUP($A148,tab_z,2,FALSE)&amp;(K$1+((ROW()-$C157)*4))&amp;":"&amp;VLOOKUP($A148,tab_z,3,FALSE)&amp;(K$2+((ROW()-$C157)*4))),BD!$B$13))</f>
        <v>#VALUE!</v>
      </c>
      <c r="L157" s="276" t="e">
        <f ca="1">IF(L148="","",COUNTIF(INDIRECT("'Calcul1'!"&amp;VLOOKUP($A148,tab_z,2,FALSE)&amp;(L$1+((ROW()-$C157)*4))&amp;":"&amp;VLOOKUP($A148,tab_z,3,FALSE)&amp;(L$2+((ROW()-$C157)*4))),BD!$B$8))+IF(L148="","",COUNTIF(INDIRECT("'Calcul1'!"&amp;VLOOKUP($A148,tab_z,2,FALSE)&amp;(L$1+((ROW()-$C157)*4))&amp;":"&amp;VLOOKUP($A148,tab_z,3,FALSE)&amp;(L$2+((ROW()-$C157)*4))),BD!$B$9))+IF(L148="","",COUNTIF(INDIRECT("'Calcul1'!"&amp;VLOOKUP($A148,tab_z,2,FALSE)&amp;(L$1+((ROW()-$C157)*4))&amp;":"&amp;VLOOKUP($A148,tab_z,3,FALSE)&amp;(L$2+((ROW()-$C157)*4))),BD!$B$10))+IF(L148="","",COUNTIF(INDIRECT("'Calcul1'!"&amp;VLOOKUP($A148,tab_z,2,FALSE)&amp;(L$1+((ROW()-$C157)*4))&amp;":"&amp;VLOOKUP($A148,tab_z,3,FALSE)&amp;(L$2+((ROW()-$C157)*4))),BD!$B$11))+IF(L148="","",COUNTIF(INDIRECT("'Calcul1'!"&amp;VLOOKUP($A148,tab_z,2,FALSE)&amp;(L$1+((ROW()-$C157)*4))&amp;":"&amp;VLOOKUP($A148,tab_z,3,FALSE)&amp;(L$2+((ROW()-$C157)*4))),BD!$B$12))+IF(L148="","",COUNTIF(INDIRECT("'Calcul1'!"&amp;VLOOKUP($A148,tab_z,2,FALSE)&amp;(L$1+((ROW()-$C157)*4))&amp;":"&amp;VLOOKUP($A148,tab_z,3,FALSE)&amp;(L$2+((ROW()-$C157)*4))),BD!$B$13))</f>
        <v>#VALUE!</v>
      </c>
    </row>
    <row r="158" spans="1:12" ht="13.5" thickBot="1" x14ac:dyDescent="0.25">
      <c r="D158" s="290" t="s">
        <v>539</v>
      </c>
      <c r="E158" s="282">
        <f t="shared" ref="E158:L158" ca="1" si="47">IF(E148="","",E149+E150+E155+E156)</f>
        <v>31</v>
      </c>
      <c r="F158" s="283">
        <f t="shared" ca="1" si="47"/>
        <v>31</v>
      </c>
      <c r="G158" s="283">
        <f t="shared" ca="1" si="47"/>
        <v>31</v>
      </c>
      <c r="H158" s="283" t="str">
        <f t="shared" ca="1" si="47"/>
        <v/>
      </c>
      <c r="I158" s="283" t="str">
        <f t="shared" ca="1" si="47"/>
        <v/>
      </c>
      <c r="J158" s="283" t="str">
        <f t="shared" ca="1" si="47"/>
        <v/>
      </c>
      <c r="K158" s="283" t="str">
        <f t="shared" ca="1" si="47"/>
        <v/>
      </c>
      <c r="L158" s="284" t="str">
        <f t="shared" ca="1" si="47"/>
        <v/>
      </c>
    </row>
    <row r="159" spans="1:12" ht="13.5" thickBot="1" x14ac:dyDescent="0.25"/>
    <row r="160" spans="1:12" ht="13.5" thickBot="1" x14ac:dyDescent="0.25">
      <c r="A160" s="206" t="s">
        <v>525</v>
      </c>
      <c r="D160" s="257" t="s">
        <v>526</v>
      </c>
      <c r="E160" s="258">
        <v>1</v>
      </c>
      <c r="F160" s="259">
        <v>2</v>
      </c>
      <c r="G160" s="259">
        <v>3</v>
      </c>
      <c r="H160" s="259">
        <v>4</v>
      </c>
      <c r="I160" s="259">
        <v>5</v>
      </c>
      <c r="J160" s="259">
        <v>6</v>
      </c>
      <c r="K160" s="259">
        <v>7</v>
      </c>
      <c r="L160" s="260">
        <v>8</v>
      </c>
    </row>
    <row r="161" spans="1:12" ht="63" thickBot="1" x14ac:dyDescent="0.25">
      <c r="A161" s="145" t="s">
        <v>21</v>
      </c>
      <c r="B161" s="261"/>
      <c r="D161" s="262" t="s">
        <v>527</v>
      </c>
      <c r="E161" s="263" t="str">
        <f ca="1">E148</f>
        <v>Personnel 01</v>
      </c>
      <c r="F161" s="264" t="str">
        <f ca="1">F148</f>
        <v>Personnel 02</v>
      </c>
      <c r="G161" s="264" t="str">
        <f t="shared" ref="G161:L161" ca="1" si="48">G148</f>
        <v>Personnel 03</v>
      </c>
      <c r="H161" s="264" t="str">
        <f t="shared" ca="1" si="48"/>
        <v/>
      </c>
      <c r="I161" s="264" t="str">
        <f t="shared" ca="1" si="48"/>
        <v/>
      </c>
      <c r="J161" s="264" t="str">
        <f t="shared" ca="1" si="48"/>
        <v/>
      </c>
      <c r="K161" s="264" t="str">
        <f t="shared" ca="1" si="48"/>
        <v/>
      </c>
      <c r="L161" s="265" t="str">
        <f t="shared" ca="1" si="48"/>
        <v/>
      </c>
    </row>
    <row r="162" spans="1:12" x14ac:dyDescent="0.2">
      <c r="A162" s="266" t="s">
        <v>528</v>
      </c>
      <c r="B162" s="267">
        <f ca="1">B163+B164</f>
        <v>365</v>
      </c>
      <c r="D162" s="286" t="s">
        <v>60</v>
      </c>
      <c r="E162" s="269">
        <f ca="1">IF(E161="","",E164+E165+E166+E167+E170)</f>
        <v>58</v>
      </c>
      <c r="F162" s="270">
        <f ca="1">IF(F161="","",F164+F165+F166+F167+F170)</f>
        <v>11</v>
      </c>
      <c r="G162" s="270">
        <f t="shared" ref="G162:L162" ca="1" si="49">IF(G161="","",G164+G165+G166+G167+G170)</f>
        <v>0</v>
      </c>
      <c r="H162" s="270" t="str">
        <f t="shared" ca="1" si="49"/>
        <v/>
      </c>
      <c r="I162" s="270" t="str">
        <f t="shared" ca="1" si="49"/>
        <v/>
      </c>
      <c r="J162" s="270" t="str">
        <f t="shared" ca="1" si="49"/>
        <v/>
      </c>
      <c r="K162" s="270" t="str">
        <f t="shared" ca="1" si="49"/>
        <v/>
      </c>
      <c r="L162" s="271" t="str">
        <f t="shared" ca="1" si="49"/>
        <v/>
      </c>
    </row>
    <row r="163" spans="1:12" x14ac:dyDescent="0.2">
      <c r="A163" s="266" t="s">
        <v>529</v>
      </c>
      <c r="B163" s="272">
        <f ca="1">COUNTIF(INDIRECT("'Planning'!$"&amp;VLOOKUP(A161,tab_z,2,FALSE)&amp;"1:$"&amp;VLOOKUP(A161,tab_z,3,FALSE)&amp;1),1)</f>
        <v>252</v>
      </c>
      <c r="D163" s="287" t="s">
        <v>530</v>
      </c>
      <c r="E163" s="274">
        <f ca="1">IF(E161="","",B162-E162-E168-E169)</f>
        <v>199</v>
      </c>
      <c r="F163" s="275">
        <f ca="1">IF(F161="","",B162-F162-F168-F169)</f>
        <v>243</v>
      </c>
      <c r="G163" s="275">
        <f ca="1">IF(G161="","",B162-G162-G168-G169)</f>
        <v>252</v>
      </c>
      <c r="H163" s="275" t="str">
        <f ca="1">IF(H161="","",B162-H162-H168-H169)</f>
        <v/>
      </c>
      <c r="I163" s="275" t="str">
        <f ca="1">IF(I161="","",B162-I162-I168-I169)</f>
        <v/>
      </c>
      <c r="J163" s="275" t="str">
        <f ca="1">IF(J161="","",B162-J162-J168-J169)</f>
        <v/>
      </c>
      <c r="K163" s="275" t="str">
        <f ca="1">IF(K161="","",B162-K162-K168-K169)</f>
        <v/>
      </c>
      <c r="L163" s="276" t="str">
        <f ca="1">IF(L161="","",B162-L162-L168-L169)</f>
        <v/>
      </c>
    </row>
    <row r="164" spans="1:12" ht="13.5" thickBot="1" x14ac:dyDescent="0.25">
      <c r="A164" s="277" t="s">
        <v>531</v>
      </c>
      <c r="B164" s="278">
        <f ca="1">COUNTIF(INDIRECT("'Planning'!$"&amp;VLOOKUP(A161,tab_z,2,FALSE)&amp;"1:$"&amp;VLOOKUP(A161,tab_z,3,FALSE)&amp;9),0)</f>
        <v>113</v>
      </c>
      <c r="C164">
        <v>164</v>
      </c>
      <c r="D164" s="287" t="s">
        <v>9</v>
      </c>
      <c r="E164" s="274">
        <f ca="1">IF(E161="","",COUNTIF(INDIRECT("'Calcul1'!"&amp;VLOOKUP($A161,tab_z,2,FALSE)&amp;(E$1+((ROW()-$C164)*4))&amp;":"&amp;VLOOKUP($A161,tab_z,3,FALSE)&amp;(E$2+((ROW()-$C164)*4))),BD!$E$2))/2+IF(E161="","",COUNTIF(INDIRECT("'Calcul1'!"&amp;VLOOKUP($A161,tab_z,2,FALSE)&amp;(E$1+((ROW()-$C164)*4))&amp;":"&amp;VLOOKUP($A161,tab_z,3,FALSE)&amp;(E$2+((ROW()-$C164)*4))),BD!$E$3))/2+IF(E161="","",COUNTIF(INDIRECT("'Calcul1'!"&amp;VLOOKUP($A161,tab_z,2,FALSE)&amp;(E$1+((ROW()-$C164)*4))&amp;":"&amp;VLOOKUP($A161,tab_z,3,FALSE)&amp;(E$2+((ROW()-$C164)*4))),BD!$E$4))/2+IF(E161="","",COUNTIF(INDIRECT("'Calcul1'!"&amp;VLOOKUP($A161,tab_z,2,FALSE)&amp;(E$1+((ROW()-$C164)*4))&amp;":"&amp;VLOOKUP($A161,tab_z,3,FALSE)&amp;(E$2+((ROW()-$C164)*4))),BD!$E$5))/2+IF(E161="","",COUNTIF(INDIRECT("'Calcul1'!"&amp;VLOOKUP($A161,tab_z,2,FALSE)&amp;(E$1+((ROW()-$C164)*4))&amp;":"&amp;VLOOKUP($A161,tab_z,3,FALSE)&amp;(E$2+((ROW()-$C164)*4))),BD!$E$6))/2+IF(E161="","",COUNTIF(INDIRECT("'Calcul1'!"&amp;VLOOKUP($A161,tab_z,2,FALSE)&amp;(E$1+((ROW()-$C164)*4))&amp;":"&amp;VLOOKUP($A161,tab_z,3,FALSE)&amp;(E$2+((ROW()-$C164)*4))),BD!$E$7))/2+IF(E161="","",COUNTIF(INDIRECT("'Calcul1'!"&amp;VLOOKUP($A161,tab_z,2,FALSE)&amp;(E$1+((ROW()-$C164)*4))&amp;":"&amp;VLOOKUP($A161,tab_z,3,FALSE)&amp;(E$2+((ROW()-$C164)*4))),BD!$E$8))/2+IF(E161="","",COUNTIF(INDIRECT("'Calcul1'!"&amp;VLOOKUP($A161,tab_z,2,FALSE)&amp;(E$1+((ROW()-$C164)*4))&amp;":"&amp;VLOOKUP($A161,tab_z,3,FALSE)&amp;(E$2+((ROW()-$C164)*4))),BD!$E$9))/2+IF(E161="","",COUNTIF(INDIRECT("'Calcul1'!"&amp;VLOOKUP($A161,tab_z,2,FALSE)&amp;(E$1+((ROW()-$C164)*4))&amp;":"&amp;VLOOKUP($A161,tab_z,3,FALSE)&amp;(E$2+((ROW()-$C164)*4))),BD!$E$10))/2+IF(E161="","",COUNTIF(INDIRECT("'Calcul1'!"&amp;VLOOKUP($A161,tab_z,2,FALSE)&amp;(E$1+((ROW()-$C164)*4))&amp;":"&amp;VLOOKUP($A161,tab_z,3,FALSE)&amp;(E$2+((ROW()-$C164)*4))),BD!$E$11))/2+IF(E161="","",COUNTIF(INDIRECT("'Calcul1'!"&amp;VLOOKUP($A161,tab_z,2,FALSE)&amp;(E$1+((ROW()-$C164)*4))&amp;":"&amp;VLOOKUP($A161,tab_z,3,FALSE)&amp;(E$2+((ROW()-$C164)*4))),BD!$E$12))/2+IF(E161="","",COUNTIF(INDIRECT("'Calcul1'!"&amp;VLOOKUP($A161,tab_z,2,FALSE)&amp;(E$1+((ROW()-$C164)*4))&amp;":"&amp;VLOOKUP($A161,tab_z,3,FALSE)&amp;(E$2+((ROW()-$C164)*4))),BD!$E$13))/2+IF(E161="","",COUNTIF(INDIRECT("'Calcul1'!"&amp;VLOOKUP($A161,tab_z,2,FALSE)&amp;(E$1+((ROW()-$C164)*4))&amp;":"&amp;VLOOKUP($A161,tab_z,3,FALSE)&amp;(E$2+((ROW()-$C164)*4))),BD!$E$14))/2+IF(E161="","",COUNTIF(INDIRECT("'Calcul1'!"&amp;VLOOKUP($A161,tab_z,2,FALSE)&amp;(E$1+((ROW()-$C164)*4))&amp;":"&amp;VLOOKUP($A161,tab_z,3,FALSE)&amp;(E$2+((ROW()-$C164)*4))),BD!$E$15))/2+IF(E161="","",COUNTIF(INDIRECT("'Calcul1'!"&amp;VLOOKUP($A161,tab_z,2,FALSE)&amp;(E$1+((ROW()-$C164)*4))&amp;":"&amp;VLOOKUP($A161,tab_z,3,FALSE)&amp;(E$2+((ROW()-$C164)*4))),BD!$E$16))/2+IF(E161="","",COUNTIF(INDIRECT("'Calcul1'!"&amp;VLOOKUP($A161,tab_z,2,FALSE)&amp;(E$1+((ROW()-$C164)*4))&amp;":"&amp;VLOOKUP($A161,tab_z,3,FALSE)&amp;(E$2+((ROW()-$C164)*4))),BD!$E$17))/2+IF(E161="","",COUNTIF(INDIRECT("'Calcul1'!"&amp;VLOOKUP($A161,tab_z,2,FALSE)&amp;(E$1+((ROW()-$C164)*4))&amp;":"&amp;VLOOKUP($A161,tab_z,3,FALSE)&amp;(E$2+((ROW()-$C164)*4))),BD!$E$18))/2+IF(E161="","",COUNTIF(INDIRECT("'Calcul1'!"&amp;VLOOKUP($A161,tab_z,2,FALSE)&amp;(E$1+((ROW()-$C164)*4))&amp;":"&amp;VLOOKUP($A161,tab_z,3,FALSE)&amp;(E$2+((ROW()-$C164)*4))),BD!$E$19))/2+IF(E161="","",COUNTIF(INDIRECT("'Calcul1'!"&amp;VLOOKUP($A161,tab_z,2,FALSE)&amp;(E$1+((ROW()-$C164)*4))&amp;":"&amp;VLOOKUP($A161,tab_z,3,FALSE)&amp;(E$2+((ROW()-$C164)*4))),BD!$E$20))/2</f>
        <v>2</v>
      </c>
      <c r="F164" s="275">
        <f ca="1">IF(F161="","",COUNTIF(INDIRECT("'Calcul1'!"&amp;VLOOKUP($A161,tab_z,2,FALSE)&amp;(F$1+((ROW()-$C164)*4))&amp;":"&amp;VLOOKUP($A161,tab_z,3,FALSE)&amp;(F$2+((ROW()-$C164)*4))),BD!$E$2))/2+IF(F161="","",COUNTIF(INDIRECT("'Calcul1'!"&amp;VLOOKUP($A161,tab_z,2,FALSE)&amp;(F$1+((ROW()-$C164)*4))&amp;":"&amp;VLOOKUP($A161,tab_z,3,FALSE)&amp;(F$2+((ROW()-$C164)*4))),BD!$E$3))/2+IF(F161="","",COUNTIF(INDIRECT("'Calcul1'!"&amp;VLOOKUP($A161,tab_z,2,FALSE)&amp;(F$1+((ROW()-$C164)*4))&amp;":"&amp;VLOOKUP($A161,tab_z,3,FALSE)&amp;(F$2+((ROW()-$C164)*4))),BD!$E$4))/2+IF(F161="","",COUNTIF(INDIRECT("'Calcul1'!"&amp;VLOOKUP($A161,tab_z,2,FALSE)&amp;(F$1+((ROW()-$C164)*4))&amp;":"&amp;VLOOKUP($A161,tab_z,3,FALSE)&amp;(F$2+((ROW()-$C164)*4))),BD!$E$5))/2+IF(F161="","",COUNTIF(INDIRECT("'Calcul1'!"&amp;VLOOKUP($A161,tab_z,2,FALSE)&amp;(F$1+((ROW()-$C164)*4))&amp;":"&amp;VLOOKUP($A161,tab_z,3,FALSE)&amp;(F$2+((ROW()-$C164)*4))),BD!$E$6))/2+IF(F161="","",COUNTIF(INDIRECT("'Calcul1'!"&amp;VLOOKUP($A161,tab_z,2,FALSE)&amp;(F$1+((ROW()-$C164)*4))&amp;":"&amp;VLOOKUP($A161,tab_z,3,FALSE)&amp;(F$2+((ROW()-$C164)*4))),BD!$E$7))/2+IF(F161="","",COUNTIF(INDIRECT("'Calcul1'!"&amp;VLOOKUP($A161,tab_z,2,FALSE)&amp;(F$1+((ROW()-$C164)*4))&amp;":"&amp;VLOOKUP($A161,tab_z,3,FALSE)&amp;(F$2+((ROW()-$C164)*4))),BD!$E$8))/2+IF(F161="","",COUNTIF(INDIRECT("'Calcul1'!"&amp;VLOOKUP($A161,tab_z,2,FALSE)&amp;(F$1+((ROW()-$C164)*4))&amp;":"&amp;VLOOKUP($A161,tab_z,3,FALSE)&amp;(F$2+((ROW()-$C164)*4))),BD!$E$9))/2+IF(F161="","",COUNTIF(INDIRECT("'Calcul1'!"&amp;VLOOKUP($A161,tab_z,2,FALSE)&amp;(F$1+((ROW()-$C164)*4))&amp;":"&amp;VLOOKUP($A161,tab_z,3,FALSE)&amp;(F$2+((ROW()-$C164)*4))),BD!$E$10))/2+IF(F161="","",COUNTIF(INDIRECT("'Calcul1'!"&amp;VLOOKUP($A161,tab_z,2,FALSE)&amp;(F$1+((ROW()-$C164)*4))&amp;":"&amp;VLOOKUP($A161,tab_z,3,FALSE)&amp;(F$2+((ROW()-$C164)*4))),BD!$E$11))/2+IF(F161="","",COUNTIF(INDIRECT("'Calcul1'!"&amp;VLOOKUP($A161,tab_z,2,FALSE)&amp;(F$1+((ROW()-$C164)*4))&amp;":"&amp;VLOOKUP($A161,tab_z,3,FALSE)&amp;(F$2+((ROW()-$C164)*4))),BD!$E$12))/2+IF(F161="","",COUNTIF(INDIRECT("'Calcul1'!"&amp;VLOOKUP($A161,tab_z,2,FALSE)&amp;(F$1+((ROW()-$C164)*4))&amp;":"&amp;VLOOKUP($A161,tab_z,3,FALSE)&amp;(F$2+((ROW()-$C164)*4))),BD!$E$13))/2+IF(F161="","",COUNTIF(INDIRECT("'Calcul1'!"&amp;VLOOKUP($A161,tab_z,2,FALSE)&amp;(F$1+((ROW()-$C164)*4))&amp;":"&amp;VLOOKUP($A161,tab_z,3,FALSE)&amp;(F$2+((ROW()-$C164)*4))),BD!$E$14))/2+IF(F161="","",COUNTIF(INDIRECT("'Calcul1'!"&amp;VLOOKUP($A161,tab_z,2,FALSE)&amp;(F$1+((ROW()-$C164)*4))&amp;":"&amp;VLOOKUP($A161,tab_z,3,FALSE)&amp;(F$2+((ROW()-$C164)*4))),BD!$E$15))/2+IF(F161="","",COUNTIF(INDIRECT("'Calcul1'!"&amp;VLOOKUP($A161,tab_z,2,FALSE)&amp;(F$1+((ROW()-$C164)*4))&amp;":"&amp;VLOOKUP($A161,tab_z,3,FALSE)&amp;(F$2+((ROW()-$C164)*4))),BD!$E$16))/2+IF(F161="","",COUNTIF(INDIRECT("'Calcul1'!"&amp;VLOOKUP($A161,tab_z,2,FALSE)&amp;(F$1+((ROW()-$C164)*4))&amp;":"&amp;VLOOKUP($A161,tab_z,3,FALSE)&amp;(F$2+((ROW()-$C164)*4))),BD!$E$17))/2+IF(F161="","",COUNTIF(INDIRECT("'Calcul1'!"&amp;VLOOKUP($A161,tab_z,2,FALSE)&amp;(F$1+((ROW()-$C164)*4))&amp;":"&amp;VLOOKUP($A161,tab_z,3,FALSE)&amp;(F$2+((ROW()-$C164)*4))),BD!$E$18))/2+IF(F161="","",COUNTIF(INDIRECT("'Calcul1'!"&amp;VLOOKUP($A161,tab_z,2,FALSE)&amp;(F$1+((ROW()-$C164)*4))&amp;":"&amp;VLOOKUP($A161,tab_z,3,FALSE)&amp;(F$2+((ROW()-$C164)*4))),BD!$E$19))/2+IF(F161="","",COUNTIF(INDIRECT("'Calcul1'!"&amp;VLOOKUP($A161,tab_z,2,FALSE)&amp;(F$1+((ROW()-$C164)*4))&amp;":"&amp;VLOOKUP($A161,tab_z,3,FALSE)&amp;(F$2+((ROW()-$C164)*4))),BD!$E$20))/2</f>
        <v>0</v>
      </c>
      <c r="G164" s="275">
        <f ca="1">IF(G161="","",COUNTIF(INDIRECT("'Calcul1'!"&amp;VLOOKUP($A161,tab_z,2,FALSE)&amp;(G$1+((ROW()-$C164)*4))&amp;":"&amp;VLOOKUP($A161,tab_z,3,FALSE)&amp;(G$2+((ROW()-$C164)*4))),BD!$E$2))/2+IF(G161="","",COUNTIF(INDIRECT("'Calcul1'!"&amp;VLOOKUP($A161,tab_z,2,FALSE)&amp;(G$1+((ROW()-$C164)*4))&amp;":"&amp;VLOOKUP($A161,tab_z,3,FALSE)&amp;(G$2+((ROW()-$C164)*4))),BD!$E$3))/2+IF(G161="","",COUNTIF(INDIRECT("'Calcul1'!"&amp;VLOOKUP($A161,tab_z,2,FALSE)&amp;(G$1+((ROW()-$C164)*4))&amp;":"&amp;VLOOKUP($A161,tab_z,3,FALSE)&amp;(G$2+((ROW()-$C164)*4))),BD!$E$4))/2+IF(G161="","",COUNTIF(INDIRECT("'Calcul1'!"&amp;VLOOKUP($A161,tab_z,2,FALSE)&amp;(G$1+((ROW()-$C164)*4))&amp;":"&amp;VLOOKUP($A161,tab_z,3,FALSE)&amp;(G$2+((ROW()-$C164)*4))),BD!$E$5))/2+IF(G161="","",COUNTIF(INDIRECT("'Calcul1'!"&amp;VLOOKUP($A161,tab_z,2,FALSE)&amp;(G$1+((ROW()-$C164)*4))&amp;":"&amp;VLOOKUP($A161,tab_z,3,FALSE)&amp;(G$2+((ROW()-$C164)*4))),BD!$E$6))/2+IF(G161="","",COUNTIF(INDIRECT("'Calcul1'!"&amp;VLOOKUP($A161,tab_z,2,FALSE)&amp;(G$1+((ROW()-$C164)*4))&amp;":"&amp;VLOOKUP($A161,tab_z,3,FALSE)&amp;(G$2+((ROW()-$C164)*4))),BD!$E$7))/2+IF(G161="","",COUNTIF(INDIRECT("'Calcul1'!"&amp;VLOOKUP($A161,tab_z,2,FALSE)&amp;(G$1+((ROW()-$C164)*4))&amp;":"&amp;VLOOKUP($A161,tab_z,3,FALSE)&amp;(G$2+((ROW()-$C164)*4))),BD!$E$8))/2+IF(G161="","",COUNTIF(INDIRECT("'Calcul1'!"&amp;VLOOKUP($A161,tab_z,2,FALSE)&amp;(G$1+((ROW()-$C164)*4))&amp;":"&amp;VLOOKUP($A161,tab_z,3,FALSE)&amp;(G$2+((ROW()-$C164)*4))),BD!$E$9))/2+IF(G161="","",COUNTIF(INDIRECT("'Calcul1'!"&amp;VLOOKUP($A161,tab_z,2,FALSE)&amp;(G$1+((ROW()-$C164)*4))&amp;":"&amp;VLOOKUP($A161,tab_z,3,FALSE)&amp;(G$2+((ROW()-$C164)*4))),BD!$E$10))/2+IF(G161="","",COUNTIF(INDIRECT("'Calcul1'!"&amp;VLOOKUP($A161,tab_z,2,FALSE)&amp;(G$1+((ROW()-$C164)*4))&amp;":"&amp;VLOOKUP($A161,tab_z,3,FALSE)&amp;(G$2+((ROW()-$C164)*4))),BD!$E$11))/2+IF(G161="","",COUNTIF(INDIRECT("'Calcul1'!"&amp;VLOOKUP($A161,tab_z,2,FALSE)&amp;(G$1+((ROW()-$C164)*4))&amp;":"&amp;VLOOKUP($A161,tab_z,3,FALSE)&amp;(G$2+((ROW()-$C164)*4))),BD!$E$12))/2+IF(G161="","",COUNTIF(INDIRECT("'Calcul1'!"&amp;VLOOKUP($A161,tab_z,2,FALSE)&amp;(G$1+((ROW()-$C164)*4))&amp;":"&amp;VLOOKUP($A161,tab_z,3,FALSE)&amp;(G$2+((ROW()-$C164)*4))),BD!$E$13))/2+IF(G161="","",COUNTIF(INDIRECT("'Calcul1'!"&amp;VLOOKUP($A161,tab_z,2,FALSE)&amp;(G$1+((ROW()-$C164)*4))&amp;":"&amp;VLOOKUP($A161,tab_z,3,FALSE)&amp;(G$2+((ROW()-$C164)*4))),BD!$E$14))/2+IF(G161="","",COUNTIF(INDIRECT("'Calcul1'!"&amp;VLOOKUP($A161,tab_z,2,FALSE)&amp;(G$1+((ROW()-$C164)*4))&amp;":"&amp;VLOOKUP($A161,tab_z,3,FALSE)&amp;(G$2+((ROW()-$C164)*4))),BD!$E$15))/2+IF(G161="","",COUNTIF(INDIRECT("'Calcul1'!"&amp;VLOOKUP($A161,tab_z,2,FALSE)&amp;(G$1+((ROW()-$C164)*4))&amp;":"&amp;VLOOKUP($A161,tab_z,3,FALSE)&amp;(G$2+((ROW()-$C164)*4))),BD!$E$16))/2+IF(G161="","",COUNTIF(INDIRECT("'Calcul1'!"&amp;VLOOKUP($A161,tab_z,2,FALSE)&amp;(G$1+((ROW()-$C164)*4))&amp;":"&amp;VLOOKUP($A161,tab_z,3,FALSE)&amp;(G$2+((ROW()-$C164)*4))),BD!$E$17))/2+IF(G161="","",COUNTIF(INDIRECT("'Calcul1'!"&amp;VLOOKUP($A161,tab_z,2,FALSE)&amp;(G$1+((ROW()-$C164)*4))&amp;":"&amp;VLOOKUP($A161,tab_z,3,FALSE)&amp;(G$2+((ROW()-$C164)*4))),BD!$E$18))/2+IF(G161="","",COUNTIF(INDIRECT("'Calcul1'!"&amp;VLOOKUP($A161,tab_z,2,FALSE)&amp;(G$1+((ROW()-$C164)*4))&amp;":"&amp;VLOOKUP($A161,tab_z,3,FALSE)&amp;(G$2+((ROW()-$C164)*4))),BD!$E$19))/2+IF(G161="","",COUNTIF(INDIRECT("'Calcul1'!"&amp;VLOOKUP($A161,tab_z,2,FALSE)&amp;(G$1+((ROW()-$C164)*4))&amp;":"&amp;VLOOKUP($A161,tab_z,3,FALSE)&amp;(G$2+((ROW()-$C164)*4))),BD!$E$20))/2</f>
        <v>0</v>
      </c>
      <c r="H164" s="275" t="e">
        <f ca="1">IF(H161="","",COUNTIF(INDIRECT("'Calcul1'!"&amp;VLOOKUP($A161,tab_z,2,FALSE)&amp;(H$1+((ROW()-$C164)*4))&amp;":"&amp;VLOOKUP($A161,tab_z,3,FALSE)&amp;(H$2+((ROW()-$C164)*4))),BD!$E$2))/2+IF(H161="","",COUNTIF(INDIRECT("'Calcul1'!"&amp;VLOOKUP($A161,tab_z,2,FALSE)&amp;(H$1+((ROW()-$C164)*4))&amp;":"&amp;VLOOKUP($A161,tab_z,3,FALSE)&amp;(H$2+((ROW()-$C164)*4))),BD!$E$3))/2+IF(H161="","",COUNTIF(INDIRECT("'Calcul1'!"&amp;VLOOKUP($A161,tab_z,2,FALSE)&amp;(H$1+((ROW()-$C164)*4))&amp;":"&amp;VLOOKUP($A161,tab_z,3,FALSE)&amp;(H$2+((ROW()-$C164)*4))),BD!$E$4))/2+IF(H161="","",COUNTIF(INDIRECT("'Calcul1'!"&amp;VLOOKUP($A161,tab_z,2,FALSE)&amp;(H$1+((ROW()-$C164)*4))&amp;":"&amp;VLOOKUP($A161,tab_z,3,FALSE)&amp;(H$2+((ROW()-$C164)*4))),BD!$E$5))/2+IF(H161="","",COUNTIF(INDIRECT("'Calcul1'!"&amp;VLOOKUP($A161,tab_z,2,FALSE)&amp;(H$1+((ROW()-$C164)*4))&amp;":"&amp;VLOOKUP($A161,tab_z,3,FALSE)&amp;(H$2+((ROW()-$C164)*4))),BD!$E$6))/2+IF(H161="","",COUNTIF(INDIRECT("'Calcul1'!"&amp;VLOOKUP($A161,tab_z,2,FALSE)&amp;(H$1+((ROW()-$C164)*4))&amp;":"&amp;VLOOKUP($A161,tab_z,3,FALSE)&amp;(H$2+((ROW()-$C164)*4))),BD!$E$7))/2+IF(H161="","",COUNTIF(INDIRECT("'Calcul1'!"&amp;VLOOKUP($A161,tab_z,2,FALSE)&amp;(H$1+((ROW()-$C164)*4))&amp;":"&amp;VLOOKUP($A161,tab_z,3,FALSE)&amp;(H$2+((ROW()-$C164)*4))),BD!$E$8))/2+IF(H161="","",COUNTIF(INDIRECT("'Calcul1'!"&amp;VLOOKUP($A161,tab_z,2,FALSE)&amp;(H$1+((ROW()-$C164)*4))&amp;":"&amp;VLOOKUP($A161,tab_z,3,FALSE)&amp;(H$2+((ROW()-$C164)*4))),BD!$E$9))/2+IF(H161="","",COUNTIF(INDIRECT("'Calcul1'!"&amp;VLOOKUP($A161,tab_z,2,FALSE)&amp;(H$1+((ROW()-$C164)*4))&amp;":"&amp;VLOOKUP($A161,tab_z,3,FALSE)&amp;(H$2+((ROW()-$C164)*4))),BD!$E$10))/2+IF(H161="","",COUNTIF(INDIRECT("'Calcul1'!"&amp;VLOOKUP($A161,tab_z,2,FALSE)&amp;(H$1+((ROW()-$C164)*4))&amp;":"&amp;VLOOKUP($A161,tab_z,3,FALSE)&amp;(H$2+((ROW()-$C164)*4))),BD!$E$11))/2+IF(H161="","",COUNTIF(INDIRECT("'Calcul1'!"&amp;VLOOKUP($A161,tab_z,2,FALSE)&amp;(H$1+((ROW()-$C164)*4))&amp;":"&amp;VLOOKUP($A161,tab_z,3,FALSE)&amp;(H$2+((ROW()-$C164)*4))),BD!$E$12))/2+IF(H161="","",COUNTIF(INDIRECT("'Calcul1'!"&amp;VLOOKUP($A161,tab_z,2,FALSE)&amp;(H$1+((ROW()-$C164)*4))&amp;":"&amp;VLOOKUP($A161,tab_z,3,FALSE)&amp;(H$2+((ROW()-$C164)*4))),BD!$E$13))/2+IF(H161="","",COUNTIF(INDIRECT("'Calcul1'!"&amp;VLOOKUP($A161,tab_z,2,FALSE)&amp;(H$1+((ROW()-$C164)*4))&amp;":"&amp;VLOOKUP($A161,tab_z,3,FALSE)&amp;(H$2+((ROW()-$C164)*4))),BD!$E$14))/2+IF(H161="","",COUNTIF(INDIRECT("'Calcul1'!"&amp;VLOOKUP($A161,tab_z,2,FALSE)&amp;(H$1+((ROW()-$C164)*4))&amp;":"&amp;VLOOKUP($A161,tab_z,3,FALSE)&amp;(H$2+((ROW()-$C164)*4))),BD!$E$15))/2+IF(H161="","",COUNTIF(INDIRECT("'Calcul1'!"&amp;VLOOKUP($A161,tab_z,2,FALSE)&amp;(H$1+((ROW()-$C164)*4))&amp;":"&amp;VLOOKUP($A161,tab_z,3,FALSE)&amp;(H$2+((ROW()-$C164)*4))),BD!$E$16))/2+IF(H161="","",COUNTIF(INDIRECT("'Calcul1'!"&amp;VLOOKUP($A161,tab_z,2,FALSE)&amp;(H$1+((ROW()-$C164)*4))&amp;":"&amp;VLOOKUP($A161,tab_z,3,FALSE)&amp;(H$2+((ROW()-$C164)*4))),BD!$E$17))/2+IF(H161="","",COUNTIF(INDIRECT("'Calcul1'!"&amp;VLOOKUP($A161,tab_z,2,FALSE)&amp;(H$1+((ROW()-$C164)*4))&amp;":"&amp;VLOOKUP($A161,tab_z,3,FALSE)&amp;(H$2+((ROW()-$C164)*4))),BD!$E$18))/2+IF(H161="","",COUNTIF(INDIRECT("'Calcul1'!"&amp;VLOOKUP($A161,tab_z,2,FALSE)&amp;(H$1+((ROW()-$C164)*4))&amp;":"&amp;VLOOKUP($A161,tab_z,3,FALSE)&amp;(H$2+((ROW()-$C164)*4))),BD!$E$19))/2+IF(H161="","",COUNTIF(INDIRECT("'Calcul1'!"&amp;VLOOKUP($A161,tab_z,2,FALSE)&amp;(H$1+((ROW()-$C164)*4))&amp;":"&amp;VLOOKUP($A161,tab_z,3,FALSE)&amp;(H$2+((ROW()-$C164)*4))),BD!$E$20))/2</f>
        <v>#VALUE!</v>
      </c>
      <c r="I164" s="275" t="e">
        <f ca="1">IF(I161="","",COUNTIF(INDIRECT("'Calcul1'!"&amp;VLOOKUP($A161,tab_z,2,FALSE)&amp;(I$1+((ROW()-$C164)*4))&amp;":"&amp;VLOOKUP($A161,tab_z,3,FALSE)&amp;(I$2+((ROW()-$C164)*4))),BD!$E$2))/2+IF(I161="","",COUNTIF(INDIRECT("'Calcul1'!"&amp;VLOOKUP($A161,tab_z,2,FALSE)&amp;(I$1+((ROW()-$C164)*4))&amp;":"&amp;VLOOKUP($A161,tab_z,3,FALSE)&amp;(I$2+((ROW()-$C164)*4))),BD!$E$3))/2+IF(I161="","",COUNTIF(INDIRECT("'Calcul1'!"&amp;VLOOKUP($A161,tab_z,2,FALSE)&amp;(I$1+((ROW()-$C164)*4))&amp;":"&amp;VLOOKUP($A161,tab_z,3,FALSE)&amp;(I$2+((ROW()-$C164)*4))),BD!$E$4))/2+IF(I161="","",COUNTIF(INDIRECT("'Calcul1'!"&amp;VLOOKUP($A161,tab_z,2,FALSE)&amp;(I$1+((ROW()-$C164)*4))&amp;":"&amp;VLOOKUP($A161,tab_z,3,FALSE)&amp;(I$2+((ROW()-$C164)*4))),BD!$E$5))/2+IF(I161="","",COUNTIF(INDIRECT("'Calcul1'!"&amp;VLOOKUP($A161,tab_z,2,FALSE)&amp;(I$1+((ROW()-$C164)*4))&amp;":"&amp;VLOOKUP($A161,tab_z,3,FALSE)&amp;(I$2+((ROW()-$C164)*4))),BD!$E$6))/2+IF(I161="","",COUNTIF(INDIRECT("'Calcul1'!"&amp;VLOOKUP($A161,tab_z,2,FALSE)&amp;(I$1+((ROW()-$C164)*4))&amp;":"&amp;VLOOKUP($A161,tab_z,3,FALSE)&amp;(I$2+((ROW()-$C164)*4))),BD!$E$7))/2+IF(I161="","",COUNTIF(INDIRECT("'Calcul1'!"&amp;VLOOKUP($A161,tab_z,2,FALSE)&amp;(I$1+((ROW()-$C164)*4))&amp;":"&amp;VLOOKUP($A161,tab_z,3,FALSE)&amp;(I$2+((ROW()-$C164)*4))),BD!$E$8))/2+IF(I161="","",COUNTIF(INDIRECT("'Calcul1'!"&amp;VLOOKUP($A161,tab_z,2,FALSE)&amp;(I$1+((ROW()-$C164)*4))&amp;":"&amp;VLOOKUP($A161,tab_z,3,FALSE)&amp;(I$2+((ROW()-$C164)*4))),BD!$E$9))/2+IF(I161="","",COUNTIF(INDIRECT("'Calcul1'!"&amp;VLOOKUP($A161,tab_z,2,FALSE)&amp;(I$1+((ROW()-$C164)*4))&amp;":"&amp;VLOOKUP($A161,tab_z,3,FALSE)&amp;(I$2+((ROW()-$C164)*4))),BD!$E$10))/2+IF(I161="","",COUNTIF(INDIRECT("'Calcul1'!"&amp;VLOOKUP($A161,tab_z,2,FALSE)&amp;(I$1+((ROW()-$C164)*4))&amp;":"&amp;VLOOKUP($A161,tab_z,3,FALSE)&amp;(I$2+((ROW()-$C164)*4))),BD!$E$11))/2+IF(I161="","",COUNTIF(INDIRECT("'Calcul1'!"&amp;VLOOKUP($A161,tab_z,2,FALSE)&amp;(I$1+((ROW()-$C164)*4))&amp;":"&amp;VLOOKUP($A161,tab_z,3,FALSE)&amp;(I$2+((ROW()-$C164)*4))),BD!$E$12))/2+IF(I161="","",COUNTIF(INDIRECT("'Calcul1'!"&amp;VLOOKUP($A161,tab_z,2,FALSE)&amp;(I$1+((ROW()-$C164)*4))&amp;":"&amp;VLOOKUP($A161,tab_z,3,FALSE)&amp;(I$2+((ROW()-$C164)*4))),BD!$E$13))/2+IF(I161="","",COUNTIF(INDIRECT("'Calcul1'!"&amp;VLOOKUP($A161,tab_z,2,FALSE)&amp;(I$1+((ROW()-$C164)*4))&amp;":"&amp;VLOOKUP($A161,tab_z,3,FALSE)&amp;(I$2+((ROW()-$C164)*4))),BD!$E$14))/2+IF(I161="","",COUNTIF(INDIRECT("'Calcul1'!"&amp;VLOOKUP($A161,tab_z,2,FALSE)&amp;(I$1+((ROW()-$C164)*4))&amp;":"&amp;VLOOKUP($A161,tab_z,3,FALSE)&amp;(I$2+((ROW()-$C164)*4))),BD!$E$15))/2+IF(I161="","",COUNTIF(INDIRECT("'Calcul1'!"&amp;VLOOKUP($A161,tab_z,2,FALSE)&amp;(I$1+((ROW()-$C164)*4))&amp;":"&amp;VLOOKUP($A161,tab_z,3,FALSE)&amp;(I$2+((ROW()-$C164)*4))),BD!$E$16))/2+IF(I161="","",COUNTIF(INDIRECT("'Calcul1'!"&amp;VLOOKUP($A161,tab_z,2,FALSE)&amp;(I$1+((ROW()-$C164)*4))&amp;":"&amp;VLOOKUP($A161,tab_z,3,FALSE)&amp;(I$2+((ROW()-$C164)*4))),BD!$E$17))/2+IF(I161="","",COUNTIF(INDIRECT("'Calcul1'!"&amp;VLOOKUP($A161,tab_z,2,FALSE)&amp;(I$1+((ROW()-$C164)*4))&amp;":"&amp;VLOOKUP($A161,tab_z,3,FALSE)&amp;(I$2+((ROW()-$C164)*4))),BD!$E$18))/2+IF(I161="","",COUNTIF(INDIRECT("'Calcul1'!"&amp;VLOOKUP($A161,tab_z,2,FALSE)&amp;(I$1+((ROW()-$C164)*4))&amp;":"&amp;VLOOKUP($A161,tab_z,3,FALSE)&amp;(I$2+((ROW()-$C164)*4))),BD!$E$19))/2+IF(I161="","",COUNTIF(INDIRECT("'Calcul1'!"&amp;VLOOKUP($A161,tab_z,2,FALSE)&amp;(I$1+((ROW()-$C164)*4))&amp;":"&amp;VLOOKUP($A161,tab_z,3,FALSE)&amp;(I$2+((ROW()-$C164)*4))),BD!$E$20))/2</f>
        <v>#VALUE!</v>
      </c>
      <c r="J164" s="275" t="e">
        <f ca="1">IF(J161="","",COUNTIF(INDIRECT("'Calcul1'!"&amp;VLOOKUP($A161,tab_z,2,FALSE)&amp;(J$1+((ROW()-$C164)*4))&amp;":"&amp;VLOOKUP($A161,tab_z,3,FALSE)&amp;(J$2+((ROW()-$C164)*4))),BD!$E$2))/2+IF(J161="","",COUNTIF(INDIRECT("'Calcul1'!"&amp;VLOOKUP($A161,tab_z,2,FALSE)&amp;(J$1+((ROW()-$C164)*4))&amp;":"&amp;VLOOKUP($A161,tab_z,3,FALSE)&amp;(J$2+((ROW()-$C164)*4))),BD!$E$3))/2+IF(J161="","",COUNTIF(INDIRECT("'Calcul1'!"&amp;VLOOKUP($A161,tab_z,2,FALSE)&amp;(J$1+((ROW()-$C164)*4))&amp;":"&amp;VLOOKUP($A161,tab_z,3,FALSE)&amp;(J$2+((ROW()-$C164)*4))),BD!$E$4))/2+IF(J161="","",COUNTIF(INDIRECT("'Calcul1'!"&amp;VLOOKUP($A161,tab_z,2,FALSE)&amp;(J$1+((ROW()-$C164)*4))&amp;":"&amp;VLOOKUP($A161,tab_z,3,FALSE)&amp;(J$2+((ROW()-$C164)*4))),BD!$E$5))/2+IF(J161="","",COUNTIF(INDIRECT("'Calcul1'!"&amp;VLOOKUP($A161,tab_z,2,FALSE)&amp;(J$1+((ROW()-$C164)*4))&amp;":"&amp;VLOOKUP($A161,tab_z,3,FALSE)&amp;(J$2+((ROW()-$C164)*4))),BD!$E$6))/2+IF(J161="","",COUNTIF(INDIRECT("'Calcul1'!"&amp;VLOOKUP($A161,tab_z,2,FALSE)&amp;(J$1+((ROW()-$C164)*4))&amp;":"&amp;VLOOKUP($A161,tab_z,3,FALSE)&amp;(J$2+((ROW()-$C164)*4))),BD!$E$7))/2+IF(J161="","",COUNTIF(INDIRECT("'Calcul1'!"&amp;VLOOKUP($A161,tab_z,2,FALSE)&amp;(J$1+((ROW()-$C164)*4))&amp;":"&amp;VLOOKUP($A161,tab_z,3,FALSE)&amp;(J$2+((ROW()-$C164)*4))),BD!$E$8))/2+IF(J161="","",COUNTIF(INDIRECT("'Calcul1'!"&amp;VLOOKUP($A161,tab_z,2,FALSE)&amp;(J$1+((ROW()-$C164)*4))&amp;":"&amp;VLOOKUP($A161,tab_z,3,FALSE)&amp;(J$2+((ROW()-$C164)*4))),BD!$E$9))/2+IF(J161="","",COUNTIF(INDIRECT("'Calcul1'!"&amp;VLOOKUP($A161,tab_z,2,FALSE)&amp;(J$1+((ROW()-$C164)*4))&amp;":"&amp;VLOOKUP($A161,tab_z,3,FALSE)&amp;(J$2+((ROW()-$C164)*4))),BD!$E$10))/2+IF(J161="","",COUNTIF(INDIRECT("'Calcul1'!"&amp;VLOOKUP($A161,tab_z,2,FALSE)&amp;(J$1+((ROW()-$C164)*4))&amp;":"&amp;VLOOKUP($A161,tab_z,3,FALSE)&amp;(J$2+((ROW()-$C164)*4))),BD!$E$11))/2+IF(J161="","",COUNTIF(INDIRECT("'Calcul1'!"&amp;VLOOKUP($A161,tab_z,2,FALSE)&amp;(J$1+((ROW()-$C164)*4))&amp;":"&amp;VLOOKUP($A161,tab_z,3,FALSE)&amp;(J$2+((ROW()-$C164)*4))),BD!$E$12))/2+IF(J161="","",COUNTIF(INDIRECT("'Calcul1'!"&amp;VLOOKUP($A161,tab_z,2,FALSE)&amp;(J$1+((ROW()-$C164)*4))&amp;":"&amp;VLOOKUP($A161,tab_z,3,FALSE)&amp;(J$2+((ROW()-$C164)*4))),BD!$E$13))/2+IF(J161="","",COUNTIF(INDIRECT("'Calcul1'!"&amp;VLOOKUP($A161,tab_z,2,FALSE)&amp;(J$1+((ROW()-$C164)*4))&amp;":"&amp;VLOOKUP($A161,tab_z,3,FALSE)&amp;(J$2+((ROW()-$C164)*4))),BD!$E$14))/2+IF(J161="","",COUNTIF(INDIRECT("'Calcul1'!"&amp;VLOOKUP($A161,tab_z,2,FALSE)&amp;(J$1+((ROW()-$C164)*4))&amp;":"&amp;VLOOKUP($A161,tab_z,3,FALSE)&amp;(J$2+((ROW()-$C164)*4))),BD!$E$15))/2+IF(J161="","",COUNTIF(INDIRECT("'Calcul1'!"&amp;VLOOKUP($A161,tab_z,2,FALSE)&amp;(J$1+((ROW()-$C164)*4))&amp;":"&amp;VLOOKUP($A161,tab_z,3,FALSE)&amp;(J$2+((ROW()-$C164)*4))),BD!$E$16))/2+IF(J161="","",COUNTIF(INDIRECT("'Calcul1'!"&amp;VLOOKUP($A161,tab_z,2,FALSE)&amp;(J$1+((ROW()-$C164)*4))&amp;":"&amp;VLOOKUP($A161,tab_z,3,FALSE)&amp;(J$2+((ROW()-$C164)*4))),BD!$E$17))/2+IF(J161="","",COUNTIF(INDIRECT("'Calcul1'!"&amp;VLOOKUP($A161,tab_z,2,FALSE)&amp;(J$1+((ROW()-$C164)*4))&amp;":"&amp;VLOOKUP($A161,tab_z,3,FALSE)&amp;(J$2+((ROW()-$C164)*4))),BD!$E$18))/2+IF(J161="","",COUNTIF(INDIRECT("'Calcul1'!"&amp;VLOOKUP($A161,tab_z,2,FALSE)&amp;(J$1+((ROW()-$C164)*4))&amp;":"&amp;VLOOKUP($A161,tab_z,3,FALSE)&amp;(J$2+((ROW()-$C164)*4))),BD!$E$19))/2+IF(J161="","",COUNTIF(INDIRECT("'Calcul1'!"&amp;VLOOKUP($A161,tab_z,2,FALSE)&amp;(J$1+((ROW()-$C164)*4))&amp;":"&amp;VLOOKUP($A161,tab_z,3,FALSE)&amp;(J$2+((ROW()-$C164)*4))),BD!$E$20))/2</f>
        <v>#VALUE!</v>
      </c>
      <c r="K164" s="275" t="e">
        <f ca="1">IF(K161="","",COUNTIF(INDIRECT("'Calcul1'!"&amp;VLOOKUP($A161,tab_z,2,FALSE)&amp;(K$1+((ROW()-$C164)*4))&amp;":"&amp;VLOOKUP($A161,tab_z,3,FALSE)&amp;(K$2+((ROW()-$C164)*4))),BD!$E$2))/2+IF(K161="","",COUNTIF(INDIRECT("'Calcul1'!"&amp;VLOOKUP($A161,tab_z,2,FALSE)&amp;(K$1+((ROW()-$C164)*4))&amp;":"&amp;VLOOKUP($A161,tab_z,3,FALSE)&amp;(K$2+((ROW()-$C164)*4))),BD!$E$3))/2+IF(K161="","",COUNTIF(INDIRECT("'Calcul1'!"&amp;VLOOKUP($A161,tab_z,2,FALSE)&amp;(K$1+((ROW()-$C164)*4))&amp;":"&amp;VLOOKUP($A161,tab_z,3,FALSE)&amp;(K$2+((ROW()-$C164)*4))),BD!$E$4))/2+IF(K161="","",COUNTIF(INDIRECT("'Calcul1'!"&amp;VLOOKUP($A161,tab_z,2,FALSE)&amp;(K$1+((ROW()-$C164)*4))&amp;":"&amp;VLOOKUP($A161,tab_z,3,FALSE)&amp;(K$2+((ROW()-$C164)*4))),BD!$E$5))/2+IF(K161="","",COUNTIF(INDIRECT("'Calcul1'!"&amp;VLOOKUP($A161,tab_z,2,FALSE)&amp;(K$1+((ROW()-$C164)*4))&amp;":"&amp;VLOOKUP($A161,tab_z,3,FALSE)&amp;(K$2+((ROW()-$C164)*4))),BD!$E$6))/2+IF(K161="","",COUNTIF(INDIRECT("'Calcul1'!"&amp;VLOOKUP($A161,tab_z,2,FALSE)&amp;(K$1+((ROW()-$C164)*4))&amp;":"&amp;VLOOKUP($A161,tab_z,3,FALSE)&amp;(K$2+((ROW()-$C164)*4))),BD!$E$7))/2+IF(K161="","",COUNTIF(INDIRECT("'Calcul1'!"&amp;VLOOKUP($A161,tab_z,2,FALSE)&amp;(K$1+((ROW()-$C164)*4))&amp;":"&amp;VLOOKUP($A161,tab_z,3,FALSE)&amp;(K$2+((ROW()-$C164)*4))),BD!$E$8))/2+IF(K161="","",COUNTIF(INDIRECT("'Calcul1'!"&amp;VLOOKUP($A161,tab_z,2,FALSE)&amp;(K$1+((ROW()-$C164)*4))&amp;":"&amp;VLOOKUP($A161,tab_z,3,FALSE)&amp;(K$2+((ROW()-$C164)*4))),BD!$E$9))/2+IF(K161="","",COUNTIF(INDIRECT("'Calcul1'!"&amp;VLOOKUP($A161,tab_z,2,FALSE)&amp;(K$1+((ROW()-$C164)*4))&amp;":"&amp;VLOOKUP($A161,tab_z,3,FALSE)&amp;(K$2+((ROW()-$C164)*4))),BD!$E$10))/2+IF(K161="","",COUNTIF(INDIRECT("'Calcul1'!"&amp;VLOOKUP($A161,tab_z,2,FALSE)&amp;(K$1+((ROW()-$C164)*4))&amp;":"&amp;VLOOKUP($A161,tab_z,3,FALSE)&amp;(K$2+((ROW()-$C164)*4))),BD!$E$11))/2+IF(K161="","",COUNTIF(INDIRECT("'Calcul1'!"&amp;VLOOKUP($A161,tab_z,2,FALSE)&amp;(K$1+((ROW()-$C164)*4))&amp;":"&amp;VLOOKUP($A161,tab_z,3,FALSE)&amp;(K$2+((ROW()-$C164)*4))),BD!$E$12))/2+IF(K161="","",COUNTIF(INDIRECT("'Calcul1'!"&amp;VLOOKUP($A161,tab_z,2,FALSE)&amp;(K$1+((ROW()-$C164)*4))&amp;":"&amp;VLOOKUP($A161,tab_z,3,FALSE)&amp;(K$2+((ROW()-$C164)*4))),BD!$E$13))/2+IF(K161="","",COUNTIF(INDIRECT("'Calcul1'!"&amp;VLOOKUP($A161,tab_z,2,FALSE)&amp;(K$1+((ROW()-$C164)*4))&amp;":"&amp;VLOOKUP($A161,tab_z,3,FALSE)&amp;(K$2+((ROW()-$C164)*4))),BD!$E$14))/2+IF(K161="","",COUNTIF(INDIRECT("'Calcul1'!"&amp;VLOOKUP($A161,tab_z,2,FALSE)&amp;(K$1+((ROW()-$C164)*4))&amp;":"&amp;VLOOKUP($A161,tab_z,3,FALSE)&amp;(K$2+((ROW()-$C164)*4))),BD!$E$15))/2+IF(K161="","",COUNTIF(INDIRECT("'Calcul1'!"&amp;VLOOKUP($A161,tab_z,2,FALSE)&amp;(K$1+((ROW()-$C164)*4))&amp;":"&amp;VLOOKUP($A161,tab_z,3,FALSE)&amp;(K$2+((ROW()-$C164)*4))),BD!$E$16))/2+IF(K161="","",COUNTIF(INDIRECT("'Calcul1'!"&amp;VLOOKUP($A161,tab_z,2,FALSE)&amp;(K$1+((ROW()-$C164)*4))&amp;":"&amp;VLOOKUP($A161,tab_z,3,FALSE)&amp;(K$2+((ROW()-$C164)*4))),BD!$E$17))/2+IF(K161="","",COUNTIF(INDIRECT("'Calcul1'!"&amp;VLOOKUP($A161,tab_z,2,FALSE)&amp;(K$1+((ROW()-$C164)*4))&amp;":"&amp;VLOOKUP($A161,tab_z,3,FALSE)&amp;(K$2+((ROW()-$C164)*4))),BD!$E$18))/2+IF(K161="","",COUNTIF(INDIRECT("'Calcul1'!"&amp;VLOOKUP($A161,tab_z,2,FALSE)&amp;(K$1+((ROW()-$C164)*4))&amp;":"&amp;VLOOKUP($A161,tab_z,3,FALSE)&amp;(K$2+((ROW()-$C164)*4))),BD!$E$19))/2+IF(K161="","",COUNTIF(INDIRECT("'Calcul1'!"&amp;VLOOKUP($A161,tab_z,2,FALSE)&amp;(K$1+((ROW()-$C164)*4))&amp;":"&amp;VLOOKUP($A161,tab_z,3,FALSE)&amp;(K$2+((ROW()-$C164)*4))),BD!$E$20))/2</f>
        <v>#VALUE!</v>
      </c>
      <c r="L164" s="276" t="e">
        <f ca="1">IF(L161="","",COUNTIF(INDIRECT("'Calcul1'!"&amp;VLOOKUP($A161,tab_z,2,FALSE)&amp;(L$1+((ROW()-$C164)*4))&amp;":"&amp;VLOOKUP($A161,tab_z,3,FALSE)&amp;(L$2+((ROW()-$C164)*4))),BD!$E$2))/2+IF(L161="","",COUNTIF(INDIRECT("'Calcul1'!"&amp;VLOOKUP($A161,tab_z,2,FALSE)&amp;(L$1+((ROW()-$C164)*4))&amp;":"&amp;VLOOKUP($A161,tab_z,3,FALSE)&amp;(L$2+((ROW()-$C164)*4))),BD!$E$3))/2+IF(L161="","",COUNTIF(INDIRECT("'Calcul1'!"&amp;VLOOKUP($A161,tab_z,2,FALSE)&amp;(L$1+((ROW()-$C164)*4))&amp;":"&amp;VLOOKUP($A161,tab_z,3,FALSE)&amp;(L$2+((ROW()-$C164)*4))),BD!$E$4))/2+IF(L161="","",COUNTIF(INDIRECT("'Calcul1'!"&amp;VLOOKUP($A161,tab_z,2,FALSE)&amp;(L$1+((ROW()-$C164)*4))&amp;":"&amp;VLOOKUP($A161,tab_z,3,FALSE)&amp;(L$2+((ROW()-$C164)*4))),BD!$E$5))/2+IF(L161="","",COUNTIF(INDIRECT("'Calcul1'!"&amp;VLOOKUP($A161,tab_z,2,FALSE)&amp;(L$1+((ROW()-$C164)*4))&amp;":"&amp;VLOOKUP($A161,tab_z,3,FALSE)&amp;(L$2+((ROW()-$C164)*4))),BD!$E$6))/2+IF(L161="","",COUNTIF(INDIRECT("'Calcul1'!"&amp;VLOOKUP($A161,tab_z,2,FALSE)&amp;(L$1+((ROW()-$C164)*4))&amp;":"&amp;VLOOKUP($A161,tab_z,3,FALSE)&amp;(L$2+((ROW()-$C164)*4))),BD!$E$7))/2+IF(L161="","",COUNTIF(INDIRECT("'Calcul1'!"&amp;VLOOKUP($A161,tab_z,2,FALSE)&amp;(L$1+((ROW()-$C164)*4))&amp;":"&amp;VLOOKUP($A161,tab_z,3,FALSE)&amp;(L$2+((ROW()-$C164)*4))),BD!$E$8))/2+IF(L161="","",COUNTIF(INDIRECT("'Calcul1'!"&amp;VLOOKUP($A161,tab_z,2,FALSE)&amp;(L$1+((ROW()-$C164)*4))&amp;":"&amp;VLOOKUP($A161,tab_z,3,FALSE)&amp;(L$2+((ROW()-$C164)*4))),BD!$E$9))/2+IF(L161="","",COUNTIF(INDIRECT("'Calcul1'!"&amp;VLOOKUP($A161,tab_z,2,FALSE)&amp;(L$1+((ROW()-$C164)*4))&amp;":"&amp;VLOOKUP($A161,tab_z,3,FALSE)&amp;(L$2+((ROW()-$C164)*4))),BD!$E$10))/2+IF(L161="","",COUNTIF(INDIRECT("'Calcul1'!"&amp;VLOOKUP($A161,tab_z,2,FALSE)&amp;(L$1+((ROW()-$C164)*4))&amp;":"&amp;VLOOKUP($A161,tab_z,3,FALSE)&amp;(L$2+((ROW()-$C164)*4))),BD!$E$11))/2+IF(L161="","",COUNTIF(INDIRECT("'Calcul1'!"&amp;VLOOKUP($A161,tab_z,2,FALSE)&amp;(L$1+((ROW()-$C164)*4))&amp;":"&amp;VLOOKUP($A161,tab_z,3,FALSE)&amp;(L$2+((ROW()-$C164)*4))),BD!$E$12))/2+IF(L161="","",COUNTIF(INDIRECT("'Calcul1'!"&amp;VLOOKUP($A161,tab_z,2,FALSE)&amp;(L$1+((ROW()-$C164)*4))&amp;":"&amp;VLOOKUP($A161,tab_z,3,FALSE)&amp;(L$2+((ROW()-$C164)*4))),BD!$E$13))/2+IF(L161="","",COUNTIF(INDIRECT("'Calcul1'!"&amp;VLOOKUP($A161,tab_z,2,FALSE)&amp;(L$1+((ROW()-$C164)*4))&amp;":"&amp;VLOOKUP($A161,tab_z,3,FALSE)&amp;(L$2+((ROW()-$C164)*4))),BD!$E$14))/2+IF(L161="","",COUNTIF(INDIRECT("'Calcul1'!"&amp;VLOOKUP($A161,tab_z,2,FALSE)&amp;(L$1+((ROW()-$C164)*4))&amp;":"&amp;VLOOKUP($A161,tab_z,3,FALSE)&amp;(L$2+((ROW()-$C164)*4))),BD!$E$15))/2+IF(L161="","",COUNTIF(INDIRECT("'Calcul1'!"&amp;VLOOKUP($A161,tab_z,2,FALSE)&amp;(L$1+((ROW()-$C164)*4))&amp;":"&amp;VLOOKUP($A161,tab_z,3,FALSE)&amp;(L$2+((ROW()-$C164)*4))),BD!$E$16))/2+IF(L161="","",COUNTIF(INDIRECT("'Calcul1'!"&amp;VLOOKUP($A161,tab_z,2,FALSE)&amp;(L$1+((ROW()-$C164)*4))&amp;":"&amp;VLOOKUP($A161,tab_z,3,FALSE)&amp;(L$2+((ROW()-$C164)*4))),BD!$E$17))/2+IF(L161="","",COUNTIF(INDIRECT("'Calcul1'!"&amp;VLOOKUP($A161,tab_z,2,FALSE)&amp;(L$1+((ROW()-$C164)*4))&amp;":"&amp;VLOOKUP($A161,tab_z,3,FALSE)&amp;(L$2+((ROW()-$C164)*4))),BD!$E$18))/2+IF(L161="","",COUNTIF(INDIRECT("'Calcul1'!"&amp;VLOOKUP($A161,tab_z,2,FALSE)&amp;(L$1+((ROW()-$C164)*4))&amp;":"&amp;VLOOKUP($A161,tab_z,3,FALSE)&amp;(L$2+((ROW()-$C164)*4))),BD!$E$19))/2+IF(L161="","",COUNTIF(INDIRECT("'Calcul1'!"&amp;VLOOKUP($A161,tab_z,2,FALSE)&amp;(L$1+((ROW()-$C164)*4))&amp;":"&amp;VLOOKUP($A161,tab_z,3,FALSE)&amp;(L$2+((ROW()-$C164)*4))),BD!$E$20))/2</f>
        <v>#VALUE!</v>
      </c>
    </row>
    <row r="165" spans="1:12" x14ac:dyDescent="0.2">
      <c r="C165">
        <v>165</v>
      </c>
      <c r="D165" s="287" t="s">
        <v>532</v>
      </c>
      <c r="E165" s="274">
        <f ca="1">IF(E161="","",COUNTIF(INDIRECT("'Calcul1'!"&amp;VLOOKUP($A161,tab_z,2,FALSE)&amp;(E$1+((ROW()-$C165)*4))&amp;":"&amp;VLOOKUP($A161,tab_z,3,FALSE)&amp;(E$2+((ROW()-$C165)*4))),BD!$N$2))/2+IF(E161="","",COUNTIF(INDIRECT("'Calcul1'!"&amp;VLOOKUP($A161,tab_z,2,FALSE)&amp;(E$1+((ROW()-$C165)*4))&amp;":"&amp;VLOOKUP($A161,tab_z,3,FALSE)&amp;(E$2+((ROW()-$C165)*4))),BD!$N$3))/2+IF(E161="","",COUNTIF(INDIRECT("'Calcul1'!"&amp;VLOOKUP($A161,tab_z,2,FALSE)&amp;(E$1+((ROW()-$C165)*4))&amp;":"&amp;VLOOKUP($A161,tab_z,3,FALSE)&amp;(E$2+((ROW()-$C165)*4))),BD!$N$4))/2+IF(E161="","",COUNTIF(INDIRECT("'Calcul1'!"&amp;VLOOKUP($A161,tab_z,2,FALSE)&amp;(E$1+((ROW()-$C165)*4))&amp;":"&amp;VLOOKUP($A161,tab_z,3,FALSE)&amp;(E$2+((ROW()-$C165)*4))),BD!$N$5))/2+IF(E161="","",COUNTIF(INDIRECT("'Calcul1'!"&amp;VLOOKUP($A161,tab_z,2,FALSE)&amp;(E$1+((ROW()-$C165)*4))&amp;":"&amp;VLOOKUP($A161,tab_z,3,FALSE)&amp;(E$2+((ROW()-$C165)*4))),BD!$N$6))/2+IF(E161="","",COUNTIF(INDIRECT("'Calcul1'!"&amp;VLOOKUP($A161,tab_z,2,FALSE)&amp;(E$1+((ROW()-$C165)*4))&amp;":"&amp;VLOOKUP($A161,tab_z,3,FALSE)&amp;(E$2+((ROW()-$C165)*4))),BD!$N$7))/2+IF(E161="","",COUNTIF(INDIRECT("'Calcul1'!"&amp;VLOOKUP($A161,tab_z,2,FALSE)&amp;(E$1+((ROW()-$C165)*4))&amp;":"&amp;VLOOKUP($A161,tab_z,3,FALSE)&amp;(E$2+((ROW()-$C165)*4))),BD!$N$8))/2+IF(E161="","",COUNTIF(INDIRECT("'Calcul1'!"&amp;VLOOKUP($A161,tab_z,2,FALSE)&amp;(E$1+((ROW()-$C165)*4))&amp;":"&amp;VLOOKUP($A161,tab_z,3,FALSE)&amp;(E$2+((ROW()-$C165)*4))),BD!$N$9))/2+IF(E161="","",COUNTIF(INDIRECT("'Calcul1'!"&amp;VLOOKUP($A161,tab_z,2,FALSE)&amp;(E$1+((ROW()-$C165)*4))&amp;":"&amp;VLOOKUP($A161,tab_z,3,FALSE)&amp;(E$2+((ROW()-$C165)*4))),BD!$N$10))/2+IF(E161="","",COUNTIF(INDIRECT("'Calcul1'!"&amp;VLOOKUP($A161,tab_z,2,FALSE)&amp;(E$1+((ROW()-$C165)*4))&amp;":"&amp;VLOOKUP($A161,tab_z,3,FALSE)&amp;(E$2+((ROW()-$C165)*4))),BD!$N$11))/2+IF(E161="","",COUNTIF(INDIRECT("'Calcul1'!"&amp;VLOOKUP($A161,tab_z,2,FALSE)&amp;(E$1+((ROW()-$C165)*4))&amp;":"&amp;VLOOKUP($A161,tab_z,3,FALSE)&amp;(E$2+((ROW()-$C165)*4))),BD!$N$12))/2+IF(E161="","",COUNTIF(INDIRECT("'Calcul1'!"&amp;VLOOKUP($A161,tab_z,2,FALSE)&amp;(E$1+((ROW()-$C165)*4))&amp;":"&amp;VLOOKUP($A161,tab_z,3,FALSE)&amp;(E$2+((ROW()-$C165)*4))),BD!$N$13))/2+IF(E161="","",COUNTIF(INDIRECT("'Calcul1'!"&amp;VLOOKUP($A161,tab_z,2,FALSE)&amp;(E$1+((ROW()-$C165)*4))&amp;":"&amp;VLOOKUP($A161,tab_z,3,FALSE)&amp;(E$2+((ROW()-$C165)*4))),BD!$N$14))/2+IF(E161="","",COUNTIF(INDIRECT("'Calcul1'!"&amp;VLOOKUP($A161,tab_z,2,FALSE)&amp;(E$1+((ROW()-$C165)*4))&amp;":"&amp;VLOOKUP($A161,tab_z,3,FALSE)&amp;(E$2+((ROW()-$C165)*4))),BD!$N$15))/2+IF(E161="","",COUNTIF(INDIRECT("'Calcul1'!"&amp;VLOOKUP($A161,tab_z,2,FALSE)&amp;(E$1+((ROW()-$C165)*4))&amp;":"&amp;VLOOKUP($A161,tab_z,3,FALSE)&amp;(E$2+((ROW()-$C165)*4))),BD!$N$16))/2+IF(E161="","",COUNTIF(INDIRECT("'Calcul1'!"&amp;VLOOKUP($A161,tab_z,2,FALSE)&amp;(E$1+((ROW()-$C165)*4))&amp;":"&amp;VLOOKUP($A161,tab_z,3,FALSE)&amp;(E$2+((ROW()-$C165)*4))),BD!$N$17))/2+IF(E161="","",COUNTIF(INDIRECT("'Calcul1'!"&amp;VLOOKUP($A161,tab_z,2,FALSE)&amp;(E$1+((ROW()-$C165)*4))&amp;":"&amp;VLOOKUP($A161,tab_z,3,FALSE)&amp;(E$2+((ROW()-$C165)*4))),BD!$N$18))/2+IF(E161="","",COUNTIF(INDIRECT("'Calcul1'!"&amp;VLOOKUP($A161,tab_z,2,FALSE)&amp;(E$1+((ROW()-$C165)*4))&amp;":"&amp;VLOOKUP($A161,tab_z,3,FALSE)&amp;(E$2+((ROW()-$C165)*4))),BD!$N$19))/2++IF(E161="","",COUNTIF(INDIRECT("'Calcul1'!"&amp;VLOOKUP($A161,tab_z,2,FALSE)&amp;(E$1+((ROW()-$C165)*4))&amp;":"&amp;VLOOKUP($A161,tab_z,3,FALSE)&amp;(E$2+((ROW()-$C165)*4))),BD!$N$20))/2</f>
        <v>25</v>
      </c>
      <c r="F165" s="275">
        <f ca="1">IF(F161="","",COUNTIF(INDIRECT("'Calcul1'!"&amp;VLOOKUP($A161,tab_z,2,FALSE)&amp;(F$1+((ROW()-$C165)*4))&amp;":"&amp;VLOOKUP($A161,tab_z,3,FALSE)&amp;(F$2+((ROW()-$C165)*4))),BD!$N$2))/2+IF(F161="","",COUNTIF(INDIRECT("'Calcul1'!"&amp;VLOOKUP($A161,tab_z,2,FALSE)&amp;(F$1+((ROW()-$C165)*4))&amp;":"&amp;VLOOKUP($A161,tab_z,3,FALSE)&amp;(F$2+((ROW()-$C165)*4))),BD!$N$3))/2+IF(F161="","",COUNTIF(INDIRECT("'Calcul1'!"&amp;VLOOKUP($A161,tab_z,2,FALSE)&amp;(F$1+((ROW()-$C165)*4))&amp;":"&amp;VLOOKUP($A161,tab_z,3,FALSE)&amp;(F$2+((ROW()-$C165)*4))),BD!$N$4))/2+IF(F161="","",COUNTIF(INDIRECT("'Calcul1'!"&amp;VLOOKUP($A161,tab_z,2,FALSE)&amp;(F$1+((ROW()-$C165)*4))&amp;":"&amp;VLOOKUP($A161,tab_z,3,FALSE)&amp;(F$2+((ROW()-$C165)*4))),BD!$N$5))/2+IF(F161="","",COUNTIF(INDIRECT("'Calcul1'!"&amp;VLOOKUP($A161,tab_z,2,FALSE)&amp;(F$1+((ROW()-$C165)*4))&amp;":"&amp;VLOOKUP($A161,tab_z,3,FALSE)&amp;(F$2+((ROW()-$C165)*4))),BD!$N$6))/2+IF(F161="","",COUNTIF(INDIRECT("'Calcul1'!"&amp;VLOOKUP($A161,tab_z,2,FALSE)&amp;(F$1+((ROW()-$C165)*4))&amp;":"&amp;VLOOKUP($A161,tab_z,3,FALSE)&amp;(F$2+((ROW()-$C165)*4))),BD!$N$7))/2+IF(F161="","",COUNTIF(INDIRECT("'Calcul1'!"&amp;VLOOKUP($A161,tab_z,2,FALSE)&amp;(F$1+((ROW()-$C165)*4))&amp;":"&amp;VLOOKUP($A161,tab_z,3,FALSE)&amp;(F$2+((ROW()-$C165)*4))),BD!$N$8))/2+IF(F161="","",COUNTIF(INDIRECT("'Calcul1'!"&amp;VLOOKUP($A161,tab_z,2,FALSE)&amp;(F$1+((ROW()-$C165)*4))&amp;":"&amp;VLOOKUP($A161,tab_z,3,FALSE)&amp;(F$2+((ROW()-$C165)*4))),BD!$N$9))/2+IF(F161="","",COUNTIF(INDIRECT("'Calcul1'!"&amp;VLOOKUP($A161,tab_z,2,FALSE)&amp;(F$1+((ROW()-$C165)*4))&amp;":"&amp;VLOOKUP($A161,tab_z,3,FALSE)&amp;(F$2+((ROW()-$C165)*4))),BD!$N$10))/2+IF(F161="","",COUNTIF(INDIRECT("'Calcul1'!"&amp;VLOOKUP($A161,tab_z,2,FALSE)&amp;(F$1+((ROW()-$C165)*4))&amp;":"&amp;VLOOKUP($A161,tab_z,3,FALSE)&amp;(F$2+((ROW()-$C165)*4))),BD!$N$11))/2+IF(F161="","",COUNTIF(INDIRECT("'Calcul1'!"&amp;VLOOKUP($A161,tab_z,2,FALSE)&amp;(F$1+((ROW()-$C165)*4))&amp;":"&amp;VLOOKUP($A161,tab_z,3,FALSE)&amp;(F$2+((ROW()-$C165)*4))),BD!$N$12))/2+IF(F161="","",COUNTIF(INDIRECT("'Calcul1'!"&amp;VLOOKUP($A161,tab_z,2,FALSE)&amp;(F$1+((ROW()-$C165)*4))&amp;":"&amp;VLOOKUP($A161,tab_z,3,FALSE)&amp;(F$2+((ROW()-$C165)*4))),BD!$N$13))/2+IF(F161="","",COUNTIF(INDIRECT("'Calcul1'!"&amp;VLOOKUP($A161,tab_z,2,FALSE)&amp;(F$1+((ROW()-$C165)*4))&amp;":"&amp;VLOOKUP($A161,tab_z,3,FALSE)&amp;(F$2+((ROW()-$C165)*4))),BD!$N$14))/2+IF(F161="","",COUNTIF(INDIRECT("'Calcul1'!"&amp;VLOOKUP($A161,tab_z,2,FALSE)&amp;(F$1+((ROW()-$C165)*4))&amp;":"&amp;VLOOKUP($A161,tab_z,3,FALSE)&amp;(F$2+((ROW()-$C165)*4))),BD!$N$15))/2+IF(F161="","",COUNTIF(INDIRECT("'Calcul1'!"&amp;VLOOKUP($A161,tab_z,2,FALSE)&amp;(F$1+((ROW()-$C165)*4))&amp;":"&amp;VLOOKUP($A161,tab_z,3,FALSE)&amp;(F$2+((ROW()-$C165)*4))),BD!$N$16))/2+IF(F161="","",COUNTIF(INDIRECT("'Calcul1'!"&amp;VLOOKUP($A161,tab_z,2,FALSE)&amp;(F$1+((ROW()-$C165)*4))&amp;":"&amp;VLOOKUP($A161,tab_z,3,FALSE)&amp;(F$2+((ROW()-$C165)*4))),BD!$N$17))/2+IF(F161="","",COUNTIF(INDIRECT("'Calcul1'!"&amp;VLOOKUP($A161,tab_z,2,FALSE)&amp;(F$1+((ROW()-$C165)*4))&amp;":"&amp;VLOOKUP($A161,tab_z,3,FALSE)&amp;(F$2+((ROW()-$C165)*4))),BD!$N$18))/2+IF(F161="","",COUNTIF(INDIRECT("'Calcul1'!"&amp;VLOOKUP($A161,tab_z,2,FALSE)&amp;(F$1+((ROW()-$C165)*4))&amp;":"&amp;VLOOKUP($A161,tab_z,3,FALSE)&amp;(F$2+((ROW()-$C165)*4))),BD!$N$19))/2++IF(F161="","",COUNTIF(INDIRECT("'Calcul1'!"&amp;VLOOKUP($A161,tab_z,2,FALSE)&amp;(F$1+((ROW()-$C165)*4))&amp;":"&amp;VLOOKUP($A161,tab_z,3,FALSE)&amp;(F$2+((ROW()-$C165)*4))),BD!$N$20))/2</f>
        <v>0</v>
      </c>
      <c r="G165" s="275">
        <f ca="1">IF(G161="","",COUNTIF(INDIRECT("'Calcul1'!"&amp;VLOOKUP($A161,tab_z,2,FALSE)&amp;(G$1+((ROW()-$C165)*4))&amp;":"&amp;VLOOKUP($A161,tab_z,3,FALSE)&amp;(G$2+((ROW()-$C165)*4))),BD!$N$2))/2+IF(G161="","",COUNTIF(INDIRECT("'Calcul1'!"&amp;VLOOKUP($A161,tab_z,2,FALSE)&amp;(G$1+((ROW()-$C165)*4))&amp;":"&amp;VLOOKUP($A161,tab_z,3,FALSE)&amp;(G$2+((ROW()-$C165)*4))),BD!$N$3))/2+IF(G161="","",COUNTIF(INDIRECT("'Calcul1'!"&amp;VLOOKUP($A161,tab_z,2,FALSE)&amp;(G$1+((ROW()-$C165)*4))&amp;":"&amp;VLOOKUP($A161,tab_z,3,FALSE)&amp;(G$2+((ROW()-$C165)*4))),BD!$N$4))/2+IF(G161="","",COUNTIF(INDIRECT("'Calcul1'!"&amp;VLOOKUP($A161,tab_z,2,FALSE)&amp;(G$1+((ROW()-$C165)*4))&amp;":"&amp;VLOOKUP($A161,tab_z,3,FALSE)&amp;(G$2+((ROW()-$C165)*4))),BD!$N$5))/2+IF(G161="","",COUNTIF(INDIRECT("'Calcul1'!"&amp;VLOOKUP($A161,tab_z,2,FALSE)&amp;(G$1+((ROW()-$C165)*4))&amp;":"&amp;VLOOKUP($A161,tab_z,3,FALSE)&amp;(G$2+((ROW()-$C165)*4))),BD!$N$6))/2+IF(G161="","",COUNTIF(INDIRECT("'Calcul1'!"&amp;VLOOKUP($A161,tab_z,2,FALSE)&amp;(G$1+((ROW()-$C165)*4))&amp;":"&amp;VLOOKUP($A161,tab_z,3,FALSE)&amp;(G$2+((ROW()-$C165)*4))),BD!$N$7))/2+IF(G161="","",COUNTIF(INDIRECT("'Calcul1'!"&amp;VLOOKUP($A161,tab_z,2,FALSE)&amp;(G$1+((ROW()-$C165)*4))&amp;":"&amp;VLOOKUP($A161,tab_z,3,FALSE)&amp;(G$2+((ROW()-$C165)*4))),BD!$N$8))/2+IF(G161="","",COUNTIF(INDIRECT("'Calcul1'!"&amp;VLOOKUP($A161,tab_z,2,FALSE)&amp;(G$1+((ROW()-$C165)*4))&amp;":"&amp;VLOOKUP($A161,tab_z,3,FALSE)&amp;(G$2+((ROW()-$C165)*4))),BD!$N$9))/2+IF(G161="","",COUNTIF(INDIRECT("'Calcul1'!"&amp;VLOOKUP($A161,tab_z,2,FALSE)&amp;(G$1+((ROW()-$C165)*4))&amp;":"&amp;VLOOKUP($A161,tab_z,3,FALSE)&amp;(G$2+((ROW()-$C165)*4))),BD!$N$10))/2+IF(G161="","",COUNTIF(INDIRECT("'Calcul1'!"&amp;VLOOKUP($A161,tab_z,2,FALSE)&amp;(G$1+((ROW()-$C165)*4))&amp;":"&amp;VLOOKUP($A161,tab_z,3,FALSE)&amp;(G$2+((ROW()-$C165)*4))),BD!$N$11))/2+IF(G161="","",COUNTIF(INDIRECT("'Calcul1'!"&amp;VLOOKUP($A161,tab_z,2,FALSE)&amp;(G$1+((ROW()-$C165)*4))&amp;":"&amp;VLOOKUP($A161,tab_z,3,FALSE)&amp;(G$2+((ROW()-$C165)*4))),BD!$N$12))/2+IF(G161="","",COUNTIF(INDIRECT("'Calcul1'!"&amp;VLOOKUP($A161,tab_z,2,FALSE)&amp;(G$1+((ROW()-$C165)*4))&amp;":"&amp;VLOOKUP($A161,tab_z,3,FALSE)&amp;(G$2+((ROW()-$C165)*4))),BD!$N$13))/2+IF(G161="","",COUNTIF(INDIRECT("'Calcul1'!"&amp;VLOOKUP($A161,tab_z,2,FALSE)&amp;(G$1+((ROW()-$C165)*4))&amp;":"&amp;VLOOKUP($A161,tab_z,3,FALSE)&amp;(G$2+((ROW()-$C165)*4))),BD!$N$14))/2+IF(G161="","",COUNTIF(INDIRECT("'Calcul1'!"&amp;VLOOKUP($A161,tab_z,2,FALSE)&amp;(G$1+((ROW()-$C165)*4))&amp;":"&amp;VLOOKUP($A161,tab_z,3,FALSE)&amp;(G$2+((ROW()-$C165)*4))),BD!$N$15))/2+IF(G161="","",COUNTIF(INDIRECT("'Calcul1'!"&amp;VLOOKUP($A161,tab_z,2,FALSE)&amp;(G$1+((ROW()-$C165)*4))&amp;":"&amp;VLOOKUP($A161,tab_z,3,FALSE)&amp;(G$2+((ROW()-$C165)*4))),BD!$N$16))/2+IF(G161="","",COUNTIF(INDIRECT("'Calcul1'!"&amp;VLOOKUP($A161,tab_z,2,FALSE)&amp;(G$1+((ROW()-$C165)*4))&amp;":"&amp;VLOOKUP($A161,tab_z,3,FALSE)&amp;(G$2+((ROW()-$C165)*4))),BD!$N$17))/2+IF(G161="","",COUNTIF(INDIRECT("'Calcul1'!"&amp;VLOOKUP($A161,tab_z,2,FALSE)&amp;(G$1+((ROW()-$C165)*4))&amp;":"&amp;VLOOKUP($A161,tab_z,3,FALSE)&amp;(G$2+((ROW()-$C165)*4))),BD!$N$18))/2+IF(G161="","",COUNTIF(INDIRECT("'Calcul1'!"&amp;VLOOKUP($A161,tab_z,2,FALSE)&amp;(G$1+((ROW()-$C165)*4))&amp;":"&amp;VLOOKUP($A161,tab_z,3,FALSE)&amp;(G$2+((ROW()-$C165)*4))),BD!$N$19))/2++IF(G161="","",COUNTIF(INDIRECT("'Calcul1'!"&amp;VLOOKUP($A161,tab_z,2,FALSE)&amp;(G$1+((ROW()-$C165)*4))&amp;":"&amp;VLOOKUP($A161,tab_z,3,FALSE)&amp;(G$2+((ROW()-$C165)*4))),BD!$N$20))/2</f>
        <v>0</v>
      </c>
      <c r="H165" s="275" t="e">
        <f ca="1">IF(H161="","",COUNTIF(INDIRECT("'Calcul1'!"&amp;VLOOKUP($A161,tab_z,2,FALSE)&amp;(H$1+((ROW()-$C165)*4))&amp;":"&amp;VLOOKUP($A161,tab_z,3,FALSE)&amp;(H$2+((ROW()-$C165)*4))),BD!$N$2))/2+IF(H161="","",COUNTIF(INDIRECT("'Calcul1'!"&amp;VLOOKUP($A161,tab_z,2,FALSE)&amp;(H$1+((ROW()-$C165)*4))&amp;":"&amp;VLOOKUP($A161,tab_z,3,FALSE)&amp;(H$2+((ROW()-$C165)*4))),BD!$N$3))/2+IF(H161="","",COUNTIF(INDIRECT("'Calcul1'!"&amp;VLOOKUP($A161,tab_z,2,FALSE)&amp;(H$1+((ROW()-$C165)*4))&amp;":"&amp;VLOOKUP($A161,tab_z,3,FALSE)&amp;(H$2+((ROW()-$C165)*4))),BD!$N$4))/2+IF(H161="","",COUNTIF(INDIRECT("'Calcul1'!"&amp;VLOOKUP($A161,tab_z,2,FALSE)&amp;(H$1+((ROW()-$C165)*4))&amp;":"&amp;VLOOKUP($A161,tab_z,3,FALSE)&amp;(H$2+((ROW()-$C165)*4))),BD!$N$5))/2+IF(H161="","",COUNTIF(INDIRECT("'Calcul1'!"&amp;VLOOKUP($A161,tab_z,2,FALSE)&amp;(H$1+((ROW()-$C165)*4))&amp;":"&amp;VLOOKUP($A161,tab_z,3,FALSE)&amp;(H$2+((ROW()-$C165)*4))),BD!$N$6))/2+IF(H161="","",COUNTIF(INDIRECT("'Calcul1'!"&amp;VLOOKUP($A161,tab_z,2,FALSE)&amp;(H$1+((ROW()-$C165)*4))&amp;":"&amp;VLOOKUP($A161,tab_z,3,FALSE)&amp;(H$2+((ROW()-$C165)*4))),BD!$N$7))/2+IF(H161="","",COUNTIF(INDIRECT("'Calcul1'!"&amp;VLOOKUP($A161,tab_z,2,FALSE)&amp;(H$1+((ROW()-$C165)*4))&amp;":"&amp;VLOOKUP($A161,tab_z,3,FALSE)&amp;(H$2+((ROW()-$C165)*4))),BD!$N$8))/2+IF(H161="","",COUNTIF(INDIRECT("'Calcul1'!"&amp;VLOOKUP($A161,tab_z,2,FALSE)&amp;(H$1+((ROW()-$C165)*4))&amp;":"&amp;VLOOKUP($A161,tab_z,3,FALSE)&amp;(H$2+((ROW()-$C165)*4))),BD!$N$9))/2+IF(H161="","",COUNTIF(INDIRECT("'Calcul1'!"&amp;VLOOKUP($A161,tab_z,2,FALSE)&amp;(H$1+((ROW()-$C165)*4))&amp;":"&amp;VLOOKUP($A161,tab_z,3,FALSE)&amp;(H$2+((ROW()-$C165)*4))),BD!$N$10))/2+IF(H161="","",COUNTIF(INDIRECT("'Calcul1'!"&amp;VLOOKUP($A161,tab_z,2,FALSE)&amp;(H$1+((ROW()-$C165)*4))&amp;":"&amp;VLOOKUP($A161,tab_z,3,FALSE)&amp;(H$2+((ROW()-$C165)*4))),BD!$N$11))/2+IF(H161="","",COUNTIF(INDIRECT("'Calcul1'!"&amp;VLOOKUP($A161,tab_z,2,FALSE)&amp;(H$1+((ROW()-$C165)*4))&amp;":"&amp;VLOOKUP($A161,tab_z,3,FALSE)&amp;(H$2+((ROW()-$C165)*4))),BD!$N$12))/2+IF(H161="","",COUNTIF(INDIRECT("'Calcul1'!"&amp;VLOOKUP($A161,tab_z,2,FALSE)&amp;(H$1+((ROW()-$C165)*4))&amp;":"&amp;VLOOKUP($A161,tab_z,3,FALSE)&amp;(H$2+((ROW()-$C165)*4))),BD!$N$13))/2+IF(H161="","",COUNTIF(INDIRECT("'Calcul1'!"&amp;VLOOKUP($A161,tab_z,2,FALSE)&amp;(H$1+((ROW()-$C165)*4))&amp;":"&amp;VLOOKUP($A161,tab_z,3,FALSE)&amp;(H$2+((ROW()-$C165)*4))),BD!$N$14))/2+IF(H161="","",COUNTIF(INDIRECT("'Calcul1'!"&amp;VLOOKUP($A161,tab_z,2,FALSE)&amp;(H$1+((ROW()-$C165)*4))&amp;":"&amp;VLOOKUP($A161,tab_z,3,FALSE)&amp;(H$2+((ROW()-$C165)*4))),BD!$N$15))/2+IF(H161="","",COUNTIF(INDIRECT("'Calcul1'!"&amp;VLOOKUP($A161,tab_z,2,FALSE)&amp;(H$1+((ROW()-$C165)*4))&amp;":"&amp;VLOOKUP($A161,tab_z,3,FALSE)&amp;(H$2+((ROW()-$C165)*4))),BD!$N$16))/2+IF(H161="","",COUNTIF(INDIRECT("'Calcul1'!"&amp;VLOOKUP($A161,tab_z,2,FALSE)&amp;(H$1+((ROW()-$C165)*4))&amp;":"&amp;VLOOKUP($A161,tab_z,3,FALSE)&amp;(H$2+((ROW()-$C165)*4))),BD!$N$17))/2+IF(H161="","",COUNTIF(INDIRECT("'Calcul1'!"&amp;VLOOKUP($A161,tab_z,2,FALSE)&amp;(H$1+((ROW()-$C165)*4))&amp;":"&amp;VLOOKUP($A161,tab_z,3,FALSE)&amp;(H$2+((ROW()-$C165)*4))),BD!$N$18))/2+IF(H161="","",COUNTIF(INDIRECT("'Calcul1'!"&amp;VLOOKUP($A161,tab_z,2,FALSE)&amp;(H$1+((ROW()-$C165)*4))&amp;":"&amp;VLOOKUP($A161,tab_z,3,FALSE)&amp;(H$2+((ROW()-$C165)*4))),BD!$N$19))/2++IF(H161="","",COUNTIF(INDIRECT("'Calcul1'!"&amp;VLOOKUP($A161,tab_z,2,FALSE)&amp;(H$1+((ROW()-$C165)*4))&amp;":"&amp;VLOOKUP($A161,tab_z,3,FALSE)&amp;(H$2+((ROW()-$C165)*4))),BD!$N$20))/2</f>
        <v>#VALUE!</v>
      </c>
      <c r="I165" s="275" t="e">
        <f ca="1">IF(I161="","",COUNTIF(INDIRECT("'Calcul1'!"&amp;VLOOKUP($A161,tab_z,2,FALSE)&amp;(I$1+((ROW()-$C165)*4))&amp;":"&amp;VLOOKUP($A161,tab_z,3,FALSE)&amp;(I$2+((ROW()-$C165)*4))),BD!$N$2))/2+IF(I161="","",COUNTIF(INDIRECT("'Calcul1'!"&amp;VLOOKUP($A161,tab_z,2,FALSE)&amp;(I$1+((ROW()-$C165)*4))&amp;":"&amp;VLOOKUP($A161,tab_z,3,FALSE)&amp;(I$2+((ROW()-$C165)*4))),BD!$N$3))/2+IF(I161="","",COUNTIF(INDIRECT("'Calcul1'!"&amp;VLOOKUP($A161,tab_z,2,FALSE)&amp;(I$1+((ROW()-$C165)*4))&amp;":"&amp;VLOOKUP($A161,tab_z,3,FALSE)&amp;(I$2+((ROW()-$C165)*4))),BD!$N$4))/2+IF(I161="","",COUNTIF(INDIRECT("'Calcul1'!"&amp;VLOOKUP($A161,tab_z,2,FALSE)&amp;(I$1+((ROW()-$C165)*4))&amp;":"&amp;VLOOKUP($A161,tab_z,3,FALSE)&amp;(I$2+((ROW()-$C165)*4))),BD!$N$5))/2+IF(I161="","",COUNTIF(INDIRECT("'Calcul1'!"&amp;VLOOKUP($A161,tab_z,2,FALSE)&amp;(I$1+((ROW()-$C165)*4))&amp;":"&amp;VLOOKUP($A161,tab_z,3,FALSE)&amp;(I$2+((ROW()-$C165)*4))),BD!$N$6))/2+IF(I161="","",COUNTIF(INDIRECT("'Calcul1'!"&amp;VLOOKUP($A161,tab_z,2,FALSE)&amp;(I$1+((ROW()-$C165)*4))&amp;":"&amp;VLOOKUP($A161,tab_z,3,FALSE)&amp;(I$2+((ROW()-$C165)*4))),BD!$N$7))/2+IF(I161="","",COUNTIF(INDIRECT("'Calcul1'!"&amp;VLOOKUP($A161,tab_z,2,FALSE)&amp;(I$1+((ROW()-$C165)*4))&amp;":"&amp;VLOOKUP($A161,tab_z,3,FALSE)&amp;(I$2+((ROW()-$C165)*4))),BD!$N$8))/2+IF(I161="","",COUNTIF(INDIRECT("'Calcul1'!"&amp;VLOOKUP($A161,tab_z,2,FALSE)&amp;(I$1+((ROW()-$C165)*4))&amp;":"&amp;VLOOKUP($A161,tab_z,3,FALSE)&amp;(I$2+((ROW()-$C165)*4))),BD!$N$9))/2+IF(I161="","",COUNTIF(INDIRECT("'Calcul1'!"&amp;VLOOKUP($A161,tab_z,2,FALSE)&amp;(I$1+((ROW()-$C165)*4))&amp;":"&amp;VLOOKUP($A161,tab_z,3,FALSE)&amp;(I$2+((ROW()-$C165)*4))),BD!$N$10))/2+IF(I161="","",COUNTIF(INDIRECT("'Calcul1'!"&amp;VLOOKUP($A161,tab_z,2,FALSE)&amp;(I$1+((ROW()-$C165)*4))&amp;":"&amp;VLOOKUP($A161,tab_z,3,FALSE)&amp;(I$2+((ROW()-$C165)*4))),BD!$N$11))/2+IF(I161="","",COUNTIF(INDIRECT("'Calcul1'!"&amp;VLOOKUP($A161,tab_z,2,FALSE)&amp;(I$1+((ROW()-$C165)*4))&amp;":"&amp;VLOOKUP($A161,tab_z,3,FALSE)&amp;(I$2+((ROW()-$C165)*4))),BD!$N$12))/2+IF(I161="","",COUNTIF(INDIRECT("'Calcul1'!"&amp;VLOOKUP($A161,tab_z,2,FALSE)&amp;(I$1+((ROW()-$C165)*4))&amp;":"&amp;VLOOKUP($A161,tab_z,3,FALSE)&amp;(I$2+((ROW()-$C165)*4))),BD!$N$13))/2+IF(I161="","",COUNTIF(INDIRECT("'Calcul1'!"&amp;VLOOKUP($A161,tab_z,2,FALSE)&amp;(I$1+((ROW()-$C165)*4))&amp;":"&amp;VLOOKUP($A161,tab_z,3,FALSE)&amp;(I$2+((ROW()-$C165)*4))),BD!$N$14))/2+IF(I161="","",COUNTIF(INDIRECT("'Calcul1'!"&amp;VLOOKUP($A161,tab_z,2,FALSE)&amp;(I$1+((ROW()-$C165)*4))&amp;":"&amp;VLOOKUP($A161,tab_z,3,FALSE)&amp;(I$2+((ROW()-$C165)*4))),BD!$N$15))/2+IF(I161="","",COUNTIF(INDIRECT("'Calcul1'!"&amp;VLOOKUP($A161,tab_z,2,FALSE)&amp;(I$1+((ROW()-$C165)*4))&amp;":"&amp;VLOOKUP($A161,tab_z,3,FALSE)&amp;(I$2+((ROW()-$C165)*4))),BD!$N$16))/2+IF(I161="","",COUNTIF(INDIRECT("'Calcul1'!"&amp;VLOOKUP($A161,tab_z,2,FALSE)&amp;(I$1+((ROW()-$C165)*4))&amp;":"&amp;VLOOKUP($A161,tab_z,3,FALSE)&amp;(I$2+((ROW()-$C165)*4))),BD!$N$17))/2+IF(I161="","",COUNTIF(INDIRECT("'Calcul1'!"&amp;VLOOKUP($A161,tab_z,2,FALSE)&amp;(I$1+((ROW()-$C165)*4))&amp;":"&amp;VLOOKUP($A161,tab_z,3,FALSE)&amp;(I$2+((ROW()-$C165)*4))),BD!$N$18))/2+IF(I161="","",COUNTIF(INDIRECT("'Calcul1'!"&amp;VLOOKUP($A161,tab_z,2,FALSE)&amp;(I$1+((ROW()-$C165)*4))&amp;":"&amp;VLOOKUP($A161,tab_z,3,FALSE)&amp;(I$2+((ROW()-$C165)*4))),BD!$N$19))/2++IF(I161="","",COUNTIF(INDIRECT("'Calcul1'!"&amp;VLOOKUP($A161,tab_z,2,FALSE)&amp;(I$1+((ROW()-$C165)*4))&amp;":"&amp;VLOOKUP($A161,tab_z,3,FALSE)&amp;(I$2+((ROW()-$C165)*4))),BD!$N$20))/2</f>
        <v>#VALUE!</v>
      </c>
      <c r="J165" s="275" t="e">
        <f ca="1">IF(J161="","",COUNTIF(INDIRECT("'Calcul1'!"&amp;VLOOKUP($A161,tab_z,2,FALSE)&amp;(J$1+((ROW()-$C165)*4))&amp;":"&amp;VLOOKUP($A161,tab_z,3,FALSE)&amp;(J$2+((ROW()-$C165)*4))),BD!$N$2))/2+IF(J161="","",COUNTIF(INDIRECT("'Calcul1'!"&amp;VLOOKUP($A161,tab_z,2,FALSE)&amp;(J$1+((ROW()-$C165)*4))&amp;":"&amp;VLOOKUP($A161,tab_z,3,FALSE)&amp;(J$2+((ROW()-$C165)*4))),BD!$N$3))/2+IF(J161="","",COUNTIF(INDIRECT("'Calcul1'!"&amp;VLOOKUP($A161,tab_z,2,FALSE)&amp;(J$1+((ROW()-$C165)*4))&amp;":"&amp;VLOOKUP($A161,tab_z,3,FALSE)&amp;(J$2+((ROW()-$C165)*4))),BD!$N$4))/2+IF(J161="","",COUNTIF(INDIRECT("'Calcul1'!"&amp;VLOOKUP($A161,tab_z,2,FALSE)&amp;(J$1+((ROW()-$C165)*4))&amp;":"&amp;VLOOKUP($A161,tab_z,3,FALSE)&amp;(J$2+((ROW()-$C165)*4))),BD!$N$5))/2+IF(J161="","",COUNTIF(INDIRECT("'Calcul1'!"&amp;VLOOKUP($A161,tab_z,2,FALSE)&amp;(J$1+((ROW()-$C165)*4))&amp;":"&amp;VLOOKUP($A161,tab_z,3,FALSE)&amp;(J$2+((ROW()-$C165)*4))),BD!$N$6))/2+IF(J161="","",COUNTIF(INDIRECT("'Calcul1'!"&amp;VLOOKUP($A161,tab_z,2,FALSE)&amp;(J$1+((ROW()-$C165)*4))&amp;":"&amp;VLOOKUP($A161,tab_z,3,FALSE)&amp;(J$2+((ROW()-$C165)*4))),BD!$N$7))/2+IF(J161="","",COUNTIF(INDIRECT("'Calcul1'!"&amp;VLOOKUP($A161,tab_z,2,FALSE)&amp;(J$1+((ROW()-$C165)*4))&amp;":"&amp;VLOOKUP($A161,tab_z,3,FALSE)&amp;(J$2+((ROW()-$C165)*4))),BD!$N$8))/2+IF(J161="","",COUNTIF(INDIRECT("'Calcul1'!"&amp;VLOOKUP($A161,tab_z,2,FALSE)&amp;(J$1+((ROW()-$C165)*4))&amp;":"&amp;VLOOKUP($A161,tab_z,3,FALSE)&amp;(J$2+((ROW()-$C165)*4))),BD!$N$9))/2+IF(J161="","",COUNTIF(INDIRECT("'Calcul1'!"&amp;VLOOKUP($A161,tab_z,2,FALSE)&amp;(J$1+((ROW()-$C165)*4))&amp;":"&amp;VLOOKUP($A161,tab_z,3,FALSE)&amp;(J$2+((ROW()-$C165)*4))),BD!$N$10))/2+IF(J161="","",COUNTIF(INDIRECT("'Calcul1'!"&amp;VLOOKUP($A161,tab_z,2,FALSE)&amp;(J$1+((ROW()-$C165)*4))&amp;":"&amp;VLOOKUP($A161,tab_z,3,FALSE)&amp;(J$2+((ROW()-$C165)*4))),BD!$N$11))/2+IF(J161="","",COUNTIF(INDIRECT("'Calcul1'!"&amp;VLOOKUP($A161,tab_z,2,FALSE)&amp;(J$1+((ROW()-$C165)*4))&amp;":"&amp;VLOOKUP($A161,tab_z,3,FALSE)&amp;(J$2+((ROW()-$C165)*4))),BD!$N$12))/2+IF(J161="","",COUNTIF(INDIRECT("'Calcul1'!"&amp;VLOOKUP($A161,tab_z,2,FALSE)&amp;(J$1+((ROW()-$C165)*4))&amp;":"&amp;VLOOKUP($A161,tab_z,3,FALSE)&amp;(J$2+((ROW()-$C165)*4))),BD!$N$13))/2+IF(J161="","",COUNTIF(INDIRECT("'Calcul1'!"&amp;VLOOKUP($A161,tab_z,2,FALSE)&amp;(J$1+((ROW()-$C165)*4))&amp;":"&amp;VLOOKUP($A161,tab_z,3,FALSE)&amp;(J$2+((ROW()-$C165)*4))),BD!$N$14))/2+IF(J161="","",COUNTIF(INDIRECT("'Calcul1'!"&amp;VLOOKUP($A161,tab_z,2,FALSE)&amp;(J$1+((ROW()-$C165)*4))&amp;":"&amp;VLOOKUP($A161,tab_z,3,FALSE)&amp;(J$2+((ROW()-$C165)*4))),BD!$N$15))/2+IF(J161="","",COUNTIF(INDIRECT("'Calcul1'!"&amp;VLOOKUP($A161,tab_z,2,FALSE)&amp;(J$1+((ROW()-$C165)*4))&amp;":"&amp;VLOOKUP($A161,tab_z,3,FALSE)&amp;(J$2+((ROW()-$C165)*4))),BD!$N$16))/2+IF(J161="","",COUNTIF(INDIRECT("'Calcul1'!"&amp;VLOOKUP($A161,tab_z,2,FALSE)&amp;(J$1+((ROW()-$C165)*4))&amp;":"&amp;VLOOKUP($A161,tab_z,3,FALSE)&amp;(J$2+((ROW()-$C165)*4))),BD!$N$17))/2+IF(J161="","",COUNTIF(INDIRECT("'Calcul1'!"&amp;VLOOKUP($A161,tab_z,2,FALSE)&amp;(J$1+((ROW()-$C165)*4))&amp;":"&amp;VLOOKUP($A161,tab_z,3,FALSE)&amp;(J$2+((ROW()-$C165)*4))),BD!$N$18))/2+IF(J161="","",COUNTIF(INDIRECT("'Calcul1'!"&amp;VLOOKUP($A161,tab_z,2,FALSE)&amp;(J$1+((ROW()-$C165)*4))&amp;":"&amp;VLOOKUP($A161,tab_z,3,FALSE)&amp;(J$2+((ROW()-$C165)*4))),BD!$N$19))/2++IF(J161="","",COUNTIF(INDIRECT("'Calcul1'!"&amp;VLOOKUP($A161,tab_z,2,FALSE)&amp;(J$1+((ROW()-$C165)*4))&amp;":"&amp;VLOOKUP($A161,tab_z,3,FALSE)&amp;(J$2+((ROW()-$C165)*4))),BD!$N$20))/2</f>
        <v>#VALUE!</v>
      </c>
      <c r="K165" s="275" t="e">
        <f ca="1">IF(K161="","",COUNTIF(INDIRECT("'Calcul1'!"&amp;VLOOKUP($A161,tab_z,2,FALSE)&amp;(K$1+((ROW()-$C165)*4))&amp;":"&amp;VLOOKUP($A161,tab_z,3,FALSE)&amp;(K$2+((ROW()-$C165)*4))),BD!$N$2))/2+IF(K161="","",COUNTIF(INDIRECT("'Calcul1'!"&amp;VLOOKUP($A161,tab_z,2,FALSE)&amp;(K$1+((ROW()-$C165)*4))&amp;":"&amp;VLOOKUP($A161,tab_z,3,FALSE)&amp;(K$2+((ROW()-$C165)*4))),BD!$N$3))/2+IF(K161="","",COUNTIF(INDIRECT("'Calcul1'!"&amp;VLOOKUP($A161,tab_z,2,FALSE)&amp;(K$1+((ROW()-$C165)*4))&amp;":"&amp;VLOOKUP($A161,tab_z,3,FALSE)&amp;(K$2+((ROW()-$C165)*4))),BD!$N$4))/2+IF(K161="","",COUNTIF(INDIRECT("'Calcul1'!"&amp;VLOOKUP($A161,tab_z,2,FALSE)&amp;(K$1+((ROW()-$C165)*4))&amp;":"&amp;VLOOKUP($A161,tab_z,3,FALSE)&amp;(K$2+((ROW()-$C165)*4))),BD!$N$5))/2+IF(K161="","",COUNTIF(INDIRECT("'Calcul1'!"&amp;VLOOKUP($A161,tab_z,2,FALSE)&amp;(K$1+((ROW()-$C165)*4))&amp;":"&amp;VLOOKUP($A161,tab_z,3,FALSE)&amp;(K$2+((ROW()-$C165)*4))),BD!$N$6))/2+IF(K161="","",COUNTIF(INDIRECT("'Calcul1'!"&amp;VLOOKUP($A161,tab_z,2,FALSE)&amp;(K$1+((ROW()-$C165)*4))&amp;":"&amp;VLOOKUP($A161,tab_z,3,FALSE)&amp;(K$2+((ROW()-$C165)*4))),BD!$N$7))/2+IF(K161="","",COUNTIF(INDIRECT("'Calcul1'!"&amp;VLOOKUP($A161,tab_z,2,FALSE)&amp;(K$1+((ROW()-$C165)*4))&amp;":"&amp;VLOOKUP($A161,tab_z,3,FALSE)&amp;(K$2+((ROW()-$C165)*4))),BD!$N$8))/2+IF(K161="","",COUNTIF(INDIRECT("'Calcul1'!"&amp;VLOOKUP($A161,tab_z,2,FALSE)&amp;(K$1+((ROW()-$C165)*4))&amp;":"&amp;VLOOKUP($A161,tab_z,3,FALSE)&amp;(K$2+((ROW()-$C165)*4))),BD!$N$9))/2+IF(K161="","",COUNTIF(INDIRECT("'Calcul1'!"&amp;VLOOKUP($A161,tab_z,2,FALSE)&amp;(K$1+((ROW()-$C165)*4))&amp;":"&amp;VLOOKUP($A161,tab_z,3,FALSE)&amp;(K$2+((ROW()-$C165)*4))),BD!$N$10))/2+IF(K161="","",COUNTIF(INDIRECT("'Calcul1'!"&amp;VLOOKUP($A161,tab_z,2,FALSE)&amp;(K$1+((ROW()-$C165)*4))&amp;":"&amp;VLOOKUP($A161,tab_z,3,FALSE)&amp;(K$2+((ROW()-$C165)*4))),BD!$N$11))/2+IF(K161="","",COUNTIF(INDIRECT("'Calcul1'!"&amp;VLOOKUP($A161,tab_z,2,FALSE)&amp;(K$1+((ROW()-$C165)*4))&amp;":"&amp;VLOOKUP($A161,tab_z,3,FALSE)&amp;(K$2+((ROW()-$C165)*4))),BD!$N$12))/2+IF(K161="","",COUNTIF(INDIRECT("'Calcul1'!"&amp;VLOOKUP($A161,tab_z,2,FALSE)&amp;(K$1+((ROW()-$C165)*4))&amp;":"&amp;VLOOKUP($A161,tab_z,3,FALSE)&amp;(K$2+((ROW()-$C165)*4))),BD!$N$13))/2+IF(K161="","",COUNTIF(INDIRECT("'Calcul1'!"&amp;VLOOKUP($A161,tab_z,2,FALSE)&amp;(K$1+((ROW()-$C165)*4))&amp;":"&amp;VLOOKUP($A161,tab_z,3,FALSE)&amp;(K$2+((ROW()-$C165)*4))),BD!$N$14))/2+IF(K161="","",COUNTIF(INDIRECT("'Calcul1'!"&amp;VLOOKUP($A161,tab_z,2,FALSE)&amp;(K$1+((ROW()-$C165)*4))&amp;":"&amp;VLOOKUP($A161,tab_z,3,FALSE)&amp;(K$2+((ROW()-$C165)*4))),BD!$N$15))/2+IF(K161="","",COUNTIF(INDIRECT("'Calcul1'!"&amp;VLOOKUP($A161,tab_z,2,FALSE)&amp;(K$1+((ROW()-$C165)*4))&amp;":"&amp;VLOOKUP($A161,tab_z,3,FALSE)&amp;(K$2+((ROW()-$C165)*4))),BD!$N$16))/2+IF(K161="","",COUNTIF(INDIRECT("'Calcul1'!"&amp;VLOOKUP($A161,tab_z,2,FALSE)&amp;(K$1+((ROW()-$C165)*4))&amp;":"&amp;VLOOKUP($A161,tab_z,3,FALSE)&amp;(K$2+((ROW()-$C165)*4))),BD!$N$17))/2+IF(K161="","",COUNTIF(INDIRECT("'Calcul1'!"&amp;VLOOKUP($A161,tab_z,2,FALSE)&amp;(K$1+((ROW()-$C165)*4))&amp;":"&amp;VLOOKUP($A161,tab_z,3,FALSE)&amp;(K$2+((ROW()-$C165)*4))),BD!$N$18))/2+IF(K161="","",COUNTIF(INDIRECT("'Calcul1'!"&amp;VLOOKUP($A161,tab_z,2,FALSE)&amp;(K$1+((ROW()-$C165)*4))&amp;":"&amp;VLOOKUP($A161,tab_z,3,FALSE)&amp;(K$2+((ROW()-$C165)*4))),BD!$N$19))/2++IF(K161="","",COUNTIF(INDIRECT("'Calcul1'!"&amp;VLOOKUP($A161,tab_z,2,FALSE)&amp;(K$1+((ROW()-$C165)*4))&amp;":"&amp;VLOOKUP($A161,tab_z,3,FALSE)&amp;(K$2+((ROW()-$C165)*4))),BD!$N$20))/2</f>
        <v>#VALUE!</v>
      </c>
      <c r="L165" s="276" t="e">
        <f ca="1">IF(L161="","",COUNTIF(INDIRECT("'Calcul1'!"&amp;VLOOKUP($A161,tab_z,2,FALSE)&amp;(L$1+((ROW()-$C165)*4))&amp;":"&amp;VLOOKUP($A161,tab_z,3,FALSE)&amp;(L$2+((ROW()-$C165)*4))),BD!$N$2))/2+IF(L161="","",COUNTIF(INDIRECT("'Calcul1'!"&amp;VLOOKUP($A161,tab_z,2,FALSE)&amp;(L$1+((ROW()-$C165)*4))&amp;":"&amp;VLOOKUP($A161,tab_z,3,FALSE)&amp;(L$2+((ROW()-$C165)*4))),BD!$N$3))/2+IF(L161="","",COUNTIF(INDIRECT("'Calcul1'!"&amp;VLOOKUP($A161,tab_z,2,FALSE)&amp;(L$1+((ROW()-$C165)*4))&amp;":"&amp;VLOOKUP($A161,tab_z,3,FALSE)&amp;(L$2+((ROW()-$C165)*4))),BD!$N$4))/2+IF(L161="","",COUNTIF(INDIRECT("'Calcul1'!"&amp;VLOOKUP($A161,tab_z,2,FALSE)&amp;(L$1+((ROW()-$C165)*4))&amp;":"&amp;VLOOKUP($A161,tab_z,3,FALSE)&amp;(L$2+((ROW()-$C165)*4))),BD!$N$5))/2+IF(L161="","",COUNTIF(INDIRECT("'Calcul1'!"&amp;VLOOKUP($A161,tab_z,2,FALSE)&amp;(L$1+((ROW()-$C165)*4))&amp;":"&amp;VLOOKUP($A161,tab_z,3,FALSE)&amp;(L$2+((ROW()-$C165)*4))),BD!$N$6))/2+IF(L161="","",COUNTIF(INDIRECT("'Calcul1'!"&amp;VLOOKUP($A161,tab_z,2,FALSE)&amp;(L$1+((ROW()-$C165)*4))&amp;":"&amp;VLOOKUP($A161,tab_z,3,FALSE)&amp;(L$2+((ROW()-$C165)*4))),BD!$N$7))/2+IF(L161="","",COUNTIF(INDIRECT("'Calcul1'!"&amp;VLOOKUP($A161,tab_z,2,FALSE)&amp;(L$1+((ROW()-$C165)*4))&amp;":"&amp;VLOOKUP($A161,tab_z,3,FALSE)&amp;(L$2+((ROW()-$C165)*4))),BD!$N$8))/2+IF(L161="","",COUNTIF(INDIRECT("'Calcul1'!"&amp;VLOOKUP($A161,tab_z,2,FALSE)&amp;(L$1+((ROW()-$C165)*4))&amp;":"&amp;VLOOKUP($A161,tab_z,3,FALSE)&amp;(L$2+((ROW()-$C165)*4))),BD!$N$9))/2+IF(L161="","",COUNTIF(INDIRECT("'Calcul1'!"&amp;VLOOKUP($A161,tab_z,2,FALSE)&amp;(L$1+((ROW()-$C165)*4))&amp;":"&amp;VLOOKUP($A161,tab_z,3,FALSE)&amp;(L$2+((ROW()-$C165)*4))),BD!$N$10))/2+IF(L161="","",COUNTIF(INDIRECT("'Calcul1'!"&amp;VLOOKUP($A161,tab_z,2,FALSE)&amp;(L$1+((ROW()-$C165)*4))&amp;":"&amp;VLOOKUP($A161,tab_z,3,FALSE)&amp;(L$2+((ROW()-$C165)*4))),BD!$N$11))/2+IF(L161="","",COUNTIF(INDIRECT("'Calcul1'!"&amp;VLOOKUP($A161,tab_z,2,FALSE)&amp;(L$1+((ROW()-$C165)*4))&amp;":"&amp;VLOOKUP($A161,tab_z,3,FALSE)&amp;(L$2+((ROW()-$C165)*4))),BD!$N$12))/2+IF(L161="","",COUNTIF(INDIRECT("'Calcul1'!"&amp;VLOOKUP($A161,tab_z,2,FALSE)&amp;(L$1+((ROW()-$C165)*4))&amp;":"&amp;VLOOKUP($A161,tab_z,3,FALSE)&amp;(L$2+((ROW()-$C165)*4))),BD!$N$13))/2+IF(L161="","",COUNTIF(INDIRECT("'Calcul1'!"&amp;VLOOKUP($A161,tab_z,2,FALSE)&amp;(L$1+((ROW()-$C165)*4))&amp;":"&amp;VLOOKUP($A161,tab_z,3,FALSE)&amp;(L$2+((ROW()-$C165)*4))),BD!$N$14))/2+IF(L161="","",COUNTIF(INDIRECT("'Calcul1'!"&amp;VLOOKUP($A161,tab_z,2,FALSE)&amp;(L$1+((ROW()-$C165)*4))&amp;":"&amp;VLOOKUP($A161,tab_z,3,FALSE)&amp;(L$2+((ROW()-$C165)*4))),BD!$N$15))/2+IF(L161="","",COUNTIF(INDIRECT("'Calcul1'!"&amp;VLOOKUP($A161,tab_z,2,FALSE)&amp;(L$1+((ROW()-$C165)*4))&amp;":"&amp;VLOOKUP($A161,tab_z,3,FALSE)&amp;(L$2+((ROW()-$C165)*4))),BD!$N$16))/2+IF(L161="","",COUNTIF(INDIRECT("'Calcul1'!"&amp;VLOOKUP($A161,tab_z,2,FALSE)&amp;(L$1+((ROW()-$C165)*4))&amp;":"&amp;VLOOKUP($A161,tab_z,3,FALSE)&amp;(L$2+((ROW()-$C165)*4))),BD!$N$17))/2+IF(L161="","",COUNTIF(INDIRECT("'Calcul1'!"&amp;VLOOKUP($A161,tab_z,2,FALSE)&amp;(L$1+((ROW()-$C165)*4))&amp;":"&amp;VLOOKUP($A161,tab_z,3,FALSE)&amp;(L$2+((ROW()-$C165)*4))),BD!$N$18))/2+IF(L161="","",COUNTIF(INDIRECT("'Calcul1'!"&amp;VLOOKUP($A161,tab_z,2,FALSE)&amp;(L$1+((ROW()-$C165)*4))&amp;":"&amp;VLOOKUP($A161,tab_z,3,FALSE)&amp;(L$2+((ROW()-$C165)*4))),BD!$N$19))/2++IF(L161="","",COUNTIF(INDIRECT("'Calcul1'!"&amp;VLOOKUP($A161,tab_z,2,FALSE)&amp;(L$1+((ROW()-$C165)*4))&amp;":"&amp;VLOOKUP($A161,tab_z,3,FALSE)&amp;(L$2+((ROW()-$C165)*4))),BD!$N$20))/2</f>
        <v>#VALUE!</v>
      </c>
    </row>
    <row r="166" spans="1:12" x14ac:dyDescent="0.2">
      <c r="C166">
        <v>166</v>
      </c>
      <c r="D166" s="287" t="s">
        <v>533</v>
      </c>
      <c r="E166" s="274">
        <f ca="1">IF(E161="","",COUNTIF(INDIRECT("'Calcul1'!"&amp;VLOOKUP($A161,tab_z,2,FALSE)&amp;(E$1+((ROW()-$C166)*4))&amp;":"&amp;VLOOKUP($A161,tab_z,3,FALSE)&amp;(E$2+((ROW()-$C166)*4))),BD!$H$2))/2+IF(E161="","",COUNTIF(INDIRECT("'Calcul1'!"&amp;VLOOKUP($A161,tab_z,2,FALSE)&amp;(E$1+((ROW()-$C166)*4))&amp;":"&amp;VLOOKUP($A161,tab_z,3,FALSE)&amp;(E$2+((ROW()-$C166)*4))),BD!$H$3))/2+IF(E161="","",COUNTIF(INDIRECT("'Calcul1'!"&amp;VLOOKUP($A161,tab_z,2,FALSE)&amp;(E$1+((ROW()-$C166)*4))&amp;":"&amp;VLOOKUP($A161,tab_z,3,FALSE)&amp;(E$2+((ROW()-$C166)*4))),BD!$H$4))/2+IF(E161="","",COUNTIF(INDIRECT("'Calcul1'!"&amp;VLOOKUP($A161,tab_z,2,FALSE)&amp;(E$1+((ROW()-$C166)*4))&amp;":"&amp;VLOOKUP($A161,tab_z,3,FALSE)&amp;(E$2+((ROW()-$C166)*4))),BD!$H$5))/2+IF(E161="","",COUNTIF(INDIRECT("'Calcul1'!"&amp;VLOOKUP($A161,tab_z,2,FALSE)&amp;(E$1+((ROW()-$C166)*4))&amp;":"&amp;VLOOKUP($A161,tab_z,3,FALSE)&amp;(E$2+((ROW()-$C166)*4))),BD!$H$6))/2+IF(E161="","",COUNTIF(INDIRECT("'Calcul1'!"&amp;VLOOKUP($A161,tab_z,2,FALSE)&amp;(E$1+((ROW()-$C166)*4))&amp;":"&amp;VLOOKUP($A161,tab_z,3,FALSE)&amp;(E$2+((ROW()-$C166)*4))),BD!$H$7))/2+IF(E161="","",COUNTIF(INDIRECT("'Calcul1'!"&amp;VLOOKUP($A161,tab_z,2,FALSE)&amp;(E$1+((ROW()-$C166)*4))&amp;":"&amp;VLOOKUP($A161,tab_z,3,FALSE)&amp;(E$2+((ROW()-$C166)*4))),BD!$H$8))/2+IF(E161="","",COUNTIF(INDIRECT("'Calcul1'!"&amp;VLOOKUP($A161,tab_z,2,FALSE)&amp;(E$1+((ROW()-$C166)*4))&amp;":"&amp;VLOOKUP($A161,tab_z,3,FALSE)&amp;(E$2+((ROW()-$C166)*4))),BD!$H$9))/2+IF(E161="","",COUNTIF(INDIRECT("'Calcul1'!"&amp;VLOOKUP($A161,tab_z,2,FALSE)&amp;(E$1+((ROW()-$C166)*4))&amp;":"&amp;VLOOKUP($A161,tab_z,3,FALSE)&amp;(E$2+((ROW()-$C166)*4))),BD!$H$10))/2+IF(E161="","",COUNTIF(INDIRECT("'Calcul1'!"&amp;VLOOKUP($A161,tab_z,2,FALSE)&amp;(E$1+((ROW()-$C166)*4))&amp;":"&amp;VLOOKUP($A161,tab_z,3,FALSE)&amp;(E$2+((ROW()-$C166)*4))),BD!$H$11))/2+IF(E161="","",COUNTIF(INDIRECT("'Calcul1'!"&amp;VLOOKUP($A161,tab_z,2,FALSE)&amp;(E$1+((ROW()-$C166)*4))&amp;":"&amp;VLOOKUP($A161,tab_z,3,FALSE)&amp;(E$2+((ROW()-$C166)*4))),BD!$H$12))/2+IF(E161="","",COUNTIF(INDIRECT("'Calcul1'!"&amp;VLOOKUP($A161,tab_z,2,FALSE)&amp;(E$1+((ROW()-$C166)*4))&amp;":"&amp;VLOOKUP($A161,tab_z,3,FALSE)&amp;(E$2+((ROW()-$C166)*4))),BD!$H$13))/2+IF(E161="","",COUNTIF(INDIRECT("'Calcul1'!"&amp;VLOOKUP($A161,tab_z,2,FALSE)&amp;(E$1+((ROW()-$C166)*4))&amp;":"&amp;VLOOKUP($A161,tab_z,3,FALSE)&amp;(E$2+((ROW()-$C166)*4))),BD!$H$14))/2+IF(E161="","",COUNTIF(INDIRECT("'Calcul1'!"&amp;VLOOKUP($A161,tab_z,2,FALSE)&amp;(E$1+((ROW()-$C166)*4))&amp;":"&amp;VLOOKUP($A161,tab_z,3,FALSE)&amp;(E$2+((ROW()-$C166)*4))),BD!$H$15))/2+IF(E161="","",COUNTIF(INDIRECT("'Calcul1'!"&amp;VLOOKUP($A161,tab_z,2,FALSE)&amp;(E$1+((ROW()-$C166)*4))&amp;":"&amp;VLOOKUP($A161,tab_z,3,FALSE)&amp;(E$2+((ROW()-$C166)*4))),BD!$H$16))/2+IF(E161="","",COUNTIF(INDIRECT("'Calcul1'!"&amp;VLOOKUP($A161,tab_z,2,FALSE)&amp;(E$1+((ROW()-$C166)*4))&amp;":"&amp;VLOOKUP($A161,tab_z,3,FALSE)&amp;(E$2+((ROW()-$C166)*4))),BD!$H$17))/2+IF(E161="","",COUNTIF(INDIRECT("'Calcul1'!"&amp;VLOOKUP($A161,tab_z,2,FALSE)&amp;(E$1+((ROW()-$C166)*4))&amp;":"&amp;VLOOKUP($A161,tab_z,3,FALSE)&amp;(E$2+((ROW()-$C166)*4))),BD!$H$18))/2+IF(E161="","",COUNTIF(INDIRECT("'Calcul1'!"&amp;VLOOKUP($A161,tab_z,2,FALSE)&amp;(E$1+((ROW()-$C166)*4))&amp;":"&amp;VLOOKUP($A161,tab_z,3,FALSE)&amp;(E$2+((ROW()-$C166)*4))),BD!$H$19))/2+IF(E161="","",COUNTIF(INDIRECT("'Calcul1'!"&amp;VLOOKUP($A161,tab_z,2,FALSE)&amp;(E$1+((ROW()-$C166)*4))&amp;":"&amp;VLOOKUP($A161,tab_z,3,FALSE)&amp;(E$2+((ROW()-$C166)*4))),BD!$H$20))/2</f>
        <v>10</v>
      </c>
      <c r="F166" s="275">
        <f ca="1">IF(F161="","",COUNTIF(INDIRECT("'Calcul1'!"&amp;VLOOKUP($A161,tab_z,2,FALSE)&amp;(F$1+((ROW()-$C166)*4))&amp;":"&amp;VLOOKUP($A161,tab_z,3,FALSE)&amp;(F$2+((ROW()-$C166)*4))),BD!$H$2))/2+IF(F161="","",COUNTIF(INDIRECT("'Calcul1'!"&amp;VLOOKUP($A161,tab_z,2,FALSE)&amp;(F$1+((ROW()-$C166)*4))&amp;":"&amp;VLOOKUP($A161,tab_z,3,FALSE)&amp;(F$2+((ROW()-$C166)*4))),BD!$H$3))/2+IF(F161="","",COUNTIF(INDIRECT("'Calcul1'!"&amp;VLOOKUP($A161,tab_z,2,FALSE)&amp;(F$1+((ROW()-$C166)*4))&amp;":"&amp;VLOOKUP($A161,tab_z,3,FALSE)&amp;(F$2+((ROW()-$C166)*4))),BD!$H$4))/2+IF(F161="","",COUNTIF(INDIRECT("'Calcul1'!"&amp;VLOOKUP($A161,tab_z,2,FALSE)&amp;(F$1+((ROW()-$C166)*4))&amp;":"&amp;VLOOKUP($A161,tab_z,3,FALSE)&amp;(F$2+((ROW()-$C166)*4))),BD!$H$5))/2+IF(F161="","",COUNTIF(INDIRECT("'Calcul1'!"&amp;VLOOKUP($A161,tab_z,2,FALSE)&amp;(F$1+((ROW()-$C166)*4))&amp;":"&amp;VLOOKUP($A161,tab_z,3,FALSE)&amp;(F$2+((ROW()-$C166)*4))),BD!$H$6))/2+IF(F161="","",COUNTIF(INDIRECT("'Calcul1'!"&amp;VLOOKUP($A161,tab_z,2,FALSE)&amp;(F$1+((ROW()-$C166)*4))&amp;":"&amp;VLOOKUP($A161,tab_z,3,FALSE)&amp;(F$2+((ROW()-$C166)*4))),BD!$H$7))/2+IF(F161="","",COUNTIF(INDIRECT("'Calcul1'!"&amp;VLOOKUP($A161,tab_z,2,FALSE)&amp;(F$1+((ROW()-$C166)*4))&amp;":"&amp;VLOOKUP($A161,tab_z,3,FALSE)&amp;(F$2+((ROW()-$C166)*4))),BD!$H$8))/2+IF(F161="","",COUNTIF(INDIRECT("'Calcul1'!"&amp;VLOOKUP($A161,tab_z,2,FALSE)&amp;(F$1+((ROW()-$C166)*4))&amp;":"&amp;VLOOKUP($A161,tab_z,3,FALSE)&amp;(F$2+((ROW()-$C166)*4))),BD!$H$9))/2+IF(F161="","",COUNTIF(INDIRECT("'Calcul1'!"&amp;VLOOKUP($A161,tab_z,2,FALSE)&amp;(F$1+((ROW()-$C166)*4))&amp;":"&amp;VLOOKUP($A161,tab_z,3,FALSE)&amp;(F$2+((ROW()-$C166)*4))),BD!$H$10))/2+IF(F161="","",COUNTIF(INDIRECT("'Calcul1'!"&amp;VLOOKUP($A161,tab_z,2,FALSE)&amp;(F$1+((ROW()-$C166)*4))&amp;":"&amp;VLOOKUP($A161,tab_z,3,FALSE)&amp;(F$2+((ROW()-$C166)*4))),BD!$H$11))/2+IF(F161="","",COUNTIF(INDIRECT("'Calcul1'!"&amp;VLOOKUP($A161,tab_z,2,FALSE)&amp;(F$1+((ROW()-$C166)*4))&amp;":"&amp;VLOOKUP($A161,tab_z,3,FALSE)&amp;(F$2+((ROW()-$C166)*4))),BD!$H$12))/2+IF(F161="","",COUNTIF(INDIRECT("'Calcul1'!"&amp;VLOOKUP($A161,tab_z,2,FALSE)&amp;(F$1+((ROW()-$C166)*4))&amp;":"&amp;VLOOKUP($A161,tab_z,3,FALSE)&amp;(F$2+((ROW()-$C166)*4))),BD!$H$13))/2+IF(F161="","",COUNTIF(INDIRECT("'Calcul1'!"&amp;VLOOKUP($A161,tab_z,2,FALSE)&amp;(F$1+((ROW()-$C166)*4))&amp;":"&amp;VLOOKUP($A161,tab_z,3,FALSE)&amp;(F$2+((ROW()-$C166)*4))),BD!$H$14))/2+IF(F161="","",COUNTIF(INDIRECT("'Calcul1'!"&amp;VLOOKUP($A161,tab_z,2,FALSE)&amp;(F$1+((ROW()-$C166)*4))&amp;":"&amp;VLOOKUP($A161,tab_z,3,FALSE)&amp;(F$2+((ROW()-$C166)*4))),BD!$H$15))/2+IF(F161="","",COUNTIF(INDIRECT("'Calcul1'!"&amp;VLOOKUP($A161,tab_z,2,FALSE)&amp;(F$1+((ROW()-$C166)*4))&amp;":"&amp;VLOOKUP($A161,tab_z,3,FALSE)&amp;(F$2+((ROW()-$C166)*4))),BD!$H$16))/2+IF(F161="","",COUNTIF(INDIRECT("'Calcul1'!"&amp;VLOOKUP($A161,tab_z,2,FALSE)&amp;(F$1+((ROW()-$C166)*4))&amp;":"&amp;VLOOKUP($A161,tab_z,3,FALSE)&amp;(F$2+((ROW()-$C166)*4))),BD!$H$17))/2+IF(F161="","",COUNTIF(INDIRECT("'Calcul1'!"&amp;VLOOKUP($A161,tab_z,2,FALSE)&amp;(F$1+((ROW()-$C166)*4))&amp;":"&amp;VLOOKUP($A161,tab_z,3,FALSE)&amp;(F$2+((ROW()-$C166)*4))),BD!$H$18))/2+IF(F161="","",COUNTIF(INDIRECT("'Calcul1'!"&amp;VLOOKUP($A161,tab_z,2,FALSE)&amp;(F$1+((ROW()-$C166)*4))&amp;":"&amp;VLOOKUP($A161,tab_z,3,FALSE)&amp;(F$2+((ROW()-$C166)*4))),BD!$H$19))/2+IF(F161="","",COUNTIF(INDIRECT("'Calcul1'!"&amp;VLOOKUP($A161,tab_z,2,FALSE)&amp;(F$1+((ROW()-$C166)*4))&amp;":"&amp;VLOOKUP($A161,tab_z,3,FALSE)&amp;(F$2+((ROW()-$C166)*4))),BD!$H$20))/2</f>
        <v>7</v>
      </c>
      <c r="G166" s="275">
        <f ca="1">IF(G161="","",COUNTIF(INDIRECT("'Calcul1'!"&amp;VLOOKUP($A161,tab_z,2,FALSE)&amp;(G$1+((ROW()-$C166)*4))&amp;":"&amp;VLOOKUP($A161,tab_z,3,FALSE)&amp;(G$2+((ROW()-$C166)*4))),BD!$H$2))/2+IF(G161="","",COUNTIF(INDIRECT("'Calcul1'!"&amp;VLOOKUP($A161,tab_z,2,FALSE)&amp;(G$1+((ROW()-$C166)*4))&amp;":"&amp;VLOOKUP($A161,tab_z,3,FALSE)&amp;(G$2+((ROW()-$C166)*4))),BD!$H$3))/2+IF(G161="","",COUNTIF(INDIRECT("'Calcul1'!"&amp;VLOOKUP($A161,tab_z,2,FALSE)&amp;(G$1+((ROW()-$C166)*4))&amp;":"&amp;VLOOKUP($A161,tab_z,3,FALSE)&amp;(G$2+((ROW()-$C166)*4))),BD!$H$4))/2+IF(G161="","",COUNTIF(INDIRECT("'Calcul1'!"&amp;VLOOKUP($A161,tab_z,2,FALSE)&amp;(G$1+((ROW()-$C166)*4))&amp;":"&amp;VLOOKUP($A161,tab_z,3,FALSE)&amp;(G$2+((ROW()-$C166)*4))),BD!$H$5))/2+IF(G161="","",COUNTIF(INDIRECT("'Calcul1'!"&amp;VLOOKUP($A161,tab_z,2,FALSE)&amp;(G$1+((ROW()-$C166)*4))&amp;":"&amp;VLOOKUP($A161,tab_z,3,FALSE)&amp;(G$2+((ROW()-$C166)*4))),BD!$H$6))/2+IF(G161="","",COUNTIF(INDIRECT("'Calcul1'!"&amp;VLOOKUP($A161,tab_z,2,FALSE)&amp;(G$1+((ROW()-$C166)*4))&amp;":"&amp;VLOOKUP($A161,tab_z,3,FALSE)&amp;(G$2+((ROW()-$C166)*4))),BD!$H$7))/2+IF(G161="","",COUNTIF(INDIRECT("'Calcul1'!"&amp;VLOOKUP($A161,tab_z,2,FALSE)&amp;(G$1+((ROW()-$C166)*4))&amp;":"&amp;VLOOKUP($A161,tab_z,3,FALSE)&amp;(G$2+((ROW()-$C166)*4))),BD!$H$8))/2+IF(G161="","",COUNTIF(INDIRECT("'Calcul1'!"&amp;VLOOKUP($A161,tab_z,2,FALSE)&amp;(G$1+((ROW()-$C166)*4))&amp;":"&amp;VLOOKUP($A161,tab_z,3,FALSE)&amp;(G$2+((ROW()-$C166)*4))),BD!$H$9))/2+IF(G161="","",COUNTIF(INDIRECT("'Calcul1'!"&amp;VLOOKUP($A161,tab_z,2,FALSE)&amp;(G$1+((ROW()-$C166)*4))&amp;":"&amp;VLOOKUP($A161,tab_z,3,FALSE)&amp;(G$2+((ROW()-$C166)*4))),BD!$H$10))/2+IF(G161="","",COUNTIF(INDIRECT("'Calcul1'!"&amp;VLOOKUP($A161,tab_z,2,FALSE)&amp;(G$1+((ROW()-$C166)*4))&amp;":"&amp;VLOOKUP($A161,tab_z,3,FALSE)&amp;(G$2+((ROW()-$C166)*4))),BD!$H$11))/2+IF(G161="","",COUNTIF(INDIRECT("'Calcul1'!"&amp;VLOOKUP($A161,tab_z,2,FALSE)&amp;(G$1+((ROW()-$C166)*4))&amp;":"&amp;VLOOKUP($A161,tab_z,3,FALSE)&amp;(G$2+((ROW()-$C166)*4))),BD!$H$12))/2+IF(G161="","",COUNTIF(INDIRECT("'Calcul1'!"&amp;VLOOKUP($A161,tab_z,2,FALSE)&amp;(G$1+((ROW()-$C166)*4))&amp;":"&amp;VLOOKUP($A161,tab_z,3,FALSE)&amp;(G$2+((ROW()-$C166)*4))),BD!$H$13))/2+IF(G161="","",COUNTIF(INDIRECT("'Calcul1'!"&amp;VLOOKUP($A161,tab_z,2,FALSE)&amp;(G$1+((ROW()-$C166)*4))&amp;":"&amp;VLOOKUP($A161,tab_z,3,FALSE)&amp;(G$2+((ROW()-$C166)*4))),BD!$H$14))/2+IF(G161="","",COUNTIF(INDIRECT("'Calcul1'!"&amp;VLOOKUP($A161,tab_z,2,FALSE)&amp;(G$1+((ROW()-$C166)*4))&amp;":"&amp;VLOOKUP($A161,tab_z,3,FALSE)&amp;(G$2+((ROW()-$C166)*4))),BD!$H$15))/2+IF(G161="","",COUNTIF(INDIRECT("'Calcul1'!"&amp;VLOOKUP($A161,tab_z,2,FALSE)&amp;(G$1+((ROW()-$C166)*4))&amp;":"&amp;VLOOKUP($A161,tab_z,3,FALSE)&amp;(G$2+((ROW()-$C166)*4))),BD!$H$16))/2+IF(G161="","",COUNTIF(INDIRECT("'Calcul1'!"&amp;VLOOKUP($A161,tab_z,2,FALSE)&amp;(G$1+((ROW()-$C166)*4))&amp;":"&amp;VLOOKUP($A161,tab_z,3,FALSE)&amp;(G$2+((ROW()-$C166)*4))),BD!$H$17))/2+IF(G161="","",COUNTIF(INDIRECT("'Calcul1'!"&amp;VLOOKUP($A161,tab_z,2,FALSE)&amp;(G$1+((ROW()-$C166)*4))&amp;":"&amp;VLOOKUP($A161,tab_z,3,FALSE)&amp;(G$2+((ROW()-$C166)*4))),BD!$H$18))/2+IF(G161="","",COUNTIF(INDIRECT("'Calcul1'!"&amp;VLOOKUP($A161,tab_z,2,FALSE)&amp;(G$1+((ROW()-$C166)*4))&amp;":"&amp;VLOOKUP($A161,tab_z,3,FALSE)&amp;(G$2+((ROW()-$C166)*4))),BD!$H$19))/2+IF(G161="","",COUNTIF(INDIRECT("'Calcul1'!"&amp;VLOOKUP($A161,tab_z,2,FALSE)&amp;(G$1+((ROW()-$C166)*4))&amp;":"&amp;VLOOKUP($A161,tab_z,3,FALSE)&amp;(G$2+((ROW()-$C166)*4))),BD!$H$20))/2</f>
        <v>0</v>
      </c>
      <c r="H166" s="275" t="e">
        <f ca="1">IF(H161="","",COUNTIF(INDIRECT("'Calcul1'!"&amp;VLOOKUP($A161,tab_z,2,FALSE)&amp;(H$1+((ROW()-$C166)*4))&amp;":"&amp;VLOOKUP($A161,tab_z,3,FALSE)&amp;(H$2+((ROW()-$C166)*4))),BD!$H$2))/2+IF(H161="","",COUNTIF(INDIRECT("'Calcul1'!"&amp;VLOOKUP($A161,tab_z,2,FALSE)&amp;(H$1+((ROW()-$C166)*4))&amp;":"&amp;VLOOKUP($A161,tab_z,3,FALSE)&amp;(H$2+((ROW()-$C166)*4))),BD!$H$3))/2+IF(H161="","",COUNTIF(INDIRECT("'Calcul1'!"&amp;VLOOKUP($A161,tab_z,2,FALSE)&amp;(H$1+((ROW()-$C166)*4))&amp;":"&amp;VLOOKUP($A161,tab_z,3,FALSE)&amp;(H$2+((ROW()-$C166)*4))),BD!$H$4))/2+IF(H161="","",COUNTIF(INDIRECT("'Calcul1'!"&amp;VLOOKUP($A161,tab_z,2,FALSE)&amp;(H$1+((ROW()-$C166)*4))&amp;":"&amp;VLOOKUP($A161,tab_z,3,FALSE)&amp;(H$2+((ROW()-$C166)*4))),BD!$H$5))/2+IF(H161="","",COUNTIF(INDIRECT("'Calcul1'!"&amp;VLOOKUP($A161,tab_z,2,FALSE)&amp;(H$1+((ROW()-$C166)*4))&amp;":"&amp;VLOOKUP($A161,tab_z,3,FALSE)&amp;(H$2+((ROW()-$C166)*4))),BD!$H$6))/2+IF(H161="","",COUNTIF(INDIRECT("'Calcul1'!"&amp;VLOOKUP($A161,tab_z,2,FALSE)&amp;(H$1+((ROW()-$C166)*4))&amp;":"&amp;VLOOKUP($A161,tab_z,3,FALSE)&amp;(H$2+((ROW()-$C166)*4))),BD!$H$7))/2+IF(H161="","",COUNTIF(INDIRECT("'Calcul1'!"&amp;VLOOKUP($A161,tab_z,2,FALSE)&amp;(H$1+((ROW()-$C166)*4))&amp;":"&amp;VLOOKUP($A161,tab_z,3,FALSE)&amp;(H$2+((ROW()-$C166)*4))),BD!$H$8))/2+IF(H161="","",COUNTIF(INDIRECT("'Calcul1'!"&amp;VLOOKUP($A161,tab_z,2,FALSE)&amp;(H$1+((ROW()-$C166)*4))&amp;":"&amp;VLOOKUP($A161,tab_z,3,FALSE)&amp;(H$2+((ROW()-$C166)*4))),BD!$H$9))/2+IF(H161="","",COUNTIF(INDIRECT("'Calcul1'!"&amp;VLOOKUP($A161,tab_z,2,FALSE)&amp;(H$1+((ROW()-$C166)*4))&amp;":"&amp;VLOOKUP($A161,tab_z,3,FALSE)&amp;(H$2+((ROW()-$C166)*4))),BD!$H$10))/2+IF(H161="","",COUNTIF(INDIRECT("'Calcul1'!"&amp;VLOOKUP($A161,tab_z,2,FALSE)&amp;(H$1+((ROW()-$C166)*4))&amp;":"&amp;VLOOKUP($A161,tab_z,3,FALSE)&amp;(H$2+((ROW()-$C166)*4))),BD!$H$11))/2+IF(H161="","",COUNTIF(INDIRECT("'Calcul1'!"&amp;VLOOKUP($A161,tab_z,2,FALSE)&amp;(H$1+((ROW()-$C166)*4))&amp;":"&amp;VLOOKUP($A161,tab_z,3,FALSE)&amp;(H$2+((ROW()-$C166)*4))),BD!$H$12))/2+IF(H161="","",COUNTIF(INDIRECT("'Calcul1'!"&amp;VLOOKUP($A161,tab_z,2,FALSE)&amp;(H$1+((ROW()-$C166)*4))&amp;":"&amp;VLOOKUP($A161,tab_z,3,FALSE)&amp;(H$2+((ROW()-$C166)*4))),BD!$H$13))/2+IF(H161="","",COUNTIF(INDIRECT("'Calcul1'!"&amp;VLOOKUP($A161,tab_z,2,FALSE)&amp;(H$1+((ROW()-$C166)*4))&amp;":"&amp;VLOOKUP($A161,tab_z,3,FALSE)&amp;(H$2+((ROW()-$C166)*4))),BD!$H$14))/2+IF(H161="","",COUNTIF(INDIRECT("'Calcul1'!"&amp;VLOOKUP($A161,tab_z,2,FALSE)&amp;(H$1+((ROW()-$C166)*4))&amp;":"&amp;VLOOKUP($A161,tab_z,3,FALSE)&amp;(H$2+((ROW()-$C166)*4))),BD!$H$15))/2+IF(H161="","",COUNTIF(INDIRECT("'Calcul1'!"&amp;VLOOKUP($A161,tab_z,2,FALSE)&amp;(H$1+((ROW()-$C166)*4))&amp;":"&amp;VLOOKUP($A161,tab_z,3,FALSE)&amp;(H$2+((ROW()-$C166)*4))),BD!$H$16))/2+IF(H161="","",COUNTIF(INDIRECT("'Calcul1'!"&amp;VLOOKUP($A161,tab_z,2,FALSE)&amp;(H$1+((ROW()-$C166)*4))&amp;":"&amp;VLOOKUP($A161,tab_z,3,FALSE)&amp;(H$2+((ROW()-$C166)*4))),BD!$H$17))/2+IF(H161="","",COUNTIF(INDIRECT("'Calcul1'!"&amp;VLOOKUP($A161,tab_z,2,FALSE)&amp;(H$1+((ROW()-$C166)*4))&amp;":"&amp;VLOOKUP($A161,tab_z,3,FALSE)&amp;(H$2+((ROW()-$C166)*4))),BD!$H$18))/2+IF(H161="","",COUNTIF(INDIRECT("'Calcul1'!"&amp;VLOOKUP($A161,tab_z,2,FALSE)&amp;(H$1+((ROW()-$C166)*4))&amp;":"&amp;VLOOKUP($A161,tab_z,3,FALSE)&amp;(H$2+((ROW()-$C166)*4))),BD!$H$19))/2+IF(H161="","",COUNTIF(INDIRECT("'Calcul1'!"&amp;VLOOKUP($A161,tab_z,2,FALSE)&amp;(H$1+((ROW()-$C166)*4))&amp;":"&amp;VLOOKUP($A161,tab_z,3,FALSE)&amp;(H$2+((ROW()-$C166)*4))),BD!$H$20))/2</f>
        <v>#VALUE!</v>
      </c>
      <c r="I166" s="275" t="e">
        <f ca="1">IF(I161="","",COUNTIF(INDIRECT("'Calcul1'!"&amp;VLOOKUP($A161,tab_z,2,FALSE)&amp;(I$1+((ROW()-$C166)*4))&amp;":"&amp;VLOOKUP($A161,tab_z,3,FALSE)&amp;(I$2+((ROW()-$C166)*4))),BD!$H$2))/2+IF(I161="","",COUNTIF(INDIRECT("'Calcul1'!"&amp;VLOOKUP($A161,tab_z,2,FALSE)&amp;(I$1+((ROW()-$C166)*4))&amp;":"&amp;VLOOKUP($A161,tab_z,3,FALSE)&amp;(I$2+((ROW()-$C166)*4))),BD!$H$3))/2+IF(I161="","",COUNTIF(INDIRECT("'Calcul1'!"&amp;VLOOKUP($A161,tab_z,2,FALSE)&amp;(I$1+((ROW()-$C166)*4))&amp;":"&amp;VLOOKUP($A161,tab_z,3,FALSE)&amp;(I$2+((ROW()-$C166)*4))),BD!$H$4))/2+IF(I161="","",COUNTIF(INDIRECT("'Calcul1'!"&amp;VLOOKUP($A161,tab_z,2,FALSE)&amp;(I$1+((ROW()-$C166)*4))&amp;":"&amp;VLOOKUP($A161,tab_z,3,FALSE)&amp;(I$2+((ROW()-$C166)*4))),BD!$H$5))/2+IF(I161="","",COUNTIF(INDIRECT("'Calcul1'!"&amp;VLOOKUP($A161,tab_z,2,FALSE)&amp;(I$1+((ROW()-$C166)*4))&amp;":"&amp;VLOOKUP($A161,tab_z,3,FALSE)&amp;(I$2+((ROW()-$C166)*4))),BD!$H$6))/2+IF(I161="","",COUNTIF(INDIRECT("'Calcul1'!"&amp;VLOOKUP($A161,tab_z,2,FALSE)&amp;(I$1+((ROW()-$C166)*4))&amp;":"&amp;VLOOKUP($A161,tab_z,3,FALSE)&amp;(I$2+((ROW()-$C166)*4))),BD!$H$7))/2+IF(I161="","",COUNTIF(INDIRECT("'Calcul1'!"&amp;VLOOKUP($A161,tab_z,2,FALSE)&amp;(I$1+((ROW()-$C166)*4))&amp;":"&amp;VLOOKUP($A161,tab_z,3,FALSE)&amp;(I$2+((ROW()-$C166)*4))),BD!$H$8))/2+IF(I161="","",COUNTIF(INDIRECT("'Calcul1'!"&amp;VLOOKUP($A161,tab_z,2,FALSE)&amp;(I$1+((ROW()-$C166)*4))&amp;":"&amp;VLOOKUP($A161,tab_z,3,FALSE)&amp;(I$2+((ROW()-$C166)*4))),BD!$H$9))/2+IF(I161="","",COUNTIF(INDIRECT("'Calcul1'!"&amp;VLOOKUP($A161,tab_z,2,FALSE)&amp;(I$1+((ROW()-$C166)*4))&amp;":"&amp;VLOOKUP($A161,tab_z,3,FALSE)&amp;(I$2+((ROW()-$C166)*4))),BD!$H$10))/2+IF(I161="","",COUNTIF(INDIRECT("'Calcul1'!"&amp;VLOOKUP($A161,tab_z,2,FALSE)&amp;(I$1+((ROW()-$C166)*4))&amp;":"&amp;VLOOKUP($A161,tab_z,3,FALSE)&amp;(I$2+((ROW()-$C166)*4))),BD!$H$11))/2+IF(I161="","",COUNTIF(INDIRECT("'Calcul1'!"&amp;VLOOKUP($A161,tab_z,2,FALSE)&amp;(I$1+((ROW()-$C166)*4))&amp;":"&amp;VLOOKUP($A161,tab_z,3,FALSE)&amp;(I$2+((ROW()-$C166)*4))),BD!$H$12))/2+IF(I161="","",COUNTIF(INDIRECT("'Calcul1'!"&amp;VLOOKUP($A161,tab_z,2,FALSE)&amp;(I$1+((ROW()-$C166)*4))&amp;":"&amp;VLOOKUP($A161,tab_z,3,FALSE)&amp;(I$2+((ROW()-$C166)*4))),BD!$H$13))/2+IF(I161="","",COUNTIF(INDIRECT("'Calcul1'!"&amp;VLOOKUP($A161,tab_z,2,FALSE)&amp;(I$1+((ROW()-$C166)*4))&amp;":"&amp;VLOOKUP($A161,tab_z,3,FALSE)&amp;(I$2+((ROW()-$C166)*4))),BD!$H$14))/2+IF(I161="","",COUNTIF(INDIRECT("'Calcul1'!"&amp;VLOOKUP($A161,tab_z,2,FALSE)&amp;(I$1+((ROW()-$C166)*4))&amp;":"&amp;VLOOKUP($A161,tab_z,3,FALSE)&amp;(I$2+((ROW()-$C166)*4))),BD!$H$15))/2+IF(I161="","",COUNTIF(INDIRECT("'Calcul1'!"&amp;VLOOKUP($A161,tab_z,2,FALSE)&amp;(I$1+((ROW()-$C166)*4))&amp;":"&amp;VLOOKUP($A161,tab_z,3,FALSE)&amp;(I$2+((ROW()-$C166)*4))),BD!$H$16))/2+IF(I161="","",COUNTIF(INDIRECT("'Calcul1'!"&amp;VLOOKUP($A161,tab_z,2,FALSE)&amp;(I$1+((ROW()-$C166)*4))&amp;":"&amp;VLOOKUP($A161,tab_z,3,FALSE)&amp;(I$2+((ROW()-$C166)*4))),BD!$H$17))/2+IF(I161="","",COUNTIF(INDIRECT("'Calcul1'!"&amp;VLOOKUP($A161,tab_z,2,FALSE)&amp;(I$1+((ROW()-$C166)*4))&amp;":"&amp;VLOOKUP($A161,tab_z,3,FALSE)&amp;(I$2+((ROW()-$C166)*4))),BD!$H$18))/2+IF(I161="","",COUNTIF(INDIRECT("'Calcul1'!"&amp;VLOOKUP($A161,tab_z,2,FALSE)&amp;(I$1+((ROW()-$C166)*4))&amp;":"&amp;VLOOKUP($A161,tab_z,3,FALSE)&amp;(I$2+((ROW()-$C166)*4))),BD!$H$19))/2+IF(I161="","",COUNTIF(INDIRECT("'Calcul1'!"&amp;VLOOKUP($A161,tab_z,2,FALSE)&amp;(I$1+((ROW()-$C166)*4))&amp;":"&amp;VLOOKUP($A161,tab_z,3,FALSE)&amp;(I$2+((ROW()-$C166)*4))),BD!$H$20))/2</f>
        <v>#VALUE!</v>
      </c>
      <c r="J166" s="275" t="e">
        <f ca="1">IF(J161="","",COUNTIF(INDIRECT("'Calcul1'!"&amp;VLOOKUP($A161,tab_z,2,FALSE)&amp;(J$1+((ROW()-$C166)*4))&amp;":"&amp;VLOOKUP($A161,tab_z,3,FALSE)&amp;(J$2+((ROW()-$C166)*4))),BD!$H$2))/2+IF(J161="","",COUNTIF(INDIRECT("'Calcul1'!"&amp;VLOOKUP($A161,tab_z,2,FALSE)&amp;(J$1+((ROW()-$C166)*4))&amp;":"&amp;VLOOKUP($A161,tab_z,3,FALSE)&amp;(J$2+((ROW()-$C166)*4))),BD!$H$3))/2+IF(J161="","",COUNTIF(INDIRECT("'Calcul1'!"&amp;VLOOKUP($A161,tab_z,2,FALSE)&amp;(J$1+((ROW()-$C166)*4))&amp;":"&amp;VLOOKUP($A161,tab_z,3,FALSE)&amp;(J$2+((ROW()-$C166)*4))),BD!$H$4))/2+IF(J161="","",COUNTIF(INDIRECT("'Calcul1'!"&amp;VLOOKUP($A161,tab_z,2,FALSE)&amp;(J$1+((ROW()-$C166)*4))&amp;":"&amp;VLOOKUP($A161,tab_z,3,FALSE)&amp;(J$2+((ROW()-$C166)*4))),BD!$H$5))/2+IF(J161="","",COUNTIF(INDIRECT("'Calcul1'!"&amp;VLOOKUP($A161,tab_z,2,FALSE)&amp;(J$1+((ROW()-$C166)*4))&amp;":"&amp;VLOOKUP($A161,tab_z,3,FALSE)&amp;(J$2+((ROW()-$C166)*4))),BD!$H$6))/2+IF(J161="","",COUNTIF(INDIRECT("'Calcul1'!"&amp;VLOOKUP($A161,tab_z,2,FALSE)&amp;(J$1+((ROW()-$C166)*4))&amp;":"&amp;VLOOKUP($A161,tab_z,3,FALSE)&amp;(J$2+((ROW()-$C166)*4))),BD!$H$7))/2+IF(J161="","",COUNTIF(INDIRECT("'Calcul1'!"&amp;VLOOKUP($A161,tab_z,2,FALSE)&amp;(J$1+((ROW()-$C166)*4))&amp;":"&amp;VLOOKUP($A161,tab_z,3,FALSE)&amp;(J$2+((ROW()-$C166)*4))),BD!$H$8))/2+IF(J161="","",COUNTIF(INDIRECT("'Calcul1'!"&amp;VLOOKUP($A161,tab_z,2,FALSE)&amp;(J$1+((ROW()-$C166)*4))&amp;":"&amp;VLOOKUP($A161,tab_z,3,FALSE)&amp;(J$2+((ROW()-$C166)*4))),BD!$H$9))/2+IF(J161="","",COUNTIF(INDIRECT("'Calcul1'!"&amp;VLOOKUP($A161,tab_z,2,FALSE)&amp;(J$1+((ROW()-$C166)*4))&amp;":"&amp;VLOOKUP($A161,tab_z,3,FALSE)&amp;(J$2+((ROW()-$C166)*4))),BD!$H$10))/2+IF(J161="","",COUNTIF(INDIRECT("'Calcul1'!"&amp;VLOOKUP($A161,tab_z,2,FALSE)&amp;(J$1+((ROW()-$C166)*4))&amp;":"&amp;VLOOKUP($A161,tab_z,3,FALSE)&amp;(J$2+((ROW()-$C166)*4))),BD!$H$11))/2+IF(J161="","",COUNTIF(INDIRECT("'Calcul1'!"&amp;VLOOKUP($A161,tab_z,2,FALSE)&amp;(J$1+((ROW()-$C166)*4))&amp;":"&amp;VLOOKUP($A161,tab_z,3,FALSE)&amp;(J$2+((ROW()-$C166)*4))),BD!$H$12))/2+IF(J161="","",COUNTIF(INDIRECT("'Calcul1'!"&amp;VLOOKUP($A161,tab_z,2,FALSE)&amp;(J$1+((ROW()-$C166)*4))&amp;":"&amp;VLOOKUP($A161,tab_z,3,FALSE)&amp;(J$2+((ROW()-$C166)*4))),BD!$H$13))/2+IF(J161="","",COUNTIF(INDIRECT("'Calcul1'!"&amp;VLOOKUP($A161,tab_z,2,FALSE)&amp;(J$1+((ROW()-$C166)*4))&amp;":"&amp;VLOOKUP($A161,tab_z,3,FALSE)&amp;(J$2+((ROW()-$C166)*4))),BD!$H$14))/2+IF(J161="","",COUNTIF(INDIRECT("'Calcul1'!"&amp;VLOOKUP($A161,tab_z,2,FALSE)&amp;(J$1+((ROW()-$C166)*4))&amp;":"&amp;VLOOKUP($A161,tab_z,3,FALSE)&amp;(J$2+((ROW()-$C166)*4))),BD!$H$15))/2+IF(J161="","",COUNTIF(INDIRECT("'Calcul1'!"&amp;VLOOKUP($A161,tab_z,2,FALSE)&amp;(J$1+((ROW()-$C166)*4))&amp;":"&amp;VLOOKUP($A161,tab_z,3,FALSE)&amp;(J$2+((ROW()-$C166)*4))),BD!$H$16))/2+IF(J161="","",COUNTIF(INDIRECT("'Calcul1'!"&amp;VLOOKUP($A161,tab_z,2,FALSE)&amp;(J$1+((ROW()-$C166)*4))&amp;":"&amp;VLOOKUP($A161,tab_z,3,FALSE)&amp;(J$2+((ROW()-$C166)*4))),BD!$H$17))/2+IF(J161="","",COUNTIF(INDIRECT("'Calcul1'!"&amp;VLOOKUP($A161,tab_z,2,FALSE)&amp;(J$1+((ROW()-$C166)*4))&amp;":"&amp;VLOOKUP($A161,tab_z,3,FALSE)&amp;(J$2+((ROW()-$C166)*4))),BD!$H$18))/2+IF(J161="","",COUNTIF(INDIRECT("'Calcul1'!"&amp;VLOOKUP($A161,tab_z,2,FALSE)&amp;(J$1+((ROW()-$C166)*4))&amp;":"&amp;VLOOKUP($A161,tab_z,3,FALSE)&amp;(J$2+((ROW()-$C166)*4))),BD!$H$19))/2+IF(J161="","",COUNTIF(INDIRECT("'Calcul1'!"&amp;VLOOKUP($A161,tab_z,2,FALSE)&amp;(J$1+((ROW()-$C166)*4))&amp;":"&amp;VLOOKUP($A161,tab_z,3,FALSE)&amp;(J$2+((ROW()-$C166)*4))),BD!$H$20))/2</f>
        <v>#VALUE!</v>
      </c>
      <c r="K166" s="275" t="e">
        <f ca="1">IF(K161="","",COUNTIF(INDIRECT("'Calcul1'!"&amp;VLOOKUP($A161,tab_z,2,FALSE)&amp;(K$1+((ROW()-$C166)*4))&amp;":"&amp;VLOOKUP($A161,tab_z,3,FALSE)&amp;(K$2+((ROW()-$C166)*4))),BD!$H$2))/2+IF(K161="","",COUNTIF(INDIRECT("'Calcul1'!"&amp;VLOOKUP($A161,tab_z,2,FALSE)&amp;(K$1+((ROW()-$C166)*4))&amp;":"&amp;VLOOKUP($A161,tab_z,3,FALSE)&amp;(K$2+((ROW()-$C166)*4))),BD!$H$3))/2+IF(K161="","",COUNTIF(INDIRECT("'Calcul1'!"&amp;VLOOKUP($A161,tab_z,2,FALSE)&amp;(K$1+((ROW()-$C166)*4))&amp;":"&amp;VLOOKUP($A161,tab_z,3,FALSE)&amp;(K$2+((ROW()-$C166)*4))),BD!$H$4))/2+IF(K161="","",COUNTIF(INDIRECT("'Calcul1'!"&amp;VLOOKUP($A161,tab_z,2,FALSE)&amp;(K$1+((ROW()-$C166)*4))&amp;":"&amp;VLOOKUP($A161,tab_z,3,FALSE)&amp;(K$2+((ROW()-$C166)*4))),BD!$H$5))/2+IF(K161="","",COUNTIF(INDIRECT("'Calcul1'!"&amp;VLOOKUP($A161,tab_z,2,FALSE)&amp;(K$1+((ROW()-$C166)*4))&amp;":"&amp;VLOOKUP($A161,tab_z,3,FALSE)&amp;(K$2+((ROW()-$C166)*4))),BD!$H$6))/2+IF(K161="","",COUNTIF(INDIRECT("'Calcul1'!"&amp;VLOOKUP($A161,tab_z,2,FALSE)&amp;(K$1+((ROW()-$C166)*4))&amp;":"&amp;VLOOKUP($A161,tab_z,3,FALSE)&amp;(K$2+((ROW()-$C166)*4))),BD!$H$7))/2+IF(K161="","",COUNTIF(INDIRECT("'Calcul1'!"&amp;VLOOKUP($A161,tab_z,2,FALSE)&amp;(K$1+((ROW()-$C166)*4))&amp;":"&amp;VLOOKUP($A161,tab_z,3,FALSE)&amp;(K$2+((ROW()-$C166)*4))),BD!$H$8))/2+IF(K161="","",COUNTIF(INDIRECT("'Calcul1'!"&amp;VLOOKUP($A161,tab_z,2,FALSE)&amp;(K$1+((ROW()-$C166)*4))&amp;":"&amp;VLOOKUP($A161,tab_z,3,FALSE)&amp;(K$2+((ROW()-$C166)*4))),BD!$H$9))/2+IF(K161="","",COUNTIF(INDIRECT("'Calcul1'!"&amp;VLOOKUP($A161,tab_z,2,FALSE)&amp;(K$1+((ROW()-$C166)*4))&amp;":"&amp;VLOOKUP($A161,tab_z,3,FALSE)&amp;(K$2+((ROW()-$C166)*4))),BD!$H$10))/2+IF(K161="","",COUNTIF(INDIRECT("'Calcul1'!"&amp;VLOOKUP($A161,tab_z,2,FALSE)&amp;(K$1+((ROW()-$C166)*4))&amp;":"&amp;VLOOKUP($A161,tab_z,3,FALSE)&amp;(K$2+((ROW()-$C166)*4))),BD!$H$11))/2+IF(K161="","",COUNTIF(INDIRECT("'Calcul1'!"&amp;VLOOKUP($A161,tab_z,2,FALSE)&amp;(K$1+((ROW()-$C166)*4))&amp;":"&amp;VLOOKUP($A161,tab_z,3,FALSE)&amp;(K$2+((ROW()-$C166)*4))),BD!$H$12))/2+IF(K161="","",COUNTIF(INDIRECT("'Calcul1'!"&amp;VLOOKUP($A161,tab_z,2,FALSE)&amp;(K$1+((ROW()-$C166)*4))&amp;":"&amp;VLOOKUP($A161,tab_z,3,FALSE)&amp;(K$2+((ROW()-$C166)*4))),BD!$H$13))/2+IF(K161="","",COUNTIF(INDIRECT("'Calcul1'!"&amp;VLOOKUP($A161,tab_z,2,FALSE)&amp;(K$1+((ROW()-$C166)*4))&amp;":"&amp;VLOOKUP($A161,tab_z,3,FALSE)&amp;(K$2+((ROW()-$C166)*4))),BD!$H$14))/2+IF(K161="","",COUNTIF(INDIRECT("'Calcul1'!"&amp;VLOOKUP($A161,tab_z,2,FALSE)&amp;(K$1+((ROW()-$C166)*4))&amp;":"&amp;VLOOKUP($A161,tab_z,3,FALSE)&amp;(K$2+((ROW()-$C166)*4))),BD!$H$15))/2+IF(K161="","",COUNTIF(INDIRECT("'Calcul1'!"&amp;VLOOKUP($A161,tab_z,2,FALSE)&amp;(K$1+((ROW()-$C166)*4))&amp;":"&amp;VLOOKUP($A161,tab_z,3,FALSE)&amp;(K$2+((ROW()-$C166)*4))),BD!$H$16))/2+IF(K161="","",COUNTIF(INDIRECT("'Calcul1'!"&amp;VLOOKUP($A161,tab_z,2,FALSE)&amp;(K$1+((ROW()-$C166)*4))&amp;":"&amp;VLOOKUP($A161,tab_z,3,FALSE)&amp;(K$2+((ROW()-$C166)*4))),BD!$H$17))/2+IF(K161="","",COUNTIF(INDIRECT("'Calcul1'!"&amp;VLOOKUP($A161,tab_z,2,FALSE)&amp;(K$1+((ROW()-$C166)*4))&amp;":"&amp;VLOOKUP($A161,tab_z,3,FALSE)&amp;(K$2+((ROW()-$C166)*4))),BD!$H$18))/2+IF(K161="","",COUNTIF(INDIRECT("'Calcul1'!"&amp;VLOOKUP($A161,tab_z,2,FALSE)&amp;(K$1+((ROW()-$C166)*4))&amp;":"&amp;VLOOKUP($A161,tab_z,3,FALSE)&amp;(K$2+((ROW()-$C166)*4))),BD!$H$19))/2+IF(K161="","",COUNTIF(INDIRECT("'Calcul1'!"&amp;VLOOKUP($A161,tab_z,2,FALSE)&amp;(K$1+((ROW()-$C166)*4))&amp;":"&amp;VLOOKUP($A161,tab_z,3,FALSE)&amp;(K$2+((ROW()-$C166)*4))),BD!$H$20))/2</f>
        <v>#VALUE!</v>
      </c>
      <c r="L166" s="276" t="e">
        <f ca="1">IF(L161="","",COUNTIF(INDIRECT("'Calcul1'!"&amp;VLOOKUP($A161,tab_z,2,FALSE)&amp;(L$1+((ROW()-$C166)*4))&amp;":"&amp;VLOOKUP($A161,tab_z,3,FALSE)&amp;(L$2+((ROW()-$C166)*4))),BD!$H$2))/2+IF(L161="","",COUNTIF(INDIRECT("'Calcul1'!"&amp;VLOOKUP($A161,tab_z,2,FALSE)&amp;(L$1+((ROW()-$C166)*4))&amp;":"&amp;VLOOKUP($A161,tab_z,3,FALSE)&amp;(L$2+((ROW()-$C166)*4))),BD!$H$3))/2+IF(L161="","",COUNTIF(INDIRECT("'Calcul1'!"&amp;VLOOKUP($A161,tab_z,2,FALSE)&amp;(L$1+((ROW()-$C166)*4))&amp;":"&amp;VLOOKUP($A161,tab_z,3,FALSE)&amp;(L$2+((ROW()-$C166)*4))),BD!$H$4))/2+IF(L161="","",COUNTIF(INDIRECT("'Calcul1'!"&amp;VLOOKUP($A161,tab_z,2,FALSE)&amp;(L$1+((ROW()-$C166)*4))&amp;":"&amp;VLOOKUP($A161,tab_z,3,FALSE)&amp;(L$2+((ROW()-$C166)*4))),BD!$H$5))/2+IF(L161="","",COUNTIF(INDIRECT("'Calcul1'!"&amp;VLOOKUP($A161,tab_z,2,FALSE)&amp;(L$1+((ROW()-$C166)*4))&amp;":"&amp;VLOOKUP($A161,tab_z,3,FALSE)&amp;(L$2+((ROW()-$C166)*4))),BD!$H$6))/2+IF(L161="","",COUNTIF(INDIRECT("'Calcul1'!"&amp;VLOOKUP($A161,tab_z,2,FALSE)&amp;(L$1+((ROW()-$C166)*4))&amp;":"&amp;VLOOKUP($A161,tab_z,3,FALSE)&amp;(L$2+((ROW()-$C166)*4))),BD!$H$7))/2+IF(L161="","",COUNTIF(INDIRECT("'Calcul1'!"&amp;VLOOKUP($A161,tab_z,2,FALSE)&amp;(L$1+((ROW()-$C166)*4))&amp;":"&amp;VLOOKUP($A161,tab_z,3,FALSE)&amp;(L$2+((ROW()-$C166)*4))),BD!$H$8))/2+IF(L161="","",COUNTIF(INDIRECT("'Calcul1'!"&amp;VLOOKUP($A161,tab_z,2,FALSE)&amp;(L$1+((ROW()-$C166)*4))&amp;":"&amp;VLOOKUP($A161,tab_z,3,FALSE)&amp;(L$2+((ROW()-$C166)*4))),BD!$H$9))/2+IF(L161="","",COUNTIF(INDIRECT("'Calcul1'!"&amp;VLOOKUP($A161,tab_z,2,FALSE)&amp;(L$1+((ROW()-$C166)*4))&amp;":"&amp;VLOOKUP($A161,tab_z,3,FALSE)&amp;(L$2+((ROW()-$C166)*4))),BD!$H$10))/2+IF(L161="","",COUNTIF(INDIRECT("'Calcul1'!"&amp;VLOOKUP($A161,tab_z,2,FALSE)&amp;(L$1+((ROW()-$C166)*4))&amp;":"&amp;VLOOKUP($A161,tab_z,3,FALSE)&amp;(L$2+((ROW()-$C166)*4))),BD!$H$11))/2+IF(L161="","",COUNTIF(INDIRECT("'Calcul1'!"&amp;VLOOKUP($A161,tab_z,2,FALSE)&amp;(L$1+((ROW()-$C166)*4))&amp;":"&amp;VLOOKUP($A161,tab_z,3,FALSE)&amp;(L$2+((ROW()-$C166)*4))),BD!$H$12))/2+IF(L161="","",COUNTIF(INDIRECT("'Calcul1'!"&amp;VLOOKUP($A161,tab_z,2,FALSE)&amp;(L$1+((ROW()-$C166)*4))&amp;":"&amp;VLOOKUP($A161,tab_z,3,FALSE)&amp;(L$2+((ROW()-$C166)*4))),BD!$H$13))/2+IF(L161="","",COUNTIF(INDIRECT("'Calcul1'!"&amp;VLOOKUP($A161,tab_z,2,FALSE)&amp;(L$1+((ROW()-$C166)*4))&amp;":"&amp;VLOOKUP($A161,tab_z,3,FALSE)&amp;(L$2+((ROW()-$C166)*4))),BD!$H$14))/2+IF(L161="","",COUNTIF(INDIRECT("'Calcul1'!"&amp;VLOOKUP($A161,tab_z,2,FALSE)&amp;(L$1+((ROW()-$C166)*4))&amp;":"&amp;VLOOKUP($A161,tab_z,3,FALSE)&amp;(L$2+((ROW()-$C166)*4))),BD!$H$15))/2+IF(L161="","",COUNTIF(INDIRECT("'Calcul1'!"&amp;VLOOKUP($A161,tab_z,2,FALSE)&amp;(L$1+((ROW()-$C166)*4))&amp;":"&amp;VLOOKUP($A161,tab_z,3,FALSE)&amp;(L$2+((ROW()-$C166)*4))),BD!$H$16))/2+IF(L161="","",COUNTIF(INDIRECT("'Calcul1'!"&amp;VLOOKUP($A161,tab_z,2,FALSE)&amp;(L$1+((ROW()-$C166)*4))&amp;":"&amp;VLOOKUP($A161,tab_z,3,FALSE)&amp;(L$2+((ROW()-$C166)*4))),BD!$H$17))/2+IF(L161="","",COUNTIF(INDIRECT("'Calcul1'!"&amp;VLOOKUP($A161,tab_z,2,FALSE)&amp;(L$1+((ROW()-$C166)*4))&amp;":"&amp;VLOOKUP($A161,tab_z,3,FALSE)&amp;(L$2+((ROW()-$C166)*4))),BD!$H$18))/2+IF(L161="","",COUNTIF(INDIRECT("'Calcul1'!"&amp;VLOOKUP($A161,tab_z,2,FALSE)&amp;(L$1+((ROW()-$C166)*4))&amp;":"&amp;VLOOKUP($A161,tab_z,3,FALSE)&amp;(L$2+((ROW()-$C166)*4))),BD!$H$19))/2+IF(L161="","",COUNTIF(INDIRECT("'Calcul1'!"&amp;VLOOKUP($A161,tab_z,2,FALSE)&amp;(L$1+((ROW()-$C166)*4))&amp;":"&amp;VLOOKUP($A161,tab_z,3,FALSE)&amp;(L$2+((ROW()-$C166)*4))),BD!$H$20))/2</f>
        <v>#VALUE!</v>
      </c>
    </row>
    <row r="167" spans="1:12" x14ac:dyDescent="0.2">
      <c r="C167">
        <v>167</v>
      </c>
      <c r="D167" s="287" t="s">
        <v>534</v>
      </c>
      <c r="E167" s="274">
        <f ca="1">IF(E161="","",COUNTIF(INDIRECT("'Calcul1'!"&amp;VLOOKUP($A161,tab_z,2,FALSE)&amp;(E$1+((ROW()-$C167)*4))&amp;":"&amp;VLOOKUP($A161,tab_z,3,FALSE)&amp;(E$2+((ROW()-$C167)*4))),BD!$K$2))/2+IF(E161="","",COUNTIF(INDIRECT("'Calcul1'!"&amp;VLOOKUP($A161,tab_z,2,FALSE)&amp;(E$1+((ROW()-$C167)*4))&amp;":"&amp;VLOOKUP($A161,tab_z,3,FALSE)&amp;(E$2+((ROW()-$C167)*4))),BD!$K$3))/2+IF(E161="","",COUNTIF(INDIRECT("'Calcul1'!"&amp;VLOOKUP($A161,tab_z,2,FALSE)&amp;(E$1+((ROW()-$C167)*4))&amp;":"&amp;VLOOKUP($A161,tab_z,3,FALSE)&amp;(E$2+((ROW()-$C167)*4))),BD!$K$4))/2+IF(E161="","",COUNTIF(INDIRECT("'Calcul1'!"&amp;VLOOKUP($A161,tab_z,2,FALSE)&amp;(E$1+((ROW()-$C167)*4))&amp;":"&amp;VLOOKUP($A161,tab_z,3,FALSE)&amp;(E$2+((ROW()-$C167)*4))),BD!$K$5))/2+IF(E161="","",COUNTIF(INDIRECT("'Calcul1'!"&amp;VLOOKUP($A161,tab_z,2,FALSE)&amp;(E$1+((ROW()-$C167)*4))&amp;":"&amp;VLOOKUP($A161,tab_z,3,FALSE)&amp;(E$2+((ROW()-$C167)*4))),BD!$K$6))/2+IF(E161="","",COUNTIF(INDIRECT("'Calcul1'!"&amp;VLOOKUP($A161,tab_z,2,FALSE)&amp;(E$1+((ROW()-$C167)*4))&amp;":"&amp;VLOOKUP($A161,tab_z,3,FALSE)&amp;(E$2+((ROW()-$C167)*4))),BD!$K$7))/2+IF(E161="","",COUNTIF(INDIRECT("'Calcul1'!"&amp;VLOOKUP($A161,tab_z,2,FALSE)&amp;(E$1+((ROW()-$C167)*4))&amp;":"&amp;VLOOKUP($A161,tab_z,3,FALSE)&amp;(E$2+((ROW()-$C167)*4))),BD!$K$8))/2+IF(E161="","",COUNTIF(INDIRECT("'Calcul1'!"&amp;VLOOKUP($A161,tab_z,2,FALSE)&amp;(E$1+((ROW()-$C167)*4))&amp;":"&amp;VLOOKUP($A161,tab_z,3,FALSE)&amp;(E$2+((ROW()-$C167)*4))),BD!$K$9))/2+IF(E161="","",COUNTIF(INDIRECT("'Calcul1'!"&amp;VLOOKUP($A161,tab_z,2,FALSE)&amp;(E$1+((ROW()-$C167)*4))&amp;":"&amp;VLOOKUP($A161,tab_z,3,FALSE)&amp;(E$2+((ROW()-$C167)*4))),BD!$K$10))/2+IF(E161="","",COUNTIF(INDIRECT("'Calcul1'!"&amp;VLOOKUP($A161,tab_z,2,FALSE)&amp;(E$1+((ROW()-$C167)*4))&amp;":"&amp;VLOOKUP($A161,tab_z,3,FALSE)&amp;(E$2+((ROW()-$C167)*4))),BD!$K$11))/2+IF(E161="","",COUNTIF(INDIRECT("'Calcul1'!"&amp;VLOOKUP($A161,tab_z,2,FALSE)&amp;(E$1+((ROW()-$C167)*4))&amp;":"&amp;VLOOKUP($A161,tab_z,3,FALSE)&amp;(E$2+((ROW()-$C167)*4))),BD!$K$12))/2+IF(E161="","",COUNTIF(INDIRECT("'Calcul1'!"&amp;VLOOKUP($A161,tab_z,2,FALSE)&amp;(E$1+((ROW()-$C167)*4))&amp;":"&amp;VLOOKUP($A161,tab_z,3,FALSE)&amp;(E$2+((ROW()-$C167)*4))),BD!$K$13))/2+IF(E161="","",COUNTIF(INDIRECT("'Calcul1'!"&amp;VLOOKUP($A161,tab_z,2,FALSE)&amp;(E$1+((ROW()-$C167)*4))&amp;":"&amp;VLOOKUP($A161,tab_z,3,FALSE)&amp;(E$2+((ROW()-$C167)*4))),BD!$K$14))/2+IF(E161="","",COUNTIF(INDIRECT("'Calcul1'!"&amp;VLOOKUP($A161,tab_z,2,FALSE)&amp;(E$1+((ROW()-$C167)*4))&amp;":"&amp;VLOOKUP($A161,tab_z,3,FALSE)&amp;(E$2+((ROW()-$C167)*4))),BD!$K$15))/2+IF(E161="","",COUNTIF(INDIRECT("'Calcul1'!"&amp;VLOOKUP($A161,tab_z,2,FALSE)&amp;(E$1+((ROW()-$C167)*4))&amp;":"&amp;VLOOKUP($A161,tab_z,3,FALSE)&amp;(E$2+((ROW()-$C167)*4))),BD!$K$16))/2+IF(E161="","",COUNTIF(INDIRECT("'Calcul1'!"&amp;VLOOKUP($A161,tab_z,2,FALSE)&amp;(E$1+((ROW()-$C167)*4))&amp;":"&amp;VLOOKUP($A161,tab_z,3,FALSE)&amp;(E$2+((ROW()-$C167)*4))),BD!$K$17))/2+IF(E161="","",COUNTIF(INDIRECT("'Calcul1'!"&amp;VLOOKUP($A161,tab_z,2,FALSE)&amp;(E$1+((ROW()-$C167)*4))&amp;":"&amp;VLOOKUP($A161,tab_z,3,FALSE)&amp;(E$2+((ROW()-$C167)*4))),BD!$K$18))/2+IF(E161="","",COUNTIF(INDIRECT("'Calcul1'!"&amp;VLOOKUP($A161,tab_z,2,FALSE)&amp;(E$1+((ROW()-$C167)*4))&amp;":"&amp;VLOOKUP($A161,tab_z,3,FALSE)&amp;(E$2+((ROW()-$C167)*4))),BD!$K$19))/2+IF(E161="","",COUNTIF(INDIRECT("'Calcul1'!"&amp;VLOOKUP($A161,tab_z,2,FALSE)&amp;(E$1+((ROW()-$C167)*4))&amp;":"&amp;VLOOKUP($A161,tab_z,3,FALSE)&amp;(E$2+((ROW()-$C167)*4))),BD!$K$20))/2</f>
        <v>0</v>
      </c>
      <c r="F167" s="275">
        <f ca="1">IF(F161="","",COUNTIF(INDIRECT("'Calcul1'!"&amp;VLOOKUP($A161,tab_z,2,FALSE)&amp;(F$1+((ROW()-$C167)*4))&amp;":"&amp;VLOOKUP($A161,tab_z,3,FALSE)&amp;(F$2+((ROW()-$C167)*4))),BD!$K$2))/2+IF(F161="","",COUNTIF(INDIRECT("'Calcul1'!"&amp;VLOOKUP($A161,tab_z,2,FALSE)&amp;(F$1+((ROW()-$C167)*4))&amp;":"&amp;VLOOKUP($A161,tab_z,3,FALSE)&amp;(F$2+((ROW()-$C167)*4))),BD!$K$3))/2+IF(F161="","",COUNTIF(INDIRECT("'Calcul1'!"&amp;VLOOKUP($A161,tab_z,2,FALSE)&amp;(F$1+((ROW()-$C167)*4))&amp;":"&amp;VLOOKUP($A161,tab_z,3,FALSE)&amp;(F$2+((ROW()-$C167)*4))),BD!$K$4))/2+IF(F161="","",COUNTIF(INDIRECT("'Calcul1'!"&amp;VLOOKUP($A161,tab_z,2,FALSE)&amp;(F$1+((ROW()-$C167)*4))&amp;":"&amp;VLOOKUP($A161,tab_z,3,FALSE)&amp;(F$2+((ROW()-$C167)*4))),BD!$K$5))/2+IF(F161="","",COUNTIF(INDIRECT("'Calcul1'!"&amp;VLOOKUP($A161,tab_z,2,FALSE)&amp;(F$1+((ROW()-$C167)*4))&amp;":"&amp;VLOOKUP($A161,tab_z,3,FALSE)&amp;(F$2+((ROW()-$C167)*4))),BD!$K$6))/2+IF(F161="","",COUNTIF(INDIRECT("'Calcul1'!"&amp;VLOOKUP($A161,tab_z,2,FALSE)&amp;(F$1+((ROW()-$C167)*4))&amp;":"&amp;VLOOKUP($A161,tab_z,3,FALSE)&amp;(F$2+((ROW()-$C167)*4))),BD!$K$7))/2+IF(F161="","",COUNTIF(INDIRECT("'Calcul1'!"&amp;VLOOKUP($A161,tab_z,2,FALSE)&amp;(F$1+((ROW()-$C167)*4))&amp;":"&amp;VLOOKUP($A161,tab_z,3,FALSE)&amp;(F$2+((ROW()-$C167)*4))),BD!$K$8))/2+IF(F161="","",COUNTIF(INDIRECT("'Calcul1'!"&amp;VLOOKUP($A161,tab_z,2,FALSE)&amp;(F$1+((ROW()-$C167)*4))&amp;":"&amp;VLOOKUP($A161,tab_z,3,FALSE)&amp;(F$2+((ROW()-$C167)*4))),BD!$K$9))/2+IF(F161="","",COUNTIF(INDIRECT("'Calcul1'!"&amp;VLOOKUP($A161,tab_z,2,FALSE)&amp;(F$1+((ROW()-$C167)*4))&amp;":"&amp;VLOOKUP($A161,tab_z,3,FALSE)&amp;(F$2+((ROW()-$C167)*4))),BD!$K$10))/2+IF(F161="","",COUNTIF(INDIRECT("'Calcul1'!"&amp;VLOOKUP($A161,tab_z,2,FALSE)&amp;(F$1+((ROW()-$C167)*4))&amp;":"&amp;VLOOKUP($A161,tab_z,3,FALSE)&amp;(F$2+((ROW()-$C167)*4))),BD!$K$11))/2+IF(F161="","",COUNTIF(INDIRECT("'Calcul1'!"&amp;VLOOKUP($A161,tab_z,2,FALSE)&amp;(F$1+((ROW()-$C167)*4))&amp;":"&amp;VLOOKUP($A161,tab_z,3,FALSE)&amp;(F$2+((ROW()-$C167)*4))),BD!$K$12))/2+IF(F161="","",COUNTIF(INDIRECT("'Calcul1'!"&amp;VLOOKUP($A161,tab_z,2,FALSE)&amp;(F$1+((ROW()-$C167)*4))&amp;":"&amp;VLOOKUP($A161,tab_z,3,FALSE)&amp;(F$2+((ROW()-$C167)*4))),BD!$K$13))/2+IF(F161="","",COUNTIF(INDIRECT("'Calcul1'!"&amp;VLOOKUP($A161,tab_z,2,FALSE)&amp;(F$1+((ROW()-$C167)*4))&amp;":"&amp;VLOOKUP($A161,tab_z,3,FALSE)&amp;(F$2+((ROW()-$C167)*4))),BD!$K$14))/2+IF(F161="","",COUNTIF(INDIRECT("'Calcul1'!"&amp;VLOOKUP($A161,tab_z,2,FALSE)&amp;(F$1+((ROW()-$C167)*4))&amp;":"&amp;VLOOKUP($A161,tab_z,3,FALSE)&amp;(F$2+((ROW()-$C167)*4))),BD!$K$15))/2+IF(F161="","",COUNTIF(INDIRECT("'Calcul1'!"&amp;VLOOKUP($A161,tab_z,2,FALSE)&amp;(F$1+((ROW()-$C167)*4))&amp;":"&amp;VLOOKUP($A161,tab_z,3,FALSE)&amp;(F$2+((ROW()-$C167)*4))),BD!$K$16))/2+IF(F161="","",COUNTIF(INDIRECT("'Calcul1'!"&amp;VLOOKUP($A161,tab_z,2,FALSE)&amp;(F$1+((ROW()-$C167)*4))&amp;":"&amp;VLOOKUP($A161,tab_z,3,FALSE)&amp;(F$2+((ROW()-$C167)*4))),BD!$K$17))/2+IF(F161="","",COUNTIF(INDIRECT("'Calcul1'!"&amp;VLOOKUP($A161,tab_z,2,FALSE)&amp;(F$1+((ROW()-$C167)*4))&amp;":"&amp;VLOOKUP($A161,tab_z,3,FALSE)&amp;(F$2+((ROW()-$C167)*4))),BD!$K$18))/2+IF(F161="","",COUNTIF(INDIRECT("'Calcul1'!"&amp;VLOOKUP($A161,tab_z,2,FALSE)&amp;(F$1+((ROW()-$C167)*4))&amp;":"&amp;VLOOKUP($A161,tab_z,3,FALSE)&amp;(F$2+((ROW()-$C167)*4))),BD!$K$19))/2+IF(F161="","",COUNTIF(INDIRECT("'Calcul1'!"&amp;VLOOKUP($A161,tab_z,2,FALSE)&amp;(F$1+((ROW()-$C167)*4))&amp;":"&amp;VLOOKUP($A161,tab_z,3,FALSE)&amp;(F$2+((ROW()-$C167)*4))),BD!$K$20))/2</f>
        <v>0</v>
      </c>
      <c r="G167" s="275">
        <f ca="1">IF(G161="","",COUNTIF(INDIRECT("'Calcul1'!"&amp;VLOOKUP($A161,tab_z,2,FALSE)&amp;(G$1+((ROW()-$C167)*4))&amp;":"&amp;VLOOKUP($A161,tab_z,3,FALSE)&amp;(G$2+((ROW()-$C167)*4))),BD!$K$2))/2+IF(G161="","",COUNTIF(INDIRECT("'Calcul1'!"&amp;VLOOKUP($A161,tab_z,2,FALSE)&amp;(G$1+((ROW()-$C167)*4))&amp;":"&amp;VLOOKUP($A161,tab_z,3,FALSE)&amp;(G$2+((ROW()-$C167)*4))),BD!$K$3))/2+IF(G161="","",COUNTIF(INDIRECT("'Calcul1'!"&amp;VLOOKUP($A161,tab_z,2,FALSE)&amp;(G$1+((ROW()-$C167)*4))&amp;":"&amp;VLOOKUP($A161,tab_z,3,FALSE)&amp;(G$2+((ROW()-$C167)*4))),BD!$K$4))/2+IF(G161="","",COUNTIF(INDIRECT("'Calcul1'!"&amp;VLOOKUP($A161,tab_z,2,FALSE)&amp;(G$1+((ROW()-$C167)*4))&amp;":"&amp;VLOOKUP($A161,tab_z,3,FALSE)&amp;(G$2+((ROW()-$C167)*4))),BD!$K$5))/2+IF(G161="","",COUNTIF(INDIRECT("'Calcul1'!"&amp;VLOOKUP($A161,tab_z,2,FALSE)&amp;(G$1+((ROW()-$C167)*4))&amp;":"&amp;VLOOKUP($A161,tab_z,3,FALSE)&amp;(G$2+((ROW()-$C167)*4))),BD!$K$6))/2+IF(G161="","",COUNTIF(INDIRECT("'Calcul1'!"&amp;VLOOKUP($A161,tab_z,2,FALSE)&amp;(G$1+((ROW()-$C167)*4))&amp;":"&amp;VLOOKUP($A161,tab_z,3,FALSE)&amp;(G$2+((ROW()-$C167)*4))),BD!$K$7))/2+IF(G161="","",COUNTIF(INDIRECT("'Calcul1'!"&amp;VLOOKUP($A161,tab_z,2,FALSE)&amp;(G$1+((ROW()-$C167)*4))&amp;":"&amp;VLOOKUP($A161,tab_z,3,FALSE)&amp;(G$2+((ROW()-$C167)*4))),BD!$K$8))/2+IF(G161="","",COUNTIF(INDIRECT("'Calcul1'!"&amp;VLOOKUP($A161,tab_z,2,FALSE)&amp;(G$1+((ROW()-$C167)*4))&amp;":"&amp;VLOOKUP($A161,tab_z,3,FALSE)&amp;(G$2+((ROW()-$C167)*4))),BD!$K$9))/2+IF(G161="","",COUNTIF(INDIRECT("'Calcul1'!"&amp;VLOOKUP($A161,tab_z,2,FALSE)&amp;(G$1+((ROW()-$C167)*4))&amp;":"&amp;VLOOKUP($A161,tab_z,3,FALSE)&amp;(G$2+((ROW()-$C167)*4))),BD!$K$10))/2+IF(G161="","",COUNTIF(INDIRECT("'Calcul1'!"&amp;VLOOKUP($A161,tab_z,2,FALSE)&amp;(G$1+((ROW()-$C167)*4))&amp;":"&amp;VLOOKUP($A161,tab_z,3,FALSE)&amp;(G$2+((ROW()-$C167)*4))),BD!$K$11))/2+IF(G161="","",COUNTIF(INDIRECT("'Calcul1'!"&amp;VLOOKUP($A161,tab_z,2,FALSE)&amp;(G$1+((ROW()-$C167)*4))&amp;":"&amp;VLOOKUP($A161,tab_z,3,FALSE)&amp;(G$2+((ROW()-$C167)*4))),BD!$K$12))/2+IF(G161="","",COUNTIF(INDIRECT("'Calcul1'!"&amp;VLOOKUP($A161,tab_z,2,FALSE)&amp;(G$1+((ROW()-$C167)*4))&amp;":"&amp;VLOOKUP($A161,tab_z,3,FALSE)&amp;(G$2+((ROW()-$C167)*4))),BD!$K$13))/2+IF(G161="","",COUNTIF(INDIRECT("'Calcul1'!"&amp;VLOOKUP($A161,tab_z,2,FALSE)&amp;(G$1+((ROW()-$C167)*4))&amp;":"&amp;VLOOKUP($A161,tab_z,3,FALSE)&amp;(G$2+((ROW()-$C167)*4))),BD!$K$14))/2+IF(G161="","",COUNTIF(INDIRECT("'Calcul1'!"&amp;VLOOKUP($A161,tab_z,2,FALSE)&amp;(G$1+((ROW()-$C167)*4))&amp;":"&amp;VLOOKUP($A161,tab_z,3,FALSE)&amp;(G$2+((ROW()-$C167)*4))),BD!$K$15))/2+IF(G161="","",COUNTIF(INDIRECT("'Calcul1'!"&amp;VLOOKUP($A161,tab_z,2,FALSE)&amp;(G$1+((ROW()-$C167)*4))&amp;":"&amp;VLOOKUP($A161,tab_z,3,FALSE)&amp;(G$2+((ROW()-$C167)*4))),BD!$K$16))/2+IF(G161="","",COUNTIF(INDIRECT("'Calcul1'!"&amp;VLOOKUP($A161,tab_z,2,FALSE)&amp;(G$1+((ROW()-$C167)*4))&amp;":"&amp;VLOOKUP($A161,tab_z,3,FALSE)&amp;(G$2+((ROW()-$C167)*4))),BD!$K$17))/2+IF(G161="","",COUNTIF(INDIRECT("'Calcul1'!"&amp;VLOOKUP($A161,tab_z,2,FALSE)&amp;(G$1+((ROW()-$C167)*4))&amp;":"&amp;VLOOKUP($A161,tab_z,3,FALSE)&amp;(G$2+((ROW()-$C167)*4))),BD!$K$18))/2+IF(G161="","",COUNTIF(INDIRECT("'Calcul1'!"&amp;VLOOKUP($A161,tab_z,2,FALSE)&amp;(G$1+((ROW()-$C167)*4))&amp;":"&amp;VLOOKUP($A161,tab_z,3,FALSE)&amp;(G$2+((ROW()-$C167)*4))),BD!$K$19))/2+IF(G161="","",COUNTIF(INDIRECT("'Calcul1'!"&amp;VLOOKUP($A161,tab_z,2,FALSE)&amp;(G$1+((ROW()-$C167)*4))&amp;":"&amp;VLOOKUP($A161,tab_z,3,FALSE)&amp;(G$2+((ROW()-$C167)*4))),BD!$K$20))/2</f>
        <v>0</v>
      </c>
      <c r="H167" s="275" t="e">
        <f ca="1">IF(H161="","",COUNTIF(INDIRECT("'Calcul1'!"&amp;VLOOKUP($A161,tab_z,2,FALSE)&amp;(H$1+((ROW()-$C167)*4))&amp;":"&amp;VLOOKUP($A161,tab_z,3,FALSE)&amp;(H$2+((ROW()-$C167)*4))),BD!$K$2))/2+IF(H161="","",COUNTIF(INDIRECT("'Calcul1'!"&amp;VLOOKUP($A161,tab_z,2,FALSE)&amp;(H$1+((ROW()-$C167)*4))&amp;":"&amp;VLOOKUP($A161,tab_z,3,FALSE)&amp;(H$2+((ROW()-$C167)*4))),BD!$K$3))/2+IF(H161="","",COUNTIF(INDIRECT("'Calcul1'!"&amp;VLOOKUP($A161,tab_z,2,FALSE)&amp;(H$1+((ROW()-$C167)*4))&amp;":"&amp;VLOOKUP($A161,tab_z,3,FALSE)&amp;(H$2+((ROW()-$C167)*4))),BD!$K$4))/2+IF(H161="","",COUNTIF(INDIRECT("'Calcul1'!"&amp;VLOOKUP($A161,tab_z,2,FALSE)&amp;(H$1+((ROW()-$C167)*4))&amp;":"&amp;VLOOKUP($A161,tab_z,3,FALSE)&amp;(H$2+((ROW()-$C167)*4))),BD!$K$5))/2+IF(H161="","",COUNTIF(INDIRECT("'Calcul1'!"&amp;VLOOKUP($A161,tab_z,2,FALSE)&amp;(H$1+((ROW()-$C167)*4))&amp;":"&amp;VLOOKUP($A161,tab_z,3,FALSE)&amp;(H$2+((ROW()-$C167)*4))),BD!$K$6))/2+IF(H161="","",COUNTIF(INDIRECT("'Calcul1'!"&amp;VLOOKUP($A161,tab_z,2,FALSE)&amp;(H$1+((ROW()-$C167)*4))&amp;":"&amp;VLOOKUP($A161,tab_z,3,FALSE)&amp;(H$2+((ROW()-$C167)*4))),BD!$K$7))/2+IF(H161="","",COUNTIF(INDIRECT("'Calcul1'!"&amp;VLOOKUP($A161,tab_z,2,FALSE)&amp;(H$1+((ROW()-$C167)*4))&amp;":"&amp;VLOOKUP($A161,tab_z,3,FALSE)&amp;(H$2+((ROW()-$C167)*4))),BD!$K$8))/2+IF(H161="","",COUNTIF(INDIRECT("'Calcul1'!"&amp;VLOOKUP($A161,tab_z,2,FALSE)&amp;(H$1+((ROW()-$C167)*4))&amp;":"&amp;VLOOKUP($A161,tab_z,3,FALSE)&amp;(H$2+((ROW()-$C167)*4))),BD!$K$9))/2+IF(H161="","",COUNTIF(INDIRECT("'Calcul1'!"&amp;VLOOKUP($A161,tab_z,2,FALSE)&amp;(H$1+((ROW()-$C167)*4))&amp;":"&amp;VLOOKUP($A161,tab_z,3,FALSE)&amp;(H$2+((ROW()-$C167)*4))),BD!$K$10))/2+IF(H161="","",COUNTIF(INDIRECT("'Calcul1'!"&amp;VLOOKUP($A161,tab_z,2,FALSE)&amp;(H$1+((ROW()-$C167)*4))&amp;":"&amp;VLOOKUP($A161,tab_z,3,FALSE)&amp;(H$2+((ROW()-$C167)*4))),BD!$K$11))/2+IF(H161="","",COUNTIF(INDIRECT("'Calcul1'!"&amp;VLOOKUP($A161,tab_z,2,FALSE)&amp;(H$1+((ROW()-$C167)*4))&amp;":"&amp;VLOOKUP($A161,tab_z,3,FALSE)&amp;(H$2+((ROW()-$C167)*4))),BD!$K$12))/2+IF(H161="","",COUNTIF(INDIRECT("'Calcul1'!"&amp;VLOOKUP($A161,tab_z,2,FALSE)&amp;(H$1+((ROW()-$C167)*4))&amp;":"&amp;VLOOKUP($A161,tab_z,3,FALSE)&amp;(H$2+((ROW()-$C167)*4))),BD!$K$13))/2+IF(H161="","",COUNTIF(INDIRECT("'Calcul1'!"&amp;VLOOKUP($A161,tab_z,2,FALSE)&amp;(H$1+((ROW()-$C167)*4))&amp;":"&amp;VLOOKUP($A161,tab_z,3,FALSE)&amp;(H$2+((ROW()-$C167)*4))),BD!$K$14))/2+IF(H161="","",COUNTIF(INDIRECT("'Calcul1'!"&amp;VLOOKUP($A161,tab_z,2,FALSE)&amp;(H$1+((ROW()-$C167)*4))&amp;":"&amp;VLOOKUP($A161,tab_z,3,FALSE)&amp;(H$2+((ROW()-$C167)*4))),BD!$K$15))/2+IF(H161="","",COUNTIF(INDIRECT("'Calcul1'!"&amp;VLOOKUP($A161,tab_z,2,FALSE)&amp;(H$1+((ROW()-$C167)*4))&amp;":"&amp;VLOOKUP($A161,tab_z,3,FALSE)&amp;(H$2+((ROW()-$C167)*4))),BD!$K$16))/2+IF(H161="","",COUNTIF(INDIRECT("'Calcul1'!"&amp;VLOOKUP($A161,tab_z,2,FALSE)&amp;(H$1+((ROW()-$C167)*4))&amp;":"&amp;VLOOKUP($A161,tab_z,3,FALSE)&amp;(H$2+((ROW()-$C167)*4))),BD!$K$17))/2+IF(H161="","",COUNTIF(INDIRECT("'Calcul1'!"&amp;VLOOKUP($A161,tab_z,2,FALSE)&amp;(H$1+((ROW()-$C167)*4))&amp;":"&amp;VLOOKUP($A161,tab_z,3,FALSE)&amp;(H$2+((ROW()-$C167)*4))),BD!$K$18))/2+IF(H161="","",COUNTIF(INDIRECT("'Calcul1'!"&amp;VLOOKUP($A161,tab_z,2,FALSE)&amp;(H$1+((ROW()-$C167)*4))&amp;":"&amp;VLOOKUP($A161,tab_z,3,FALSE)&amp;(H$2+((ROW()-$C167)*4))),BD!$K$19))/2+IF(H161="","",COUNTIF(INDIRECT("'Calcul1'!"&amp;VLOOKUP($A161,tab_z,2,FALSE)&amp;(H$1+((ROW()-$C167)*4))&amp;":"&amp;VLOOKUP($A161,tab_z,3,FALSE)&amp;(H$2+((ROW()-$C167)*4))),BD!$K$20))/2</f>
        <v>#VALUE!</v>
      </c>
      <c r="I167" s="275" t="e">
        <f ca="1">IF(I161="","",COUNTIF(INDIRECT("'Calcul1'!"&amp;VLOOKUP($A161,tab_z,2,FALSE)&amp;(I$1+((ROW()-$C167)*4))&amp;":"&amp;VLOOKUP($A161,tab_z,3,FALSE)&amp;(I$2+((ROW()-$C167)*4))),BD!$K$2))/2+IF(I161="","",COUNTIF(INDIRECT("'Calcul1'!"&amp;VLOOKUP($A161,tab_z,2,FALSE)&amp;(I$1+((ROW()-$C167)*4))&amp;":"&amp;VLOOKUP($A161,tab_z,3,FALSE)&amp;(I$2+((ROW()-$C167)*4))),BD!$K$3))/2+IF(I161="","",COUNTIF(INDIRECT("'Calcul1'!"&amp;VLOOKUP($A161,tab_z,2,FALSE)&amp;(I$1+((ROW()-$C167)*4))&amp;":"&amp;VLOOKUP($A161,tab_z,3,FALSE)&amp;(I$2+((ROW()-$C167)*4))),BD!$K$4))/2+IF(I161="","",COUNTIF(INDIRECT("'Calcul1'!"&amp;VLOOKUP($A161,tab_z,2,FALSE)&amp;(I$1+((ROW()-$C167)*4))&amp;":"&amp;VLOOKUP($A161,tab_z,3,FALSE)&amp;(I$2+((ROW()-$C167)*4))),BD!$K$5))/2+IF(I161="","",COUNTIF(INDIRECT("'Calcul1'!"&amp;VLOOKUP($A161,tab_z,2,FALSE)&amp;(I$1+((ROW()-$C167)*4))&amp;":"&amp;VLOOKUP($A161,tab_z,3,FALSE)&amp;(I$2+((ROW()-$C167)*4))),BD!$K$6))/2+IF(I161="","",COUNTIF(INDIRECT("'Calcul1'!"&amp;VLOOKUP($A161,tab_z,2,FALSE)&amp;(I$1+((ROW()-$C167)*4))&amp;":"&amp;VLOOKUP($A161,tab_z,3,FALSE)&amp;(I$2+((ROW()-$C167)*4))),BD!$K$7))/2+IF(I161="","",COUNTIF(INDIRECT("'Calcul1'!"&amp;VLOOKUP($A161,tab_z,2,FALSE)&amp;(I$1+((ROW()-$C167)*4))&amp;":"&amp;VLOOKUP($A161,tab_z,3,FALSE)&amp;(I$2+((ROW()-$C167)*4))),BD!$K$8))/2+IF(I161="","",COUNTIF(INDIRECT("'Calcul1'!"&amp;VLOOKUP($A161,tab_z,2,FALSE)&amp;(I$1+((ROW()-$C167)*4))&amp;":"&amp;VLOOKUP($A161,tab_z,3,FALSE)&amp;(I$2+((ROW()-$C167)*4))),BD!$K$9))/2+IF(I161="","",COUNTIF(INDIRECT("'Calcul1'!"&amp;VLOOKUP($A161,tab_z,2,FALSE)&amp;(I$1+((ROW()-$C167)*4))&amp;":"&amp;VLOOKUP($A161,tab_z,3,FALSE)&amp;(I$2+((ROW()-$C167)*4))),BD!$K$10))/2+IF(I161="","",COUNTIF(INDIRECT("'Calcul1'!"&amp;VLOOKUP($A161,tab_z,2,FALSE)&amp;(I$1+((ROW()-$C167)*4))&amp;":"&amp;VLOOKUP($A161,tab_z,3,FALSE)&amp;(I$2+((ROW()-$C167)*4))),BD!$K$11))/2+IF(I161="","",COUNTIF(INDIRECT("'Calcul1'!"&amp;VLOOKUP($A161,tab_z,2,FALSE)&amp;(I$1+((ROW()-$C167)*4))&amp;":"&amp;VLOOKUP($A161,tab_z,3,FALSE)&amp;(I$2+((ROW()-$C167)*4))),BD!$K$12))/2+IF(I161="","",COUNTIF(INDIRECT("'Calcul1'!"&amp;VLOOKUP($A161,tab_z,2,FALSE)&amp;(I$1+((ROW()-$C167)*4))&amp;":"&amp;VLOOKUP($A161,tab_z,3,FALSE)&amp;(I$2+((ROW()-$C167)*4))),BD!$K$13))/2+IF(I161="","",COUNTIF(INDIRECT("'Calcul1'!"&amp;VLOOKUP($A161,tab_z,2,FALSE)&amp;(I$1+((ROW()-$C167)*4))&amp;":"&amp;VLOOKUP($A161,tab_z,3,FALSE)&amp;(I$2+((ROW()-$C167)*4))),BD!$K$14))/2+IF(I161="","",COUNTIF(INDIRECT("'Calcul1'!"&amp;VLOOKUP($A161,tab_z,2,FALSE)&amp;(I$1+((ROW()-$C167)*4))&amp;":"&amp;VLOOKUP($A161,tab_z,3,FALSE)&amp;(I$2+((ROW()-$C167)*4))),BD!$K$15))/2+IF(I161="","",COUNTIF(INDIRECT("'Calcul1'!"&amp;VLOOKUP($A161,tab_z,2,FALSE)&amp;(I$1+((ROW()-$C167)*4))&amp;":"&amp;VLOOKUP($A161,tab_z,3,FALSE)&amp;(I$2+((ROW()-$C167)*4))),BD!$K$16))/2+IF(I161="","",COUNTIF(INDIRECT("'Calcul1'!"&amp;VLOOKUP($A161,tab_z,2,FALSE)&amp;(I$1+((ROW()-$C167)*4))&amp;":"&amp;VLOOKUP($A161,tab_z,3,FALSE)&amp;(I$2+((ROW()-$C167)*4))),BD!$K$17))/2+IF(I161="","",COUNTIF(INDIRECT("'Calcul1'!"&amp;VLOOKUP($A161,tab_z,2,FALSE)&amp;(I$1+((ROW()-$C167)*4))&amp;":"&amp;VLOOKUP($A161,tab_z,3,FALSE)&amp;(I$2+((ROW()-$C167)*4))),BD!$K$18))/2+IF(I161="","",COUNTIF(INDIRECT("'Calcul1'!"&amp;VLOOKUP($A161,tab_z,2,FALSE)&amp;(I$1+((ROW()-$C167)*4))&amp;":"&amp;VLOOKUP($A161,tab_z,3,FALSE)&amp;(I$2+((ROW()-$C167)*4))),BD!$K$19))/2+IF(I161="","",COUNTIF(INDIRECT("'Calcul1'!"&amp;VLOOKUP($A161,tab_z,2,FALSE)&amp;(I$1+((ROW()-$C167)*4))&amp;":"&amp;VLOOKUP($A161,tab_z,3,FALSE)&amp;(I$2+((ROW()-$C167)*4))),BD!$K$20))/2</f>
        <v>#VALUE!</v>
      </c>
      <c r="J167" s="275" t="e">
        <f ca="1">IF(J161="","",COUNTIF(INDIRECT("'Calcul1'!"&amp;VLOOKUP($A161,tab_z,2,FALSE)&amp;(J$1+((ROW()-$C167)*4))&amp;":"&amp;VLOOKUP($A161,tab_z,3,FALSE)&amp;(J$2+((ROW()-$C167)*4))),BD!$K$2))/2+IF(J161="","",COUNTIF(INDIRECT("'Calcul1'!"&amp;VLOOKUP($A161,tab_z,2,FALSE)&amp;(J$1+((ROW()-$C167)*4))&amp;":"&amp;VLOOKUP($A161,tab_z,3,FALSE)&amp;(J$2+((ROW()-$C167)*4))),BD!$K$3))/2+IF(J161="","",COUNTIF(INDIRECT("'Calcul1'!"&amp;VLOOKUP($A161,tab_z,2,FALSE)&amp;(J$1+((ROW()-$C167)*4))&amp;":"&amp;VLOOKUP($A161,tab_z,3,FALSE)&amp;(J$2+((ROW()-$C167)*4))),BD!$K$4))/2+IF(J161="","",COUNTIF(INDIRECT("'Calcul1'!"&amp;VLOOKUP($A161,tab_z,2,FALSE)&amp;(J$1+((ROW()-$C167)*4))&amp;":"&amp;VLOOKUP($A161,tab_z,3,FALSE)&amp;(J$2+((ROW()-$C167)*4))),BD!$K$5))/2+IF(J161="","",COUNTIF(INDIRECT("'Calcul1'!"&amp;VLOOKUP($A161,tab_z,2,FALSE)&amp;(J$1+((ROW()-$C167)*4))&amp;":"&amp;VLOOKUP($A161,tab_z,3,FALSE)&amp;(J$2+((ROW()-$C167)*4))),BD!$K$6))/2+IF(J161="","",COUNTIF(INDIRECT("'Calcul1'!"&amp;VLOOKUP($A161,tab_z,2,FALSE)&amp;(J$1+((ROW()-$C167)*4))&amp;":"&amp;VLOOKUP($A161,tab_z,3,FALSE)&amp;(J$2+((ROW()-$C167)*4))),BD!$K$7))/2+IF(J161="","",COUNTIF(INDIRECT("'Calcul1'!"&amp;VLOOKUP($A161,tab_z,2,FALSE)&amp;(J$1+((ROW()-$C167)*4))&amp;":"&amp;VLOOKUP($A161,tab_z,3,FALSE)&amp;(J$2+((ROW()-$C167)*4))),BD!$K$8))/2+IF(J161="","",COUNTIF(INDIRECT("'Calcul1'!"&amp;VLOOKUP($A161,tab_z,2,FALSE)&amp;(J$1+((ROW()-$C167)*4))&amp;":"&amp;VLOOKUP($A161,tab_z,3,FALSE)&amp;(J$2+((ROW()-$C167)*4))),BD!$K$9))/2+IF(J161="","",COUNTIF(INDIRECT("'Calcul1'!"&amp;VLOOKUP($A161,tab_z,2,FALSE)&amp;(J$1+((ROW()-$C167)*4))&amp;":"&amp;VLOOKUP($A161,tab_z,3,FALSE)&amp;(J$2+((ROW()-$C167)*4))),BD!$K$10))/2+IF(J161="","",COUNTIF(INDIRECT("'Calcul1'!"&amp;VLOOKUP($A161,tab_z,2,FALSE)&amp;(J$1+((ROW()-$C167)*4))&amp;":"&amp;VLOOKUP($A161,tab_z,3,FALSE)&amp;(J$2+((ROW()-$C167)*4))),BD!$K$11))/2+IF(J161="","",COUNTIF(INDIRECT("'Calcul1'!"&amp;VLOOKUP($A161,tab_z,2,FALSE)&amp;(J$1+((ROW()-$C167)*4))&amp;":"&amp;VLOOKUP($A161,tab_z,3,FALSE)&amp;(J$2+((ROW()-$C167)*4))),BD!$K$12))/2+IF(J161="","",COUNTIF(INDIRECT("'Calcul1'!"&amp;VLOOKUP($A161,tab_z,2,FALSE)&amp;(J$1+((ROW()-$C167)*4))&amp;":"&amp;VLOOKUP($A161,tab_z,3,FALSE)&amp;(J$2+((ROW()-$C167)*4))),BD!$K$13))/2+IF(J161="","",COUNTIF(INDIRECT("'Calcul1'!"&amp;VLOOKUP($A161,tab_z,2,FALSE)&amp;(J$1+((ROW()-$C167)*4))&amp;":"&amp;VLOOKUP($A161,tab_z,3,FALSE)&amp;(J$2+((ROW()-$C167)*4))),BD!$K$14))/2+IF(J161="","",COUNTIF(INDIRECT("'Calcul1'!"&amp;VLOOKUP($A161,tab_z,2,FALSE)&amp;(J$1+((ROW()-$C167)*4))&amp;":"&amp;VLOOKUP($A161,tab_z,3,FALSE)&amp;(J$2+((ROW()-$C167)*4))),BD!$K$15))/2+IF(J161="","",COUNTIF(INDIRECT("'Calcul1'!"&amp;VLOOKUP($A161,tab_z,2,FALSE)&amp;(J$1+((ROW()-$C167)*4))&amp;":"&amp;VLOOKUP($A161,tab_z,3,FALSE)&amp;(J$2+((ROW()-$C167)*4))),BD!$K$16))/2+IF(J161="","",COUNTIF(INDIRECT("'Calcul1'!"&amp;VLOOKUP($A161,tab_z,2,FALSE)&amp;(J$1+((ROW()-$C167)*4))&amp;":"&amp;VLOOKUP($A161,tab_z,3,FALSE)&amp;(J$2+((ROW()-$C167)*4))),BD!$K$17))/2+IF(J161="","",COUNTIF(INDIRECT("'Calcul1'!"&amp;VLOOKUP($A161,tab_z,2,FALSE)&amp;(J$1+((ROW()-$C167)*4))&amp;":"&amp;VLOOKUP($A161,tab_z,3,FALSE)&amp;(J$2+((ROW()-$C167)*4))),BD!$K$18))/2+IF(J161="","",COUNTIF(INDIRECT("'Calcul1'!"&amp;VLOOKUP($A161,tab_z,2,FALSE)&amp;(J$1+((ROW()-$C167)*4))&amp;":"&amp;VLOOKUP($A161,tab_z,3,FALSE)&amp;(J$2+((ROW()-$C167)*4))),BD!$K$19))/2+IF(J161="","",COUNTIF(INDIRECT("'Calcul1'!"&amp;VLOOKUP($A161,tab_z,2,FALSE)&amp;(J$1+((ROW()-$C167)*4))&amp;":"&amp;VLOOKUP($A161,tab_z,3,FALSE)&amp;(J$2+((ROW()-$C167)*4))),BD!$K$20))/2</f>
        <v>#VALUE!</v>
      </c>
      <c r="K167" s="275" t="e">
        <f ca="1">IF(K161="","",COUNTIF(INDIRECT("'Calcul1'!"&amp;VLOOKUP($A161,tab_z,2,FALSE)&amp;(K$1+((ROW()-$C167)*4))&amp;":"&amp;VLOOKUP($A161,tab_z,3,FALSE)&amp;(K$2+((ROW()-$C167)*4))),BD!$K$2))/2+IF(K161="","",COUNTIF(INDIRECT("'Calcul1'!"&amp;VLOOKUP($A161,tab_z,2,FALSE)&amp;(K$1+((ROW()-$C167)*4))&amp;":"&amp;VLOOKUP($A161,tab_z,3,FALSE)&amp;(K$2+((ROW()-$C167)*4))),BD!$K$3))/2+IF(K161="","",COUNTIF(INDIRECT("'Calcul1'!"&amp;VLOOKUP($A161,tab_z,2,FALSE)&amp;(K$1+((ROW()-$C167)*4))&amp;":"&amp;VLOOKUP($A161,tab_z,3,FALSE)&amp;(K$2+((ROW()-$C167)*4))),BD!$K$4))/2+IF(K161="","",COUNTIF(INDIRECT("'Calcul1'!"&amp;VLOOKUP($A161,tab_z,2,FALSE)&amp;(K$1+((ROW()-$C167)*4))&amp;":"&amp;VLOOKUP($A161,tab_z,3,FALSE)&amp;(K$2+((ROW()-$C167)*4))),BD!$K$5))/2+IF(K161="","",COUNTIF(INDIRECT("'Calcul1'!"&amp;VLOOKUP($A161,tab_z,2,FALSE)&amp;(K$1+((ROW()-$C167)*4))&amp;":"&amp;VLOOKUP($A161,tab_z,3,FALSE)&amp;(K$2+((ROW()-$C167)*4))),BD!$K$6))/2+IF(K161="","",COUNTIF(INDIRECT("'Calcul1'!"&amp;VLOOKUP($A161,tab_z,2,FALSE)&amp;(K$1+((ROW()-$C167)*4))&amp;":"&amp;VLOOKUP($A161,tab_z,3,FALSE)&amp;(K$2+((ROW()-$C167)*4))),BD!$K$7))/2+IF(K161="","",COUNTIF(INDIRECT("'Calcul1'!"&amp;VLOOKUP($A161,tab_z,2,FALSE)&amp;(K$1+((ROW()-$C167)*4))&amp;":"&amp;VLOOKUP($A161,tab_z,3,FALSE)&amp;(K$2+((ROW()-$C167)*4))),BD!$K$8))/2+IF(K161="","",COUNTIF(INDIRECT("'Calcul1'!"&amp;VLOOKUP($A161,tab_z,2,FALSE)&amp;(K$1+((ROW()-$C167)*4))&amp;":"&amp;VLOOKUP($A161,tab_z,3,FALSE)&amp;(K$2+((ROW()-$C167)*4))),BD!$K$9))/2+IF(K161="","",COUNTIF(INDIRECT("'Calcul1'!"&amp;VLOOKUP($A161,tab_z,2,FALSE)&amp;(K$1+((ROW()-$C167)*4))&amp;":"&amp;VLOOKUP($A161,tab_z,3,FALSE)&amp;(K$2+((ROW()-$C167)*4))),BD!$K$10))/2+IF(K161="","",COUNTIF(INDIRECT("'Calcul1'!"&amp;VLOOKUP($A161,tab_z,2,FALSE)&amp;(K$1+((ROW()-$C167)*4))&amp;":"&amp;VLOOKUP($A161,tab_z,3,FALSE)&amp;(K$2+((ROW()-$C167)*4))),BD!$K$11))/2+IF(K161="","",COUNTIF(INDIRECT("'Calcul1'!"&amp;VLOOKUP($A161,tab_z,2,FALSE)&amp;(K$1+((ROW()-$C167)*4))&amp;":"&amp;VLOOKUP($A161,tab_z,3,FALSE)&amp;(K$2+((ROW()-$C167)*4))),BD!$K$12))/2+IF(K161="","",COUNTIF(INDIRECT("'Calcul1'!"&amp;VLOOKUP($A161,tab_z,2,FALSE)&amp;(K$1+((ROW()-$C167)*4))&amp;":"&amp;VLOOKUP($A161,tab_z,3,FALSE)&amp;(K$2+((ROW()-$C167)*4))),BD!$K$13))/2+IF(K161="","",COUNTIF(INDIRECT("'Calcul1'!"&amp;VLOOKUP($A161,tab_z,2,FALSE)&amp;(K$1+((ROW()-$C167)*4))&amp;":"&amp;VLOOKUP($A161,tab_z,3,FALSE)&amp;(K$2+((ROW()-$C167)*4))),BD!$K$14))/2+IF(K161="","",COUNTIF(INDIRECT("'Calcul1'!"&amp;VLOOKUP($A161,tab_z,2,FALSE)&amp;(K$1+((ROW()-$C167)*4))&amp;":"&amp;VLOOKUP($A161,tab_z,3,FALSE)&amp;(K$2+((ROW()-$C167)*4))),BD!$K$15))/2+IF(K161="","",COUNTIF(INDIRECT("'Calcul1'!"&amp;VLOOKUP($A161,tab_z,2,FALSE)&amp;(K$1+((ROW()-$C167)*4))&amp;":"&amp;VLOOKUP($A161,tab_z,3,FALSE)&amp;(K$2+((ROW()-$C167)*4))),BD!$K$16))/2+IF(K161="","",COUNTIF(INDIRECT("'Calcul1'!"&amp;VLOOKUP($A161,tab_z,2,FALSE)&amp;(K$1+((ROW()-$C167)*4))&amp;":"&amp;VLOOKUP($A161,tab_z,3,FALSE)&amp;(K$2+((ROW()-$C167)*4))),BD!$K$17))/2+IF(K161="","",COUNTIF(INDIRECT("'Calcul1'!"&amp;VLOOKUP($A161,tab_z,2,FALSE)&amp;(K$1+((ROW()-$C167)*4))&amp;":"&amp;VLOOKUP($A161,tab_z,3,FALSE)&amp;(K$2+((ROW()-$C167)*4))),BD!$K$18))/2+IF(K161="","",COUNTIF(INDIRECT("'Calcul1'!"&amp;VLOOKUP($A161,tab_z,2,FALSE)&amp;(K$1+((ROW()-$C167)*4))&amp;":"&amp;VLOOKUP($A161,tab_z,3,FALSE)&amp;(K$2+((ROW()-$C167)*4))),BD!$K$19))/2+IF(K161="","",COUNTIF(INDIRECT("'Calcul1'!"&amp;VLOOKUP($A161,tab_z,2,FALSE)&amp;(K$1+((ROW()-$C167)*4))&amp;":"&amp;VLOOKUP($A161,tab_z,3,FALSE)&amp;(K$2+((ROW()-$C167)*4))),BD!$K$20))/2</f>
        <v>#VALUE!</v>
      </c>
      <c r="L167" s="276" t="e">
        <f ca="1">IF(L161="","",COUNTIF(INDIRECT("'Calcul1'!"&amp;VLOOKUP($A161,tab_z,2,FALSE)&amp;(L$1+((ROW()-$C167)*4))&amp;":"&amp;VLOOKUP($A161,tab_z,3,FALSE)&amp;(L$2+((ROW()-$C167)*4))),BD!$K$2))/2+IF(L161="","",COUNTIF(INDIRECT("'Calcul1'!"&amp;VLOOKUP($A161,tab_z,2,FALSE)&amp;(L$1+((ROW()-$C167)*4))&amp;":"&amp;VLOOKUP($A161,tab_z,3,FALSE)&amp;(L$2+((ROW()-$C167)*4))),BD!$K$3))/2+IF(L161="","",COUNTIF(INDIRECT("'Calcul1'!"&amp;VLOOKUP($A161,tab_z,2,FALSE)&amp;(L$1+((ROW()-$C167)*4))&amp;":"&amp;VLOOKUP($A161,tab_z,3,FALSE)&amp;(L$2+((ROW()-$C167)*4))),BD!$K$4))/2+IF(L161="","",COUNTIF(INDIRECT("'Calcul1'!"&amp;VLOOKUP($A161,tab_z,2,FALSE)&amp;(L$1+((ROW()-$C167)*4))&amp;":"&amp;VLOOKUP($A161,tab_z,3,FALSE)&amp;(L$2+((ROW()-$C167)*4))),BD!$K$5))/2+IF(L161="","",COUNTIF(INDIRECT("'Calcul1'!"&amp;VLOOKUP($A161,tab_z,2,FALSE)&amp;(L$1+((ROW()-$C167)*4))&amp;":"&amp;VLOOKUP($A161,tab_z,3,FALSE)&amp;(L$2+((ROW()-$C167)*4))),BD!$K$6))/2+IF(L161="","",COUNTIF(INDIRECT("'Calcul1'!"&amp;VLOOKUP($A161,tab_z,2,FALSE)&amp;(L$1+((ROW()-$C167)*4))&amp;":"&amp;VLOOKUP($A161,tab_z,3,FALSE)&amp;(L$2+((ROW()-$C167)*4))),BD!$K$7))/2+IF(L161="","",COUNTIF(INDIRECT("'Calcul1'!"&amp;VLOOKUP($A161,tab_z,2,FALSE)&amp;(L$1+((ROW()-$C167)*4))&amp;":"&amp;VLOOKUP($A161,tab_z,3,FALSE)&amp;(L$2+((ROW()-$C167)*4))),BD!$K$8))/2+IF(L161="","",COUNTIF(INDIRECT("'Calcul1'!"&amp;VLOOKUP($A161,tab_z,2,FALSE)&amp;(L$1+((ROW()-$C167)*4))&amp;":"&amp;VLOOKUP($A161,tab_z,3,FALSE)&amp;(L$2+((ROW()-$C167)*4))),BD!$K$9))/2+IF(L161="","",COUNTIF(INDIRECT("'Calcul1'!"&amp;VLOOKUP($A161,tab_z,2,FALSE)&amp;(L$1+((ROW()-$C167)*4))&amp;":"&amp;VLOOKUP($A161,tab_z,3,FALSE)&amp;(L$2+((ROW()-$C167)*4))),BD!$K$10))/2+IF(L161="","",COUNTIF(INDIRECT("'Calcul1'!"&amp;VLOOKUP($A161,tab_z,2,FALSE)&amp;(L$1+((ROW()-$C167)*4))&amp;":"&amp;VLOOKUP($A161,tab_z,3,FALSE)&amp;(L$2+((ROW()-$C167)*4))),BD!$K$11))/2+IF(L161="","",COUNTIF(INDIRECT("'Calcul1'!"&amp;VLOOKUP($A161,tab_z,2,FALSE)&amp;(L$1+((ROW()-$C167)*4))&amp;":"&amp;VLOOKUP($A161,tab_z,3,FALSE)&amp;(L$2+((ROW()-$C167)*4))),BD!$K$12))/2+IF(L161="","",COUNTIF(INDIRECT("'Calcul1'!"&amp;VLOOKUP($A161,tab_z,2,FALSE)&amp;(L$1+((ROW()-$C167)*4))&amp;":"&amp;VLOOKUP($A161,tab_z,3,FALSE)&amp;(L$2+((ROW()-$C167)*4))),BD!$K$13))/2+IF(L161="","",COUNTIF(INDIRECT("'Calcul1'!"&amp;VLOOKUP($A161,tab_z,2,FALSE)&amp;(L$1+((ROW()-$C167)*4))&amp;":"&amp;VLOOKUP($A161,tab_z,3,FALSE)&amp;(L$2+((ROW()-$C167)*4))),BD!$K$14))/2+IF(L161="","",COUNTIF(INDIRECT("'Calcul1'!"&amp;VLOOKUP($A161,tab_z,2,FALSE)&amp;(L$1+((ROW()-$C167)*4))&amp;":"&amp;VLOOKUP($A161,tab_z,3,FALSE)&amp;(L$2+((ROW()-$C167)*4))),BD!$K$15))/2+IF(L161="","",COUNTIF(INDIRECT("'Calcul1'!"&amp;VLOOKUP($A161,tab_z,2,FALSE)&amp;(L$1+((ROW()-$C167)*4))&amp;":"&amp;VLOOKUP($A161,tab_z,3,FALSE)&amp;(L$2+((ROW()-$C167)*4))),BD!$K$16))/2+IF(L161="","",COUNTIF(INDIRECT("'Calcul1'!"&amp;VLOOKUP($A161,tab_z,2,FALSE)&amp;(L$1+((ROW()-$C167)*4))&amp;":"&amp;VLOOKUP($A161,tab_z,3,FALSE)&amp;(L$2+((ROW()-$C167)*4))),BD!$K$17))/2+IF(L161="","",COUNTIF(INDIRECT("'Calcul1'!"&amp;VLOOKUP($A161,tab_z,2,FALSE)&amp;(L$1+((ROW()-$C167)*4))&amp;":"&amp;VLOOKUP($A161,tab_z,3,FALSE)&amp;(L$2+((ROW()-$C167)*4))),BD!$K$18))/2+IF(L161="","",COUNTIF(INDIRECT("'Calcul1'!"&amp;VLOOKUP($A161,tab_z,2,FALSE)&amp;(L$1+((ROW()-$C167)*4))&amp;":"&amp;VLOOKUP($A161,tab_z,3,FALSE)&amp;(L$2+((ROW()-$C167)*4))),BD!$K$19))/2+IF(L161="","",COUNTIF(INDIRECT("'Calcul1'!"&amp;VLOOKUP($A161,tab_z,2,FALSE)&amp;(L$1+((ROW()-$C167)*4))&amp;":"&amp;VLOOKUP($A161,tab_z,3,FALSE)&amp;(L$2+((ROW()-$C167)*4))),BD!$K$20))/2</f>
        <v>#VALUE!</v>
      </c>
    </row>
    <row r="168" spans="1:12" x14ac:dyDescent="0.2">
      <c r="C168">
        <v>168</v>
      </c>
      <c r="D168" s="287" t="s">
        <v>535</v>
      </c>
      <c r="E168" s="274">
        <f t="shared" ref="E168:L168" ca="1" si="50">IF(E161="","",COUNTIF(INDIRECT("'Calcul1'!"&amp;VLOOKUP($A161,tab_z,2,FALSE)&amp;(E$1+((ROW()-$C168)*4))&amp;":"&amp;VLOOKUP($A161,tab_z,3,FALSE)&amp;(E$2+((ROW()-$C168)*4))),0))</f>
        <v>105</v>
      </c>
      <c r="F168" s="275">
        <f t="shared" ca="1" si="50"/>
        <v>111</v>
      </c>
      <c r="G168" s="275">
        <f t="shared" ca="1" si="50"/>
        <v>113</v>
      </c>
      <c r="H168" s="275" t="str">
        <f t="shared" ca="1" si="50"/>
        <v/>
      </c>
      <c r="I168" s="275" t="str">
        <f t="shared" ca="1" si="50"/>
        <v/>
      </c>
      <c r="J168" s="275" t="str">
        <f t="shared" ca="1" si="50"/>
        <v/>
      </c>
      <c r="K168" s="275" t="str">
        <f t="shared" ca="1" si="50"/>
        <v/>
      </c>
      <c r="L168" s="276" t="str">
        <f t="shared" ca="1" si="50"/>
        <v/>
      </c>
    </row>
    <row r="169" spans="1:12" x14ac:dyDescent="0.2">
      <c r="C169">
        <v>169</v>
      </c>
      <c r="D169" s="287" t="s">
        <v>536</v>
      </c>
      <c r="E169" s="274">
        <f ca="1">IF(E161="","",COUNTIF(INDIRECT("'Calcul1'!"&amp;VLOOKUP($A161,tab_z,2,FALSE)&amp;(E$1+((ROW()-$C169)*4))&amp;":"&amp;VLOOKUP($A161,tab_z,3,FALSE)&amp;(E$2+((ROW()-$C169)*4))),BD!$B$2))+IF(E161="","",COUNTIF(INDIRECT("'Calcul1'!"&amp;VLOOKUP($A161,tab_z,2,FALSE)&amp;(E$1+((ROW()-$C169)*4))&amp;":"&amp;VLOOKUP($A161,tab_z,3,FALSE)&amp;(E$2+((ROW()-$C169)*4))),CP_2_M))/2+IF(E161="","",COUNTIF(INDIRECT("'Calcul1'!"&amp;VLOOKUP($A161,tab_z,2,FALSE)&amp;(E$1+((ROW()-$C169)*4))&amp;":"&amp;VLOOKUP($A161,tab_z,3,FALSE)&amp;(E$2+((ROW()-$C169)*4))),CP_2_A))/2+IF(E161="","",COUNTIF(INDIRECT("'Calcul1'!"&amp;VLOOKUP($A161,tab_z,2,FALSE)&amp;(E$1+((ROW()-$C169)*4))&amp;":"&amp;VLOOKUP($A161,tab_z,3,FALSE)&amp;(E$2+((ROW()-$C169)*4))),BD!$B$6))/2+IF(E161="","",COUNTIF(INDIRECT("'Calcul1'!"&amp;VLOOKUP($A161,tab_z,2,FALSE)&amp;(E$1+((ROW()-$C169)*4))&amp;":"&amp;VLOOKUP($A161,tab_z,3,FALSE)&amp;(E$2+((ROW()-$C169)*4))),BD!$B$7))/2</f>
        <v>3</v>
      </c>
      <c r="F169" s="275">
        <f ca="1">IF(F161="","",COUNTIF(INDIRECT("'Calcul1'!"&amp;VLOOKUP($A161,tab_z,2,FALSE)&amp;(F$1+((ROW()-$C169)*4))&amp;":"&amp;VLOOKUP($A161,tab_z,3,FALSE)&amp;(F$2+((ROW()-$C169)*4))),BD!$B$2))+IF(F161="","",COUNTIF(INDIRECT("'Calcul1'!"&amp;VLOOKUP($A161,tab_z,2,FALSE)&amp;(F$1+((ROW()-$C169)*4))&amp;":"&amp;VLOOKUP($A161,tab_z,3,FALSE)&amp;(F$2+((ROW()-$C169)*4))),CP_2_M))/2+IF(F161="","",COUNTIF(INDIRECT("'Calcul1'!"&amp;VLOOKUP($A161,tab_z,2,FALSE)&amp;(F$1+((ROW()-$C169)*4))&amp;":"&amp;VLOOKUP($A161,tab_z,3,FALSE)&amp;(F$2+((ROW()-$C169)*4))),CP_2_A))/2+IF(F161="","",COUNTIF(INDIRECT("'Calcul1'!"&amp;VLOOKUP($A161,tab_z,2,FALSE)&amp;(F$1+((ROW()-$C169)*4))&amp;":"&amp;VLOOKUP($A161,tab_z,3,FALSE)&amp;(F$2+((ROW()-$C169)*4))),BD!$B$6))/2+IF(F161="","",COUNTIF(INDIRECT("'Calcul1'!"&amp;VLOOKUP($A161,tab_z,2,FALSE)&amp;(F$1+((ROW()-$C169)*4))&amp;":"&amp;VLOOKUP($A161,tab_z,3,FALSE)&amp;(F$2+((ROW()-$C169)*4))),BD!$B$7))/2</f>
        <v>0</v>
      </c>
      <c r="G169" s="275">
        <f ca="1">IF(G161="","",COUNTIF(INDIRECT("'Calcul1'!"&amp;VLOOKUP($A161,tab_z,2,FALSE)&amp;(G$1+((ROW()-$C169)*4))&amp;":"&amp;VLOOKUP($A161,tab_z,3,FALSE)&amp;(G$2+((ROW()-$C169)*4))),BD!$B$2))+IF(G161="","",COUNTIF(INDIRECT("'Calcul1'!"&amp;VLOOKUP($A161,tab_z,2,FALSE)&amp;(G$1+((ROW()-$C169)*4))&amp;":"&amp;VLOOKUP($A161,tab_z,3,FALSE)&amp;(G$2+((ROW()-$C169)*4))),CP_2_M))/2+IF(G161="","",COUNTIF(INDIRECT("'Calcul1'!"&amp;VLOOKUP($A161,tab_z,2,FALSE)&amp;(G$1+((ROW()-$C169)*4))&amp;":"&amp;VLOOKUP($A161,tab_z,3,FALSE)&amp;(G$2+((ROW()-$C169)*4))),CP_2_A))/2+IF(G161="","",COUNTIF(INDIRECT("'Calcul1'!"&amp;VLOOKUP($A161,tab_z,2,FALSE)&amp;(G$1+((ROW()-$C169)*4))&amp;":"&amp;VLOOKUP($A161,tab_z,3,FALSE)&amp;(G$2+((ROW()-$C169)*4))),BD!$B$6))/2+IF(G161="","",COUNTIF(INDIRECT("'Calcul1'!"&amp;VLOOKUP($A161,tab_z,2,FALSE)&amp;(G$1+((ROW()-$C169)*4))&amp;":"&amp;VLOOKUP($A161,tab_z,3,FALSE)&amp;(G$2+((ROW()-$C169)*4))),BD!$B$7))/2</f>
        <v>0</v>
      </c>
      <c r="H169" s="275" t="e">
        <f ca="1">IF(H161="","",COUNTIF(INDIRECT("'Calcul1'!"&amp;VLOOKUP($A161,tab_z,2,FALSE)&amp;(H$1+((ROW()-$C169)*4))&amp;":"&amp;VLOOKUP($A161,tab_z,3,FALSE)&amp;(H$2+((ROW()-$C169)*4))),BD!$B$2))+IF(H161="","",COUNTIF(INDIRECT("'Calcul1'!"&amp;VLOOKUP($A161,tab_z,2,FALSE)&amp;(H$1+((ROW()-$C169)*4))&amp;":"&amp;VLOOKUP($A161,tab_z,3,FALSE)&amp;(H$2+((ROW()-$C169)*4))),CP_2_M))/2+IF(H161="","",COUNTIF(INDIRECT("'Calcul1'!"&amp;VLOOKUP($A161,tab_z,2,FALSE)&amp;(H$1+((ROW()-$C169)*4))&amp;":"&amp;VLOOKUP($A161,tab_z,3,FALSE)&amp;(H$2+((ROW()-$C169)*4))),CP_2_A))/2+IF(H161="","",COUNTIF(INDIRECT("'Calcul1'!"&amp;VLOOKUP($A161,tab_z,2,FALSE)&amp;(H$1+((ROW()-$C169)*4))&amp;":"&amp;VLOOKUP($A161,tab_z,3,FALSE)&amp;(H$2+((ROW()-$C169)*4))),BD!$B$6))/2+IF(H161="","",COUNTIF(INDIRECT("'Calcul1'!"&amp;VLOOKUP($A161,tab_z,2,FALSE)&amp;(H$1+((ROW()-$C169)*4))&amp;":"&amp;VLOOKUP($A161,tab_z,3,FALSE)&amp;(H$2+((ROW()-$C169)*4))),BD!$B$7))/2</f>
        <v>#VALUE!</v>
      </c>
      <c r="I169" s="275" t="e">
        <f ca="1">IF(I161="","",COUNTIF(INDIRECT("'Calcul1'!"&amp;VLOOKUP($A161,tab_z,2,FALSE)&amp;(I$1+((ROW()-$C169)*4))&amp;":"&amp;VLOOKUP($A161,tab_z,3,FALSE)&amp;(I$2+((ROW()-$C169)*4))),BD!$B$2))+IF(I161="","",COUNTIF(INDIRECT("'Calcul1'!"&amp;VLOOKUP($A161,tab_z,2,FALSE)&amp;(I$1+((ROW()-$C169)*4))&amp;":"&amp;VLOOKUP($A161,tab_z,3,FALSE)&amp;(I$2+((ROW()-$C169)*4))),CP_2_M))/2+IF(I161="","",COUNTIF(INDIRECT("'Calcul1'!"&amp;VLOOKUP($A161,tab_z,2,FALSE)&amp;(I$1+((ROW()-$C169)*4))&amp;":"&amp;VLOOKUP($A161,tab_z,3,FALSE)&amp;(I$2+((ROW()-$C169)*4))),CP_2_A))/2+IF(I161="","",COUNTIF(INDIRECT("'Calcul1'!"&amp;VLOOKUP($A161,tab_z,2,FALSE)&amp;(I$1+((ROW()-$C169)*4))&amp;":"&amp;VLOOKUP($A161,tab_z,3,FALSE)&amp;(I$2+((ROW()-$C169)*4))),BD!$B$6))/2+IF(I161="","",COUNTIF(INDIRECT("'Calcul1'!"&amp;VLOOKUP($A161,tab_z,2,FALSE)&amp;(I$1+((ROW()-$C169)*4))&amp;":"&amp;VLOOKUP($A161,tab_z,3,FALSE)&amp;(I$2+((ROW()-$C169)*4))),BD!$B$7))/2</f>
        <v>#VALUE!</v>
      </c>
      <c r="J169" s="275" t="e">
        <f ca="1">IF(J161="","",COUNTIF(INDIRECT("'Calcul1'!"&amp;VLOOKUP($A161,tab_z,2,FALSE)&amp;(J$1+((ROW()-$C169)*4))&amp;":"&amp;VLOOKUP($A161,tab_z,3,FALSE)&amp;(J$2+((ROW()-$C169)*4))),BD!$B$2))+IF(J161="","",COUNTIF(INDIRECT("'Calcul1'!"&amp;VLOOKUP($A161,tab_z,2,FALSE)&amp;(J$1+((ROW()-$C169)*4))&amp;":"&amp;VLOOKUP($A161,tab_z,3,FALSE)&amp;(J$2+((ROW()-$C169)*4))),CP_2_M))/2+IF(J161="","",COUNTIF(INDIRECT("'Calcul1'!"&amp;VLOOKUP($A161,tab_z,2,FALSE)&amp;(J$1+((ROW()-$C169)*4))&amp;":"&amp;VLOOKUP($A161,tab_z,3,FALSE)&amp;(J$2+((ROW()-$C169)*4))),CP_2_A))/2+IF(J161="","",COUNTIF(INDIRECT("'Calcul1'!"&amp;VLOOKUP($A161,tab_z,2,FALSE)&amp;(J$1+((ROW()-$C169)*4))&amp;":"&amp;VLOOKUP($A161,tab_z,3,FALSE)&amp;(J$2+((ROW()-$C169)*4))),BD!$B$6))/2+IF(J161="","",COUNTIF(INDIRECT("'Calcul1'!"&amp;VLOOKUP($A161,tab_z,2,FALSE)&amp;(J$1+((ROW()-$C169)*4))&amp;":"&amp;VLOOKUP($A161,tab_z,3,FALSE)&amp;(J$2+((ROW()-$C169)*4))),BD!$B$7))/2</f>
        <v>#VALUE!</v>
      </c>
      <c r="K169" s="275" t="e">
        <f ca="1">IF(K161="","",COUNTIF(INDIRECT("'Calcul1'!"&amp;VLOOKUP($A161,tab_z,2,FALSE)&amp;(K$1+((ROW()-$C169)*4))&amp;":"&amp;VLOOKUP($A161,tab_z,3,FALSE)&amp;(K$2+((ROW()-$C169)*4))),BD!$B$2))+IF(K161="","",COUNTIF(INDIRECT("'Calcul1'!"&amp;VLOOKUP($A161,tab_z,2,FALSE)&amp;(K$1+((ROW()-$C169)*4))&amp;":"&amp;VLOOKUP($A161,tab_z,3,FALSE)&amp;(K$2+((ROW()-$C169)*4))),CP_2_M))/2+IF(K161="","",COUNTIF(INDIRECT("'Calcul1'!"&amp;VLOOKUP($A161,tab_z,2,FALSE)&amp;(K$1+((ROW()-$C169)*4))&amp;":"&amp;VLOOKUP($A161,tab_z,3,FALSE)&amp;(K$2+((ROW()-$C169)*4))),CP_2_A))/2+IF(K161="","",COUNTIF(INDIRECT("'Calcul1'!"&amp;VLOOKUP($A161,tab_z,2,FALSE)&amp;(K$1+((ROW()-$C169)*4))&amp;":"&amp;VLOOKUP($A161,tab_z,3,FALSE)&amp;(K$2+((ROW()-$C169)*4))),BD!$B$6))/2+IF(K161="","",COUNTIF(INDIRECT("'Calcul1'!"&amp;VLOOKUP($A161,tab_z,2,FALSE)&amp;(K$1+((ROW()-$C169)*4))&amp;":"&amp;VLOOKUP($A161,tab_z,3,FALSE)&amp;(K$2+((ROW()-$C169)*4))),BD!$B$7))/2</f>
        <v>#VALUE!</v>
      </c>
      <c r="L169" s="276" t="e">
        <f ca="1">IF(L161="","",COUNTIF(INDIRECT("'Calcul1'!"&amp;VLOOKUP($A161,tab_z,2,FALSE)&amp;(L$1+((ROW()-$C169)*4))&amp;":"&amp;VLOOKUP($A161,tab_z,3,FALSE)&amp;(L$2+((ROW()-$C169)*4))),BD!$B$2))+IF(L161="","",COUNTIF(INDIRECT("'Calcul1'!"&amp;VLOOKUP($A161,tab_z,2,FALSE)&amp;(L$1+((ROW()-$C169)*4))&amp;":"&amp;VLOOKUP($A161,tab_z,3,FALSE)&amp;(L$2+((ROW()-$C169)*4))),CP_2_M))/2+IF(L161="","",COUNTIF(INDIRECT("'Calcul1'!"&amp;VLOOKUP($A161,tab_z,2,FALSE)&amp;(L$1+((ROW()-$C169)*4))&amp;":"&amp;VLOOKUP($A161,tab_z,3,FALSE)&amp;(L$2+((ROW()-$C169)*4))),CP_2_A))/2+IF(L161="","",COUNTIF(INDIRECT("'Calcul1'!"&amp;VLOOKUP($A161,tab_z,2,FALSE)&amp;(L$1+((ROW()-$C169)*4))&amp;":"&amp;VLOOKUP($A161,tab_z,3,FALSE)&amp;(L$2+((ROW()-$C169)*4))),BD!$B$6))/2+IF(L161="","",COUNTIF(INDIRECT("'Calcul1'!"&amp;VLOOKUP($A161,tab_z,2,FALSE)&amp;(L$1+((ROW()-$C169)*4))&amp;":"&amp;VLOOKUP($A161,tab_z,3,FALSE)&amp;(L$2+((ROW()-$C169)*4))),BD!$B$7))/2</f>
        <v>#VALUE!</v>
      </c>
    </row>
    <row r="170" spans="1:12" x14ac:dyDescent="0.2">
      <c r="C170">
        <v>170</v>
      </c>
      <c r="D170" s="287" t="s">
        <v>537</v>
      </c>
      <c r="E170" s="274">
        <f ca="1">IF(E161="","",COUNTIF(INDIRECT("'Calcul1'!"&amp;VLOOKUP($A161,tab_z,2,FALSE)&amp;(E$1+((ROW()-$C170)*4))&amp;":"&amp;VLOOKUP($A161,tab_z,3,FALSE)&amp;(E$2+((ROW()-$C170)*4))),BD!$B$8))+IF(E161="","",COUNTIF(INDIRECT("'Calcul1'!"&amp;VLOOKUP($A161,tab_z,2,FALSE)&amp;(E$1+((ROW()-$C170)*4))&amp;":"&amp;VLOOKUP($A161,tab_z,3,FALSE)&amp;(E$2+((ROW()-$C170)*4))),BD!$B$9))+IF(E161="","",COUNTIF(INDIRECT("'Calcul1'!"&amp;VLOOKUP($A161,tab_z,2,FALSE)&amp;(E$1+((ROW()-$C170)*4))&amp;":"&amp;VLOOKUP($A161,tab_z,3,FALSE)&amp;(E$2+((ROW()-$C170)*4))),BD!$B$10))+IF(E161="","",COUNTIF(INDIRECT("'Calcul1'!"&amp;VLOOKUP($A161,tab_z,2,FALSE)&amp;(E$1+((ROW()-$C170)*4))&amp;":"&amp;VLOOKUP($A161,tab_z,3,FALSE)&amp;(E$2+((ROW()-$C170)*4))),BD!$B$11))+IF(E161="","",COUNTIF(INDIRECT("'Calcul1'!"&amp;VLOOKUP($A161,tab_z,2,FALSE)&amp;(E$1+((ROW()-$C170)*4))&amp;":"&amp;VLOOKUP($A161,tab_z,3,FALSE)&amp;(E$2+((ROW()-$C170)*4))),BD!$B$12))+IF(E161="","",COUNTIF(INDIRECT("'Calcul1'!"&amp;VLOOKUP($A161,tab_z,2,FALSE)&amp;(E$1+((ROW()-$C170)*4))&amp;":"&amp;VLOOKUP($A161,tab_z,3,FALSE)&amp;(E$2+((ROW()-$C170)*4))),BD!$B$13))</f>
        <v>21</v>
      </c>
      <c r="F170" s="275">
        <f ca="1">IF(F161="","",COUNTIF(INDIRECT("'Calcul1'!"&amp;VLOOKUP($A161,tab_z,2,FALSE)&amp;(F$1+((ROW()-$C170)*4))&amp;":"&amp;VLOOKUP($A161,tab_z,3,FALSE)&amp;(F$2+((ROW()-$C170)*4))),BD!$B$8))+IF(F161="","",COUNTIF(INDIRECT("'Calcul1'!"&amp;VLOOKUP($A161,tab_z,2,FALSE)&amp;(F$1+((ROW()-$C170)*4))&amp;":"&amp;VLOOKUP($A161,tab_z,3,FALSE)&amp;(F$2+((ROW()-$C170)*4))),BD!$B$9))+IF(F161="","",COUNTIF(INDIRECT("'Calcul1'!"&amp;VLOOKUP($A161,tab_z,2,FALSE)&amp;(F$1+((ROW()-$C170)*4))&amp;":"&amp;VLOOKUP($A161,tab_z,3,FALSE)&amp;(F$2+((ROW()-$C170)*4))),BD!$B$10))+IF(F161="","",COUNTIF(INDIRECT("'Calcul1'!"&amp;VLOOKUP($A161,tab_z,2,FALSE)&amp;(F$1+((ROW()-$C170)*4))&amp;":"&amp;VLOOKUP($A161,tab_z,3,FALSE)&amp;(F$2+((ROW()-$C170)*4))),BD!$B$11))+IF(F161="","",COUNTIF(INDIRECT("'Calcul1'!"&amp;VLOOKUP($A161,tab_z,2,FALSE)&amp;(F$1+((ROW()-$C170)*4))&amp;":"&amp;VLOOKUP($A161,tab_z,3,FALSE)&amp;(F$2+((ROW()-$C170)*4))),BD!$B$12))+IF(F161="","",COUNTIF(INDIRECT("'Calcul1'!"&amp;VLOOKUP($A161,tab_z,2,FALSE)&amp;(F$1+((ROW()-$C170)*4))&amp;":"&amp;VLOOKUP($A161,tab_z,3,FALSE)&amp;(F$2+((ROW()-$C170)*4))),BD!$B$13))</f>
        <v>4</v>
      </c>
      <c r="G170" s="275">
        <f ca="1">IF(G161="","",COUNTIF(INDIRECT("'Calcul1'!"&amp;VLOOKUP($A161,tab_z,2,FALSE)&amp;(G$1+((ROW()-$C170)*4))&amp;":"&amp;VLOOKUP($A161,tab_z,3,FALSE)&amp;(G$2+((ROW()-$C170)*4))),BD!$B$8))+IF(G161="","",COUNTIF(INDIRECT("'Calcul1'!"&amp;VLOOKUP($A161,tab_z,2,FALSE)&amp;(G$1+((ROW()-$C170)*4))&amp;":"&amp;VLOOKUP($A161,tab_z,3,FALSE)&amp;(G$2+((ROW()-$C170)*4))),BD!$B$9))+IF(G161="","",COUNTIF(INDIRECT("'Calcul1'!"&amp;VLOOKUP($A161,tab_z,2,FALSE)&amp;(G$1+((ROW()-$C170)*4))&amp;":"&amp;VLOOKUP($A161,tab_z,3,FALSE)&amp;(G$2+((ROW()-$C170)*4))),BD!$B$10))+IF(G161="","",COUNTIF(INDIRECT("'Calcul1'!"&amp;VLOOKUP($A161,tab_z,2,FALSE)&amp;(G$1+((ROW()-$C170)*4))&amp;":"&amp;VLOOKUP($A161,tab_z,3,FALSE)&amp;(G$2+((ROW()-$C170)*4))),BD!$B$11))+IF(G161="","",COUNTIF(INDIRECT("'Calcul1'!"&amp;VLOOKUP($A161,tab_z,2,FALSE)&amp;(G$1+((ROW()-$C170)*4))&amp;":"&amp;VLOOKUP($A161,tab_z,3,FALSE)&amp;(G$2+((ROW()-$C170)*4))),BD!$B$12))+IF(G161="","",COUNTIF(INDIRECT("'Calcul1'!"&amp;VLOOKUP($A161,tab_z,2,FALSE)&amp;(G$1+((ROW()-$C170)*4))&amp;":"&amp;VLOOKUP($A161,tab_z,3,FALSE)&amp;(G$2+((ROW()-$C170)*4))),BD!$B$13))</f>
        <v>0</v>
      </c>
      <c r="H170" s="275" t="e">
        <f ca="1">IF(H161="","",COUNTIF(INDIRECT("'Calcul1'!"&amp;VLOOKUP($A161,tab_z,2,FALSE)&amp;(H$1+((ROW()-$C170)*4))&amp;":"&amp;VLOOKUP($A161,tab_z,3,FALSE)&amp;(H$2+((ROW()-$C170)*4))),BD!$B$8))+IF(H161="","",COUNTIF(INDIRECT("'Calcul1'!"&amp;VLOOKUP($A161,tab_z,2,FALSE)&amp;(H$1+((ROW()-$C170)*4))&amp;":"&amp;VLOOKUP($A161,tab_z,3,FALSE)&amp;(H$2+((ROW()-$C170)*4))),BD!$B$9))+IF(H161="","",COUNTIF(INDIRECT("'Calcul1'!"&amp;VLOOKUP($A161,tab_z,2,FALSE)&amp;(H$1+((ROW()-$C170)*4))&amp;":"&amp;VLOOKUP($A161,tab_z,3,FALSE)&amp;(H$2+((ROW()-$C170)*4))),BD!$B$10))+IF(H161="","",COUNTIF(INDIRECT("'Calcul1'!"&amp;VLOOKUP($A161,tab_z,2,FALSE)&amp;(H$1+((ROW()-$C170)*4))&amp;":"&amp;VLOOKUP($A161,tab_z,3,FALSE)&amp;(H$2+((ROW()-$C170)*4))),BD!$B$11))+IF(H161="","",COUNTIF(INDIRECT("'Calcul1'!"&amp;VLOOKUP($A161,tab_z,2,FALSE)&amp;(H$1+((ROW()-$C170)*4))&amp;":"&amp;VLOOKUP($A161,tab_z,3,FALSE)&amp;(H$2+((ROW()-$C170)*4))),BD!$B$12))+IF(H161="","",COUNTIF(INDIRECT("'Calcul1'!"&amp;VLOOKUP($A161,tab_z,2,FALSE)&amp;(H$1+((ROW()-$C170)*4))&amp;":"&amp;VLOOKUP($A161,tab_z,3,FALSE)&amp;(H$2+((ROW()-$C170)*4))),BD!$B$13))</f>
        <v>#VALUE!</v>
      </c>
      <c r="I170" s="275" t="e">
        <f ca="1">IF(I161="","",COUNTIF(INDIRECT("'Calcul1'!"&amp;VLOOKUP($A161,tab_z,2,FALSE)&amp;(I$1+((ROW()-$C170)*4))&amp;":"&amp;VLOOKUP($A161,tab_z,3,FALSE)&amp;(I$2+((ROW()-$C170)*4))),BD!$B$8))+IF(I161="","",COUNTIF(INDIRECT("'Calcul1'!"&amp;VLOOKUP($A161,tab_z,2,FALSE)&amp;(I$1+((ROW()-$C170)*4))&amp;":"&amp;VLOOKUP($A161,tab_z,3,FALSE)&amp;(I$2+((ROW()-$C170)*4))),BD!$B$9))+IF(I161="","",COUNTIF(INDIRECT("'Calcul1'!"&amp;VLOOKUP($A161,tab_z,2,FALSE)&amp;(I$1+((ROW()-$C170)*4))&amp;":"&amp;VLOOKUP($A161,tab_z,3,FALSE)&amp;(I$2+((ROW()-$C170)*4))),BD!$B$10))+IF(I161="","",COUNTIF(INDIRECT("'Calcul1'!"&amp;VLOOKUP($A161,tab_z,2,FALSE)&amp;(I$1+((ROW()-$C170)*4))&amp;":"&amp;VLOOKUP($A161,tab_z,3,FALSE)&amp;(I$2+((ROW()-$C170)*4))),BD!$B$11))+IF(I161="","",COUNTIF(INDIRECT("'Calcul1'!"&amp;VLOOKUP($A161,tab_z,2,FALSE)&amp;(I$1+((ROW()-$C170)*4))&amp;":"&amp;VLOOKUP($A161,tab_z,3,FALSE)&amp;(I$2+((ROW()-$C170)*4))),BD!$B$12))+IF(I161="","",COUNTIF(INDIRECT("'Calcul1'!"&amp;VLOOKUP($A161,tab_z,2,FALSE)&amp;(I$1+((ROW()-$C170)*4))&amp;":"&amp;VLOOKUP($A161,tab_z,3,FALSE)&amp;(I$2+((ROW()-$C170)*4))),BD!$B$13))</f>
        <v>#VALUE!</v>
      </c>
      <c r="J170" s="275" t="e">
        <f ca="1">IF(J161="","",COUNTIF(INDIRECT("'Calcul1'!"&amp;VLOOKUP($A161,tab_z,2,FALSE)&amp;(J$1+((ROW()-$C170)*4))&amp;":"&amp;VLOOKUP($A161,tab_z,3,FALSE)&amp;(J$2+((ROW()-$C170)*4))),BD!$B$8))+IF(J161="","",COUNTIF(INDIRECT("'Calcul1'!"&amp;VLOOKUP($A161,tab_z,2,FALSE)&amp;(J$1+((ROW()-$C170)*4))&amp;":"&amp;VLOOKUP($A161,tab_z,3,FALSE)&amp;(J$2+((ROW()-$C170)*4))),BD!$B$9))+IF(J161="","",COUNTIF(INDIRECT("'Calcul1'!"&amp;VLOOKUP($A161,tab_z,2,FALSE)&amp;(J$1+((ROW()-$C170)*4))&amp;":"&amp;VLOOKUP($A161,tab_z,3,FALSE)&amp;(J$2+((ROW()-$C170)*4))),BD!$B$10))+IF(J161="","",COUNTIF(INDIRECT("'Calcul1'!"&amp;VLOOKUP($A161,tab_z,2,FALSE)&amp;(J$1+((ROW()-$C170)*4))&amp;":"&amp;VLOOKUP($A161,tab_z,3,FALSE)&amp;(J$2+((ROW()-$C170)*4))),BD!$B$11))+IF(J161="","",COUNTIF(INDIRECT("'Calcul1'!"&amp;VLOOKUP($A161,tab_z,2,FALSE)&amp;(J$1+((ROW()-$C170)*4))&amp;":"&amp;VLOOKUP($A161,tab_z,3,FALSE)&amp;(J$2+((ROW()-$C170)*4))),BD!$B$12))+IF(J161="","",COUNTIF(INDIRECT("'Calcul1'!"&amp;VLOOKUP($A161,tab_z,2,FALSE)&amp;(J$1+((ROW()-$C170)*4))&amp;":"&amp;VLOOKUP($A161,tab_z,3,FALSE)&amp;(J$2+((ROW()-$C170)*4))),BD!$B$13))</f>
        <v>#VALUE!</v>
      </c>
      <c r="K170" s="275" t="e">
        <f ca="1">IF(K161="","",COUNTIF(INDIRECT("'Calcul1'!"&amp;VLOOKUP($A161,tab_z,2,FALSE)&amp;(K$1+((ROW()-$C170)*4))&amp;":"&amp;VLOOKUP($A161,tab_z,3,FALSE)&amp;(K$2+((ROW()-$C170)*4))),BD!$B$8))+IF(K161="","",COUNTIF(INDIRECT("'Calcul1'!"&amp;VLOOKUP($A161,tab_z,2,FALSE)&amp;(K$1+((ROW()-$C170)*4))&amp;":"&amp;VLOOKUP($A161,tab_z,3,FALSE)&amp;(K$2+((ROW()-$C170)*4))),BD!$B$9))+IF(K161="","",COUNTIF(INDIRECT("'Calcul1'!"&amp;VLOOKUP($A161,tab_z,2,FALSE)&amp;(K$1+((ROW()-$C170)*4))&amp;":"&amp;VLOOKUP($A161,tab_z,3,FALSE)&amp;(K$2+((ROW()-$C170)*4))),BD!$B$10))+IF(K161="","",COUNTIF(INDIRECT("'Calcul1'!"&amp;VLOOKUP($A161,tab_z,2,FALSE)&amp;(K$1+((ROW()-$C170)*4))&amp;":"&amp;VLOOKUP($A161,tab_z,3,FALSE)&amp;(K$2+((ROW()-$C170)*4))),BD!$B$11))+IF(K161="","",COUNTIF(INDIRECT("'Calcul1'!"&amp;VLOOKUP($A161,tab_z,2,FALSE)&amp;(K$1+((ROW()-$C170)*4))&amp;":"&amp;VLOOKUP($A161,tab_z,3,FALSE)&amp;(K$2+((ROW()-$C170)*4))),BD!$B$12))+IF(K161="","",COUNTIF(INDIRECT("'Calcul1'!"&amp;VLOOKUP($A161,tab_z,2,FALSE)&amp;(K$1+((ROW()-$C170)*4))&amp;":"&amp;VLOOKUP($A161,tab_z,3,FALSE)&amp;(K$2+((ROW()-$C170)*4))),BD!$B$13))</f>
        <v>#VALUE!</v>
      </c>
      <c r="L170" s="276" t="e">
        <f ca="1">IF(L161="","",COUNTIF(INDIRECT("'Calcul1'!"&amp;VLOOKUP($A161,tab_z,2,FALSE)&amp;(L$1+((ROW()-$C170)*4))&amp;":"&amp;VLOOKUP($A161,tab_z,3,FALSE)&amp;(L$2+((ROW()-$C170)*4))),BD!$B$8))+IF(L161="","",COUNTIF(INDIRECT("'Calcul1'!"&amp;VLOOKUP($A161,tab_z,2,FALSE)&amp;(L$1+((ROW()-$C170)*4))&amp;":"&amp;VLOOKUP($A161,tab_z,3,FALSE)&amp;(L$2+((ROW()-$C170)*4))),BD!$B$9))+IF(L161="","",COUNTIF(INDIRECT("'Calcul1'!"&amp;VLOOKUP($A161,tab_z,2,FALSE)&amp;(L$1+((ROW()-$C170)*4))&amp;":"&amp;VLOOKUP($A161,tab_z,3,FALSE)&amp;(L$2+((ROW()-$C170)*4))),BD!$B$10))+IF(L161="","",COUNTIF(INDIRECT("'Calcul1'!"&amp;VLOOKUP($A161,tab_z,2,FALSE)&amp;(L$1+((ROW()-$C170)*4))&amp;":"&amp;VLOOKUP($A161,tab_z,3,FALSE)&amp;(L$2+((ROW()-$C170)*4))),BD!$B$11))+IF(L161="","",COUNTIF(INDIRECT("'Calcul1'!"&amp;VLOOKUP($A161,tab_z,2,FALSE)&amp;(L$1+((ROW()-$C170)*4))&amp;":"&amp;VLOOKUP($A161,tab_z,3,FALSE)&amp;(L$2+((ROW()-$C170)*4))),BD!$B$12))+IF(L161="","",COUNTIF(INDIRECT("'Calcul1'!"&amp;VLOOKUP($A161,tab_z,2,FALSE)&amp;(L$1+((ROW()-$C170)*4))&amp;":"&amp;VLOOKUP($A161,tab_z,3,FALSE)&amp;(L$2+((ROW()-$C170)*4))),BD!$B$13))</f>
        <v>#VALUE!</v>
      </c>
    </row>
    <row r="171" spans="1:12" ht="13.5" thickBot="1" x14ac:dyDescent="0.25">
      <c r="D171" s="290" t="s">
        <v>539</v>
      </c>
      <c r="E171" s="282"/>
      <c r="F171" s="283"/>
      <c r="G171" s="283">
        <f t="shared" ref="G171:L171" ca="1" si="51">IF(G161="","",G162+G163+G168+G169)</f>
        <v>365</v>
      </c>
      <c r="H171" s="283" t="str">
        <f t="shared" ca="1" si="51"/>
        <v/>
      </c>
      <c r="I171" s="283" t="str">
        <f t="shared" ca="1" si="51"/>
        <v/>
      </c>
      <c r="J171" s="283" t="str">
        <f t="shared" ca="1" si="51"/>
        <v/>
      </c>
      <c r="K171" s="283" t="str">
        <f t="shared" ca="1" si="51"/>
        <v/>
      </c>
      <c r="L171" s="284" t="str">
        <f t="shared" ca="1" si="51"/>
        <v/>
      </c>
    </row>
    <row r="172" spans="1:12" ht="13.5" thickBot="1" x14ac:dyDescent="0.25"/>
    <row r="173" spans="1:12" ht="13.5" thickBot="1" x14ac:dyDescent="0.25">
      <c r="A173" s="206" t="s">
        <v>525</v>
      </c>
      <c r="D173" s="257" t="s">
        <v>526</v>
      </c>
      <c r="E173" s="258">
        <v>1</v>
      </c>
      <c r="F173" s="259">
        <v>2</v>
      </c>
      <c r="G173" s="259">
        <v>3</v>
      </c>
      <c r="H173" s="259">
        <v>4</v>
      </c>
      <c r="I173" s="259">
        <v>5</v>
      </c>
      <c r="J173" s="259">
        <v>6</v>
      </c>
      <c r="K173" s="259">
        <v>7</v>
      </c>
      <c r="L173" s="259">
        <v>8</v>
      </c>
    </row>
    <row r="174" spans="1:12" ht="63" thickBot="1" x14ac:dyDescent="0.25">
      <c r="A174" s="145" t="s">
        <v>540</v>
      </c>
      <c r="B174" s="261" t="s">
        <v>541</v>
      </c>
      <c r="D174" s="262" t="s">
        <v>527</v>
      </c>
      <c r="E174" s="263" t="str">
        <f ca="1">E161</f>
        <v>Personnel 01</v>
      </c>
      <c r="F174" s="264" t="str">
        <f ca="1">F161</f>
        <v>Personnel 02</v>
      </c>
      <c r="G174" s="264" t="str">
        <f t="shared" ref="G174:L174" ca="1" si="52">G161</f>
        <v>Personnel 03</v>
      </c>
      <c r="H174" s="264" t="str">
        <f t="shared" ca="1" si="52"/>
        <v/>
      </c>
      <c r="I174" s="264" t="str">
        <f t="shared" ca="1" si="52"/>
        <v/>
      </c>
      <c r="J174" s="264" t="str">
        <f t="shared" ca="1" si="52"/>
        <v/>
      </c>
      <c r="K174" s="264" t="str">
        <f t="shared" ca="1" si="52"/>
        <v/>
      </c>
      <c r="L174" s="264" t="str">
        <f t="shared" ca="1" si="52"/>
        <v/>
      </c>
    </row>
    <row r="175" spans="1:12" x14ac:dyDescent="0.2">
      <c r="A175" s="266" t="s">
        <v>528</v>
      </c>
      <c r="B175" s="267">
        <f ca="1">B176+B177</f>
        <v>248</v>
      </c>
      <c r="D175" s="268" t="s">
        <v>60</v>
      </c>
      <c r="E175" s="269">
        <f ca="1">IF(E174="","",E177+E178+E179+E180+E183)</f>
        <v>40</v>
      </c>
      <c r="F175" s="270">
        <f ca="1">IF(F174="","",F177+F178+F179+F180+F183)</f>
        <v>7</v>
      </c>
      <c r="G175" s="270">
        <f t="shared" ref="G175:L175" ca="1" si="53">IF(G174="","",G177+G178+G179+G180+G183)</f>
        <v>0</v>
      </c>
      <c r="H175" s="270" t="str">
        <f t="shared" ca="1" si="53"/>
        <v/>
      </c>
      <c r="I175" s="270" t="str">
        <f t="shared" ca="1" si="53"/>
        <v/>
      </c>
      <c r="J175" s="270" t="str">
        <f t="shared" ca="1" si="53"/>
        <v/>
      </c>
      <c r="K175" s="270" t="str">
        <f t="shared" ca="1" si="53"/>
        <v/>
      </c>
      <c r="L175" s="270" t="str">
        <f t="shared" ca="1" si="53"/>
        <v/>
      </c>
    </row>
    <row r="176" spans="1:12" x14ac:dyDescent="0.2">
      <c r="A176" s="266" t="s">
        <v>542</v>
      </c>
      <c r="B176" s="272">
        <f ca="1">COUNTIF(INDIRECT("'Planning'!$"&amp;VLOOKUP(A174,tab_z,2,FALSE)&amp;"1:$"&amp;VLOOKUP(A174,tab_z,3,FALSE)&amp;1),1)</f>
        <v>174</v>
      </c>
      <c r="D176" s="273" t="s">
        <v>530</v>
      </c>
      <c r="E176" s="274">
        <f ca="1">IF(E174="","",B175-E175-E181-E182)</f>
        <v>139</v>
      </c>
      <c r="F176" s="275">
        <f ca="1">IF(F174="","",B175-F175-F181-F182)</f>
        <v>169</v>
      </c>
      <c r="G176" s="275">
        <f ca="1">IF(G174="","",B175-G175-G181-G182)</f>
        <v>174</v>
      </c>
      <c r="H176" s="275" t="str">
        <f ca="1">IF(H174="","",B175-H175-H181-H182)</f>
        <v/>
      </c>
      <c r="I176" s="275" t="str">
        <f ca="1">IF(I174="","",B175-I175-I181-I182)</f>
        <v/>
      </c>
      <c r="J176" s="275" t="str">
        <f ca="1">IF(J174="","",B175-J175-J181-J182)</f>
        <v/>
      </c>
      <c r="K176" s="275" t="str">
        <f ca="1">IF(K174="","",B175-K175-K181-K182)</f>
        <v/>
      </c>
      <c r="L176" s="275" t="str">
        <f ca="1">IF(L174="","",B175-L175-L181-L182)</f>
        <v/>
      </c>
    </row>
    <row r="177" spans="1:12" ht="13.5" thickBot="1" x14ac:dyDescent="0.25">
      <c r="A177" s="277" t="s">
        <v>531</v>
      </c>
      <c r="B177" s="278">
        <f ca="1">COUNTIF(INDIRECT("'Planning'!$"&amp;VLOOKUP(A174,tab_z,2,FALSE)&amp;"1:$"&amp;VLOOKUP(A174,tab_z,3,FALSE)&amp;9),0)</f>
        <v>74</v>
      </c>
      <c r="C177">
        <v>177</v>
      </c>
      <c r="D177" s="273" t="s">
        <v>9</v>
      </c>
      <c r="E177" s="274">
        <f ca="1">IF(E174="","",COUNTIF(INDIRECT("'Calcul1'!"&amp;VLOOKUP($A174,tab_z,2,FALSE)&amp;(E$1+((ROW()-$C177)*4))&amp;":"&amp;VLOOKUP($A174,tab_z,3,FALSE)&amp;(E$2+((ROW()-$C177)*4))),BD!$E$2))/2+IF(E174="","",COUNTIF(INDIRECT("'Calcul1'!"&amp;VLOOKUP($A174,tab_z,2,FALSE)&amp;(E$1+((ROW()-$C177)*4))&amp;":"&amp;VLOOKUP($A174,tab_z,3,FALSE)&amp;(E$2+((ROW()-$C177)*4))),BD!$E$3))/2+IF(E174="","",COUNTIF(INDIRECT("'Calcul1'!"&amp;VLOOKUP($A174,tab_z,2,FALSE)&amp;(E$1+((ROW()-$C177)*4))&amp;":"&amp;VLOOKUP($A174,tab_z,3,FALSE)&amp;(E$2+((ROW()-$C177)*4))),BD!$E$4))/2+IF(E174="","",COUNTIF(INDIRECT("'Calcul1'!"&amp;VLOOKUP($A174,tab_z,2,FALSE)&amp;(E$1+((ROW()-$C177)*4))&amp;":"&amp;VLOOKUP($A174,tab_z,3,FALSE)&amp;(E$2+((ROW()-$C177)*4))),BD!$E$5))/2+IF(E174="","",COUNTIF(INDIRECT("'Calcul1'!"&amp;VLOOKUP($A174,tab_z,2,FALSE)&amp;(E$1+((ROW()-$C177)*4))&amp;":"&amp;VLOOKUP($A174,tab_z,3,FALSE)&amp;(E$2+((ROW()-$C177)*4))),BD!$E$6))/2+IF(E174="","",COUNTIF(INDIRECT("'Calcul1'!"&amp;VLOOKUP($A174,tab_z,2,FALSE)&amp;(E$1+((ROW()-$C177)*4))&amp;":"&amp;VLOOKUP($A174,tab_z,3,FALSE)&amp;(E$2+((ROW()-$C177)*4))),BD!$E$7))/2+IF(E174="","",COUNTIF(INDIRECT("'Calcul1'!"&amp;VLOOKUP($A174,tab_z,2,FALSE)&amp;(E$1+((ROW()-$C177)*4))&amp;":"&amp;VLOOKUP($A174,tab_z,3,FALSE)&amp;(E$2+((ROW()-$C177)*4))),BD!$E$8))/2+IF(E174="","",COUNTIF(INDIRECT("'Calcul1'!"&amp;VLOOKUP($A174,tab_z,2,FALSE)&amp;(E$1+((ROW()-$C177)*4))&amp;":"&amp;VLOOKUP($A174,tab_z,3,FALSE)&amp;(E$2+((ROW()-$C177)*4))),BD!$E$9))/2+IF(E174="","",COUNTIF(INDIRECT("'Calcul1'!"&amp;VLOOKUP($A174,tab_z,2,FALSE)&amp;(E$1+((ROW()-$C177)*4))&amp;":"&amp;VLOOKUP($A174,tab_z,3,FALSE)&amp;(E$2+((ROW()-$C177)*4))),BD!$E$10))/2+IF(E174="","",COUNTIF(INDIRECT("'Calcul1'!"&amp;VLOOKUP($A174,tab_z,2,FALSE)&amp;(E$1+((ROW()-$C177)*4))&amp;":"&amp;VLOOKUP($A174,tab_z,3,FALSE)&amp;(E$2+((ROW()-$C177)*4))),BD!$E$11))/2+IF(E174="","",COUNTIF(INDIRECT("'Calcul1'!"&amp;VLOOKUP($A174,tab_z,2,FALSE)&amp;(E$1+((ROW()-$C177)*4))&amp;":"&amp;VLOOKUP($A174,tab_z,3,FALSE)&amp;(E$2+((ROW()-$C177)*4))),BD!$E$12))/2+IF(E174="","",COUNTIF(INDIRECT("'Calcul1'!"&amp;VLOOKUP($A174,tab_z,2,FALSE)&amp;(E$1+((ROW()-$C177)*4))&amp;":"&amp;VLOOKUP($A174,tab_z,3,FALSE)&amp;(E$2+((ROW()-$C177)*4))),BD!$E$13))/2+IF(E174="","",COUNTIF(INDIRECT("'Calcul1'!"&amp;VLOOKUP($A174,tab_z,2,FALSE)&amp;(E$1+((ROW()-$C177)*4))&amp;":"&amp;VLOOKUP($A174,tab_z,3,FALSE)&amp;(E$2+((ROW()-$C177)*4))),BD!$E$14))/2+IF(E174="","",COUNTIF(INDIRECT("'Calcul1'!"&amp;VLOOKUP($A174,tab_z,2,FALSE)&amp;(E$1+((ROW()-$C177)*4))&amp;":"&amp;VLOOKUP($A174,tab_z,3,FALSE)&amp;(E$2+((ROW()-$C177)*4))),BD!$E$15))/2+IF(E174="","",COUNTIF(INDIRECT("'Calcul1'!"&amp;VLOOKUP($A174,tab_z,2,FALSE)&amp;(E$1+((ROW()-$C177)*4))&amp;":"&amp;VLOOKUP($A174,tab_z,3,FALSE)&amp;(E$2+((ROW()-$C177)*4))),BD!$E$16))/2+IF(E174="","",COUNTIF(INDIRECT("'Calcul1'!"&amp;VLOOKUP($A174,tab_z,2,FALSE)&amp;(E$1+((ROW()-$C177)*4))&amp;":"&amp;VLOOKUP($A174,tab_z,3,FALSE)&amp;(E$2+((ROW()-$C177)*4))),BD!$E$17))/2+IF(E174="","",COUNTIF(INDIRECT("'Calcul1'!"&amp;VLOOKUP($A174,tab_z,2,FALSE)&amp;(E$1+((ROW()-$C177)*4))&amp;":"&amp;VLOOKUP($A174,tab_z,3,FALSE)&amp;(E$2+((ROW()-$C177)*4))),BD!$E$18))/2+IF(E174="","",COUNTIF(INDIRECT("'Calcul1'!"&amp;VLOOKUP($A174,tab_z,2,FALSE)&amp;(E$1+((ROW()-$C177)*4))&amp;":"&amp;VLOOKUP($A174,tab_z,3,FALSE)&amp;(E$2+((ROW()-$C177)*4))),BD!$E$19))/2+IF(E174="","",COUNTIF(INDIRECT("'Calcul1'!"&amp;VLOOKUP($A174,tab_z,2,FALSE)&amp;(E$1+((ROW()-$C177)*4))&amp;":"&amp;VLOOKUP($A174,tab_z,3,FALSE)&amp;(E$2+((ROW()-$C177)*4))),BD!$E$20))/2</f>
        <v>2</v>
      </c>
      <c r="F177" s="275">
        <f ca="1">IF(F174="","",COUNTIF(INDIRECT("'Calcul1'!"&amp;VLOOKUP($A174,tab_z,2,FALSE)&amp;(F$1+((ROW()-$C177)*4))&amp;":"&amp;VLOOKUP($A174,tab_z,3,FALSE)&amp;(F$2+((ROW()-$C177)*4))),BD!$E$2))/2+IF(F174="","",COUNTIF(INDIRECT("'Calcul1'!"&amp;VLOOKUP($A174,tab_z,2,FALSE)&amp;(F$1+((ROW()-$C177)*4))&amp;":"&amp;VLOOKUP($A174,tab_z,3,FALSE)&amp;(F$2+((ROW()-$C177)*4))),BD!$E$3))/2+IF(F174="","",COUNTIF(INDIRECT("'Calcul1'!"&amp;VLOOKUP($A174,tab_z,2,FALSE)&amp;(F$1+((ROW()-$C177)*4))&amp;":"&amp;VLOOKUP($A174,tab_z,3,FALSE)&amp;(F$2+((ROW()-$C177)*4))),BD!$E$4))/2+IF(F174="","",COUNTIF(INDIRECT("'Calcul1'!"&amp;VLOOKUP($A174,tab_z,2,FALSE)&amp;(F$1+((ROW()-$C177)*4))&amp;":"&amp;VLOOKUP($A174,tab_z,3,FALSE)&amp;(F$2+((ROW()-$C177)*4))),BD!$E$5))/2+IF(F174="","",COUNTIF(INDIRECT("'Calcul1'!"&amp;VLOOKUP($A174,tab_z,2,FALSE)&amp;(F$1+((ROW()-$C177)*4))&amp;":"&amp;VLOOKUP($A174,tab_z,3,FALSE)&amp;(F$2+((ROW()-$C177)*4))),BD!$E$6))/2+IF(F174="","",COUNTIF(INDIRECT("'Calcul1'!"&amp;VLOOKUP($A174,tab_z,2,FALSE)&amp;(F$1+((ROW()-$C177)*4))&amp;":"&amp;VLOOKUP($A174,tab_z,3,FALSE)&amp;(F$2+((ROW()-$C177)*4))),BD!$E$7))/2+IF(F174="","",COUNTIF(INDIRECT("'Calcul1'!"&amp;VLOOKUP($A174,tab_z,2,FALSE)&amp;(F$1+((ROW()-$C177)*4))&amp;":"&amp;VLOOKUP($A174,tab_z,3,FALSE)&amp;(F$2+((ROW()-$C177)*4))),BD!$E$8))/2+IF(F174="","",COUNTIF(INDIRECT("'Calcul1'!"&amp;VLOOKUP($A174,tab_z,2,FALSE)&amp;(F$1+((ROW()-$C177)*4))&amp;":"&amp;VLOOKUP($A174,tab_z,3,FALSE)&amp;(F$2+((ROW()-$C177)*4))),BD!$E$9))/2+IF(F174="","",COUNTIF(INDIRECT("'Calcul1'!"&amp;VLOOKUP($A174,tab_z,2,FALSE)&amp;(F$1+((ROW()-$C177)*4))&amp;":"&amp;VLOOKUP($A174,tab_z,3,FALSE)&amp;(F$2+((ROW()-$C177)*4))),BD!$E$10))/2+IF(F174="","",COUNTIF(INDIRECT("'Calcul1'!"&amp;VLOOKUP($A174,tab_z,2,FALSE)&amp;(F$1+((ROW()-$C177)*4))&amp;":"&amp;VLOOKUP($A174,tab_z,3,FALSE)&amp;(F$2+((ROW()-$C177)*4))),BD!$E$11))/2+IF(F174="","",COUNTIF(INDIRECT("'Calcul1'!"&amp;VLOOKUP($A174,tab_z,2,FALSE)&amp;(F$1+((ROW()-$C177)*4))&amp;":"&amp;VLOOKUP($A174,tab_z,3,FALSE)&amp;(F$2+((ROW()-$C177)*4))),BD!$E$12))/2+IF(F174="","",COUNTIF(INDIRECT("'Calcul1'!"&amp;VLOOKUP($A174,tab_z,2,FALSE)&amp;(F$1+((ROW()-$C177)*4))&amp;":"&amp;VLOOKUP($A174,tab_z,3,FALSE)&amp;(F$2+((ROW()-$C177)*4))),BD!$E$13))/2+IF(F174="","",COUNTIF(INDIRECT("'Calcul1'!"&amp;VLOOKUP($A174,tab_z,2,FALSE)&amp;(F$1+((ROW()-$C177)*4))&amp;":"&amp;VLOOKUP($A174,tab_z,3,FALSE)&amp;(F$2+((ROW()-$C177)*4))),BD!$E$14))/2+IF(F174="","",COUNTIF(INDIRECT("'Calcul1'!"&amp;VLOOKUP($A174,tab_z,2,FALSE)&amp;(F$1+((ROW()-$C177)*4))&amp;":"&amp;VLOOKUP($A174,tab_z,3,FALSE)&amp;(F$2+((ROW()-$C177)*4))),BD!$E$15))/2+IF(F174="","",COUNTIF(INDIRECT("'Calcul1'!"&amp;VLOOKUP($A174,tab_z,2,FALSE)&amp;(F$1+((ROW()-$C177)*4))&amp;":"&amp;VLOOKUP($A174,tab_z,3,FALSE)&amp;(F$2+((ROW()-$C177)*4))),BD!$E$16))/2+IF(F174="","",COUNTIF(INDIRECT("'Calcul1'!"&amp;VLOOKUP($A174,tab_z,2,FALSE)&amp;(F$1+((ROW()-$C177)*4))&amp;":"&amp;VLOOKUP($A174,tab_z,3,FALSE)&amp;(F$2+((ROW()-$C177)*4))),BD!$E$17))/2+IF(F174="","",COUNTIF(INDIRECT("'Calcul1'!"&amp;VLOOKUP($A174,tab_z,2,FALSE)&amp;(F$1+((ROW()-$C177)*4))&amp;":"&amp;VLOOKUP($A174,tab_z,3,FALSE)&amp;(F$2+((ROW()-$C177)*4))),BD!$E$18))/2+IF(F174="","",COUNTIF(INDIRECT("'Calcul1'!"&amp;VLOOKUP($A174,tab_z,2,FALSE)&amp;(F$1+((ROW()-$C177)*4))&amp;":"&amp;VLOOKUP($A174,tab_z,3,FALSE)&amp;(F$2+((ROW()-$C177)*4))),BD!$E$19))/2+IF(F174="","",COUNTIF(INDIRECT("'Calcul1'!"&amp;VLOOKUP($A174,tab_z,2,FALSE)&amp;(F$1+((ROW()-$C177)*4))&amp;":"&amp;VLOOKUP($A174,tab_z,3,FALSE)&amp;(F$2+((ROW()-$C177)*4))),BD!$E$20))/2</f>
        <v>0</v>
      </c>
      <c r="G177" s="275">
        <f ca="1">IF(G174="","",COUNTIF(INDIRECT("'Calcul1'!"&amp;VLOOKUP($A174,tab_z,2,FALSE)&amp;(G$1+((ROW()-$C177)*4))&amp;":"&amp;VLOOKUP($A174,tab_z,3,FALSE)&amp;(G$2+((ROW()-$C177)*4))),BD!$E$2))/2+IF(G174="","",COUNTIF(INDIRECT("'Calcul1'!"&amp;VLOOKUP($A174,tab_z,2,FALSE)&amp;(G$1+((ROW()-$C177)*4))&amp;":"&amp;VLOOKUP($A174,tab_z,3,FALSE)&amp;(G$2+((ROW()-$C177)*4))),BD!$E$3))/2+IF(G174="","",COUNTIF(INDIRECT("'Calcul1'!"&amp;VLOOKUP($A174,tab_z,2,FALSE)&amp;(G$1+((ROW()-$C177)*4))&amp;":"&amp;VLOOKUP($A174,tab_z,3,FALSE)&amp;(G$2+((ROW()-$C177)*4))),BD!$E$4))/2+IF(G174="","",COUNTIF(INDIRECT("'Calcul1'!"&amp;VLOOKUP($A174,tab_z,2,FALSE)&amp;(G$1+((ROW()-$C177)*4))&amp;":"&amp;VLOOKUP($A174,tab_z,3,FALSE)&amp;(G$2+((ROW()-$C177)*4))),BD!$E$5))/2+IF(G174="","",COUNTIF(INDIRECT("'Calcul1'!"&amp;VLOOKUP($A174,tab_z,2,FALSE)&amp;(G$1+((ROW()-$C177)*4))&amp;":"&amp;VLOOKUP($A174,tab_z,3,FALSE)&amp;(G$2+((ROW()-$C177)*4))),BD!$E$6))/2+IF(G174="","",COUNTIF(INDIRECT("'Calcul1'!"&amp;VLOOKUP($A174,tab_z,2,FALSE)&amp;(G$1+((ROW()-$C177)*4))&amp;":"&amp;VLOOKUP($A174,tab_z,3,FALSE)&amp;(G$2+((ROW()-$C177)*4))),BD!$E$7))/2+IF(G174="","",COUNTIF(INDIRECT("'Calcul1'!"&amp;VLOOKUP($A174,tab_z,2,FALSE)&amp;(G$1+((ROW()-$C177)*4))&amp;":"&amp;VLOOKUP($A174,tab_z,3,FALSE)&amp;(G$2+((ROW()-$C177)*4))),BD!$E$8))/2+IF(G174="","",COUNTIF(INDIRECT("'Calcul1'!"&amp;VLOOKUP($A174,tab_z,2,FALSE)&amp;(G$1+((ROW()-$C177)*4))&amp;":"&amp;VLOOKUP($A174,tab_z,3,FALSE)&amp;(G$2+((ROW()-$C177)*4))),BD!$E$9))/2+IF(G174="","",COUNTIF(INDIRECT("'Calcul1'!"&amp;VLOOKUP($A174,tab_z,2,FALSE)&amp;(G$1+((ROW()-$C177)*4))&amp;":"&amp;VLOOKUP($A174,tab_z,3,FALSE)&amp;(G$2+((ROW()-$C177)*4))),BD!$E$10))/2+IF(G174="","",COUNTIF(INDIRECT("'Calcul1'!"&amp;VLOOKUP($A174,tab_z,2,FALSE)&amp;(G$1+((ROW()-$C177)*4))&amp;":"&amp;VLOOKUP($A174,tab_z,3,FALSE)&amp;(G$2+((ROW()-$C177)*4))),BD!$E$11))/2+IF(G174="","",COUNTIF(INDIRECT("'Calcul1'!"&amp;VLOOKUP($A174,tab_z,2,FALSE)&amp;(G$1+((ROW()-$C177)*4))&amp;":"&amp;VLOOKUP($A174,tab_z,3,FALSE)&amp;(G$2+((ROW()-$C177)*4))),BD!$E$12))/2+IF(G174="","",COUNTIF(INDIRECT("'Calcul1'!"&amp;VLOOKUP($A174,tab_z,2,FALSE)&amp;(G$1+((ROW()-$C177)*4))&amp;":"&amp;VLOOKUP($A174,tab_z,3,FALSE)&amp;(G$2+((ROW()-$C177)*4))),BD!$E$13))/2+IF(G174="","",COUNTIF(INDIRECT("'Calcul1'!"&amp;VLOOKUP($A174,tab_z,2,FALSE)&amp;(G$1+((ROW()-$C177)*4))&amp;":"&amp;VLOOKUP($A174,tab_z,3,FALSE)&amp;(G$2+((ROW()-$C177)*4))),BD!$E$14))/2+IF(G174="","",COUNTIF(INDIRECT("'Calcul1'!"&amp;VLOOKUP($A174,tab_z,2,FALSE)&amp;(G$1+((ROW()-$C177)*4))&amp;":"&amp;VLOOKUP($A174,tab_z,3,FALSE)&amp;(G$2+((ROW()-$C177)*4))),BD!$E$15))/2+IF(G174="","",COUNTIF(INDIRECT("'Calcul1'!"&amp;VLOOKUP($A174,tab_z,2,FALSE)&amp;(G$1+((ROW()-$C177)*4))&amp;":"&amp;VLOOKUP($A174,tab_z,3,FALSE)&amp;(G$2+((ROW()-$C177)*4))),BD!$E$16))/2+IF(G174="","",COUNTIF(INDIRECT("'Calcul1'!"&amp;VLOOKUP($A174,tab_z,2,FALSE)&amp;(G$1+((ROW()-$C177)*4))&amp;":"&amp;VLOOKUP($A174,tab_z,3,FALSE)&amp;(G$2+((ROW()-$C177)*4))),BD!$E$17))/2+IF(G174="","",COUNTIF(INDIRECT("'Calcul1'!"&amp;VLOOKUP($A174,tab_z,2,FALSE)&amp;(G$1+((ROW()-$C177)*4))&amp;":"&amp;VLOOKUP($A174,tab_z,3,FALSE)&amp;(G$2+((ROW()-$C177)*4))),BD!$E$18))/2+IF(G174="","",COUNTIF(INDIRECT("'Calcul1'!"&amp;VLOOKUP($A174,tab_z,2,FALSE)&amp;(G$1+((ROW()-$C177)*4))&amp;":"&amp;VLOOKUP($A174,tab_z,3,FALSE)&amp;(G$2+((ROW()-$C177)*4))),BD!$E$19))/2+IF(G174="","",COUNTIF(INDIRECT("'Calcul1'!"&amp;VLOOKUP($A174,tab_z,2,FALSE)&amp;(G$1+((ROW()-$C177)*4))&amp;":"&amp;VLOOKUP($A174,tab_z,3,FALSE)&amp;(G$2+((ROW()-$C177)*4))),BD!$E$20))/2</f>
        <v>0</v>
      </c>
      <c r="H177" s="275" t="e">
        <f ca="1">IF(H174="","",COUNTIF(INDIRECT("'Calcul1'!"&amp;VLOOKUP($A174,tab_z,2,FALSE)&amp;(H$1+((ROW()-$C177)*4))&amp;":"&amp;VLOOKUP($A174,tab_z,3,FALSE)&amp;(H$2+((ROW()-$C177)*4))),BD!$E$2))/2+IF(H174="","",COUNTIF(INDIRECT("'Calcul1'!"&amp;VLOOKUP($A174,tab_z,2,FALSE)&amp;(H$1+((ROW()-$C177)*4))&amp;":"&amp;VLOOKUP($A174,tab_z,3,FALSE)&amp;(H$2+((ROW()-$C177)*4))),BD!$E$3))/2+IF(H174="","",COUNTIF(INDIRECT("'Calcul1'!"&amp;VLOOKUP($A174,tab_z,2,FALSE)&amp;(H$1+((ROW()-$C177)*4))&amp;":"&amp;VLOOKUP($A174,tab_z,3,FALSE)&amp;(H$2+((ROW()-$C177)*4))),BD!$E$4))/2+IF(H174="","",COUNTIF(INDIRECT("'Calcul1'!"&amp;VLOOKUP($A174,tab_z,2,FALSE)&amp;(H$1+((ROW()-$C177)*4))&amp;":"&amp;VLOOKUP($A174,tab_z,3,FALSE)&amp;(H$2+((ROW()-$C177)*4))),BD!$E$5))/2+IF(H174="","",COUNTIF(INDIRECT("'Calcul1'!"&amp;VLOOKUP($A174,tab_z,2,FALSE)&amp;(H$1+((ROW()-$C177)*4))&amp;":"&amp;VLOOKUP($A174,tab_z,3,FALSE)&amp;(H$2+((ROW()-$C177)*4))),BD!$E$6))/2+IF(H174="","",COUNTIF(INDIRECT("'Calcul1'!"&amp;VLOOKUP($A174,tab_z,2,FALSE)&amp;(H$1+((ROW()-$C177)*4))&amp;":"&amp;VLOOKUP($A174,tab_z,3,FALSE)&amp;(H$2+((ROW()-$C177)*4))),BD!$E$7))/2+IF(H174="","",COUNTIF(INDIRECT("'Calcul1'!"&amp;VLOOKUP($A174,tab_z,2,FALSE)&amp;(H$1+((ROW()-$C177)*4))&amp;":"&amp;VLOOKUP($A174,tab_z,3,FALSE)&amp;(H$2+((ROW()-$C177)*4))),BD!$E$8))/2+IF(H174="","",COUNTIF(INDIRECT("'Calcul1'!"&amp;VLOOKUP($A174,tab_z,2,FALSE)&amp;(H$1+((ROW()-$C177)*4))&amp;":"&amp;VLOOKUP($A174,tab_z,3,FALSE)&amp;(H$2+((ROW()-$C177)*4))),BD!$E$9))/2+IF(H174="","",COUNTIF(INDIRECT("'Calcul1'!"&amp;VLOOKUP($A174,tab_z,2,FALSE)&amp;(H$1+((ROW()-$C177)*4))&amp;":"&amp;VLOOKUP($A174,tab_z,3,FALSE)&amp;(H$2+((ROW()-$C177)*4))),BD!$E$10))/2+IF(H174="","",COUNTIF(INDIRECT("'Calcul1'!"&amp;VLOOKUP($A174,tab_z,2,FALSE)&amp;(H$1+((ROW()-$C177)*4))&amp;":"&amp;VLOOKUP($A174,tab_z,3,FALSE)&amp;(H$2+((ROW()-$C177)*4))),BD!$E$11))/2+IF(H174="","",COUNTIF(INDIRECT("'Calcul1'!"&amp;VLOOKUP($A174,tab_z,2,FALSE)&amp;(H$1+((ROW()-$C177)*4))&amp;":"&amp;VLOOKUP($A174,tab_z,3,FALSE)&amp;(H$2+((ROW()-$C177)*4))),BD!$E$12))/2+IF(H174="","",COUNTIF(INDIRECT("'Calcul1'!"&amp;VLOOKUP($A174,tab_z,2,FALSE)&amp;(H$1+((ROW()-$C177)*4))&amp;":"&amp;VLOOKUP($A174,tab_z,3,FALSE)&amp;(H$2+((ROW()-$C177)*4))),BD!$E$13))/2+IF(H174="","",COUNTIF(INDIRECT("'Calcul1'!"&amp;VLOOKUP($A174,tab_z,2,FALSE)&amp;(H$1+((ROW()-$C177)*4))&amp;":"&amp;VLOOKUP($A174,tab_z,3,FALSE)&amp;(H$2+((ROW()-$C177)*4))),BD!$E$14))/2+IF(H174="","",COUNTIF(INDIRECT("'Calcul1'!"&amp;VLOOKUP($A174,tab_z,2,FALSE)&amp;(H$1+((ROW()-$C177)*4))&amp;":"&amp;VLOOKUP($A174,tab_z,3,FALSE)&amp;(H$2+((ROW()-$C177)*4))),BD!$E$15))/2+IF(H174="","",COUNTIF(INDIRECT("'Calcul1'!"&amp;VLOOKUP($A174,tab_z,2,FALSE)&amp;(H$1+((ROW()-$C177)*4))&amp;":"&amp;VLOOKUP($A174,tab_z,3,FALSE)&amp;(H$2+((ROW()-$C177)*4))),BD!$E$16))/2+IF(H174="","",COUNTIF(INDIRECT("'Calcul1'!"&amp;VLOOKUP($A174,tab_z,2,FALSE)&amp;(H$1+((ROW()-$C177)*4))&amp;":"&amp;VLOOKUP($A174,tab_z,3,FALSE)&amp;(H$2+((ROW()-$C177)*4))),BD!$E$17))/2+IF(H174="","",COUNTIF(INDIRECT("'Calcul1'!"&amp;VLOOKUP($A174,tab_z,2,FALSE)&amp;(H$1+((ROW()-$C177)*4))&amp;":"&amp;VLOOKUP($A174,tab_z,3,FALSE)&amp;(H$2+((ROW()-$C177)*4))),BD!$E$18))/2+IF(H174="","",COUNTIF(INDIRECT("'Calcul1'!"&amp;VLOOKUP($A174,tab_z,2,FALSE)&amp;(H$1+((ROW()-$C177)*4))&amp;":"&amp;VLOOKUP($A174,tab_z,3,FALSE)&amp;(H$2+((ROW()-$C177)*4))),BD!$E$19))/2+IF(H174="","",COUNTIF(INDIRECT("'Calcul1'!"&amp;VLOOKUP($A174,tab_z,2,FALSE)&amp;(H$1+((ROW()-$C177)*4))&amp;":"&amp;VLOOKUP($A174,tab_z,3,FALSE)&amp;(H$2+((ROW()-$C177)*4))),BD!$E$20))/2</f>
        <v>#VALUE!</v>
      </c>
      <c r="I177" s="275" t="e">
        <f ca="1">IF(I174="","",COUNTIF(INDIRECT("'Calcul1'!"&amp;VLOOKUP($A174,tab_z,2,FALSE)&amp;(I$1+((ROW()-$C177)*4))&amp;":"&amp;VLOOKUP($A174,tab_z,3,FALSE)&amp;(I$2+((ROW()-$C177)*4))),BD!$E$2))/2+IF(I174="","",COUNTIF(INDIRECT("'Calcul1'!"&amp;VLOOKUP($A174,tab_z,2,FALSE)&amp;(I$1+((ROW()-$C177)*4))&amp;":"&amp;VLOOKUP($A174,tab_z,3,FALSE)&amp;(I$2+((ROW()-$C177)*4))),BD!$E$3))/2+IF(I174="","",COUNTIF(INDIRECT("'Calcul1'!"&amp;VLOOKUP($A174,tab_z,2,FALSE)&amp;(I$1+((ROW()-$C177)*4))&amp;":"&amp;VLOOKUP($A174,tab_z,3,FALSE)&amp;(I$2+((ROW()-$C177)*4))),BD!$E$4))/2+IF(I174="","",COUNTIF(INDIRECT("'Calcul1'!"&amp;VLOOKUP($A174,tab_z,2,FALSE)&amp;(I$1+((ROW()-$C177)*4))&amp;":"&amp;VLOOKUP($A174,tab_z,3,FALSE)&amp;(I$2+((ROW()-$C177)*4))),BD!$E$5))/2+IF(I174="","",COUNTIF(INDIRECT("'Calcul1'!"&amp;VLOOKUP($A174,tab_z,2,FALSE)&amp;(I$1+((ROW()-$C177)*4))&amp;":"&amp;VLOOKUP($A174,tab_z,3,FALSE)&amp;(I$2+((ROW()-$C177)*4))),BD!$E$6))/2+IF(I174="","",COUNTIF(INDIRECT("'Calcul1'!"&amp;VLOOKUP($A174,tab_z,2,FALSE)&amp;(I$1+((ROW()-$C177)*4))&amp;":"&amp;VLOOKUP($A174,tab_z,3,FALSE)&amp;(I$2+((ROW()-$C177)*4))),BD!$E$7))/2+IF(I174="","",COUNTIF(INDIRECT("'Calcul1'!"&amp;VLOOKUP($A174,tab_z,2,FALSE)&amp;(I$1+((ROW()-$C177)*4))&amp;":"&amp;VLOOKUP($A174,tab_z,3,FALSE)&amp;(I$2+((ROW()-$C177)*4))),BD!$E$8))/2+IF(I174="","",COUNTIF(INDIRECT("'Calcul1'!"&amp;VLOOKUP($A174,tab_z,2,FALSE)&amp;(I$1+((ROW()-$C177)*4))&amp;":"&amp;VLOOKUP($A174,tab_z,3,FALSE)&amp;(I$2+((ROW()-$C177)*4))),BD!$E$9))/2+IF(I174="","",COUNTIF(INDIRECT("'Calcul1'!"&amp;VLOOKUP($A174,tab_z,2,FALSE)&amp;(I$1+((ROW()-$C177)*4))&amp;":"&amp;VLOOKUP($A174,tab_z,3,FALSE)&amp;(I$2+((ROW()-$C177)*4))),BD!$E$10))/2+IF(I174="","",COUNTIF(INDIRECT("'Calcul1'!"&amp;VLOOKUP($A174,tab_z,2,FALSE)&amp;(I$1+((ROW()-$C177)*4))&amp;":"&amp;VLOOKUP($A174,tab_z,3,FALSE)&amp;(I$2+((ROW()-$C177)*4))),BD!$E$11))/2+IF(I174="","",COUNTIF(INDIRECT("'Calcul1'!"&amp;VLOOKUP($A174,tab_z,2,FALSE)&amp;(I$1+((ROW()-$C177)*4))&amp;":"&amp;VLOOKUP($A174,tab_z,3,FALSE)&amp;(I$2+((ROW()-$C177)*4))),BD!$E$12))/2+IF(I174="","",COUNTIF(INDIRECT("'Calcul1'!"&amp;VLOOKUP($A174,tab_z,2,FALSE)&amp;(I$1+((ROW()-$C177)*4))&amp;":"&amp;VLOOKUP($A174,tab_z,3,FALSE)&amp;(I$2+((ROW()-$C177)*4))),BD!$E$13))/2+IF(I174="","",COUNTIF(INDIRECT("'Calcul1'!"&amp;VLOOKUP($A174,tab_z,2,FALSE)&amp;(I$1+((ROW()-$C177)*4))&amp;":"&amp;VLOOKUP($A174,tab_z,3,FALSE)&amp;(I$2+((ROW()-$C177)*4))),BD!$E$14))/2+IF(I174="","",COUNTIF(INDIRECT("'Calcul1'!"&amp;VLOOKUP($A174,tab_z,2,FALSE)&amp;(I$1+((ROW()-$C177)*4))&amp;":"&amp;VLOOKUP($A174,tab_z,3,FALSE)&amp;(I$2+((ROW()-$C177)*4))),BD!$E$15))/2+IF(I174="","",COUNTIF(INDIRECT("'Calcul1'!"&amp;VLOOKUP($A174,tab_z,2,FALSE)&amp;(I$1+((ROW()-$C177)*4))&amp;":"&amp;VLOOKUP($A174,tab_z,3,FALSE)&amp;(I$2+((ROW()-$C177)*4))),BD!$E$16))/2+IF(I174="","",COUNTIF(INDIRECT("'Calcul1'!"&amp;VLOOKUP($A174,tab_z,2,FALSE)&amp;(I$1+((ROW()-$C177)*4))&amp;":"&amp;VLOOKUP($A174,tab_z,3,FALSE)&amp;(I$2+((ROW()-$C177)*4))),BD!$E$17))/2+IF(I174="","",COUNTIF(INDIRECT("'Calcul1'!"&amp;VLOOKUP($A174,tab_z,2,FALSE)&amp;(I$1+((ROW()-$C177)*4))&amp;":"&amp;VLOOKUP($A174,tab_z,3,FALSE)&amp;(I$2+((ROW()-$C177)*4))),BD!$E$18))/2+IF(I174="","",COUNTIF(INDIRECT("'Calcul1'!"&amp;VLOOKUP($A174,tab_z,2,FALSE)&amp;(I$1+((ROW()-$C177)*4))&amp;":"&amp;VLOOKUP($A174,tab_z,3,FALSE)&amp;(I$2+((ROW()-$C177)*4))),BD!$E$19))/2+IF(I174="","",COUNTIF(INDIRECT("'Calcul1'!"&amp;VLOOKUP($A174,tab_z,2,FALSE)&amp;(I$1+((ROW()-$C177)*4))&amp;":"&amp;VLOOKUP($A174,tab_z,3,FALSE)&amp;(I$2+((ROW()-$C177)*4))),BD!$E$20))/2</f>
        <v>#VALUE!</v>
      </c>
      <c r="J177" s="275" t="e">
        <f ca="1">IF(J174="","",COUNTIF(INDIRECT("'Calcul1'!"&amp;VLOOKUP($A174,tab_z,2,FALSE)&amp;(J$1+((ROW()-$C177)*4))&amp;":"&amp;VLOOKUP($A174,tab_z,3,FALSE)&amp;(J$2+((ROW()-$C177)*4))),BD!$E$2))/2+IF(J174="","",COUNTIF(INDIRECT("'Calcul1'!"&amp;VLOOKUP($A174,tab_z,2,FALSE)&amp;(J$1+((ROW()-$C177)*4))&amp;":"&amp;VLOOKUP($A174,tab_z,3,FALSE)&amp;(J$2+((ROW()-$C177)*4))),BD!$E$3))/2+IF(J174="","",COUNTIF(INDIRECT("'Calcul1'!"&amp;VLOOKUP($A174,tab_z,2,FALSE)&amp;(J$1+((ROW()-$C177)*4))&amp;":"&amp;VLOOKUP($A174,tab_z,3,FALSE)&amp;(J$2+((ROW()-$C177)*4))),BD!$E$4))/2+IF(J174="","",COUNTIF(INDIRECT("'Calcul1'!"&amp;VLOOKUP($A174,tab_z,2,FALSE)&amp;(J$1+((ROW()-$C177)*4))&amp;":"&amp;VLOOKUP($A174,tab_z,3,FALSE)&amp;(J$2+((ROW()-$C177)*4))),BD!$E$5))/2+IF(J174="","",COUNTIF(INDIRECT("'Calcul1'!"&amp;VLOOKUP($A174,tab_z,2,FALSE)&amp;(J$1+((ROW()-$C177)*4))&amp;":"&amp;VLOOKUP($A174,tab_z,3,FALSE)&amp;(J$2+((ROW()-$C177)*4))),BD!$E$6))/2+IF(J174="","",COUNTIF(INDIRECT("'Calcul1'!"&amp;VLOOKUP($A174,tab_z,2,FALSE)&amp;(J$1+((ROW()-$C177)*4))&amp;":"&amp;VLOOKUP($A174,tab_z,3,FALSE)&amp;(J$2+((ROW()-$C177)*4))),BD!$E$7))/2+IF(J174="","",COUNTIF(INDIRECT("'Calcul1'!"&amp;VLOOKUP($A174,tab_z,2,FALSE)&amp;(J$1+((ROW()-$C177)*4))&amp;":"&amp;VLOOKUP($A174,tab_z,3,FALSE)&amp;(J$2+((ROW()-$C177)*4))),BD!$E$8))/2+IF(J174="","",COUNTIF(INDIRECT("'Calcul1'!"&amp;VLOOKUP($A174,tab_z,2,FALSE)&amp;(J$1+((ROW()-$C177)*4))&amp;":"&amp;VLOOKUP($A174,tab_z,3,FALSE)&amp;(J$2+((ROW()-$C177)*4))),BD!$E$9))/2+IF(J174="","",COUNTIF(INDIRECT("'Calcul1'!"&amp;VLOOKUP($A174,tab_z,2,FALSE)&amp;(J$1+((ROW()-$C177)*4))&amp;":"&amp;VLOOKUP($A174,tab_z,3,FALSE)&amp;(J$2+((ROW()-$C177)*4))),BD!$E$10))/2+IF(J174="","",COUNTIF(INDIRECT("'Calcul1'!"&amp;VLOOKUP($A174,tab_z,2,FALSE)&amp;(J$1+((ROW()-$C177)*4))&amp;":"&amp;VLOOKUP($A174,tab_z,3,FALSE)&amp;(J$2+((ROW()-$C177)*4))),BD!$E$11))/2+IF(J174="","",COUNTIF(INDIRECT("'Calcul1'!"&amp;VLOOKUP($A174,tab_z,2,FALSE)&amp;(J$1+((ROW()-$C177)*4))&amp;":"&amp;VLOOKUP($A174,tab_z,3,FALSE)&amp;(J$2+((ROW()-$C177)*4))),BD!$E$12))/2+IF(J174="","",COUNTIF(INDIRECT("'Calcul1'!"&amp;VLOOKUP($A174,tab_z,2,FALSE)&amp;(J$1+((ROW()-$C177)*4))&amp;":"&amp;VLOOKUP($A174,tab_z,3,FALSE)&amp;(J$2+((ROW()-$C177)*4))),BD!$E$13))/2+IF(J174="","",COUNTIF(INDIRECT("'Calcul1'!"&amp;VLOOKUP($A174,tab_z,2,FALSE)&amp;(J$1+((ROW()-$C177)*4))&amp;":"&amp;VLOOKUP($A174,tab_z,3,FALSE)&amp;(J$2+((ROW()-$C177)*4))),BD!$E$14))/2+IF(J174="","",COUNTIF(INDIRECT("'Calcul1'!"&amp;VLOOKUP($A174,tab_z,2,FALSE)&amp;(J$1+((ROW()-$C177)*4))&amp;":"&amp;VLOOKUP($A174,tab_z,3,FALSE)&amp;(J$2+((ROW()-$C177)*4))),BD!$E$15))/2+IF(J174="","",COUNTIF(INDIRECT("'Calcul1'!"&amp;VLOOKUP($A174,tab_z,2,FALSE)&amp;(J$1+((ROW()-$C177)*4))&amp;":"&amp;VLOOKUP($A174,tab_z,3,FALSE)&amp;(J$2+((ROW()-$C177)*4))),BD!$E$16))/2+IF(J174="","",COUNTIF(INDIRECT("'Calcul1'!"&amp;VLOOKUP($A174,tab_z,2,FALSE)&amp;(J$1+((ROW()-$C177)*4))&amp;":"&amp;VLOOKUP($A174,tab_z,3,FALSE)&amp;(J$2+((ROW()-$C177)*4))),BD!$E$17))/2+IF(J174="","",COUNTIF(INDIRECT("'Calcul1'!"&amp;VLOOKUP($A174,tab_z,2,FALSE)&amp;(J$1+((ROW()-$C177)*4))&amp;":"&amp;VLOOKUP($A174,tab_z,3,FALSE)&amp;(J$2+((ROW()-$C177)*4))),BD!$E$18))/2+IF(J174="","",COUNTIF(INDIRECT("'Calcul1'!"&amp;VLOOKUP($A174,tab_z,2,FALSE)&amp;(J$1+((ROW()-$C177)*4))&amp;":"&amp;VLOOKUP($A174,tab_z,3,FALSE)&amp;(J$2+((ROW()-$C177)*4))),BD!$E$19))/2+IF(J174="","",COUNTIF(INDIRECT("'Calcul1'!"&amp;VLOOKUP($A174,tab_z,2,FALSE)&amp;(J$1+((ROW()-$C177)*4))&amp;":"&amp;VLOOKUP($A174,tab_z,3,FALSE)&amp;(J$2+((ROW()-$C177)*4))),BD!$E$20))/2</f>
        <v>#VALUE!</v>
      </c>
      <c r="K177" s="275" t="e">
        <f ca="1">IF(K174="","",COUNTIF(INDIRECT("'Calcul1'!"&amp;VLOOKUP($A174,tab_z,2,FALSE)&amp;(K$1+((ROW()-$C177)*4))&amp;":"&amp;VLOOKUP($A174,tab_z,3,FALSE)&amp;(K$2+((ROW()-$C177)*4))),BD!$E$2))/2+IF(K174="","",COUNTIF(INDIRECT("'Calcul1'!"&amp;VLOOKUP($A174,tab_z,2,FALSE)&amp;(K$1+((ROW()-$C177)*4))&amp;":"&amp;VLOOKUP($A174,tab_z,3,FALSE)&amp;(K$2+((ROW()-$C177)*4))),BD!$E$3))/2+IF(K174="","",COUNTIF(INDIRECT("'Calcul1'!"&amp;VLOOKUP($A174,tab_z,2,FALSE)&amp;(K$1+((ROW()-$C177)*4))&amp;":"&amp;VLOOKUP($A174,tab_z,3,FALSE)&amp;(K$2+((ROW()-$C177)*4))),BD!$E$4))/2+IF(K174="","",COUNTIF(INDIRECT("'Calcul1'!"&amp;VLOOKUP($A174,tab_z,2,FALSE)&amp;(K$1+((ROW()-$C177)*4))&amp;":"&amp;VLOOKUP($A174,tab_z,3,FALSE)&amp;(K$2+((ROW()-$C177)*4))),BD!$E$5))/2+IF(K174="","",COUNTIF(INDIRECT("'Calcul1'!"&amp;VLOOKUP($A174,tab_z,2,FALSE)&amp;(K$1+((ROW()-$C177)*4))&amp;":"&amp;VLOOKUP($A174,tab_z,3,FALSE)&amp;(K$2+((ROW()-$C177)*4))),BD!$E$6))/2+IF(K174="","",COUNTIF(INDIRECT("'Calcul1'!"&amp;VLOOKUP($A174,tab_z,2,FALSE)&amp;(K$1+((ROW()-$C177)*4))&amp;":"&amp;VLOOKUP($A174,tab_z,3,FALSE)&amp;(K$2+((ROW()-$C177)*4))),BD!$E$7))/2+IF(K174="","",COUNTIF(INDIRECT("'Calcul1'!"&amp;VLOOKUP($A174,tab_z,2,FALSE)&amp;(K$1+((ROW()-$C177)*4))&amp;":"&amp;VLOOKUP($A174,tab_z,3,FALSE)&amp;(K$2+((ROW()-$C177)*4))),BD!$E$8))/2+IF(K174="","",COUNTIF(INDIRECT("'Calcul1'!"&amp;VLOOKUP($A174,tab_z,2,FALSE)&amp;(K$1+((ROW()-$C177)*4))&amp;":"&amp;VLOOKUP($A174,tab_z,3,FALSE)&amp;(K$2+((ROW()-$C177)*4))),BD!$E$9))/2+IF(K174="","",COUNTIF(INDIRECT("'Calcul1'!"&amp;VLOOKUP($A174,tab_z,2,FALSE)&amp;(K$1+((ROW()-$C177)*4))&amp;":"&amp;VLOOKUP($A174,tab_z,3,FALSE)&amp;(K$2+((ROW()-$C177)*4))),BD!$E$10))/2+IF(K174="","",COUNTIF(INDIRECT("'Calcul1'!"&amp;VLOOKUP($A174,tab_z,2,FALSE)&amp;(K$1+((ROW()-$C177)*4))&amp;":"&amp;VLOOKUP($A174,tab_z,3,FALSE)&amp;(K$2+((ROW()-$C177)*4))),BD!$E$11))/2+IF(K174="","",COUNTIF(INDIRECT("'Calcul1'!"&amp;VLOOKUP($A174,tab_z,2,FALSE)&amp;(K$1+((ROW()-$C177)*4))&amp;":"&amp;VLOOKUP($A174,tab_z,3,FALSE)&amp;(K$2+((ROW()-$C177)*4))),BD!$E$12))/2+IF(K174="","",COUNTIF(INDIRECT("'Calcul1'!"&amp;VLOOKUP($A174,tab_z,2,FALSE)&amp;(K$1+((ROW()-$C177)*4))&amp;":"&amp;VLOOKUP($A174,tab_z,3,FALSE)&amp;(K$2+((ROW()-$C177)*4))),BD!$E$13))/2+IF(K174="","",COUNTIF(INDIRECT("'Calcul1'!"&amp;VLOOKUP($A174,tab_z,2,FALSE)&amp;(K$1+((ROW()-$C177)*4))&amp;":"&amp;VLOOKUP($A174,tab_z,3,FALSE)&amp;(K$2+((ROW()-$C177)*4))),BD!$E$14))/2+IF(K174="","",COUNTIF(INDIRECT("'Calcul1'!"&amp;VLOOKUP($A174,tab_z,2,FALSE)&amp;(K$1+((ROW()-$C177)*4))&amp;":"&amp;VLOOKUP($A174,tab_z,3,FALSE)&amp;(K$2+((ROW()-$C177)*4))),BD!$E$15))/2+IF(K174="","",COUNTIF(INDIRECT("'Calcul1'!"&amp;VLOOKUP($A174,tab_z,2,FALSE)&amp;(K$1+((ROW()-$C177)*4))&amp;":"&amp;VLOOKUP($A174,tab_z,3,FALSE)&amp;(K$2+((ROW()-$C177)*4))),BD!$E$16))/2+IF(K174="","",COUNTIF(INDIRECT("'Calcul1'!"&amp;VLOOKUP($A174,tab_z,2,FALSE)&amp;(K$1+((ROW()-$C177)*4))&amp;":"&amp;VLOOKUP($A174,tab_z,3,FALSE)&amp;(K$2+((ROW()-$C177)*4))),BD!$E$17))/2+IF(K174="","",COUNTIF(INDIRECT("'Calcul1'!"&amp;VLOOKUP($A174,tab_z,2,FALSE)&amp;(K$1+((ROW()-$C177)*4))&amp;":"&amp;VLOOKUP($A174,tab_z,3,FALSE)&amp;(K$2+((ROW()-$C177)*4))),BD!$E$18))/2+IF(K174="","",COUNTIF(INDIRECT("'Calcul1'!"&amp;VLOOKUP($A174,tab_z,2,FALSE)&amp;(K$1+((ROW()-$C177)*4))&amp;":"&amp;VLOOKUP($A174,tab_z,3,FALSE)&amp;(K$2+((ROW()-$C177)*4))),BD!$E$19))/2+IF(K174="","",COUNTIF(INDIRECT("'Calcul1'!"&amp;VLOOKUP($A174,tab_z,2,FALSE)&amp;(K$1+((ROW()-$C177)*4))&amp;":"&amp;VLOOKUP($A174,tab_z,3,FALSE)&amp;(K$2+((ROW()-$C177)*4))),BD!$E$20))/2</f>
        <v>#VALUE!</v>
      </c>
      <c r="L177" s="275" t="e">
        <f ca="1">IF(L174="","",COUNTIF(INDIRECT("'Calcul1'!"&amp;VLOOKUP($A174,tab_z,2,FALSE)&amp;(L$1+((ROW()-$C177)*4))&amp;":"&amp;VLOOKUP($A174,tab_z,3,FALSE)&amp;(L$2+((ROW()-$C177)*4))),BD!$E$2))/2+IF(L174="","",COUNTIF(INDIRECT("'Calcul1'!"&amp;VLOOKUP($A174,tab_z,2,FALSE)&amp;(L$1+((ROW()-$C177)*4))&amp;":"&amp;VLOOKUP($A174,tab_z,3,FALSE)&amp;(L$2+((ROW()-$C177)*4))),BD!$E$3))/2+IF(L174="","",COUNTIF(INDIRECT("'Calcul1'!"&amp;VLOOKUP($A174,tab_z,2,FALSE)&amp;(L$1+((ROW()-$C177)*4))&amp;":"&amp;VLOOKUP($A174,tab_z,3,FALSE)&amp;(L$2+((ROW()-$C177)*4))),BD!$E$4))/2+IF(L174="","",COUNTIF(INDIRECT("'Calcul1'!"&amp;VLOOKUP($A174,tab_z,2,FALSE)&amp;(L$1+((ROW()-$C177)*4))&amp;":"&amp;VLOOKUP($A174,tab_z,3,FALSE)&amp;(L$2+((ROW()-$C177)*4))),BD!$E$5))/2+IF(L174="","",COUNTIF(INDIRECT("'Calcul1'!"&amp;VLOOKUP($A174,tab_z,2,FALSE)&amp;(L$1+((ROW()-$C177)*4))&amp;":"&amp;VLOOKUP($A174,tab_z,3,FALSE)&amp;(L$2+((ROW()-$C177)*4))),BD!$E$6))/2+IF(L174="","",COUNTIF(INDIRECT("'Calcul1'!"&amp;VLOOKUP($A174,tab_z,2,FALSE)&amp;(L$1+((ROW()-$C177)*4))&amp;":"&amp;VLOOKUP($A174,tab_z,3,FALSE)&amp;(L$2+((ROW()-$C177)*4))),BD!$E$7))/2+IF(L174="","",COUNTIF(INDIRECT("'Calcul1'!"&amp;VLOOKUP($A174,tab_z,2,FALSE)&amp;(L$1+((ROW()-$C177)*4))&amp;":"&amp;VLOOKUP($A174,tab_z,3,FALSE)&amp;(L$2+((ROW()-$C177)*4))),BD!$E$8))/2+IF(L174="","",COUNTIF(INDIRECT("'Calcul1'!"&amp;VLOOKUP($A174,tab_z,2,FALSE)&amp;(L$1+((ROW()-$C177)*4))&amp;":"&amp;VLOOKUP($A174,tab_z,3,FALSE)&amp;(L$2+((ROW()-$C177)*4))),BD!$E$9))/2+IF(L174="","",COUNTIF(INDIRECT("'Calcul1'!"&amp;VLOOKUP($A174,tab_z,2,FALSE)&amp;(L$1+((ROW()-$C177)*4))&amp;":"&amp;VLOOKUP($A174,tab_z,3,FALSE)&amp;(L$2+((ROW()-$C177)*4))),BD!$E$10))/2+IF(L174="","",COUNTIF(INDIRECT("'Calcul1'!"&amp;VLOOKUP($A174,tab_z,2,FALSE)&amp;(L$1+((ROW()-$C177)*4))&amp;":"&amp;VLOOKUP($A174,tab_z,3,FALSE)&amp;(L$2+((ROW()-$C177)*4))),BD!$E$11))/2+IF(L174="","",COUNTIF(INDIRECT("'Calcul1'!"&amp;VLOOKUP($A174,tab_z,2,FALSE)&amp;(L$1+((ROW()-$C177)*4))&amp;":"&amp;VLOOKUP($A174,tab_z,3,FALSE)&amp;(L$2+((ROW()-$C177)*4))),BD!$E$12))/2+IF(L174="","",COUNTIF(INDIRECT("'Calcul1'!"&amp;VLOOKUP($A174,tab_z,2,FALSE)&amp;(L$1+((ROW()-$C177)*4))&amp;":"&amp;VLOOKUP($A174,tab_z,3,FALSE)&amp;(L$2+((ROW()-$C177)*4))),BD!$E$13))/2+IF(L174="","",COUNTIF(INDIRECT("'Calcul1'!"&amp;VLOOKUP($A174,tab_z,2,FALSE)&amp;(L$1+((ROW()-$C177)*4))&amp;":"&amp;VLOOKUP($A174,tab_z,3,FALSE)&amp;(L$2+((ROW()-$C177)*4))),BD!$E$14))/2+IF(L174="","",COUNTIF(INDIRECT("'Calcul1'!"&amp;VLOOKUP($A174,tab_z,2,FALSE)&amp;(L$1+((ROW()-$C177)*4))&amp;":"&amp;VLOOKUP($A174,tab_z,3,FALSE)&amp;(L$2+((ROW()-$C177)*4))),BD!$E$15))/2+IF(L174="","",COUNTIF(INDIRECT("'Calcul1'!"&amp;VLOOKUP($A174,tab_z,2,FALSE)&amp;(L$1+((ROW()-$C177)*4))&amp;":"&amp;VLOOKUP($A174,tab_z,3,FALSE)&amp;(L$2+((ROW()-$C177)*4))),BD!$E$16))/2+IF(L174="","",COUNTIF(INDIRECT("'Calcul1'!"&amp;VLOOKUP($A174,tab_z,2,FALSE)&amp;(L$1+((ROW()-$C177)*4))&amp;":"&amp;VLOOKUP($A174,tab_z,3,FALSE)&amp;(L$2+((ROW()-$C177)*4))),BD!$E$17))/2+IF(L174="","",COUNTIF(INDIRECT("'Calcul1'!"&amp;VLOOKUP($A174,tab_z,2,FALSE)&amp;(L$1+((ROW()-$C177)*4))&amp;":"&amp;VLOOKUP($A174,tab_z,3,FALSE)&amp;(L$2+((ROW()-$C177)*4))),BD!$E$18))/2+IF(L174="","",COUNTIF(INDIRECT("'Calcul1'!"&amp;VLOOKUP($A174,tab_z,2,FALSE)&amp;(L$1+((ROW()-$C177)*4))&amp;":"&amp;VLOOKUP($A174,tab_z,3,FALSE)&amp;(L$2+((ROW()-$C177)*4))),BD!$E$19))/2+IF(L174="","",COUNTIF(INDIRECT("'Calcul1'!"&amp;VLOOKUP($A174,tab_z,2,FALSE)&amp;(L$1+((ROW()-$C177)*4))&amp;":"&amp;VLOOKUP($A174,tab_z,3,FALSE)&amp;(L$2+((ROW()-$C177)*4))),BD!$E$20))/2</f>
        <v>#VALUE!</v>
      </c>
    </row>
    <row r="178" spans="1:12" x14ac:dyDescent="0.2">
      <c r="C178">
        <v>178</v>
      </c>
      <c r="D178" s="273" t="s">
        <v>532</v>
      </c>
      <c r="E178" s="274">
        <f ca="1">IF(E174="","",COUNTIF(INDIRECT("'Calcul1'!"&amp;VLOOKUP($A174,tab_z,2,FALSE)&amp;(E$1+((ROW()-$C178)*4))&amp;":"&amp;VLOOKUP($A174,tab_z,3,FALSE)&amp;(E$2+((ROW()-$C178)*4))),BD!$N$2))/2+IF(E174="","",COUNTIF(INDIRECT("'Calcul1'!"&amp;VLOOKUP($A174,tab_z,2,FALSE)&amp;(E$1+((ROW()-$C178)*4))&amp;":"&amp;VLOOKUP($A174,tab_z,3,FALSE)&amp;(E$2+((ROW()-$C178)*4))),BD!$N$3))/2+IF(E174="","",COUNTIF(INDIRECT("'Calcul1'!"&amp;VLOOKUP($A174,tab_z,2,FALSE)&amp;(E$1+((ROW()-$C178)*4))&amp;":"&amp;VLOOKUP($A174,tab_z,3,FALSE)&amp;(E$2+((ROW()-$C178)*4))),BD!$N$4))/2+IF(E174="","",COUNTIF(INDIRECT("'Calcul1'!"&amp;VLOOKUP($A174,tab_z,2,FALSE)&amp;(E$1+((ROW()-$C178)*4))&amp;":"&amp;VLOOKUP($A174,tab_z,3,FALSE)&amp;(E$2+((ROW()-$C178)*4))),BD!$N$5))/2+IF(E174="","",COUNTIF(INDIRECT("'Calcul1'!"&amp;VLOOKUP($A174,tab_z,2,FALSE)&amp;(E$1+((ROW()-$C178)*4))&amp;":"&amp;VLOOKUP($A174,tab_z,3,FALSE)&amp;(E$2+((ROW()-$C178)*4))),BD!$N$6))/2+IF(E174="","",COUNTIF(INDIRECT("'Calcul1'!"&amp;VLOOKUP($A174,tab_z,2,FALSE)&amp;(E$1+((ROW()-$C178)*4))&amp;":"&amp;VLOOKUP($A174,tab_z,3,FALSE)&amp;(E$2+((ROW()-$C178)*4))),BD!$N$7))/2+IF(E174="","",COUNTIF(INDIRECT("'Calcul1'!"&amp;VLOOKUP($A174,tab_z,2,FALSE)&amp;(E$1+((ROW()-$C178)*4))&amp;":"&amp;VLOOKUP($A174,tab_z,3,FALSE)&amp;(E$2+((ROW()-$C178)*4))),BD!$N$8))/2+IF(E174="","",COUNTIF(INDIRECT("'Calcul1'!"&amp;VLOOKUP($A174,tab_z,2,FALSE)&amp;(E$1+((ROW()-$C178)*4))&amp;":"&amp;VLOOKUP($A174,tab_z,3,FALSE)&amp;(E$2+((ROW()-$C178)*4))),BD!$N$9))/2+IF(E174="","",COUNTIF(INDIRECT("'Calcul1'!"&amp;VLOOKUP($A174,tab_z,2,FALSE)&amp;(E$1+((ROW()-$C178)*4))&amp;":"&amp;VLOOKUP($A174,tab_z,3,FALSE)&amp;(E$2+((ROW()-$C178)*4))),BD!$N$10))/2+IF(E174="","",COUNTIF(INDIRECT("'Calcul1'!"&amp;VLOOKUP($A174,tab_z,2,FALSE)&amp;(E$1+((ROW()-$C178)*4))&amp;":"&amp;VLOOKUP($A174,tab_z,3,FALSE)&amp;(E$2+((ROW()-$C178)*4))),BD!$N$11))/2+IF(E174="","",COUNTIF(INDIRECT("'Calcul1'!"&amp;VLOOKUP($A174,tab_z,2,FALSE)&amp;(E$1+((ROW()-$C178)*4))&amp;":"&amp;VLOOKUP($A174,tab_z,3,FALSE)&amp;(E$2+((ROW()-$C178)*4))),BD!$N$12))/2+IF(E174="","",COUNTIF(INDIRECT("'Calcul1'!"&amp;VLOOKUP($A174,tab_z,2,FALSE)&amp;(E$1+((ROW()-$C178)*4))&amp;":"&amp;VLOOKUP($A174,tab_z,3,FALSE)&amp;(E$2+((ROW()-$C178)*4))),BD!$N$13))/2+IF(E174="","",COUNTIF(INDIRECT("'Calcul1'!"&amp;VLOOKUP($A174,tab_z,2,FALSE)&amp;(E$1+((ROW()-$C178)*4))&amp;":"&amp;VLOOKUP($A174,tab_z,3,FALSE)&amp;(E$2+((ROW()-$C178)*4))),BD!$N$14))/2+IF(E174="","",COUNTIF(INDIRECT("'Calcul1'!"&amp;VLOOKUP($A174,tab_z,2,FALSE)&amp;(E$1+((ROW()-$C178)*4))&amp;":"&amp;VLOOKUP($A174,tab_z,3,FALSE)&amp;(E$2+((ROW()-$C178)*4))),BD!$N$15))/2+IF(E174="","",COUNTIF(INDIRECT("'Calcul1'!"&amp;VLOOKUP($A174,tab_z,2,FALSE)&amp;(E$1+((ROW()-$C178)*4))&amp;":"&amp;VLOOKUP($A174,tab_z,3,FALSE)&amp;(E$2+((ROW()-$C178)*4))),BD!$N$16))/2+IF(E174="","",COUNTIF(INDIRECT("'Calcul1'!"&amp;VLOOKUP($A174,tab_z,2,FALSE)&amp;(E$1+((ROW()-$C178)*4))&amp;":"&amp;VLOOKUP($A174,tab_z,3,FALSE)&amp;(E$2+((ROW()-$C178)*4))),BD!$N$17))/2+IF(E174="","",COUNTIF(INDIRECT("'Calcul1'!"&amp;VLOOKUP($A174,tab_z,2,FALSE)&amp;(E$1+((ROW()-$C178)*4))&amp;":"&amp;VLOOKUP($A174,tab_z,3,FALSE)&amp;(E$2+((ROW()-$C178)*4))),BD!$N$18))/2+IF(E174="","",COUNTIF(INDIRECT("'Calcul1'!"&amp;VLOOKUP($A174,tab_z,2,FALSE)&amp;(E$1+((ROW()-$C178)*4))&amp;":"&amp;VLOOKUP($A174,tab_z,3,FALSE)&amp;(E$2+((ROW()-$C178)*4))),BD!$N$19))/2++IF(E174="","",COUNTIF(INDIRECT("'Calcul1'!"&amp;VLOOKUP($A174,tab_z,2,FALSE)&amp;(E$1+((ROW()-$C178)*4))&amp;":"&amp;VLOOKUP($A174,tab_z,3,FALSE)&amp;(E$2+((ROW()-$C178)*4))),BD!$N$20))/2</f>
        <v>25</v>
      </c>
      <c r="F178" s="275">
        <f ca="1">IF(F174="","",COUNTIF(INDIRECT("'Calcul1'!"&amp;VLOOKUP($A174,tab_z,2,FALSE)&amp;(F$1+((ROW()-$C178)*4))&amp;":"&amp;VLOOKUP($A174,tab_z,3,FALSE)&amp;(F$2+((ROW()-$C178)*4))),BD!$N$2))/2+IF(F174="","",COUNTIF(INDIRECT("'Calcul1'!"&amp;VLOOKUP($A174,tab_z,2,FALSE)&amp;(F$1+((ROW()-$C178)*4))&amp;":"&amp;VLOOKUP($A174,tab_z,3,FALSE)&amp;(F$2+((ROW()-$C178)*4))),BD!$N$3))/2+IF(F174="","",COUNTIF(INDIRECT("'Calcul1'!"&amp;VLOOKUP($A174,tab_z,2,FALSE)&amp;(F$1+((ROW()-$C178)*4))&amp;":"&amp;VLOOKUP($A174,tab_z,3,FALSE)&amp;(F$2+((ROW()-$C178)*4))),BD!$N$4))/2+IF(F174="","",COUNTIF(INDIRECT("'Calcul1'!"&amp;VLOOKUP($A174,tab_z,2,FALSE)&amp;(F$1+((ROW()-$C178)*4))&amp;":"&amp;VLOOKUP($A174,tab_z,3,FALSE)&amp;(F$2+((ROW()-$C178)*4))),BD!$N$5))/2+IF(F174="","",COUNTIF(INDIRECT("'Calcul1'!"&amp;VLOOKUP($A174,tab_z,2,FALSE)&amp;(F$1+((ROW()-$C178)*4))&amp;":"&amp;VLOOKUP($A174,tab_z,3,FALSE)&amp;(F$2+((ROW()-$C178)*4))),BD!$N$6))/2+IF(F174="","",COUNTIF(INDIRECT("'Calcul1'!"&amp;VLOOKUP($A174,tab_z,2,FALSE)&amp;(F$1+((ROW()-$C178)*4))&amp;":"&amp;VLOOKUP($A174,tab_z,3,FALSE)&amp;(F$2+((ROW()-$C178)*4))),BD!$N$7))/2+IF(F174="","",COUNTIF(INDIRECT("'Calcul1'!"&amp;VLOOKUP($A174,tab_z,2,FALSE)&amp;(F$1+((ROW()-$C178)*4))&amp;":"&amp;VLOOKUP($A174,tab_z,3,FALSE)&amp;(F$2+((ROW()-$C178)*4))),BD!$N$8))/2+IF(F174="","",COUNTIF(INDIRECT("'Calcul1'!"&amp;VLOOKUP($A174,tab_z,2,FALSE)&amp;(F$1+((ROW()-$C178)*4))&amp;":"&amp;VLOOKUP($A174,tab_z,3,FALSE)&amp;(F$2+((ROW()-$C178)*4))),BD!$N$9))/2+IF(F174="","",COUNTIF(INDIRECT("'Calcul1'!"&amp;VLOOKUP($A174,tab_z,2,FALSE)&amp;(F$1+((ROW()-$C178)*4))&amp;":"&amp;VLOOKUP($A174,tab_z,3,FALSE)&amp;(F$2+((ROW()-$C178)*4))),BD!$N$10))/2+IF(F174="","",COUNTIF(INDIRECT("'Calcul1'!"&amp;VLOOKUP($A174,tab_z,2,FALSE)&amp;(F$1+((ROW()-$C178)*4))&amp;":"&amp;VLOOKUP($A174,tab_z,3,FALSE)&amp;(F$2+((ROW()-$C178)*4))),BD!$N$11))/2+IF(F174="","",COUNTIF(INDIRECT("'Calcul1'!"&amp;VLOOKUP($A174,tab_z,2,FALSE)&amp;(F$1+((ROW()-$C178)*4))&amp;":"&amp;VLOOKUP($A174,tab_z,3,FALSE)&amp;(F$2+((ROW()-$C178)*4))),BD!$N$12))/2+IF(F174="","",COUNTIF(INDIRECT("'Calcul1'!"&amp;VLOOKUP($A174,tab_z,2,FALSE)&amp;(F$1+((ROW()-$C178)*4))&amp;":"&amp;VLOOKUP($A174,tab_z,3,FALSE)&amp;(F$2+((ROW()-$C178)*4))),BD!$N$13))/2+IF(F174="","",COUNTIF(INDIRECT("'Calcul1'!"&amp;VLOOKUP($A174,tab_z,2,FALSE)&amp;(F$1+((ROW()-$C178)*4))&amp;":"&amp;VLOOKUP($A174,tab_z,3,FALSE)&amp;(F$2+((ROW()-$C178)*4))),BD!$N$14))/2+IF(F174="","",COUNTIF(INDIRECT("'Calcul1'!"&amp;VLOOKUP($A174,tab_z,2,FALSE)&amp;(F$1+((ROW()-$C178)*4))&amp;":"&amp;VLOOKUP($A174,tab_z,3,FALSE)&amp;(F$2+((ROW()-$C178)*4))),BD!$N$15))/2+IF(F174="","",COUNTIF(INDIRECT("'Calcul1'!"&amp;VLOOKUP($A174,tab_z,2,FALSE)&amp;(F$1+((ROW()-$C178)*4))&amp;":"&amp;VLOOKUP($A174,tab_z,3,FALSE)&amp;(F$2+((ROW()-$C178)*4))),BD!$N$16))/2+IF(F174="","",COUNTIF(INDIRECT("'Calcul1'!"&amp;VLOOKUP($A174,tab_z,2,FALSE)&amp;(F$1+((ROW()-$C178)*4))&amp;":"&amp;VLOOKUP($A174,tab_z,3,FALSE)&amp;(F$2+((ROW()-$C178)*4))),BD!$N$17))/2+IF(F174="","",COUNTIF(INDIRECT("'Calcul1'!"&amp;VLOOKUP($A174,tab_z,2,FALSE)&amp;(F$1+((ROW()-$C178)*4))&amp;":"&amp;VLOOKUP($A174,tab_z,3,FALSE)&amp;(F$2+((ROW()-$C178)*4))),BD!$N$18))/2+IF(F174="","",COUNTIF(INDIRECT("'Calcul1'!"&amp;VLOOKUP($A174,tab_z,2,FALSE)&amp;(F$1+((ROW()-$C178)*4))&amp;":"&amp;VLOOKUP($A174,tab_z,3,FALSE)&amp;(F$2+((ROW()-$C178)*4))),BD!$N$19))/2++IF(F174="","",COUNTIF(INDIRECT("'Calcul1'!"&amp;VLOOKUP($A174,tab_z,2,FALSE)&amp;(F$1+((ROW()-$C178)*4))&amp;":"&amp;VLOOKUP($A174,tab_z,3,FALSE)&amp;(F$2+((ROW()-$C178)*4))),BD!$N$20))/2</f>
        <v>0</v>
      </c>
      <c r="G178" s="275">
        <f ca="1">IF(G174="","",COUNTIF(INDIRECT("'Calcul1'!"&amp;VLOOKUP($A174,tab_z,2,FALSE)&amp;(G$1+((ROW()-$C178)*4))&amp;":"&amp;VLOOKUP($A174,tab_z,3,FALSE)&amp;(G$2+((ROW()-$C178)*4))),BD!$N$2))/2+IF(G174="","",COUNTIF(INDIRECT("'Calcul1'!"&amp;VLOOKUP($A174,tab_z,2,FALSE)&amp;(G$1+((ROW()-$C178)*4))&amp;":"&amp;VLOOKUP($A174,tab_z,3,FALSE)&amp;(G$2+((ROW()-$C178)*4))),BD!$N$3))/2+IF(G174="","",COUNTIF(INDIRECT("'Calcul1'!"&amp;VLOOKUP($A174,tab_z,2,FALSE)&amp;(G$1+((ROW()-$C178)*4))&amp;":"&amp;VLOOKUP($A174,tab_z,3,FALSE)&amp;(G$2+((ROW()-$C178)*4))),BD!$N$4))/2+IF(G174="","",COUNTIF(INDIRECT("'Calcul1'!"&amp;VLOOKUP($A174,tab_z,2,FALSE)&amp;(G$1+((ROW()-$C178)*4))&amp;":"&amp;VLOOKUP($A174,tab_z,3,FALSE)&amp;(G$2+((ROW()-$C178)*4))),BD!$N$5))/2+IF(G174="","",COUNTIF(INDIRECT("'Calcul1'!"&amp;VLOOKUP($A174,tab_z,2,FALSE)&amp;(G$1+((ROW()-$C178)*4))&amp;":"&amp;VLOOKUP($A174,tab_z,3,FALSE)&amp;(G$2+((ROW()-$C178)*4))),BD!$N$6))/2+IF(G174="","",COUNTIF(INDIRECT("'Calcul1'!"&amp;VLOOKUP($A174,tab_z,2,FALSE)&amp;(G$1+((ROW()-$C178)*4))&amp;":"&amp;VLOOKUP($A174,tab_z,3,FALSE)&amp;(G$2+((ROW()-$C178)*4))),BD!$N$7))/2+IF(G174="","",COUNTIF(INDIRECT("'Calcul1'!"&amp;VLOOKUP($A174,tab_z,2,FALSE)&amp;(G$1+((ROW()-$C178)*4))&amp;":"&amp;VLOOKUP($A174,tab_z,3,FALSE)&amp;(G$2+((ROW()-$C178)*4))),BD!$N$8))/2+IF(G174="","",COUNTIF(INDIRECT("'Calcul1'!"&amp;VLOOKUP($A174,tab_z,2,FALSE)&amp;(G$1+((ROW()-$C178)*4))&amp;":"&amp;VLOOKUP($A174,tab_z,3,FALSE)&amp;(G$2+((ROW()-$C178)*4))),BD!$N$9))/2+IF(G174="","",COUNTIF(INDIRECT("'Calcul1'!"&amp;VLOOKUP($A174,tab_z,2,FALSE)&amp;(G$1+((ROW()-$C178)*4))&amp;":"&amp;VLOOKUP($A174,tab_z,3,FALSE)&amp;(G$2+((ROW()-$C178)*4))),BD!$N$10))/2+IF(G174="","",COUNTIF(INDIRECT("'Calcul1'!"&amp;VLOOKUP($A174,tab_z,2,FALSE)&amp;(G$1+((ROW()-$C178)*4))&amp;":"&amp;VLOOKUP($A174,tab_z,3,FALSE)&amp;(G$2+((ROW()-$C178)*4))),BD!$N$11))/2+IF(G174="","",COUNTIF(INDIRECT("'Calcul1'!"&amp;VLOOKUP($A174,tab_z,2,FALSE)&amp;(G$1+((ROW()-$C178)*4))&amp;":"&amp;VLOOKUP($A174,tab_z,3,FALSE)&amp;(G$2+((ROW()-$C178)*4))),BD!$N$12))/2+IF(G174="","",COUNTIF(INDIRECT("'Calcul1'!"&amp;VLOOKUP($A174,tab_z,2,FALSE)&amp;(G$1+((ROW()-$C178)*4))&amp;":"&amp;VLOOKUP($A174,tab_z,3,FALSE)&amp;(G$2+((ROW()-$C178)*4))),BD!$N$13))/2+IF(G174="","",COUNTIF(INDIRECT("'Calcul1'!"&amp;VLOOKUP($A174,tab_z,2,FALSE)&amp;(G$1+((ROW()-$C178)*4))&amp;":"&amp;VLOOKUP($A174,tab_z,3,FALSE)&amp;(G$2+((ROW()-$C178)*4))),BD!$N$14))/2+IF(G174="","",COUNTIF(INDIRECT("'Calcul1'!"&amp;VLOOKUP($A174,tab_z,2,FALSE)&amp;(G$1+((ROW()-$C178)*4))&amp;":"&amp;VLOOKUP($A174,tab_z,3,FALSE)&amp;(G$2+((ROW()-$C178)*4))),BD!$N$15))/2+IF(G174="","",COUNTIF(INDIRECT("'Calcul1'!"&amp;VLOOKUP($A174,tab_z,2,FALSE)&amp;(G$1+((ROW()-$C178)*4))&amp;":"&amp;VLOOKUP($A174,tab_z,3,FALSE)&amp;(G$2+((ROW()-$C178)*4))),BD!$N$16))/2+IF(G174="","",COUNTIF(INDIRECT("'Calcul1'!"&amp;VLOOKUP($A174,tab_z,2,FALSE)&amp;(G$1+((ROW()-$C178)*4))&amp;":"&amp;VLOOKUP($A174,tab_z,3,FALSE)&amp;(G$2+((ROW()-$C178)*4))),BD!$N$17))/2+IF(G174="","",COUNTIF(INDIRECT("'Calcul1'!"&amp;VLOOKUP($A174,tab_z,2,FALSE)&amp;(G$1+((ROW()-$C178)*4))&amp;":"&amp;VLOOKUP($A174,tab_z,3,FALSE)&amp;(G$2+((ROW()-$C178)*4))),BD!$N$18))/2+IF(G174="","",COUNTIF(INDIRECT("'Calcul1'!"&amp;VLOOKUP($A174,tab_z,2,FALSE)&amp;(G$1+((ROW()-$C178)*4))&amp;":"&amp;VLOOKUP($A174,tab_z,3,FALSE)&amp;(G$2+((ROW()-$C178)*4))),BD!$N$19))/2++IF(G174="","",COUNTIF(INDIRECT("'Calcul1'!"&amp;VLOOKUP($A174,tab_z,2,FALSE)&amp;(G$1+((ROW()-$C178)*4))&amp;":"&amp;VLOOKUP($A174,tab_z,3,FALSE)&amp;(G$2+((ROW()-$C178)*4))),BD!$N$20))/2</f>
        <v>0</v>
      </c>
      <c r="H178" s="275" t="e">
        <f ca="1">IF(H174="","",COUNTIF(INDIRECT("'Calcul1'!"&amp;VLOOKUP($A174,tab_z,2,FALSE)&amp;(H$1+((ROW()-$C178)*4))&amp;":"&amp;VLOOKUP($A174,tab_z,3,FALSE)&amp;(H$2+((ROW()-$C178)*4))),BD!$N$2))/2+IF(H174="","",COUNTIF(INDIRECT("'Calcul1'!"&amp;VLOOKUP($A174,tab_z,2,FALSE)&amp;(H$1+((ROW()-$C178)*4))&amp;":"&amp;VLOOKUP($A174,tab_z,3,FALSE)&amp;(H$2+((ROW()-$C178)*4))),BD!$N$3))/2+IF(H174="","",COUNTIF(INDIRECT("'Calcul1'!"&amp;VLOOKUP($A174,tab_z,2,FALSE)&amp;(H$1+((ROW()-$C178)*4))&amp;":"&amp;VLOOKUP($A174,tab_z,3,FALSE)&amp;(H$2+((ROW()-$C178)*4))),BD!$N$4))/2+IF(H174="","",COUNTIF(INDIRECT("'Calcul1'!"&amp;VLOOKUP($A174,tab_z,2,FALSE)&amp;(H$1+((ROW()-$C178)*4))&amp;":"&amp;VLOOKUP($A174,tab_z,3,FALSE)&amp;(H$2+((ROW()-$C178)*4))),BD!$N$5))/2+IF(H174="","",COUNTIF(INDIRECT("'Calcul1'!"&amp;VLOOKUP($A174,tab_z,2,FALSE)&amp;(H$1+((ROW()-$C178)*4))&amp;":"&amp;VLOOKUP($A174,tab_z,3,FALSE)&amp;(H$2+((ROW()-$C178)*4))),BD!$N$6))/2+IF(H174="","",COUNTIF(INDIRECT("'Calcul1'!"&amp;VLOOKUP($A174,tab_z,2,FALSE)&amp;(H$1+((ROW()-$C178)*4))&amp;":"&amp;VLOOKUP($A174,tab_z,3,FALSE)&amp;(H$2+((ROW()-$C178)*4))),BD!$N$7))/2+IF(H174="","",COUNTIF(INDIRECT("'Calcul1'!"&amp;VLOOKUP($A174,tab_z,2,FALSE)&amp;(H$1+((ROW()-$C178)*4))&amp;":"&amp;VLOOKUP($A174,tab_z,3,FALSE)&amp;(H$2+((ROW()-$C178)*4))),BD!$N$8))/2+IF(H174="","",COUNTIF(INDIRECT("'Calcul1'!"&amp;VLOOKUP($A174,tab_z,2,FALSE)&amp;(H$1+((ROW()-$C178)*4))&amp;":"&amp;VLOOKUP($A174,tab_z,3,FALSE)&amp;(H$2+((ROW()-$C178)*4))),BD!$N$9))/2+IF(H174="","",COUNTIF(INDIRECT("'Calcul1'!"&amp;VLOOKUP($A174,tab_z,2,FALSE)&amp;(H$1+((ROW()-$C178)*4))&amp;":"&amp;VLOOKUP($A174,tab_z,3,FALSE)&amp;(H$2+((ROW()-$C178)*4))),BD!$N$10))/2+IF(H174="","",COUNTIF(INDIRECT("'Calcul1'!"&amp;VLOOKUP($A174,tab_z,2,FALSE)&amp;(H$1+((ROW()-$C178)*4))&amp;":"&amp;VLOOKUP($A174,tab_z,3,FALSE)&amp;(H$2+((ROW()-$C178)*4))),BD!$N$11))/2+IF(H174="","",COUNTIF(INDIRECT("'Calcul1'!"&amp;VLOOKUP($A174,tab_z,2,FALSE)&amp;(H$1+((ROW()-$C178)*4))&amp;":"&amp;VLOOKUP($A174,tab_z,3,FALSE)&amp;(H$2+((ROW()-$C178)*4))),BD!$N$12))/2+IF(H174="","",COUNTIF(INDIRECT("'Calcul1'!"&amp;VLOOKUP($A174,tab_z,2,FALSE)&amp;(H$1+((ROW()-$C178)*4))&amp;":"&amp;VLOOKUP($A174,tab_z,3,FALSE)&amp;(H$2+((ROW()-$C178)*4))),BD!$N$13))/2+IF(H174="","",COUNTIF(INDIRECT("'Calcul1'!"&amp;VLOOKUP($A174,tab_z,2,FALSE)&amp;(H$1+((ROW()-$C178)*4))&amp;":"&amp;VLOOKUP($A174,tab_z,3,FALSE)&amp;(H$2+((ROW()-$C178)*4))),BD!$N$14))/2+IF(H174="","",COUNTIF(INDIRECT("'Calcul1'!"&amp;VLOOKUP($A174,tab_z,2,FALSE)&amp;(H$1+((ROW()-$C178)*4))&amp;":"&amp;VLOOKUP($A174,tab_z,3,FALSE)&amp;(H$2+((ROW()-$C178)*4))),BD!$N$15))/2+IF(H174="","",COUNTIF(INDIRECT("'Calcul1'!"&amp;VLOOKUP($A174,tab_z,2,FALSE)&amp;(H$1+((ROW()-$C178)*4))&amp;":"&amp;VLOOKUP($A174,tab_z,3,FALSE)&amp;(H$2+((ROW()-$C178)*4))),BD!$N$16))/2+IF(H174="","",COUNTIF(INDIRECT("'Calcul1'!"&amp;VLOOKUP($A174,tab_z,2,FALSE)&amp;(H$1+((ROW()-$C178)*4))&amp;":"&amp;VLOOKUP($A174,tab_z,3,FALSE)&amp;(H$2+((ROW()-$C178)*4))),BD!$N$17))/2+IF(H174="","",COUNTIF(INDIRECT("'Calcul1'!"&amp;VLOOKUP($A174,tab_z,2,FALSE)&amp;(H$1+((ROW()-$C178)*4))&amp;":"&amp;VLOOKUP($A174,tab_z,3,FALSE)&amp;(H$2+((ROW()-$C178)*4))),BD!$N$18))/2+IF(H174="","",COUNTIF(INDIRECT("'Calcul1'!"&amp;VLOOKUP($A174,tab_z,2,FALSE)&amp;(H$1+((ROW()-$C178)*4))&amp;":"&amp;VLOOKUP($A174,tab_z,3,FALSE)&amp;(H$2+((ROW()-$C178)*4))),BD!$N$19))/2++IF(H174="","",COUNTIF(INDIRECT("'Calcul1'!"&amp;VLOOKUP($A174,tab_z,2,FALSE)&amp;(H$1+((ROW()-$C178)*4))&amp;":"&amp;VLOOKUP($A174,tab_z,3,FALSE)&amp;(H$2+((ROW()-$C178)*4))),BD!$N$20))/2</f>
        <v>#VALUE!</v>
      </c>
      <c r="I178" s="275" t="e">
        <f ca="1">IF(I174="","",COUNTIF(INDIRECT("'Calcul1'!"&amp;VLOOKUP($A174,tab_z,2,FALSE)&amp;(I$1+((ROW()-$C178)*4))&amp;":"&amp;VLOOKUP($A174,tab_z,3,FALSE)&amp;(I$2+((ROW()-$C178)*4))),BD!$N$2))/2+IF(I174="","",COUNTIF(INDIRECT("'Calcul1'!"&amp;VLOOKUP($A174,tab_z,2,FALSE)&amp;(I$1+((ROW()-$C178)*4))&amp;":"&amp;VLOOKUP($A174,tab_z,3,FALSE)&amp;(I$2+((ROW()-$C178)*4))),BD!$N$3))/2+IF(I174="","",COUNTIF(INDIRECT("'Calcul1'!"&amp;VLOOKUP($A174,tab_z,2,FALSE)&amp;(I$1+((ROW()-$C178)*4))&amp;":"&amp;VLOOKUP($A174,tab_z,3,FALSE)&amp;(I$2+((ROW()-$C178)*4))),BD!$N$4))/2+IF(I174="","",COUNTIF(INDIRECT("'Calcul1'!"&amp;VLOOKUP($A174,tab_z,2,FALSE)&amp;(I$1+((ROW()-$C178)*4))&amp;":"&amp;VLOOKUP($A174,tab_z,3,FALSE)&amp;(I$2+((ROW()-$C178)*4))),BD!$N$5))/2+IF(I174="","",COUNTIF(INDIRECT("'Calcul1'!"&amp;VLOOKUP($A174,tab_z,2,FALSE)&amp;(I$1+((ROW()-$C178)*4))&amp;":"&amp;VLOOKUP($A174,tab_z,3,FALSE)&amp;(I$2+((ROW()-$C178)*4))),BD!$N$6))/2+IF(I174="","",COUNTIF(INDIRECT("'Calcul1'!"&amp;VLOOKUP($A174,tab_z,2,FALSE)&amp;(I$1+((ROW()-$C178)*4))&amp;":"&amp;VLOOKUP($A174,tab_z,3,FALSE)&amp;(I$2+((ROW()-$C178)*4))),BD!$N$7))/2+IF(I174="","",COUNTIF(INDIRECT("'Calcul1'!"&amp;VLOOKUP($A174,tab_z,2,FALSE)&amp;(I$1+((ROW()-$C178)*4))&amp;":"&amp;VLOOKUP($A174,tab_z,3,FALSE)&amp;(I$2+((ROW()-$C178)*4))),BD!$N$8))/2+IF(I174="","",COUNTIF(INDIRECT("'Calcul1'!"&amp;VLOOKUP($A174,tab_z,2,FALSE)&amp;(I$1+((ROW()-$C178)*4))&amp;":"&amp;VLOOKUP($A174,tab_z,3,FALSE)&amp;(I$2+((ROW()-$C178)*4))),BD!$N$9))/2+IF(I174="","",COUNTIF(INDIRECT("'Calcul1'!"&amp;VLOOKUP($A174,tab_z,2,FALSE)&amp;(I$1+((ROW()-$C178)*4))&amp;":"&amp;VLOOKUP($A174,tab_z,3,FALSE)&amp;(I$2+((ROW()-$C178)*4))),BD!$N$10))/2+IF(I174="","",COUNTIF(INDIRECT("'Calcul1'!"&amp;VLOOKUP($A174,tab_z,2,FALSE)&amp;(I$1+((ROW()-$C178)*4))&amp;":"&amp;VLOOKUP($A174,tab_z,3,FALSE)&amp;(I$2+((ROW()-$C178)*4))),BD!$N$11))/2+IF(I174="","",COUNTIF(INDIRECT("'Calcul1'!"&amp;VLOOKUP($A174,tab_z,2,FALSE)&amp;(I$1+((ROW()-$C178)*4))&amp;":"&amp;VLOOKUP($A174,tab_z,3,FALSE)&amp;(I$2+((ROW()-$C178)*4))),BD!$N$12))/2+IF(I174="","",COUNTIF(INDIRECT("'Calcul1'!"&amp;VLOOKUP($A174,tab_z,2,FALSE)&amp;(I$1+((ROW()-$C178)*4))&amp;":"&amp;VLOOKUP($A174,tab_z,3,FALSE)&amp;(I$2+((ROW()-$C178)*4))),BD!$N$13))/2+IF(I174="","",COUNTIF(INDIRECT("'Calcul1'!"&amp;VLOOKUP($A174,tab_z,2,FALSE)&amp;(I$1+((ROW()-$C178)*4))&amp;":"&amp;VLOOKUP($A174,tab_z,3,FALSE)&amp;(I$2+((ROW()-$C178)*4))),BD!$N$14))/2+IF(I174="","",COUNTIF(INDIRECT("'Calcul1'!"&amp;VLOOKUP($A174,tab_z,2,FALSE)&amp;(I$1+((ROW()-$C178)*4))&amp;":"&amp;VLOOKUP($A174,tab_z,3,FALSE)&amp;(I$2+((ROW()-$C178)*4))),BD!$N$15))/2+IF(I174="","",COUNTIF(INDIRECT("'Calcul1'!"&amp;VLOOKUP($A174,tab_z,2,FALSE)&amp;(I$1+((ROW()-$C178)*4))&amp;":"&amp;VLOOKUP($A174,tab_z,3,FALSE)&amp;(I$2+((ROW()-$C178)*4))),BD!$N$16))/2+IF(I174="","",COUNTIF(INDIRECT("'Calcul1'!"&amp;VLOOKUP($A174,tab_z,2,FALSE)&amp;(I$1+((ROW()-$C178)*4))&amp;":"&amp;VLOOKUP($A174,tab_z,3,FALSE)&amp;(I$2+((ROW()-$C178)*4))),BD!$N$17))/2+IF(I174="","",COUNTIF(INDIRECT("'Calcul1'!"&amp;VLOOKUP($A174,tab_z,2,FALSE)&amp;(I$1+((ROW()-$C178)*4))&amp;":"&amp;VLOOKUP($A174,tab_z,3,FALSE)&amp;(I$2+((ROW()-$C178)*4))),BD!$N$18))/2+IF(I174="","",COUNTIF(INDIRECT("'Calcul1'!"&amp;VLOOKUP($A174,tab_z,2,FALSE)&amp;(I$1+((ROW()-$C178)*4))&amp;":"&amp;VLOOKUP($A174,tab_z,3,FALSE)&amp;(I$2+((ROW()-$C178)*4))),BD!$N$19))/2++IF(I174="","",COUNTIF(INDIRECT("'Calcul1'!"&amp;VLOOKUP($A174,tab_z,2,FALSE)&amp;(I$1+((ROW()-$C178)*4))&amp;":"&amp;VLOOKUP($A174,tab_z,3,FALSE)&amp;(I$2+((ROW()-$C178)*4))),BD!$N$20))/2</f>
        <v>#VALUE!</v>
      </c>
      <c r="J178" s="275" t="e">
        <f ca="1">IF(J174="","",COUNTIF(INDIRECT("'Calcul1'!"&amp;VLOOKUP($A174,tab_z,2,FALSE)&amp;(J$1+((ROW()-$C178)*4))&amp;":"&amp;VLOOKUP($A174,tab_z,3,FALSE)&amp;(J$2+((ROW()-$C178)*4))),BD!$N$2))/2+IF(J174="","",COUNTIF(INDIRECT("'Calcul1'!"&amp;VLOOKUP($A174,tab_z,2,FALSE)&amp;(J$1+((ROW()-$C178)*4))&amp;":"&amp;VLOOKUP($A174,tab_z,3,FALSE)&amp;(J$2+((ROW()-$C178)*4))),BD!$N$3))/2+IF(J174="","",COUNTIF(INDIRECT("'Calcul1'!"&amp;VLOOKUP($A174,tab_z,2,FALSE)&amp;(J$1+((ROW()-$C178)*4))&amp;":"&amp;VLOOKUP($A174,tab_z,3,FALSE)&amp;(J$2+((ROW()-$C178)*4))),BD!$N$4))/2+IF(J174="","",COUNTIF(INDIRECT("'Calcul1'!"&amp;VLOOKUP($A174,tab_z,2,FALSE)&amp;(J$1+((ROW()-$C178)*4))&amp;":"&amp;VLOOKUP($A174,tab_z,3,FALSE)&amp;(J$2+((ROW()-$C178)*4))),BD!$N$5))/2+IF(J174="","",COUNTIF(INDIRECT("'Calcul1'!"&amp;VLOOKUP($A174,tab_z,2,FALSE)&amp;(J$1+((ROW()-$C178)*4))&amp;":"&amp;VLOOKUP($A174,tab_z,3,FALSE)&amp;(J$2+((ROW()-$C178)*4))),BD!$N$6))/2+IF(J174="","",COUNTIF(INDIRECT("'Calcul1'!"&amp;VLOOKUP($A174,tab_z,2,FALSE)&amp;(J$1+((ROW()-$C178)*4))&amp;":"&amp;VLOOKUP($A174,tab_z,3,FALSE)&amp;(J$2+((ROW()-$C178)*4))),BD!$N$7))/2+IF(J174="","",COUNTIF(INDIRECT("'Calcul1'!"&amp;VLOOKUP($A174,tab_z,2,FALSE)&amp;(J$1+((ROW()-$C178)*4))&amp;":"&amp;VLOOKUP($A174,tab_z,3,FALSE)&amp;(J$2+((ROW()-$C178)*4))),BD!$N$8))/2+IF(J174="","",COUNTIF(INDIRECT("'Calcul1'!"&amp;VLOOKUP($A174,tab_z,2,FALSE)&amp;(J$1+((ROW()-$C178)*4))&amp;":"&amp;VLOOKUP($A174,tab_z,3,FALSE)&amp;(J$2+((ROW()-$C178)*4))),BD!$N$9))/2+IF(J174="","",COUNTIF(INDIRECT("'Calcul1'!"&amp;VLOOKUP($A174,tab_z,2,FALSE)&amp;(J$1+((ROW()-$C178)*4))&amp;":"&amp;VLOOKUP($A174,tab_z,3,FALSE)&amp;(J$2+((ROW()-$C178)*4))),BD!$N$10))/2+IF(J174="","",COUNTIF(INDIRECT("'Calcul1'!"&amp;VLOOKUP($A174,tab_z,2,FALSE)&amp;(J$1+((ROW()-$C178)*4))&amp;":"&amp;VLOOKUP($A174,tab_z,3,FALSE)&amp;(J$2+((ROW()-$C178)*4))),BD!$N$11))/2+IF(J174="","",COUNTIF(INDIRECT("'Calcul1'!"&amp;VLOOKUP($A174,tab_z,2,FALSE)&amp;(J$1+((ROW()-$C178)*4))&amp;":"&amp;VLOOKUP($A174,tab_z,3,FALSE)&amp;(J$2+((ROW()-$C178)*4))),BD!$N$12))/2+IF(J174="","",COUNTIF(INDIRECT("'Calcul1'!"&amp;VLOOKUP($A174,tab_z,2,FALSE)&amp;(J$1+((ROW()-$C178)*4))&amp;":"&amp;VLOOKUP($A174,tab_z,3,FALSE)&amp;(J$2+((ROW()-$C178)*4))),BD!$N$13))/2+IF(J174="","",COUNTIF(INDIRECT("'Calcul1'!"&amp;VLOOKUP($A174,tab_z,2,FALSE)&amp;(J$1+((ROW()-$C178)*4))&amp;":"&amp;VLOOKUP($A174,tab_z,3,FALSE)&amp;(J$2+((ROW()-$C178)*4))),BD!$N$14))/2+IF(J174="","",COUNTIF(INDIRECT("'Calcul1'!"&amp;VLOOKUP($A174,tab_z,2,FALSE)&amp;(J$1+((ROW()-$C178)*4))&amp;":"&amp;VLOOKUP($A174,tab_z,3,FALSE)&amp;(J$2+((ROW()-$C178)*4))),BD!$N$15))/2+IF(J174="","",COUNTIF(INDIRECT("'Calcul1'!"&amp;VLOOKUP($A174,tab_z,2,FALSE)&amp;(J$1+((ROW()-$C178)*4))&amp;":"&amp;VLOOKUP($A174,tab_z,3,FALSE)&amp;(J$2+((ROW()-$C178)*4))),BD!$N$16))/2+IF(J174="","",COUNTIF(INDIRECT("'Calcul1'!"&amp;VLOOKUP($A174,tab_z,2,FALSE)&amp;(J$1+((ROW()-$C178)*4))&amp;":"&amp;VLOOKUP($A174,tab_z,3,FALSE)&amp;(J$2+((ROW()-$C178)*4))),BD!$N$17))/2+IF(J174="","",COUNTIF(INDIRECT("'Calcul1'!"&amp;VLOOKUP($A174,tab_z,2,FALSE)&amp;(J$1+((ROW()-$C178)*4))&amp;":"&amp;VLOOKUP($A174,tab_z,3,FALSE)&amp;(J$2+((ROW()-$C178)*4))),BD!$N$18))/2+IF(J174="","",COUNTIF(INDIRECT("'Calcul1'!"&amp;VLOOKUP($A174,tab_z,2,FALSE)&amp;(J$1+((ROW()-$C178)*4))&amp;":"&amp;VLOOKUP($A174,tab_z,3,FALSE)&amp;(J$2+((ROW()-$C178)*4))),BD!$N$19))/2++IF(J174="","",COUNTIF(INDIRECT("'Calcul1'!"&amp;VLOOKUP($A174,tab_z,2,FALSE)&amp;(J$1+((ROW()-$C178)*4))&amp;":"&amp;VLOOKUP($A174,tab_z,3,FALSE)&amp;(J$2+((ROW()-$C178)*4))),BD!$N$20))/2</f>
        <v>#VALUE!</v>
      </c>
      <c r="K178" s="275" t="e">
        <f ca="1">IF(K174="","",COUNTIF(INDIRECT("'Calcul1'!"&amp;VLOOKUP($A174,tab_z,2,FALSE)&amp;(K$1+((ROW()-$C178)*4))&amp;":"&amp;VLOOKUP($A174,tab_z,3,FALSE)&amp;(K$2+((ROW()-$C178)*4))),BD!$N$2))/2+IF(K174="","",COUNTIF(INDIRECT("'Calcul1'!"&amp;VLOOKUP($A174,tab_z,2,FALSE)&amp;(K$1+((ROW()-$C178)*4))&amp;":"&amp;VLOOKUP($A174,tab_z,3,FALSE)&amp;(K$2+((ROW()-$C178)*4))),BD!$N$3))/2+IF(K174="","",COUNTIF(INDIRECT("'Calcul1'!"&amp;VLOOKUP($A174,tab_z,2,FALSE)&amp;(K$1+((ROW()-$C178)*4))&amp;":"&amp;VLOOKUP($A174,tab_z,3,FALSE)&amp;(K$2+((ROW()-$C178)*4))),BD!$N$4))/2+IF(K174="","",COUNTIF(INDIRECT("'Calcul1'!"&amp;VLOOKUP($A174,tab_z,2,FALSE)&amp;(K$1+((ROW()-$C178)*4))&amp;":"&amp;VLOOKUP($A174,tab_z,3,FALSE)&amp;(K$2+((ROW()-$C178)*4))),BD!$N$5))/2+IF(K174="","",COUNTIF(INDIRECT("'Calcul1'!"&amp;VLOOKUP($A174,tab_z,2,FALSE)&amp;(K$1+((ROW()-$C178)*4))&amp;":"&amp;VLOOKUP($A174,tab_z,3,FALSE)&amp;(K$2+((ROW()-$C178)*4))),BD!$N$6))/2+IF(K174="","",COUNTIF(INDIRECT("'Calcul1'!"&amp;VLOOKUP($A174,tab_z,2,FALSE)&amp;(K$1+((ROW()-$C178)*4))&amp;":"&amp;VLOOKUP($A174,tab_z,3,FALSE)&amp;(K$2+((ROW()-$C178)*4))),BD!$N$7))/2+IF(K174="","",COUNTIF(INDIRECT("'Calcul1'!"&amp;VLOOKUP($A174,tab_z,2,FALSE)&amp;(K$1+((ROW()-$C178)*4))&amp;":"&amp;VLOOKUP($A174,tab_z,3,FALSE)&amp;(K$2+((ROW()-$C178)*4))),BD!$N$8))/2+IF(K174="","",COUNTIF(INDIRECT("'Calcul1'!"&amp;VLOOKUP($A174,tab_z,2,FALSE)&amp;(K$1+((ROW()-$C178)*4))&amp;":"&amp;VLOOKUP($A174,tab_z,3,FALSE)&amp;(K$2+((ROW()-$C178)*4))),BD!$N$9))/2+IF(K174="","",COUNTIF(INDIRECT("'Calcul1'!"&amp;VLOOKUP($A174,tab_z,2,FALSE)&amp;(K$1+((ROW()-$C178)*4))&amp;":"&amp;VLOOKUP($A174,tab_z,3,FALSE)&amp;(K$2+((ROW()-$C178)*4))),BD!$N$10))/2+IF(K174="","",COUNTIF(INDIRECT("'Calcul1'!"&amp;VLOOKUP($A174,tab_z,2,FALSE)&amp;(K$1+((ROW()-$C178)*4))&amp;":"&amp;VLOOKUP($A174,tab_z,3,FALSE)&amp;(K$2+((ROW()-$C178)*4))),BD!$N$11))/2+IF(K174="","",COUNTIF(INDIRECT("'Calcul1'!"&amp;VLOOKUP($A174,tab_z,2,FALSE)&amp;(K$1+((ROW()-$C178)*4))&amp;":"&amp;VLOOKUP($A174,tab_z,3,FALSE)&amp;(K$2+((ROW()-$C178)*4))),BD!$N$12))/2+IF(K174="","",COUNTIF(INDIRECT("'Calcul1'!"&amp;VLOOKUP($A174,tab_z,2,FALSE)&amp;(K$1+((ROW()-$C178)*4))&amp;":"&amp;VLOOKUP($A174,tab_z,3,FALSE)&amp;(K$2+((ROW()-$C178)*4))),BD!$N$13))/2+IF(K174="","",COUNTIF(INDIRECT("'Calcul1'!"&amp;VLOOKUP($A174,tab_z,2,FALSE)&amp;(K$1+((ROW()-$C178)*4))&amp;":"&amp;VLOOKUP($A174,tab_z,3,FALSE)&amp;(K$2+((ROW()-$C178)*4))),BD!$N$14))/2+IF(K174="","",COUNTIF(INDIRECT("'Calcul1'!"&amp;VLOOKUP($A174,tab_z,2,FALSE)&amp;(K$1+((ROW()-$C178)*4))&amp;":"&amp;VLOOKUP($A174,tab_z,3,FALSE)&amp;(K$2+((ROW()-$C178)*4))),BD!$N$15))/2+IF(K174="","",COUNTIF(INDIRECT("'Calcul1'!"&amp;VLOOKUP($A174,tab_z,2,FALSE)&amp;(K$1+((ROW()-$C178)*4))&amp;":"&amp;VLOOKUP($A174,tab_z,3,FALSE)&amp;(K$2+((ROW()-$C178)*4))),BD!$N$16))/2+IF(K174="","",COUNTIF(INDIRECT("'Calcul1'!"&amp;VLOOKUP($A174,tab_z,2,FALSE)&amp;(K$1+((ROW()-$C178)*4))&amp;":"&amp;VLOOKUP($A174,tab_z,3,FALSE)&amp;(K$2+((ROW()-$C178)*4))),BD!$N$17))/2+IF(K174="","",COUNTIF(INDIRECT("'Calcul1'!"&amp;VLOOKUP($A174,tab_z,2,FALSE)&amp;(K$1+((ROW()-$C178)*4))&amp;":"&amp;VLOOKUP($A174,tab_z,3,FALSE)&amp;(K$2+((ROW()-$C178)*4))),BD!$N$18))/2+IF(K174="","",COUNTIF(INDIRECT("'Calcul1'!"&amp;VLOOKUP($A174,tab_z,2,FALSE)&amp;(K$1+((ROW()-$C178)*4))&amp;":"&amp;VLOOKUP($A174,tab_z,3,FALSE)&amp;(K$2+((ROW()-$C178)*4))),BD!$N$19))/2++IF(K174="","",COUNTIF(INDIRECT("'Calcul1'!"&amp;VLOOKUP($A174,tab_z,2,FALSE)&amp;(K$1+((ROW()-$C178)*4))&amp;":"&amp;VLOOKUP($A174,tab_z,3,FALSE)&amp;(K$2+((ROW()-$C178)*4))),BD!$N$20))/2</f>
        <v>#VALUE!</v>
      </c>
      <c r="L178" s="275" t="e">
        <f ca="1">IF(L174="","",COUNTIF(INDIRECT("'Calcul1'!"&amp;VLOOKUP($A174,tab_z,2,FALSE)&amp;(L$1+((ROW()-$C178)*4))&amp;":"&amp;VLOOKUP($A174,tab_z,3,FALSE)&amp;(L$2+((ROW()-$C178)*4))),BD!$N$2))/2+IF(L174="","",COUNTIF(INDIRECT("'Calcul1'!"&amp;VLOOKUP($A174,tab_z,2,FALSE)&amp;(L$1+((ROW()-$C178)*4))&amp;":"&amp;VLOOKUP($A174,tab_z,3,FALSE)&amp;(L$2+((ROW()-$C178)*4))),BD!$N$3))/2+IF(L174="","",COUNTIF(INDIRECT("'Calcul1'!"&amp;VLOOKUP($A174,tab_z,2,FALSE)&amp;(L$1+((ROW()-$C178)*4))&amp;":"&amp;VLOOKUP($A174,tab_z,3,FALSE)&amp;(L$2+((ROW()-$C178)*4))),BD!$N$4))/2+IF(L174="","",COUNTIF(INDIRECT("'Calcul1'!"&amp;VLOOKUP($A174,tab_z,2,FALSE)&amp;(L$1+((ROW()-$C178)*4))&amp;":"&amp;VLOOKUP($A174,tab_z,3,FALSE)&amp;(L$2+((ROW()-$C178)*4))),BD!$N$5))/2+IF(L174="","",COUNTIF(INDIRECT("'Calcul1'!"&amp;VLOOKUP($A174,tab_z,2,FALSE)&amp;(L$1+((ROW()-$C178)*4))&amp;":"&amp;VLOOKUP($A174,tab_z,3,FALSE)&amp;(L$2+((ROW()-$C178)*4))),BD!$N$6))/2+IF(L174="","",COUNTIF(INDIRECT("'Calcul1'!"&amp;VLOOKUP($A174,tab_z,2,FALSE)&amp;(L$1+((ROW()-$C178)*4))&amp;":"&amp;VLOOKUP($A174,tab_z,3,FALSE)&amp;(L$2+((ROW()-$C178)*4))),BD!$N$7))/2+IF(L174="","",COUNTIF(INDIRECT("'Calcul1'!"&amp;VLOOKUP($A174,tab_z,2,FALSE)&amp;(L$1+((ROW()-$C178)*4))&amp;":"&amp;VLOOKUP($A174,tab_z,3,FALSE)&amp;(L$2+((ROW()-$C178)*4))),BD!$N$8))/2+IF(L174="","",COUNTIF(INDIRECT("'Calcul1'!"&amp;VLOOKUP($A174,tab_z,2,FALSE)&amp;(L$1+((ROW()-$C178)*4))&amp;":"&amp;VLOOKUP($A174,tab_z,3,FALSE)&amp;(L$2+((ROW()-$C178)*4))),BD!$N$9))/2+IF(L174="","",COUNTIF(INDIRECT("'Calcul1'!"&amp;VLOOKUP($A174,tab_z,2,FALSE)&amp;(L$1+((ROW()-$C178)*4))&amp;":"&amp;VLOOKUP($A174,tab_z,3,FALSE)&amp;(L$2+((ROW()-$C178)*4))),BD!$N$10))/2+IF(L174="","",COUNTIF(INDIRECT("'Calcul1'!"&amp;VLOOKUP($A174,tab_z,2,FALSE)&amp;(L$1+((ROW()-$C178)*4))&amp;":"&amp;VLOOKUP($A174,tab_z,3,FALSE)&amp;(L$2+((ROW()-$C178)*4))),BD!$N$11))/2+IF(L174="","",COUNTIF(INDIRECT("'Calcul1'!"&amp;VLOOKUP($A174,tab_z,2,FALSE)&amp;(L$1+((ROW()-$C178)*4))&amp;":"&amp;VLOOKUP($A174,tab_z,3,FALSE)&amp;(L$2+((ROW()-$C178)*4))),BD!$N$12))/2+IF(L174="","",COUNTIF(INDIRECT("'Calcul1'!"&amp;VLOOKUP($A174,tab_z,2,FALSE)&amp;(L$1+((ROW()-$C178)*4))&amp;":"&amp;VLOOKUP($A174,tab_z,3,FALSE)&amp;(L$2+((ROW()-$C178)*4))),BD!$N$13))/2+IF(L174="","",COUNTIF(INDIRECT("'Calcul1'!"&amp;VLOOKUP($A174,tab_z,2,FALSE)&amp;(L$1+((ROW()-$C178)*4))&amp;":"&amp;VLOOKUP($A174,tab_z,3,FALSE)&amp;(L$2+((ROW()-$C178)*4))),BD!$N$14))/2+IF(L174="","",COUNTIF(INDIRECT("'Calcul1'!"&amp;VLOOKUP($A174,tab_z,2,FALSE)&amp;(L$1+((ROW()-$C178)*4))&amp;":"&amp;VLOOKUP($A174,tab_z,3,FALSE)&amp;(L$2+((ROW()-$C178)*4))),BD!$N$15))/2+IF(L174="","",COUNTIF(INDIRECT("'Calcul1'!"&amp;VLOOKUP($A174,tab_z,2,FALSE)&amp;(L$1+((ROW()-$C178)*4))&amp;":"&amp;VLOOKUP($A174,tab_z,3,FALSE)&amp;(L$2+((ROW()-$C178)*4))),BD!$N$16))/2+IF(L174="","",COUNTIF(INDIRECT("'Calcul1'!"&amp;VLOOKUP($A174,tab_z,2,FALSE)&amp;(L$1+((ROW()-$C178)*4))&amp;":"&amp;VLOOKUP($A174,tab_z,3,FALSE)&amp;(L$2+((ROW()-$C178)*4))),BD!$N$17))/2+IF(L174="","",COUNTIF(INDIRECT("'Calcul1'!"&amp;VLOOKUP($A174,tab_z,2,FALSE)&amp;(L$1+((ROW()-$C178)*4))&amp;":"&amp;VLOOKUP($A174,tab_z,3,FALSE)&amp;(L$2+((ROW()-$C178)*4))),BD!$N$18))/2+IF(L174="","",COUNTIF(INDIRECT("'Calcul1'!"&amp;VLOOKUP($A174,tab_z,2,FALSE)&amp;(L$1+((ROW()-$C178)*4))&amp;":"&amp;VLOOKUP($A174,tab_z,3,FALSE)&amp;(L$2+((ROW()-$C178)*4))),BD!$N$19))/2++IF(L174="","",COUNTIF(INDIRECT("'Calcul1'!"&amp;VLOOKUP($A174,tab_z,2,FALSE)&amp;(L$1+((ROW()-$C178)*4))&amp;":"&amp;VLOOKUP($A174,tab_z,3,FALSE)&amp;(L$2+((ROW()-$C178)*4))),BD!$N$20))/2</f>
        <v>#VALUE!</v>
      </c>
    </row>
    <row r="179" spans="1:12" x14ac:dyDescent="0.2">
      <c r="A179" s="295"/>
      <c r="C179">
        <v>179</v>
      </c>
      <c r="D179" s="273" t="s">
        <v>533</v>
      </c>
      <c r="E179" s="274">
        <f ca="1">IF(E174="","",COUNTIF(INDIRECT("'Calcul1'!"&amp;VLOOKUP($A174,tab_z,2,FALSE)&amp;(E$1+((ROW()-$C179)*4))&amp;":"&amp;VLOOKUP($A174,tab_z,3,FALSE)&amp;(E$2+((ROW()-$C179)*4))),BD!$H$2))/2+IF(E174="","",COUNTIF(INDIRECT("'Calcul1'!"&amp;VLOOKUP($A174,tab_z,2,FALSE)&amp;(E$1+((ROW()-$C179)*4))&amp;":"&amp;VLOOKUP($A174,tab_z,3,FALSE)&amp;(E$2+((ROW()-$C179)*4))),BD!$H$3))/2+IF(E174="","",COUNTIF(INDIRECT("'Calcul1'!"&amp;VLOOKUP($A174,tab_z,2,FALSE)&amp;(E$1+((ROW()-$C179)*4))&amp;":"&amp;VLOOKUP($A174,tab_z,3,FALSE)&amp;(E$2+((ROW()-$C179)*4))),BD!$H$4))/2+IF(E174="","",COUNTIF(INDIRECT("'Calcul1'!"&amp;VLOOKUP($A174,tab_z,2,FALSE)&amp;(E$1+((ROW()-$C179)*4))&amp;":"&amp;VLOOKUP($A174,tab_z,3,FALSE)&amp;(E$2+((ROW()-$C179)*4))),BD!$H$5))/2+IF(E174="","",COUNTIF(INDIRECT("'Calcul1'!"&amp;VLOOKUP($A174,tab_z,2,FALSE)&amp;(E$1+((ROW()-$C179)*4))&amp;":"&amp;VLOOKUP($A174,tab_z,3,FALSE)&amp;(E$2+((ROW()-$C179)*4))),BD!$H$6))/2+IF(E174="","",COUNTIF(INDIRECT("'Calcul1'!"&amp;VLOOKUP($A174,tab_z,2,FALSE)&amp;(E$1+((ROW()-$C179)*4))&amp;":"&amp;VLOOKUP($A174,tab_z,3,FALSE)&amp;(E$2+((ROW()-$C179)*4))),BD!$H$7))/2+IF(E174="","",COUNTIF(INDIRECT("'Calcul1'!"&amp;VLOOKUP($A174,tab_z,2,FALSE)&amp;(E$1+((ROW()-$C179)*4))&amp;":"&amp;VLOOKUP($A174,tab_z,3,FALSE)&amp;(E$2+((ROW()-$C179)*4))),BD!$H$8))/2+IF(E174="","",COUNTIF(INDIRECT("'Calcul1'!"&amp;VLOOKUP($A174,tab_z,2,FALSE)&amp;(E$1+((ROW()-$C179)*4))&amp;":"&amp;VLOOKUP($A174,tab_z,3,FALSE)&amp;(E$2+((ROW()-$C179)*4))),BD!$H$9))/2+IF(E174="","",COUNTIF(INDIRECT("'Calcul1'!"&amp;VLOOKUP($A174,tab_z,2,FALSE)&amp;(E$1+((ROW()-$C179)*4))&amp;":"&amp;VLOOKUP($A174,tab_z,3,FALSE)&amp;(E$2+((ROW()-$C179)*4))),BD!$H$10))/2+IF(E174="","",COUNTIF(INDIRECT("'Calcul1'!"&amp;VLOOKUP($A174,tab_z,2,FALSE)&amp;(E$1+((ROW()-$C179)*4))&amp;":"&amp;VLOOKUP($A174,tab_z,3,FALSE)&amp;(E$2+((ROW()-$C179)*4))),BD!$H$11))/2+IF(E174="","",COUNTIF(INDIRECT("'Calcul1'!"&amp;VLOOKUP($A174,tab_z,2,FALSE)&amp;(E$1+((ROW()-$C179)*4))&amp;":"&amp;VLOOKUP($A174,tab_z,3,FALSE)&amp;(E$2+((ROW()-$C179)*4))),BD!$H$12))/2+IF(E174="","",COUNTIF(INDIRECT("'Calcul1'!"&amp;VLOOKUP($A174,tab_z,2,FALSE)&amp;(E$1+((ROW()-$C179)*4))&amp;":"&amp;VLOOKUP($A174,tab_z,3,FALSE)&amp;(E$2+((ROW()-$C179)*4))),BD!$H$13))/2+IF(E174="","",COUNTIF(INDIRECT("'Calcul1'!"&amp;VLOOKUP($A174,tab_z,2,FALSE)&amp;(E$1+((ROW()-$C179)*4))&amp;":"&amp;VLOOKUP($A174,tab_z,3,FALSE)&amp;(E$2+((ROW()-$C179)*4))),BD!$H$14))/2+IF(E174="","",COUNTIF(INDIRECT("'Calcul1'!"&amp;VLOOKUP($A174,tab_z,2,FALSE)&amp;(E$1+((ROW()-$C179)*4))&amp;":"&amp;VLOOKUP($A174,tab_z,3,FALSE)&amp;(E$2+((ROW()-$C179)*4))),BD!$H$15))/2+IF(E174="","",COUNTIF(INDIRECT("'Calcul1'!"&amp;VLOOKUP($A174,tab_z,2,FALSE)&amp;(E$1+((ROW()-$C179)*4))&amp;":"&amp;VLOOKUP($A174,tab_z,3,FALSE)&amp;(E$2+((ROW()-$C179)*4))),BD!$H$16))/2+IF(E174="","",COUNTIF(INDIRECT("'Calcul1'!"&amp;VLOOKUP($A174,tab_z,2,FALSE)&amp;(E$1+((ROW()-$C179)*4))&amp;":"&amp;VLOOKUP($A174,tab_z,3,FALSE)&amp;(E$2+((ROW()-$C179)*4))),BD!$H$17))/2+IF(E174="","",COUNTIF(INDIRECT("'Calcul1'!"&amp;VLOOKUP($A174,tab_z,2,FALSE)&amp;(E$1+((ROW()-$C179)*4))&amp;":"&amp;VLOOKUP($A174,tab_z,3,FALSE)&amp;(E$2+((ROW()-$C179)*4))),BD!$H$18))/2+IF(E174="","",COUNTIF(INDIRECT("'Calcul1'!"&amp;VLOOKUP($A174,tab_z,2,FALSE)&amp;(E$1+((ROW()-$C179)*4))&amp;":"&amp;VLOOKUP($A174,tab_z,3,FALSE)&amp;(E$2+((ROW()-$C179)*4))),BD!$H$19))/2+IF(E174="","",COUNTIF(INDIRECT("'Calcul1'!"&amp;VLOOKUP($A174,tab_z,2,FALSE)&amp;(E$1+((ROW()-$C179)*4))&amp;":"&amp;VLOOKUP($A174,tab_z,3,FALSE)&amp;(E$2+((ROW()-$C179)*4))),BD!$H$20))/2</f>
        <v>10</v>
      </c>
      <c r="F179" s="275">
        <f ca="1">IF(F174="","",COUNTIF(INDIRECT("'Calcul1'!"&amp;VLOOKUP($A174,tab_z,2,FALSE)&amp;(F$1+((ROW()-$C179)*4))&amp;":"&amp;VLOOKUP($A174,tab_z,3,FALSE)&amp;(F$2+((ROW()-$C179)*4))),BD!$H$2))/2+IF(F174="","",COUNTIF(INDIRECT("'Calcul1'!"&amp;VLOOKUP($A174,tab_z,2,FALSE)&amp;(F$1+((ROW()-$C179)*4))&amp;":"&amp;VLOOKUP($A174,tab_z,3,FALSE)&amp;(F$2+((ROW()-$C179)*4))),BD!$H$3))/2+IF(F174="","",COUNTIF(INDIRECT("'Calcul1'!"&amp;VLOOKUP($A174,tab_z,2,FALSE)&amp;(F$1+((ROW()-$C179)*4))&amp;":"&amp;VLOOKUP($A174,tab_z,3,FALSE)&amp;(F$2+((ROW()-$C179)*4))),BD!$H$4))/2+IF(F174="","",COUNTIF(INDIRECT("'Calcul1'!"&amp;VLOOKUP($A174,tab_z,2,FALSE)&amp;(F$1+((ROW()-$C179)*4))&amp;":"&amp;VLOOKUP($A174,tab_z,3,FALSE)&amp;(F$2+((ROW()-$C179)*4))),BD!$H$5))/2+IF(F174="","",COUNTIF(INDIRECT("'Calcul1'!"&amp;VLOOKUP($A174,tab_z,2,FALSE)&amp;(F$1+((ROW()-$C179)*4))&amp;":"&amp;VLOOKUP($A174,tab_z,3,FALSE)&amp;(F$2+((ROW()-$C179)*4))),BD!$H$6))/2+IF(F174="","",COUNTIF(INDIRECT("'Calcul1'!"&amp;VLOOKUP($A174,tab_z,2,FALSE)&amp;(F$1+((ROW()-$C179)*4))&amp;":"&amp;VLOOKUP($A174,tab_z,3,FALSE)&amp;(F$2+((ROW()-$C179)*4))),BD!$H$7))/2+IF(F174="","",COUNTIF(INDIRECT("'Calcul1'!"&amp;VLOOKUP($A174,tab_z,2,FALSE)&amp;(F$1+((ROW()-$C179)*4))&amp;":"&amp;VLOOKUP($A174,tab_z,3,FALSE)&amp;(F$2+((ROW()-$C179)*4))),BD!$H$8))/2+IF(F174="","",COUNTIF(INDIRECT("'Calcul1'!"&amp;VLOOKUP($A174,tab_z,2,FALSE)&amp;(F$1+((ROW()-$C179)*4))&amp;":"&amp;VLOOKUP($A174,tab_z,3,FALSE)&amp;(F$2+((ROW()-$C179)*4))),BD!$H$9))/2+IF(F174="","",COUNTIF(INDIRECT("'Calcul1'!"&amp;VLOOKUP($A174,tab_z,2,FALSE)&amp;(F$1+((ROW()-$C179)*4))&amp;":"&amp;VLOOKUP($A174,tab_z,3,FALSE)&amp;(F$2+((ROW()-$C179)*4))),BD!$H$10))/2+IF(F174="","",COUNTIF(INDIRECT("'Calcul1'!"&amp;VLOOKUP($A174,tab_z,2,FALSE)&amp;(F$1+((ROW()-$C179)*4))&amp;":"&amp;VLOOKUP($A174,tab_z,3,FALSE)&amp;(F$2+((ROW()-$C179)*4))),BD!$H$11))/2+IF(F174="","",COUNTIF(INDIRECT("'Calcul1'!"&amp;VLOOKUP($A174,tab_z,2,FALSE)&amp;(F$1+((ROW()-$C179)*4))&amp;":"&amp;VLOOKUP($A174,tab_z,3,FALSE)&amp;(F$2+((ROW()-$C179)*4))),BD!$H$12))/2+IF(F174="","",COUNTIF(INDIRECT("'Calcul1'!"&amp;VLOOKUP($A174,tab_z,2,FALSE)&amp;(F$1+((ROW()-$C179)*4))&amp;":"&amp;VLOOKUP($A174,tab_z,3,FALSE)&amp;(F$2+((ROW()-$C179)*4))),BD!$H$13))/2+IF(F174="","",COUNTIF(INDIRECT("'Calcul1'!"&amp;VLOOKUP($A174,tab_z,2,FALSE)&amp;(F$1+((ROW()-$C179)*4))&amp;":"&amp;VLOOKUP($A174,tab_z,3,FALSE)&amp;(F$2+((ROW()-$C179)*4))),BD!$H$14))/2+IF(F174="","",COUNTIF(INDIRECT("'Calcul1'!"&amp;VLOOKUP($A174,tab_z,2,FALSE)&amp;(F$1+((ROW()-$C179)*4))&amp;":"&amp;VLOOKUP($A174,tab_z,3,FALSE)&amp;(F$2+((ROW()-$C179)*4))),BD!$H$15))/2+IF(F174="","",COUNTIF(INDIRECT("'Calcul1'!"&amp;VLOOKUP($A174,tab_z,2,FALSE)&amp;(F$1+((ROW()-$C179)*4))&amp;":"&amp;VLOOKUP($A174,tab_z,3,FALSE)&amp;(F$2+((ROW()-$C179)*4))),BD!$H$16))/2+IF(F174="","",COUNTIF(INDIRECT("'Calcul1'!"&amp;VLOOKUP($A174,tab_z,2,FALSE)&amp;(F$1+((ROW()-$C179)*4))&amp;":"&amp;VLOOKUP($A174,tab_z,3,FALSE)&amp;(F$2+((ROW()-$C179)*4))),BD!$H$17))/2+IF(F174="","",COUNTIF(INDIRECT("'Calcul1'!"&amp;VLOOKUP($A174,tab_z,2,FALSE)&amp;(F$1+((ROW()-$C179)*4))&amp;":"&amp;VLOOKUP($A174,tab_z,3,FALSE)&amp;(F$2+((ROW()-$C179)*4))),BD!$H$18))/2+IF(F174="","",COUNTIF(INDIRECT("'Calcul1'!"&amp;VLOOKUP($A174,tab_z,2,FALSE)&amp;(F$1+((ROW()-$C179)*4))&amp;":"&amp;VLOOKUP($A174,tab_z,3,FALSE)&amp;(F$2+((ROW()-$C179)*4))),BD!$H$19))/2+IF(F174="","",COUNTIF(INDIRECT("'Calcul1'!"&amp;VLOOKUP($A174,tab_z,2,FALSE)&amp;(F$1+((ROW()-$C179)*4))&amp;":"&amp;VLOOKUP($A174,tab_z,3,FALSE)&amp;(F$2+((ROW()-$C179)*4))),BD!$H$20))/2</f>
        <v>7</v>
      </c>
      <c r="G179" s="275">
        <f ca="1">IF(G174="","",COUNTIF(INDIRECT("'Calcul1'!"&amp;VLOOKUP($A174,tab_z,2,FALSE)&amp;(G$1+((ROW()-$C179)*4))&amp;":"&amp;VLOOKUP($A174,tab_z,3,FALSE)&amp;(G$2+((ROW()-$C179)*4))),BD!$H$2))/2+IF(G174="","",COUNTIF(INDIRECT("'Calcul1'!"&amp;VLOOKUP($A174,tab_z,2,FALSE)&amp;(G$1+((ROW()-$C179)*4))&amp;":"&amp;VLOOKUP($A174,tab_z,3,FALSE)&amp;(G$2+((ROW()-$C179)*4))),BD!$H$3))/2+IF(G174="","",COUNTIF(INDIRECT("'Calcul1'!"&amp;VLOOKUP($A174,tab_z,2,FALSE)&amp;(G$1+((ROW()-$C179)*4))&amp;":"&amp;VLOOKUP($A174,tab_z,3,FALSE)&amp;(G$2+((ROW()-$C179)*4))),BD!$H$4))/2+IF(G174="","",COUNTIF(INDIRECT("'Calcul1'!"&amp;VLOOKUP($A174,tab_z,2,FALSE)&amp;(G$1+((ROW()-$C179)*4))&amp;":"&amp;VLOOKUP($A174,tab_z,3,FALSE)&amp;(G$2+((ROW()-$C179)*4))),BD!$H$5))/2+IF(G174="","",COUNTIF(INDIRECT("'Calcul1'!"&amp;VLOOKUP($A174,tab_z,2,FALSE)&amp;(G$1+((ROW()-$C179)*4))&amp;":"&amp;VLOOKUP($A174,tab_z,3,FALSE)&amp;(G$2+((ROW()-$C179)*4))),BD!$H$6))/2+IF(G174="","",COUNTIF(INDIRECT("'Calcul1'!"&amp;VLOOKUP($A174,tab_z,2,FALSE)&amp;(G$1+((ROW()-$C179)*4))&amp;":"&amp;VLOOKUP($A174,tab_z,3,FALSE)&amp;(G$2+((ROW()-$C179)*4))),BD!$H$7))/2+IF(G174="","",COUNTIF(INDIRECT("'Calcul1'!"&amp;VLOOKUP($A174,tab_z,2,FALSE)&amp;(G$1+((ROW()-$C179)*4))&amp;":"&amp;VLOOKUP($A174,tab_z,3,FALSE)&amp;(G$2+((ROW()-$C179)*4))),BD!$H$8))/2+IF(G174="","",COUNTIF(INDIRECT("'Calcul1'!"&amp;VLOOKUP($A174,tab_z,2,FALSE)&amp;(G$1+((ROW()-$C179)*4))&amp;":"&amp;VLOOKUP($A174,tab_z,3,FALSE)&amp;(G$2+((ROW()-$C179)*4))),BD!$H$9))/2+IF(G174="","",COUNTIF(INDIRECT("'Calcul1'!"&amp;VLOOKUP($A174,tab_z,2,FALSE)&amp;(G$1+((ROW()-$C179)*4))&amp;":"&amp;VLOOKUP($A174,tab_z,3,FALSE)&amp;(G$2+((ROW()-$C179)*4))),BD!$H$10))/2+IF(G174="","",COUNTIF(INDIRECT("'Calcul1'!"&amp;VLOOKUP($A174,tab_z,2,FALSE)&amp;(G$1+((ROW()-$C179)*4))&amp;":"&amp;VLOOKUP($A174,tab_z,3,FALSE)&amp;(G$2+((ROW()-$C179)*4))),BD!$H$11))/2+IF(G174="","",COUNTIF(INDIRECT("'Calcul1'!"&amp;VLOOKUP($A174,tab_z,2,FALSE)&amp;(G$1+((ROW()-$C179)*4))&amp;":"&amp;VLOOKUP($A174,tab_z,3,FALSE)&amp;(G$2+((ROW()-$C179)*4))),BD!$H$12))/2+IF(G174="","",COUNTIF(INDIRECT("'Calcul1'!"&amp;VLOOKUP($A174,tab_z,2,FALSE)&amp;(G$1+((ROW()-$C179)*4))&amp;":"&amp;VLOOKUP($A174,tab_z,3,FALSE)&amp;(G$2+((ROW()-$C179)*4))),BD!$H$13))/2+IF(G174="","",COUNTIF(INDIRECT("'Calcul1'!"&amp;VLOOKUP($A174,tab_z,2,FALSE)&amp;(G$1+((ROW()-$C179)*4))&amp;":"&amp;VLOOKUP($A174,tab_z,3,FALSE)&amp;(G$2+((ROW()-$C179)*4))),BD!$H$14))/2+IF(G174="","",COUNTIF(INDIRECT("'Calcul1'!"&amp;VLOOKUP($A174,tab_z,2,FALSE)&amp;(G$1+((ROW()-$C179)*4))&amp;":"&amp;VLOOKUP($A174,tab_z,3,FALSE)&amp;(G$2+((ROW()-$C179)*4))),BD!$H$15))/2+IF(G174="","",COUNTIF(INDIRECT("'Calcul1'!"&amp;VLOOKUP($A174,tab_z,2,FALSE)&amp;(G$1+((ROW()-$C179)*4))&amp;":"&amp;VLOOKUP($A174,tab_z,3,FALSE)&amp;(G$2+((ROW()-$C179)*4))),BD!$H$16))/2+IF(G174="","",COUNTIF(INDIRECT("'Calcul1'!"&amp;VLOOKUP($A174,tab_z,2,FALSE)&amp;(G$1+((ROW()-$C179)*4))&amp;":"&amp;VLOOKUP($A174,tab_z,3,FALSE)&amp;(G$2+((ROW()-$C179)*4))),BD!$H$17))/2+IF(G174="","",COUNTIF(INDIRECT("'Calcul1'!"&amp;VLOOKUP($A174,tab_z,2,FALSE)&amp;(G$1+((ROW()-$C179)*4))&amp;":"&amp;VLOOKUP($A174,tab_z,3,FALSE)&amp;(G$2+((ROW()-$C179)*4))),BD!$H$18))/2+IF(G174="","",COUNTIF(INDIRECT("'Calcul1'!"&amp;VLOOKUP($A174,tab_z,2,FALSE)&amp;(G$1+((ROW()-$C179)*4))&amp;":"&amp;VLOOKUP($A174,tab_z,3,FALSE)&amp;(G$2+((ROW()-$C179)*4))),BD!$H$19))/2+IF(G174="","",COUNTIF(INDIRECT("'Calcul1'!"&amp;VLOOKUP($A174,tab_z,2,FALSE)&amp;(G$1+((ROW()-$C179)*4))&amp;":"&amp;VLOOKUP($A174,tab_z,3,FALSE)&amp;(G$2+((ROW()-$C179)*4))),BD!$H$20))/2</f>
        <v>0</v>
      </c>
      <c r="H179" s="275" t="e">
        <f ca="1">IF(H174="","",COUNTIF(INDIRECT("'Calcul1'!"&amp;VLOOKUP($A174,tab_z,2,FALSE)&amp;(H$1+((ROW()-$C179)*4))&amp;":"&amp;VLOOKUP($A174,tab_z,3,FALSE)&amp;(H$2+((ROW()-$C179)*4))),BD!$H$2))/2+IF(H174="","",COUNTIF(INDIRECT("'Calcul1'!"&amp;VLOOKUP($A174,tab_z,2,FALSE)&amp;(H$1+((ROW()-$C179)*4))&amp;":"&amp;VLOOKUP($A174,tab_z,3,FALSE)&amp;(H$2+((ROW()-$C179)*4))),BD!$H$3))/2+IF(H174="","",COUNTIF(INDIRECT("'Calcul1'!"&amp;VLOOKUP($A174,tab_z,2,FALSE)&amp;(H$1+((ROW()-$C179)*4))&amp;":"&amp;VLOOKUP($A174,tab_z,3,FALSE)&amp;(H$2+((ROW()-$C179)*4))),BD!$H$4))/2+IF(H174="","",COUNTIF(INDIRECT("'Calcul1'!"&amp;VLOOKUP($A174,tab_z,2,FALSE)&amp;(H$1+((ROW()-$C179)*4))&amp;":"&amp;VLOOKUP($A174,tab_z,3,FALSE)&amp;(H$2+((ROW()-$C179)*4))),BD!$H$5))/2+IF(H174="","",COUNTIF(INDIRECT("'Calcul1'!"&amp;VLOOKUP($A174,tab_z,2,FALSE)&amp;(H$1+((ROW()-$C179)*4))&amp;":"&amp;VLOOKUP($A174,tab_z,3,FALSE)&amp;(H$2+((ROW()-$C179)*4))),BD!$H$6))/2+IF(H174="","",COUNTIF(INDIRECT("'Calcul1'!"&amp;VLOOKUP($A174,tab_z,2,FALSE)&amp;(H$1+((ROW()-$C179)*4))&amp;":"&amp;VLOOKUP($A174,tab_z,3,FALSE)&amp;(H$2+((ROW()-$C179)*4))),BD!$H$7))/2+IF(H174="","",COUNTIF(INDIRECT("'Calcul1'!"&amp;VLOOKUP($A174,tab_z,2,FALSE)&amp;(H$1+((ROW()-$C179)*4))&amp;":"&amp;VLOOKUP($A174,tab_z,3,FALSE)&amp;(H$2+((ROW()-$C179)*4))),BD!$H$8))/2+IF(H174="","",COUNTIF(INDIRECT("'Calcul1'!"&amp;VLOOKUP($A174,tab_z,2,FALSE)&amp;(H$1+((ROW()-$C179)*4))&amp;":"&amp;VLOOKUP($A174,tab_z,3,FALSE)&amp;(H$2+((ROW()-$C179)*4))),BD!$H$9))/2+IF(H174="","",COUNTIF(INDIRECT("'Calcul1'!"&amp;VLOOKUP($A174,tab_z,2,FALSE)&amp;(H$1+((ROW()-$C179)*4))&amp;":"&amp;VLOOKUP($A174,tab_z,3,FALSE)&amp;(H$2+((ROW()-$C179)*4))),BD!$H$10))/2+IF(H174="","",COUNTIF(INDIRECT("'Calcul1'!"&amp;VLOOKUP($A174,tab_z,2,FALSE)&amp;(H$1+((ROW()-$C179)*4))&amp;":"&amp;VLOOKUP($A174,tab_z,3,FALSE)&amp;(H$2+((ROW()-$C179)*4))),BD!$H$11))/2+IF(H174="","",COUNTIF(INDIRECT("'Calcul1'!"&amp;VLOOKUP($A174,tab_z,2,FALSE)&amp;(H$1+((ROW()-$C179)*4))&amp;":"&amp;VLOOKUP($A174,tab_z,3,FALSE)&amp;(H$2+((ROW()-$C179)*4))),BD!$H$12))/2+IF(H174="","",COUNTIF(INDIRECT("'Calcul1'!"&amp;VLOOKUP($A174,tab_z,2,FALSE)&amp;(H$1+((ROW()-$C179)*4))&amp;":"&amp;VLOOKUP($A174,tab_z,3,FALSE)&amp;(H$2+((ROW()-$C179)*4))),BD!$H$13))/2+IF(H174="","",COUNTIF(INDIRECT("'Calcul1'!"&amp;VLOOKUP($A174,tab_z,2,FALSE)&amp;(H$1+((ROW()-$C179)*4))&amp;":"&amp;VLOOKUP($A174,tab_z,3,FALSE)&amp;(H$2+((ROW()-$C179)*4))),BD!$H$14))/2+IF(H174="","",COUNTIF(INDIRECT("'Calcul1'!"&amp;VLOOKUP($A174,tab_z,2,FALSE)&amp;(H$1+((ROW()-$C179)*4))&amp;":"&amp;VLOOKUP($A174,tab_z,3,FALSE)&amp;(H$2+((ROW()-$C179)*4))),BD!$H$15))/2+IF(H174="","",COUNTIF(INDIRECT("'Calcul1'!"&amp;VLOOKUP($A174,tab_z,2,FALSE)&amp;(H$1+((ROW()-$C179)*4))&amp;":"&amp;VLOOKUP($A174,tab_z,3,FALSE)&amp;(H$2+((ROW()-$C179)*4))),BD!$H$16))/2+IF(H174="","",COUNTIF(INDIRECT("'Calcul1'!"&amp;VLOOKUP($A174,tab_z,2,FALSE)&amp;(H$1+((ROW()-$C179)*4))&amp;":"&amp;VLOOKUP($A174,tab_z,3,FALSE)&amp;(H$2+((ROW()-$C179)*4))),BD!$H$17))/2+IF(H174="","",COUNTIF(INDIRECT("'Calcul1'!"&amp;VLOOKUP($A174,tab_z,2,FALSE)&amp;(H$1+((ROW()-$C179)*4))&amp;":"&amp;VLOOKUP($A174,tab_z,3,FALSE)&amp;(H$2+((ROW()-$C179)*4))),BD!$H$18))/2+IF(H174="","",COUNTIF(INDIRECT("'Calcul1'!"&amp;VLOOKUP($A174,tab_z,2,FALSE)&amp;(H$1+((ROW()-$C179)*4))&amp;":"&amp;VLOOKUP($A174,tab_z,3,FALSE)&amp;(H$2+((ROW()-$C179)*4))),BD!$H$19))/2+IF(H174="","",COUNTIF(INDIRECT("'Calcul1'!"&amp;VLOOKUP($A174,tab_z,2,FALSE)&amp;(H$1+((ROW()-$C179)*4))&amp;":"&amp;VLOOKUP($A174,tab_z,3,FALSE)&amp;(H$2+((ROW()-$C179)*4))),BD!$H$20))/2</f>
        <v>#VALUE!</v>
      </c>
      <c r="I179" s="275" t="e">
        <f ca="1">IF(I174="","",COUNTIF(INDIRECT("'Calcul1'!"&amp;VLOOKUP($A174,tab_z,2,FALSE)&amp;(I$1+((ROW()-$C179)*4))&amp;":"&amp;VLOOKUP($A174,tab_z,3,FALSE)&amp;(I$2+((ROW()-$C179)*4))),BD!$H$2))/2+IF(I174="","",COUNTIF(INDIRECT("'Calcul1'!"&amp;VLOOKUP($A174,tab_z,2,FALSE)&amp;(I$1+((ROW()-$C179)*4))&amp;":"&amp;VLOOKUP($A174,tab_z,3,FALSE)&amp;(I$2+((ROW()-$C179)*4))),BD!$H$3))/2+IF(I174="","",COUNTIF(INDIRECT("'Calcul1'!"&amp;VLOOKUP($A174,tab_z,2,FALSE)&amp;(I$1+((ROW()-$C179)*4))&amp;":"&amp;VLOOKUP($A174,tab_z,3,FALSE)&amp;(I$2+((ROW()-$C179)*4))),BD!$H$4))/2+IF(I174="","",COUNTIF(INDIRECT("'Calcul1'!"&amp;VLOOKUP($A174,tab_z,2,FALSE)&amp;(I$1+((ROW()-$C179)*4))&amp;":"&amp;VLOOKUP($A174,tab_z,3,FALSE)&amp;(I$2+((ROW()-$C179)*4))),BD!$H$5))/2+IF(I174="","",COUNTIF(INDIRECT("'Calcul1'!"&amp;VLOOKUP($A174,tab_z,2,FALSE)&amp;(I$1+((ROW()-$C179)*4))&amp;":"&amp;VLOOKUP($A174,tab_z,3,FALSE)&amp;(I$2+((ROW()-$C179)*4))),BD!$H$6))/2+IF(I174="","",COUNTIF(INDIRECT("'Calcul1'!"&amp;VLOOKUP($A174,tab_z,2,FALSE)&amp;(I$1+((ROW()-$C179)*4))&amp;":"&amp;VLOOKUP($A174,tab_z,3,FALSE)&amp;(I$2+((ROW()-$C179)*4))),BD!$H$7))/2+IF(I174="","",COUNTIF(INDIRECT("'Calcul1'!"&amp;VLOOKUP($A174,tab_z,2,FALSE)&amp;(I$1+((ROW()-$C179)*4))&amp;":"&amp;VLOOKUP($A174,tab_z,3,FALSE)&amp;(I$2+((ROW()-$C179)*4))),BD!$H$8))/2+IF(I174="","",COUNTIF(INDIRECT("'Calcul1'!"&amp;VLOOKUP($A174,tab_z,2,FALSE)&amp;(I$1+((ROW()-$C179)*4))&amp;":"&amp;VLOOKUP($A174,tab_z,3,FALSE)&amp;(I$2+((ROW()-$C179)*4))),BD!$H$9))/2+IF(I174="","",COUNTIF(INDIRECT("'Calcul1'!"&amp;VLOOKUP($A174,tab_z,2,FALSE)&amp;(I$1+((ROW()-$C179)*4))&amp;":"&amp;VLOOKUP($A174,tab_z,3,FALSE)&amp;(I$2+((ROW()-$C179)*4))),BD!$H$10))/2+IF(I174="","",COUNTIF(INDIRECT("'Calcul1'!"&amp;VLOOKUP($A174,tab_z,2,FALSE)&amp;(I$1+((ROW()-$C179)*4))&amp;":"&amp;VLOOKUP($A174,tab_z,3,FALSE)&amp;(I$2+((ROW()-$C179)*4))),BD!$H$11))/2+IF(I174="","",COUNTIF(INDIRECT("'Calcul1'!"&amp;VLOOKUP($A174,tab_z,2,FALSE)&amp;(I$1+((ROW()-$C179)*4))&amp;":"&amp;VLOOKUP($A174,tab_z,3,FALSE)&amp;(I$2+((ROW()-$C179)*4))),BD!$H$12))/2+IF(I174="","",COUNTIF(INDIRECT("'Calcul1'!"&amp;VLOOKUP($A174,tab_z,2,FALSE)&amp;(I$1+((ROW()-$C179)*4))&amp;":"&amp;VLOOKUP($A174,tab_z,3,FALSE)&amp;(I$2+((ROW()-$C179)*4))),BD!$H$13))/2+IF(I174="","",COUNTIF(INDIRECT("'Calcul1'!"&amp;VLOOKUP($A174,tab_z,2,FALSE)&amp;(I$1+((ROW()-$C179)*4))&amp;":"&amp;VLOOKUP($A174,tab_z,3,FALSE)&amp;(I$2+((ROW()-$C179)*4))),BD!$H$14))/2+IF(I174="","",COUNTIF(INDIRECT("'Calcul1'!"&amp;VLOOKUP($A174,tab_z,2,FALSE)&amp;(I$1+((ROW()-$C179)*4))&amp;":"&amp;VLOOKUP($A174,tab_z,3,FALSE)&amp;(I$2+((ROW()-$C179)*4))),BD!$H$15))/2+IF(I174="","",COUNTIF(INDIRECT("'Calcul1'!"&amp;VLOOKUP($A174,tab_z,2,FALSE)&amp;(I$1+((ROW()-$C179)*4))&amp;":"&amp;VLOOKUP($A174,tab_z,3,FALSE)&amp;(I$2+((ROW()-$C179)*4))),BD!$H$16))/2+IF(I174="","",COUNTIF(INDIRECT("'Calcul1'!"&amp;VLOOKUP($A174,tab_z,2,FALSE)&amp;(I$1+((ROW()-$C179)*4))&amp;":"&amp;VLOOKUP($A174,tab_z,3,FALSE)&amp;(I$2+((ROW()-$C179)*4))),BD!$H$17))/2+IF(I174="","",COUNTIF(INDIRECT("'Calcul1'!"&amp;VLOOKUP($A174,tab_z,2,FALSE)&amp;(I$1+((ROW()-$C179)*4))&amp;":"&amp;VLOOKUP($A174,tab_z,3,FALSE)&amp;(I$2+((ROW()-$C179)*4))),BD!$H$18))/2+IF(I174="","",COUNTIF(INDIRECT("'Calcul1'!"&amp;VLOOKUP($A174,tab_z,2,FALSE)&amp;(I$1+((ROW()-$C179)*4))&amp;":"&amp;VLOOKUP($A174,tab_z,3,FALSE)&amp;(I$2+((ROW()-$C179)*4))),BD!$H$19))/2+IF(I174="","",COUNTIF(INDIRECT("'Calcul1'!"&amp;VLOOKUP($A174,tab_z,2,FALSE)&amp;(I$1+((ROW()-$C179)*4))&amp;":"&amp;VLOOKUP($A174,tab_z,3,FALSE)&amp;(I$2+((ROW()-$C179)*4))),BD!$H$20))/2</f>
        <v>#VALUE!</v>
      </c>
      <c r="J179" s="275" t="e">
        <f ca="1">IF(J174="","",COUNTIF(INDIRECT("'Calcul1'!"&amp;VLOOKUP($A174,tab_z,2,FALSE)&amp;(J$1+((ROW()-$C179)*4))&amp;":"&amp;VLOOKUP($A174,tab_z,3,FALSE)&amp;(J$2+((ROW()-$C179)*4))),BD!$H$2))/2+IF(J174="","",COUNTIF(INDIRECT("'Calcul1'!"&amp;VLOOKUP($A174,tab_z,2,FALSE)&amp;(J$1+((ROW()-$C179)*4))&amp;":"&amp;VLOOKUP($A174,tab_z,3,FALSE)&amp;(J$2+((ROW()-$C179)*4))),BD!$H$3))/2+IF(J174="","",COUNTIF(INDIRECT("'Calcul1'!"&amp;VLOOKUP($A174,tab_z,2,FALSE)&amp;(J$1+((ROW()-$C179)*4))&amp;":"&amp;VLOOKUP($A174,tab_z,3,FALSE)&amp;(J$2+((ROW()-$C179)*4))),BD!$H$4))/2+IF(J174="","",COUNTIF(INDIRECT("'Calcul1'!"&amp;VLOOKUP($A174,tab_z,2,FALSE)&amp;(J$1+((ROW()-$C179)*4))&amp;":"&amp;VLOOKUP($A174,tab_z,3,FALSE)&amp;(J$2+((ROW()-$C179)*4))),BD!$H$5))/2+IF(J174="","",COUNTIF(INDIRECT("'Calcul1'!"&amp;VLOOKUP($A174,tab_z,2,FALSE)&amp;(J$1+((ROW()-$C179)*4))&amp;":"&amp;VLOOKUP($A174,tab_z,3,FALSE)&amp;(J$2+((ROW()-$C179)*4))),BD!$H$6))/2+IF(J174="","",COUNTIF(INDIRECT("'Calcul1'!"&amp;VLOOKUP($A174,tab_z,2,FALSE)&amp;(J$1+((ROW()-$C179)*4))&amp;":"&amp;VLOOKUP($A174,tab_z,3,FALSE)&amp;(J$2+((ROW()-$C179)*4))),BD!$H$7))/2+IF(J174="","",COUNTIF(INDIRECT("'Calcul1'!"&amp;VLOOKUP($A174,tab_z,2,FALSE)&amp;(J$1+((ROW()-$C179)*4))&amp;":"&amp;VLOOKUP($A174,tab_z,3,FALSE)&amp;(J$2+((ROW()-$C179)*4))),BD!$H$8))/2+IF(J174="","",COUNTIF(INDIRECT("'Calcul1'!"&amp;VLOOKUP($A174,tab_z,2,FALSE)&amp;(J$1+((ROW()-$C179)*4))&amp;":"&amp;VLOOKUP($A174,tab_z,3,FALSE)&amp;(J$2+((ROW()-$C179)*4))),BD!$H$9))/2+IF(J174="","",COUNTIF(INDIRECT("'Calcul1'!"&amp;VLOOKUP($A174,tab_z,2,FALSE)&amp;(J$1+((ROW()-$C179)*4))&amp;":"&amp;VLOOKUP($A174,tab_z,3,FALSE)&amp;(J$2+((ROW()-$C179)*4))),BD!$H$10))/2+IF(J174="","",COUNTIF(INDIRECT("'Calcul1'!"&amp;VLOOKUP($A174,tab_z,2,FALSE)&amp;(J$1+((ROW()-$C179)*4))&amp;":"&amp;VLOOKUP($A174,tab_z,3,FALSE)&amp;(J$2+((ROW()-$C179)*4))),BD!$H$11))/2+IF(J174="","",COUNTIF(INDIRECT("'Calcul1'!"&amp;VLOOKUP($A174,tab_z,2,FALSE)&amp;(J$1+((ROW()-$C179)*4))&amp;":"&amp;VLOOKUP($A174,tab_z,3,FALSE)&amp;(J$2+((ROW()-$C179)*4))),BD!$H$12))/2+IF(J174="","",COUNTIF(INDIRECT("'Calcul1'!"&amp;VLOOKUP($A174,tab_z,2,FALSE)&amp;(J$1+((ROW()-$C179)*4))&amp;":"&amp;VLOOKUP($A174,tab_z,3,FALSE)&amp;(J$2+((ROW()-$C179)*4))),BD!$H$13))/2+IF(J174="","",COUNTIF(INDIRECT("'Calcul1'!"&amp;VLOOKUP($A174,tab_z,2,FALSE)&amp;(J$1+((ROW()-$C179)*4))&amp;":"&amp;VLOOKUP($A174,tab_z,3,FALSE)&amp;(J$2+((ROW()-$C179)*4))),BD!$H$14))/2+IF(J174="","",COUNTIF(INDIRECT("'Calcul1'!"&amp;VLOOKUP($A174,tab_z,2,FALSE)&amp;(J$1+((ROW()-$C179)*4))&amp;":"&amp;VLOOKUP($A174,tab_z,3,FALSE)&amp;(J$2+((ROW()-$C179)*4))),BD!$H$15))/2+IF(J174="","",COUNTIF(INDIRECT("'Calcul1'!"&amp;VLOOKUP($A174,tab_z,2,FALSE)&amp;(J$1+((ROW()-$C179)*4))&amp;":"&amp;VLOOKUP($A174,tab_z,3,FALSE)&amp;(J$2+((ROW()-$C179)*4))),BD!$H$16))/2+IF(J174="","",COUNTIF(INDIRECT("'Calcul1'!"&amp;VLOOKUP($A174,tab_z,2,FALSE)&amp;(J$1+((ROW()-$C179)*4))&amp;":"&amp;VLOOKUP($A174,tab_z,3,FALSE)&amp;(J$2+((ROW()-$C179)*4))),BD!$H$17))/2+IF(J174="","",COUNTIF(INDIRECT("'Calcul1'!"&amp;VLOOKUP($A174,tab_z,2,FALSE)&amp;(J$1+((ROW()-$C179)*4))&amp;":"&amp;VLOOKUP($A174,tab_z,3,FALSE)&amp;(J$2+((ROW()-$C179)*4))),BD!$H$18))/2+IF(J174="","",COUNTIF(INDIRECT("'Calcul1'!"&amp;VLOOKUP($A174,tab_z,2,FALSE)&amp;(J$1+((ROW()-$C179)*4))&amp;":"&amp;VLOOKUP($A174,tab_z,3,FALSE)&amp;(J$2+((ROW()-$C179)*4))),BD!$H$19))/2+IF(J174="","",COUNTIF(INDIRECT("'Calcul1'!"&amp;VLOOKUP($A174,tab_z,2,FALSE)&amp;(J$1+((ROW()-$C179)*4))&amp;":"&amp;VLOOKUP($A174,tab_z,3,FALSE)&amp;(J$2+((ROW()-$C179)*4))),BD!$H$20))/2</f>
        <v>#VALUE!</v>
      </c>
      <c r="K179" s="275" t="e">
        <f ca="1">IF(K174="","",COUNTIF(INDIRECT("'Calcul1'!"&amp;VLOOKUP($A174,tab_z,2,FALSE)&amp;(K$1+((ROW()-$C179)*4))&amp;":"&amp;VLOOKUP($A174,tab_z,3,FALSE)&amp;(K$2+((ROW()-$C179)*4))),BD!$H$2))/2+IF(K174="","",COUNTIF(INDIRECT("'Calcul1'!"&amp;VLOOKUP($A174,tab_z,2,FALSE)&amp;(K$1+((ROW()-$C179)*4))&amp;":"&amp;VLOOKUP($A174,tab_z,3,FALSE)&amp;(K$2+((ROW()-$C179)*4))),BD!$H$3))/2+IF(K174="","",COUNTIF(INDIRECT("'Calcul1'!"&amp;VLOOKUP($A174,tab_z,2,FALSE)&amp;(K$1+((ROW()-$C179)*4))&amp;":"&amp;VLOOKUP($A174,tab_z,3,FALSE)&amp;(K$2+((ROW()-$C179)*4))),BD!$H$4))/2+IF(K174="","",COUNTIF(INDIRECT("'Calcul1'!"&amp;VLOOKUP($A174,tab_z,2,FALSE)&amp;(K$1+((ROW()-$C179)*4))&amp;":"&amp;VLOOKUP($A174,tab_z,3,FALSE)&amp;(K$2+((ROW()-$C179)*4))),BD!$H$5))/2+IF(K174="","",COUNTIF(INDIRECT("'Calcul1'!"&amp;VLOOKUP($A174,tab_z,2,FALSE)&amp;(K$1+((ROW()-$C179)*4))&amp;":"&amp;VLOOKUP($A174,tab_z,3,FALSE)&amp;(K$2+((ROW()-$C179)*4))),BD!$H$6))/2+IF(K174="","",COUNTIF(INDIRECT("'Calcul1'!"&amp;VLOOKUP($A174,tab_z,2,FALSE)&amp;(K$1+((ROW()-$C179)*4))&amp;":"&amp;VLOOKUP($A174,tab_z,3,FALSE)&amp;(K$2+((ROW()-$C179)*4))),BD!$H$7))/2+IF(K174="","",COUNTIF(INDIRECT("'Calcul1'!"&amp;VLOOKUP($A174,tab_z,2,FALSE)&amp;(K$1+((ROW()-$C179)*4))&amp;":"&amp;VLOOKUP($A174,tab_z,3,FALSE)&amp;(K$2+((ROW()-$C179)*4))),BD!$H$8))/2+IF(K174="","",COUNTIF(INDIRECT("'Calcul1'!"&amp;VLOOKUP($A174,tab_z,2,FALSE)&amp;(K$1+((ROW()-$C179)*4))&amp;":"&amp;VLOOKUP($A174,tab_z,3,FALSE)&amp;(K$2+((ROW()-$C179)*4))),BD!$H$9))/2+IF(K174="","",COUNTIF(INDIRECT("'Calcul1'!"&amp;VLOOKUP($A174,tab_z,2,FALSE)&amp;(K$1+((ROW()-$C179)*4))&amp;":"&amp;VLOOKUP($A174,tab_z,3,FALSE)&amp;(K$2+((ROW()-$C179)*4))),BD!$H$10))/2+IF(K174="","",COUNTIF(INDIRECT("'Calcul1'!"&amp;VLOOKUP($A174,tab_z,2,FALSE)&amp;(K$1+((ROW()-$C179)*4))&amp;":"&amp;VLOOKUP($A174,tab_z,3,FALSE)&amp;(K$2+((ROW()-$C179)*4))),BD!$H$11))/2+IF(K174="","",COUNTIF(INDIRECT("'Calcul1'!"&amp;VLOOKUP($A174,tab_z,2,FALSE)&amp;(K$1+((ROW()-$C179)*4))&amp;":"&amp;VLOOKUP($A174,tab_z,3,FALSE)&amp;(K$2+((ROW()-$C179)*4))),BD!$H$12))/2+IF(K174="","",COUNTIF(INDIRECT("'Calcul1'!"&amp;VLOOKUP($A174,tab_z,2,FALSE)&amp;(K$1+((ROW()-$C179)*4))&amp;":"&amp;VLOOKUP($A174,tab_z,3,FALSE)&amp;(K$2+((ROW()-$C179)*4))),BD!$H$13))/2+IF(K174="","",COUNTIF(INDIRECT("'Calcul1'!"&amp;VLOOKUP($A174,tab_z,2,FALSE)&amp;(K$1+((ROW()-$C179)*4))&amp;":"&amp;VLOOKUP($A174,tab_z,3,FALSE)&amp;(K$2+((ROW()-$C179)*4))),BD!$H$14))/2+IF(K174="","",COUNTIF(INDIRECT("'Calcul1'!"&amp;VLOOKUP($A174,tab_z,2,FALSE)&amp;(K$1+((ROW()-$C179)*4))&amp;":"&amp;VLOOKUP($A174,tab_z,3,FALSE)&amp;(K$2+((ROW()-$C179)*4))),BD!$H$15))/2+IF(K174="","",COUNTIF(INDIRECT("'Calcul1'!"&amp;VLOOKUP($A174,tab_z,2,FALSE)&amp;(K$1+((ROW()-$C179)*4))&amp;":"&amp;VLOOKUP($A174,tab_z,3,FALSE)&amp;(K$2+((ROW()-$C179)*4))),BD!$H$16))/2+IF(K174="","",COUNTIF(INDIRECT("'Calcul1'!"&amp;VLOOKUP($A174,tab_z,2,FALSE)&amp;(K$1+((ROW()-$C179)*4))&amp;":"&amp;VLOOKUP($A174,tab_z,3,FALSE)&amp;(K$2+((ROW()-$C179)*4))),BD!$H$17))/2+IF(K174="","",COUNTIF(INDIRECT("'Calcul1'!"&amp;VLOOKUP($A174,tab_z,2,FALSE)&amp;(K$1+((ROW()-$C179)*4))&amp;":"&amp;VLOOKUP($A174,tab_z,3,FALSE)&amp;(K$2+((ROW()-$C179)*4))),BD!$H$18))/2+IF(K174="","",COUNTIF(INDIRECT("'Calcul1'!"&amp;VLOOKUP($A174,tab_z,2,FALSE)&amp;(K$1+((ROW()-$C179)*4))&amp;":"&amp;VLOOKUP($A174,tab_z,3,FALSE)&amp;(K$2+((ROW()-$C179)*4))),BD!$H$19))/2+IF(K174="","",COUNTIF(INDIRECT("'Calcul1'!"&amp;VLOOKUP($A174,tab_z,2,FALSE)&amp;(K$1+((ROW()-$C179)*4))&amp;":"&amp;VLOOKUP($A174,tab_z,3,FALSE)&amp;(K$2+((ROW()-$C179)*4))),BD!$H$20))/2</f>
        <v>#VALUE!</v>
      </c>
      <c r="L179" s="275" t="e">
        <f ca="1">IF(L174="","",COUNTIF(INDIRECT("'Calcul1'!"&amp;VLOOKUP($A174,tab_z,2,FALSE)&amp;(L$1+((ROW()-$C179)*4))&amp;":"&amp;VLOOKUP($A174,tab_z,3,FALSE)&amp;(L$2+((ROW()-$C179)*4))),BD!$H$2))/2+IF(L174="","",COUNTIF(INDIRECT("'Calcul1'!"&amp;VLOOKUP($A174,tab_z,2,FALSE)&amp;(L$1+((ROW()-$C179)*4))&amp;":"&amp;VLOOKUP($A174,tab_z,3,FALSE)&amp;(L$2+((ROW()-$C179)*4))),BD!$H$3))/2+IF(L174="","",COUNTIF(INDIRECT("'Calcul1'!"&amp;VLOOKUP($A174,tab_z,2,FALSE)&amp;(L$1+((ROW()-$C179)*4))&amp;":"&amp;VLOOKUP($A174,tab_z,3,FALSE)&amp;(L$2+((ROW()-$C179)*4))),BD!$H$4))/2+IF(L174="","",COUNTIF(INDIRECT("'Calcul1'!"&amp;VLOOKUP($A174,tab_z,2,FALSE)&amp;(L$1+((ROW()-$C179)*4))&amp;":"&amp;VLOOKUP($A174,tab_z,3,FALSE)&amp;(L$2+((ROW()-$C179)*4))),BD!$H$5))/2+IF(L174="","",COUNTIF(INDIRECT("'Calcul1'!"&amp;VLOOKUP($A174,tab_z,2,FALSE)&amp;(L$1+((ROW()-$C179)*4))&amp;":"&amp;VLOOKUP($A174,tab_z,3,FALSE)&amp;(L$2+((ROW()-$C179)*4))),BD!$H$6))/2+IF(L174="","",COUNTIF(INDIRECT("'Calcul1'!"&amp;VLOOKUP($A174,tab_z,2,FALSE)&amp;(L$1+((ROW()-$C179)*4))&amp;":"&amp;VLOOKUP($A174,tab_z,3,FALSE)&amp;(L$2+((ROW()-$C179)*4))),BD!$H$7))/2+IF(L174="","",COUNTIF(INDIRECT("'Calcul1'!"&amp;VLOOKUP($A174,tab_z,2,FALSE)&amp;(L$1+((ROW()-$C179)*4))&amp;":"&amp;VLOOKUP($A174,tab_z,3,FALSE)&amp;(L$2+((ROW()-$C179)*4))),BD!$H$8))/2+IF(L174="","",COUNTIF(INDIRECT("'Calcul1'!"&amp;VLOOKUP($A174,tab_z,2,FALSE)&amp;(L$1+((ROW()-$C179)*4))&amp;":"&amp;VLOOKUP($A174,tab_z,3,FALSE)&amp;(L$2+((ROW()-$C179)*4))),BD!$H$9))/2+IF(L174="","",COUNTIF(INDIRECT("'Calcul1'!"&amp;VLOOKUP($A174,tab_z,2,FALSE)&amp;(L$1+((ROW()-$C179)*4))&amp;":"&amp;VLOOKUP($A174,tab_z,3,FALSE)&amp;(L$2+((ROW()-$C179)*4))),BD!$H$10))/2+IF(L174="","",COUNTIF(INDIRECT("'Calcul1'!"&amp;VLOOKUP($A174,tab_z,2,FALSE)&amp;(L$1+((ROW()-$C179)*4))&amp;":"&amp;VLOOKUP($A174,tab_z,3,FALSE)&amp;(L$2+((ROW()-$C179)*4))),BD!$H$11))/2+IF(L174="","",COUNTIF(INDIRECT("'Calcul1'!"&amp;VLOOKUP($A174,tab_z,2,FALSE)&amp;(L$1+((ROW()-$C179)*4))&amp;":"&amp;VLOOKUP($A174,tab_z,3,FALSE)&amp;(L$2+((ROW()-$C179)*4))),BD!$H$12))/2+IF(L174="","",COUNTIF(INDIRECT("'Calcul1'!"&amp;VLOOKUP($A174,tab_z,2,FALSE)&amp;(L$1+((ROW()-$C179)*4))&amp;":"&amp;VLOOKUP($A174,tab_z,3,FALSE)&amp;(L$2+((ROW()-$C179)*4))),BD!$H$13))/2+IF(L174="","",COUNTIF(INDIRECT("'Calcul1'!"&amp;VLOOKUP($A174,tab_z,2,FALSE)&amp;(L$1+((ROW()-$C179)*4))&amp;":"&amp;VLOOKUP($A174,tab_z,3,FALSE)&amp;(L$2+((ROW()-$C179)*4))),BD!$H$14))/2+IF(L174="","",COUNTIF(INDIRECT("'Calcul1'!"&amp;VLOOKUP($A174,tab_z,2,FALSE)&amp;(L$1+((ROW()-$C179)*4))&amp;":"&amp;VLOOKUP($A174,tab_z,3,FALSE)&amp;(L$2+((ROW()-$C179)*4))),BD!$H$15))/2+IF(L174="","",COUNTIF(INDIRECT("'Calcul1'!"&amp;VLOOKUP($A174,tab_z,2,FALSE)&amp;(L$1+((ROW()-$C179)*4))&amp;":"&amp;VLOOKUP($A174,tab_z,3,FALSE)&amp;(L$2+((ROW()-$C179)*4))),BD!$H$16))/2+IF(L174="","",COUNTIF(INDIRECT("'Calcul1'!"&amp;VLOOKUP($A174,tab_z,2,FALSE)&amp;(L$1+((ROW()-$C179)*4))&amp;":"&amp;VLOOKUP($A174,tab_z,3,FALSE)&amp;(L$2+((ROW()-$C179)*4))),BD!$H$17))/2+IF(L174="","",COUNTIF(INDIRECT("'Calcul1'!"&amp;VLOOKUP($A174,tab_z,2,FALSE)&amp;(L$1+((ROW()-$C179)*4))&amp;":"&amp;VLOOKUP($A174,tab_z,3,FALSE)&amp;(L$2+((ROW()-$C179)*4))),BD!$H$18))/2+IF(L174="","",COUNTIF(INDIRECT("'Calcul1'!"&amp;VLOOKUP($A174,tab_z,2,FALSE)&amp;(L$1+((ROW()-$C179)*4))&amp;":"&amp;VLOOKUP($A174,tab_z,3,FALSE)&amp;(L$2+((ROW()-$C179)*4))),BD!$H$19))/2+IF(L174="","",COUNTIF(INDIRECT("'Calcul1'!"&amp;VLOOKUP($A174,tab_z,2,FALSE)&amp;(L$1+((ROW()-$C179)*4))&amp;":"&amp;VLOOKUP($A174,tab_z,3,FALSE)&amp;(L$2+((ROW()-$C179)*4))),BD!$H$20))/2</f>
        <v>#VALUE!</v>
      </c>
    </row>
    <row r="180" spans="1:12" x14ac:dyDescent="0.2">
      <c r="C180">
        <v>180</v>
      </c>
      <c r="D180" s="273" t="s">
        <v>534</v>
      </c>
      <c r="E180" s="274">
        <f ca="1">IF(E174="","",COUNTIF(INDIRECT("'Calcul1'!"&amp;VLOOKUP($A174,tab_z,2,FALSE)&amp;(E$1+((ROW()-$C180)*4))&amp;":"&amp;VLOOKUP($A174,tab_z,3,FALSE)&amp;(E$2+((ROW()-$C180)*4))),BD!$K$2))/2+IF(E174="","",COUNTIF(INDIRECT("'Calcul1'!"&amp;VLOOKUP($A174,tab_z,2,FALSE)&amp;(E$1+((ROW()-$C180)*4))&amp;":"&amp;VLOOKUP($A174,tab_z,3,FALSE)&amp;(E$2+((ROW()-$C180)*4))),BD!$K$3))/2+IF(E174="","",COUNTIF(INDIRECT("'Calcul1'!"&amp;VLOOKUP($A174,tab_z,2,FALSE)&amp;(E$1+((ROW()-$C180)*4))&amp;":"&amp;VLOOKUP($A174,tab_z,3,FALSE)&amp;(E$2+((ROW()-$C180)*4))),BD!$K$4))/2+IF(E174="","",COUNTIF(INDIRECT("'Calcul1'!"&amp;VLOOKUP($A174,tab_z,2,FALSE)&amp;(E$1+((ROW()-$C180)*4))&amp;":"&amp;VLOOKUP($A174,tab_z,3,FALSE)&amp;(E$2+((ROW()-$C180)*4))),BD!$K$5))/2+IF(E174="","",COUNTIF(INDIRECT("'Calcul1'!"&amp;VLOOKUP($A174,tab_z,2,FALSE)&amp;(E$1+((ROW()-$C180)*4))&amp;":"&amp;VLOOKUP($A174,tab_z,3,FALSE)&amp;(E$2+((ROW()-$C180)*4))),BD!$K$6))/2+IF(E174="","",COUNTIF(INDIRECT("'Calcul1'!"&amp;VLOOKUP($A174,tab_z,2,FALSE)&amp;(E$1+((ROW()-$C180)*4))&amp;":"&amp;VLOOKUP($A174,tab_z,3,FALSE)&amp;(E$2+((ROW()-$C180)*4))),BD!$K$7))/2+IF(E174="","",COUNTIF(INDIRECT("'Calcul1'!"&amp;VLOOKUP($A174,tab_z,2,FALSE)&amp;(E$1+((ROW()-$C180)*4))&amp;":"&amp;VLOOKUP($A174,tab_z,3,FALSE)&amp;(E$2+((ROW()-$C180)*4))),BD!$K$8))/2+IF(E174="","",COUNTIF(INDIRECT("'Calcul1'!"&amp;VLOOKUP($A174,tab_z,2,FALSE)&amp;(E$1+((ROW()-$C180)*4))&amp;":"&amp;VLOOKUP($A174,tab_z,3,FALSE)&amp;(E$2+((ROW()-$C180)*4))),BD!$K$9))/2+IF(E174="","",COUNTIF(INDIRECT("'Calcul1'!"&amp;VLOOKUP($A174,tab_z,2,FALSE)&amp;(E$1+((ROW()-$C180)*4))&amp;":"&amp;VLOOKUP($A174,tab_z,3,FALSE)&amp;(E$2+((ROW()-$C180)*4))),BD!$K$10))/2+IF(E174="","",COUNTIF(INDIRECT("'Calcul1'!"&amp;VLOOKUP($A174,tab_z,2,FALSE)&amp;(E$1+((ROW()-$C180)*4))&amp;":"&amp;VLOOKUP($A174,tab_z,3,FALSE)&amp;(E$2+((ROW()-$C180)*4))),BD!$K$11))/2+IF(E174="","",COUNTIF(INDIRECT("'Calcul1'!"&amp;VLOOKUP($A174,tab_z,2,FALSE)&amp;(E$1+((ROW()-$C180)*4))&amp;":"&amp;VLOOKUP($A174,tab_z,3,FALSE)&amp;(E$2+((ROW()-$C180)*4))),BD!$K$12))/2+IF(E174="","",COUNTIF(INDIRECT("'Calcul1'!"&amp;VLOOKUP($A174,tab_z,2,FALSE)&amp;(E$1+((ROW()-$C180)*4))&amp;":"&amp;VLOOKUP($A174,tab_z,3,FALSE)&amp;(E$2+((ROW()-$C180)*4))),BD!$K$13))/2+IF(E174="","",COUNTIF(INDIRECT("'Calcul1'!"&amp;VLOOKUP($A174,tab_z,2,FALSE)&amp;(E$1+((ROW()-$C180)*4))&amp;":"&amp;VLOOKUP($A174,tab_z,3,FALSE)&amp;(E$2+((ROW()-$C180)*4))),BD!$K$14))/2+IF(E174="","",COUNTIF(INDIRECT("'Calcul1'!"&amp;VLOOKUP($A174,tab_z,2,FALSE)&amp;(E$1+((ROW()-$C180)*4))&amp;":"&amp;VLOOKUP($A174,tab_z,3,FALSE)&amp;(E$2+((ROW()-$C180)*4))),BD!$K$15))/2+IF(E174="","",COUNTIF(INDIRECT("'Calcul1'!"&amp;VLOOKUP($A174,tab_z,2,FALSE)&amp;(E$1+((ROW()-$C180)*4))&amp;":"&amp;VLOOKUP($A174,tab_z,3,FALSE)&amp;(E$2+((ROW()-$C180)*4))),BD!$K$16))/2+IF(E174="","",COUNTIF(INDIRECT("'Calcul1'!"&amp;VLOOKUP($A174,tab_z,2,FALSE)&amp;(E$1+((ROW()-$C180)*4))&amp;":"&amp;VLOOKUP($A174,tab_z,3,FALSE)&amp;(E$2+((ROW()-$C180)*4))),BD!$K$17))/2+IF(E174="","",COUNTIF(INDIRECT("'Calcul1'!"&amp;VLOOKUP($A174,tab_z,2,FALSE)&amp;(E$1+((ROW()-$C180)*4))&amp;":"&amp;VLOOKUP($A174,tab_z,3,FALSE)&amp;(E$2+((ROW()-$C180)*4))),BD!$K$18))/2+IF(E174="","",COUNTIF(INDIRECT("'Calcul1'!"&amp;VLOOKUP($A174,tab_z,2,FALSE)&amp;(E$1+((ROW()-$C180)*4))&amp;":"&amp;VLOOKUP($A174,tab_z,3,FALSE)&amp;(E$2+((ROW()-$C180)*4))),BD!$K$19))/2+IF(E174="","",COUNTIF(INDIRECT("'Calcul1'!"&amp;VLOOKUP($A174,tab_z,2,FALSE)&amp;(E$1+((ROW()-$C180)*4))&amp;":"&amp;VLOOKUP($A174,tab_z,3,FALSE)&amp;(E$2+((ROW()-$C180)*4))),BD!$K$20))/2</f>
        <v>0</v>
      </c>
      <c r="F180" s="275">
        <f ca="1">IF(F174="","",COUNTIF(INDIRECT("'Calcul1'!"&amp;VLOOKUP($A174,tab_z,2,FALSE)&amp;(F$1+((ROW()-$C180)*4))&amp;":"&amp;VLOOKUP($A174,tab_z,3,FALSE)&amp;(F$2+((ROW()-$C180)*4))),BD!$K$2))/2+IF(F174="","",COUNTIF(INDIRECT("'Calcul1'!"&amp;VLOOKUP($A174,tab_z,2,FALSE)&amp;(F$1+((ROW()-$C180)*4))&amp;":"&amp;VLOOKUP($A174,tab_z,3,FALSE)&amp;(F$2+((ROW()-$C180)*4))),BD!$K$3))/2+IF(F174="","",COUNTIF(INDIRECT("'Calcul1'!"&amp;VLOOKUP($A174,tab_z,2,FALSE)&amp;(F$1+((ROW()-$C180)*4))&amp;":"&amp;VLOOKUP($A174,tab_z,3,FALSE)&amp;(F$2+((ROW()-$C180)*4))),BD!$K$4))/2+IF(F174="","",COUNTIF(INDIRECT("'Calcul1'!"&amp;VLOOKUP($A174,tab_z,2,FALSE)&amp;(F$1+((ROW()-$C180)*4))&amp;":"&amp;VLOOKUP($A174,tab_z,3,FALSE)&amp;(F$2+((ROW()-$C180)*4))),BD!$K$5))/2+IF(F174="","",COUNTIF(INDIRECT("'Calcul1'!"&amp;VLOOKUP($A174,tab_z,2,FALSE)&amp;(F$1+((ROW()-$C180)*4))&amp;":"&amp;VLOOKUP($A174,tab_z,3,FALSE)&amp;(F$2+((ROW()-$C180)*4))),BD!$K$6))/2+IF(F174="","",COUNTIF(INDIRECT("'Calcul1'!"&amp;VLOOKUP($A174,tab_z,2,FALSE)&amp;(F$1+((ROW()-$C180)*4))&amp;":"&amp;VLOOKUP($A174,tab_z,3,FALSE)&amp;(F$2+((ROW()-$C180)*4))),BD!$K$7))/2+IF(F174="","",COUNTIF(INDIRECT("'Calcul1'!"&amp;VLOOKUP($A174,tab_z,2,FALSE)&amp;(F$1+((ROW()-$C180)*4))&amp;":"&amp;VLOOKUP($A174,tab_z,3,FALSE)&amp;(F$2+((ROW()-$C180)*4))),BD!$K$8))/2+IF(F174="","",COUNTIF(INDIRECT("'Calcul1'!"&amp;VLOOKUP($A174,tab_z,2,FALSE)&amp;(F$1+((ROW()-$C180)*4))&amp;":"&amp;VLOOKUP($A174,tab_z,3,FALSE)&amp;(F$2+((ROW()-$C180)*4))),BD!$K$9))/2+IF(F174="","",COUNTIF(INDIRECT("'Calcul1'!"&amp;VLOOKUP($A174,tab_z,2,FALSE)&amp;(F$1+((ROW()-$C180)*4))&amp;":"&amp;VLOOKUP($A174,tab_z,3,FALSE)&amp;(F$2+((ROW()-$C180)*4))),BD!$K$10))/2+IF(F174="","",COUNTIF(INDIRECT("'Calcul1'!"&amp;VLOOKUP($A174,tab_z,2,FALSE)&amp;(F$1+((ROW()-$C180)*4))&amp;":"&amp;VLOOKUP($A174,tab_z,3,FALSE)&amp;(F$2+((ROW()-$C180)*4))),BD!$K$11))/2+IF(F174="","",COUNTIF(INDIRECT("'Calcul1'!"&amp;VLOOKUP($A174,tab_z,2,FALSE)&amp;(F$1+((ROW()-$C180)*4))&amp;":"&amp;VLOOKUP($A174,tab_z,3,FALSE)&amp;(F$2+((ROW()-$C180)*4))),BD!$K$12))/2+IF(F174="","",COUNTIF(INDIRECT("'Calcul1'!"&amp;VLOOKUP($A174,tab_z,2,FALSE)&amp;(F$1+((ROW()-$C180)*4))&amp;":"&amp;VLOOKUP($A174,tab_z,3,FALSE)&amp;(F$2+((ROW()-$C180)*4))),BD!$K$13))/2+IF(F174="","",COUNTIF(INDIRECT("'Calcul1'!"&amp;VLOOKUP($A174,tab_z,2,FALSE)&amp;(F$1+((ROW()-$C180)*4))&amp;":"&amp;VLOOKUP($A174,tab_z,3,FALSE)&amp;(F$2+((ROW()-$C180)*4))),BD!$K$14))/2+IF(F174="","",COUNTIF(INDIRECT("'Calcul1'!"&amp;VLOOKUP($A174,tab_z,2,FALSE)&amp;(F$1+((ROW()-$C180)*4))&amp;":"&amp;VLOOKUP($A174,tab_z,3,FALSE)&amp;(F$2+((ROW()-$C180)*4))),BD!$K$15))/2+IF(F174="","",COUNTIF(INDIRECT("'Calcul1'!"&amp;VLOOKUP($A174,tab_z,2,FALSE)&amp;(F$1+((ROW()-$C180)*4))&amp;":"&amp;VLOOKUP($A174,tab_z,3,FALSE)&amp;(F$2+((ROW()-$C180)*4))),BD!$K$16))/2+IF(F174="","",COUNTIF(INDIRECT("'Calcul1'!"&amp;VLOOKUP($A174,tab_z,2,FALSE)&amp;(F$1+((ROW()-$C180)*4))&amp;":"&amp;VLOOKUP($A174,tab_z,3,FALSE)&amp;(F$2+((ROW()-$C180)*4))),BD!$K$17))/2+IF(F174="","",COUNTIF(INDIRECT("'Calcul1'!"&amp;VLOOKUP($A174,tab_z,2,FALSE)&amp;(F$1+((ROW()-$C180)*4))&amp;":"&amp;VLOOKUP($A174,tab_z,3,FALSE)&amp;(F$2+((ROW()-$C180)*4))),BD!$K$18))/2+IF(F174="","",COUNTIF(INDIRECT("'Calcul1'!"&amp;VLOOKUP($A174,tab_z,2,FALSE)&amp;(F$1+((ROW()-$C180)*4))&amp;":"&amp;VLOOKUP($A174,tab_z,3,FALSE)&amp;(F$2+((ROW()-$C180)*4))),BD!$K$19))/2+IF(F174="","",COUNTIF(INDIRECT("'Calcul1'!"&amp;VLOOKUP($A174,tab_z,2,FALSE)&amp;(F$1+((ROW()-$C180)*4))&amp;":"&amp;VLOOKUP($A174,tab_z,3,FALSE)&amp;(F$2+((ROW()-$C180)*4))),BD!$K$20))/2</f>
        <v>0</v>
      </c>
      <c r="G180" s="275">
        <f ca="1">IF(G174="","",COUNTIF(INDIRECT("'Calcul1'!"&amp;VLOOKUP($A174,tab_z,2,FALSE)&amp;(G$1+((ROW()-$C180)*4))&amp;":"&amp;VLOOKUP($A174,tab_z,3,FALSE)&amp;(G$2+((ROW()-$C180)*4))),BD!$K$2))/2+IF(G174="","",COUNTIF(INDIRECT("'Calcul1'!"&amp;VLOOKUP($A174,tab_z,2,FALSE)&amp;(G$1+((ROW()-$C180)*4))&amp;":"&amp;VLOOKUP($A174,tab_z,3,FALSE)&amp;(G$2+((ROW()-$C180)*4))),BD!$K$3))/2+IF(G174="","",COUNTIF(INDIRECT("'Calcul1'!"&amp;VLOOKUP($A174,tab_z,2,FALSE)&amp;(G$1+((ROW()-$C180)*4))&amp;":"&amp;VLOOKUP($A174,tab_z,3,FALSE)&amp;(G$2+((ROW()-$C180)*4))),BD!$K$4))/2+IF(G174="","",COUNTIF(INDIRECT("'Calcul1'!"&amp;VLOOKUP($A174,tab_z,2,FALSE)&amp;(G$1+((ROW()-$C180)*4))&amp;":"&amp;VLOOKUP($A174,tab_z,3,FALSE)&amp;(G$2+((ROW()-$C180)*4))),BD!$K$5))/2+IF(G174="","",COUNTIF(INDIRECT("'Calcul1'!"&amp;VLOOKUP($A174,tab_z,2,FALSE)&amp;(G$1+((ROW()-$C180)*4))&amp;":"&amp;VLOOKUP($A174,tab_z,3,FALSE)&amp;(G$2+((ROW()-$C180)*4))),BD!$K$6))/2+IF(G174="","",COUNTIF(INDIRECT("'Calcul1'!"&amp;VLOOKUP($A174,tab_z,2,FALSE)&amp;(G$1+((ROW()-$C180)*4))&amp;":"&amp;VLOOKUP($A174,tab_z,3,FALSE)&amp;(G$2+((ROW()-$C180)*4))),BD!$K$7))/2+IF(G174="","",COUNTIF(INDIRECT("'Calcul1'!"&amp;VLOOKUP($A174,tab_z,2,FALSE)&amp;(G$1+((ROW()-$C180)*4))&amp;":"&amp;VLOOKUP($A174,tab_z,3,FALSE)&amp;(G$2+((ROW()-$C180)*4))),BD!$K$8))/2+IF(G174="","",COUNTIF(INDIRECT("'Calcul1'!"&amp;VLOOKUP($A174,tab_z,2,FALSE)&amp;(G$1+((ROW()-$C180)*4))&amp;":"&amp;VLOOKUP($A174,tab_z,3,FALSE)&amp;(G$2+((ROW()-$C180)*4))),BD!$K$9))/2+IF(G174="","",COUNTIF(INDIRECT("'Calcul1'!"&amp;VLOOKUP($A174,tab_z,2,FALSE)&amp;(G$1+((ROW()-$C180)*4))&amp;":"&amp;VLOOKUP($A174,tab_z,3,FALSE)&amp;(G$2+((ROW()-$C180)*4))),BD!$K$10))/2+IF(G174="","",COUNTIF(INDIRECT("'Calcul1'!"&amp;VLOOKUP($A174,tab_z,2,FALSE)&amp;(G$1+((ROW()-$C180)*4))&amp;":"&amp;VLOOKUP($A174,tab_z,3,FALSE)&amp;(G$2+((ROW()-$C180)*4))),BD!$K$11))/2+IF(G174="","",COUNTIF(INDIRECT("'Calcul1'!"&amp;VLOOKUP($A174,tab_z,2,FALSE)&amp;(G$1+((ROW()-$C180)*4))&amp;":"&amp;VLOOKUP($A174,tab_z,3,FALSE)&amp;(G$2+((ROW()-$C180)*4))),BD!$K$12))/2+IF(G174="","",COUNTIF(INDIRECT("'Calcul1'!"&amp;VLOOKUP($A174,tab_z,2,FALSE)&amp;(G$1+((ROW()-$C180)*4))&amp;":"&amp;VLOOKUP($A174,tab_z,3,FALSE)&amp;(G$2+((ROW()-$C180)*4))),BD!$K$13))/2+IF(G174="","",COUNTIF(INDIRECT("'Calcul1'!"&amp;VLOOKUP($A174,tab_z,2,FALSE)&amp;(G$1+((ROW()-$C180)*4))&amp;":"&amp;VLOOKUP($A174,tab_z,3,FALSE)&amp;(G$2+((ROW()-$C180)*4))),BD!$K$14))/2+IF(G174="","",COUNTIF(INDIRECT("'Calcul1'!"&amp;VLOOKUP($A174,tab_z,2,FALSE)&amp;(G$1+((ROW()-$C180)*4))&amp;":"&amp;VLOOKUP($A174,tab_z,3,FALSE)&amp;(G$2+((ROW()-$C180)*4))),BD!$K$15))/2+IF(G174="","",COUNTIF(INDIRECT("'Calcul1'!"&amp;VLOOKUP($A174,tab_z,2,FALSE)&amp;(G$1+((ROW()-$C180)*4))&amp;":"&amp;VLOOKUP($A174,tab_z,3,FALSE)&amp;(G$2+((ROW()-$C180)*4))),BD!$K$16))/2+IF(G174="","",COUNTIF(INDIRECT("'Calcul1'!"&amp;VLOOKUP($A174,tab_z,2,FALSE)&amp;(G$1+((ROW()-$C180)*4))&amp;":"&amp;VLOOKUP($A174,tab_z,3,FALSE)&amp;(G$2+((ROW()-$C180)*4))),BD!$K$17))/2+IF(G174="","",COUNTIF(INDIRECT("'Calcul1'!"&amp;VLOOKUP($A174,tab_z,2,FALSE)&amp;(G$1+((ROW()-$C180)*4))&amp;":"&amp;VLOOKUP($A174,tab_z,3,FALSE)&amp;(G$2+((ROW()-$C180)*4))),BD!$K$18))/2+IF(G174="","",COUNTIF(INDIRECT("'Calcul1'!"&amp;VLOOKUP($A174,tab_z,2,FALSE)&amp;(G$1+((ROW()-$C180)*4))&amp;":"&amp;VLOOKUP($A174,tab_z,3,FALSE)&amp;(G$2+((ROW()-$C180)*4))),BD!$K$19))/2+IF(G174="","",COUNTIF(INDIRECT("'Calcul1'!"&amp;VLOOKUP($A174,tab_z,2,FALSE)&amp;(G$1+((ROW()-$C180)*4))&amp;":"&amp;VLOOKUP($A174,tab_z,3,FALSE)&amp;(G$2+((ROW()-$C180)*4))),BD!$K$20))/2</f>
        <v>0</v>
      </c>
      <c r="H180" s="275" t="e">
        <f ca="1">IF(H174="","",COUNTIF(INDIRECT("'Calcul1'!"&amp;VLOOKUP($A174,tab_z,2,FALSE)&amp;(H$1+((ROW()-$C180)*4))&amp;":"&amp;VLOOKUP($A174,tab_z,3,FALSE)&amp;(H$2+((ROW()-$C180)*4))),BD!$K$2))/2+IF(H174="","",COUNTIF(INDIRECT("'Calcul1'!"&amp;VLOOKUP($A174,tab_z,2,FALSE)&amp;(H$1+((ROW()-$C180)*4))&amp;":"&amp;VLOOKUP($A174,tab_z,3,FALSE)&amp;(H$2+((ROW()-$C180)*4))),BD!$K$3))/2+IF(H174="","",COUNTIF(INDIRECT("'Calcul1'!"&amp;VLOOKUP($A174,tab_z,2,FALSE)&amp;(H$1+((ROW()-$C180)*4))&amp;":"&amp;VLOOKUP($A174,tab_z,3,FALSE)&amp;(H$2+((ROW()-$C180)*4))),BD!$K$4))/2+IF(H174="","",COUNTIF(INDIRECT("'Calcul1'!"&amp;VLOOKUP($A174,tab_z,2,FALSE)&amp;(H$1+((ROW()-$C180)*4))&amp;":"&amp;VLOOKUP($A174,tab_z,3,FALSE)&amp;(H$2+((ROW()-$C180)*4))),BD!$K$5))/2+IF(H174="","",COUNTIF(INDIRECT("'Calcul1'!"&amp;VLOOKUP($A174,tab_z,2,FALSE)&amp;(H$1+((ROW()-$C180)*4))&amp;":"&amp;VLOOKUP($A174,tab_z,3,FALSE)&amp;(H$2+((ROW()-$C180)*4))),BD!$K$6))/2+IF(H174="","",COUNTIF(INDIRECT("'Calcul1'!"&amp;VLOOKUP($A174,tab_z,2,FALSE)&amp;(H$1+((ROW()-$C180)*4))&amp;":"&amp;VLOOKUP($A174,tab_z,3,FALSE)&amp;(H$2+((ROW()-$C180)*4))),BD!$K$7))/2+IF(H174="","",COUNTIF(INDIRECT("'Calcul1'!"&amp;VLOOKUP($A174,tab_z,2,FALSE)&amp;(H$1+((ROW()-$C180)*4))&amp;":"&amp;VLOOKUP($A174,tab_z,3,FALSE)&amp;(H$2+((ROW()-$C180)*4))),BD!$K$8))/2+IF(H174="","",COUNTIF(INDIRECT("'Calcul1'!"&amp;VLOOKUP($A174,tab_z,2,FALSE)&amp;(H$1+((ROW()-$C180)*4))&amp;":"&amp;VLOOKUP($A174,tab_z,3,FALSE)&amp;(H$2+((ROW()-$C180)*4))),BD!$K$9))/2+IF(H174="","",COUNTIF(INDIRECT("'Calcul1'!"&amp;VLOOKUP($A174,tab_z,2,FALSE)&amp;(H$1+((ROW()-$C180)*4))&amp;":"&amp;VLOOKUP($A174,tab_z,3,FALSE)&amp;(H$2+((ROW()-$C180)*4))),BD!$K$10))/2+IF(H174="","",COUNTIF(INDIRECT("'Calcul1'!"&amp;VLOOKUP($A174,tab_z,2,FALSE)&amp;(H$1+((ROW()-$C180)*4))&amp;":"&amp;VLOOKUP($A174,tab_z,3,FALSE)&amp;(H$2+((ROW()-$C180)*4))),BD!$K$11))/2+IF(H174="","",COUNTIF(INDIRECT("'Calcul1'!"&amp;VLOOKUP($A174,tab_z,2,FALSE)&amp;(H$1+((ROW()-$C180)*4))&amp;":"&amp;VLOOKUP($A174,tab_z,3,FALSE)&amp;(H$2+((ROW()-$C180)*4))),BD!$K$12))/2+IF(H174="","",COUNTIF(INDIRECT("'Calcul1'!"&amp;VLOOKUP($A174,tab_z,2,FALSE)&amp;(H$1+((ROW()-$C180)*4))&amp;":"&amp;VLOOKUP($A174,tab_z,3,FALSE)&amp;(H$2+((ROW()-$C180)*4))),BD!$K$13))/2+IF(H174="","",COUNTIF(INDIRECT("'Calcul1'!"&amp;VLOOKUP($A174,tab_z,2,FALSE)&amp;(H$1+((ROW()-$C180)*4))&amp;":"&amp;VLOOKUP($A174,tab_z,3,FALSE)&amp;(H$2+((ROW()-$C180)*4))),BD!$K$14))/2+IF(H174="","",COUNTIF(INDIRECT("'Calcul1'!"&amp;VLOOKUP($A174,tab_z,2,FALSE)&amp;(H$1+((ROW()-$C180)*4))&amp;":"&amp;VLOOKUP($A174,tab_z,3,FALSE)&amp;(H$2+((ROW()-$C180)*4))),BD!$K$15))/2+IF(H174="","",COUNTIF(INDIRECT("'Calcul1'!"&amp;VLOOKUP($A174,tab_z,2,FALSE)&amp;(H$1+((ROW()-$C180)*4))&amp;":"&amp;VLOOKUP($A174,tab_z,3,FALSE)&amp;(H$2+((ROW()-$C180)*4))),BD!$K$16))/2+IF(H174="","",COUNTIF(INDIRECT("'Calcul1'!"&amp;VLOOKUP($A174,tab_z,2,FALSE)&amp;(H$1+((ROW()-$C180)*4))&amp;":"&amp;VLOOKUP($A174,tab_z,3,FALSE)&amp;(H$2+((ROW()-$C180)*4))),BD!$K$17))/2+IF(H174="","",COUNTIF(INDIRECT("'Calcul1'!"&amp;VLOOKUP($A174,tab_z,2,FALSE)&amp;(H$1+((ROW()-$C180)*4))&amp;":"&amp;VLOOKUP($A174,tab_z,3,FALSE)&amp;(H$2+((ROW()-$C180)*4))),BD!$K$18))/2+IF(H174="","",COUNTIF(INDIRECT("'Calcul1'!"&amp;VLOOKUP($A174,tab_z,2,FALSE)&amp;(H$1+((ROW()-$C180)*4))&amp;":"&amp;VLOOKUP($A174,tab_z,3,FALSE)&amp;(H$2+((ROW()-$C180)*4))),BD!$K$19))/2+IF(H174="","",COUNTIF(INDIRECT("'Calcul1'!"&amp;VLOOKUP($A174,tab_z,2,FALSE)&amp;(H$1+((ROW()-$C180)*4))&amp;":"&amp;VLOOKUP($A174,tab_z,3,FALSE)&amp;(H$2+((ROW()-$C180)*4))),BD!$K$20))/2</f>
        <v>#VALUE!</v>
      </c>
      <c r="I180" s="275" t="e">
        <f ca="1">IF(I174="","",COUNTIF(INDIRECT("'Calcul1'!"&amp;VLOOKUP($A174,tab_z,2,FALSE)&amp;(I$1+((ROW()-$C180)*4))&amp;":"&amp;VLOOKUP($A174,tab_z,3,FALSE)&amp;(I$2+((ROW()-$C180)*4))),BD!$K$2))/2+IF(I174="","",COUNTIF(INDIRECT("'Calcul1'!"&amp;VLOOKUP($A174,tab_z,2,FALSE)&amp;(I$1+((ROW()-$C180)*4))&amp;":"&amp;VLOOKUP($A174,tab_z,3,FALSE)&amp;(I$2+((ROW()-$C180)*4))),BD!$K$3))/2+IF(I174="","",COUNTIF(INDIRECT("'Calcul1'!"&amp;VLOOKUP($A174,tab_z,2,FALSE)&amp;(I$1+((ROW()-$C180)*4))&amp;":"&amp;VLOOKUP($A174,tab_z,3,FALSE)&amp;(I$2+((ROW()-$C180)*4))),BD!$K$4))/2+IF(I174="","",COUNTIF(INDIRECT("'Calcul1'!"&amp;VLOOKUP($A174,tab_z,2,FALSE)&amp;(I$1+((ROW()-$C180)*4))&amp;":"&amp;VLOOKUP($A174,tab_z,3,FALSE)&amp;(I$2+((ROW()-$C180)*4))),BD!$K$5))/2+IF(I174="","",COUNTIF(INDIRECT("'Calcul1'!"&amp;VLOOKUP($A174,tab_z,2,FALSE)&amp;(I$1+((ROW()-$C180)*4))&amp;":"&amp;VLOOKUP($A174,tab_z,3,FALSE)&amp;(I$2+((ROW()-$C180)*4))),BD!$K$6))/2+IF(I174="","",COUNTIF(INDIRECT("'Calcul1'!"&amp;VLOOKUP($A174,tab_z,2,FALSE)&amp;(I$1+((ROW()-$C180)*4))&amp;":"&amp;VLOOKUP($A174,tab_z,3,FALSE)&amp;(I$2+((ROW()-$C180)*4))),BD!$K$7))/2+IF(I174="","",COUNTIF(INDIRECT("'Calcul1'!"&amp;VLOOKUP($A174,tab_z,2,FALSE)&amp;(I$1+((ROW()-$C180)*4))&amp;":"&amp;VLOOKUP($A174,tab_z,3,FALSE)&amp;(I$2+((ROW()-$C180)*4))),BD!$K$8))/2+IF(I174="","",COUNTIF(INDIRECT("'Calcul1'!"&amp;VLOOKUP($A174,tab_z,2,FALSE)&amp;(I$1+((ROW()-$C180)*4))&amp;":"&amp;VLOOKUP($A174,tab_z,3,FALSE)&amp;(I$2+((ROW()-$C180)*4))),BD!$K$9))/2+IF(I174="","",COUNTIF(INDIRECT("'Calcul1'!"&amp;VLOOKUP($A174,tab_z,2,FALSE)&amp;(I$1+((ROW()-$C180)*4))&amp;":"&amp;VLOOKUP($A174,tab_z,3,FALSE)&amp;(I$2+((ROW()-$C180)*4))),BD!$K$10))/2+IF(I174="","",COUNTIF(INDIRECT("'Calcul1'!"&amp;VLOOKUP($A174,tab_z,2,FALSE)&amp;(I$1+((ROW()-$C180)*4))&amp;":"&amp;VLOOKUP($A174,tab_z,3,FALSE)&amp;(I$2+((ROW()-$C180)*4))),BD!$K$11))/2+IF(I174="","",COUNTIF(INDIRECT("'Calcul1'!"&amp;VLOOKUP($A174,tab_z,2,FALSE)&amp;(I$1+((ROW()-$C180)*4))&amp;":"&amp;VLOOKUP($A174,tab_z,3,FALSE)&amp;(I$2+((ROW()-$C180)*4))),BD!$K$12))/2+IF(I174="","",COUNTIF(INDIRECT("'Calcul1'!"&amp;VLOOKUP($A174,tab_z,2,FALSE)&amp;(I$1+((ROW()-$C180)*4))&amp;":"&amp;VLOOKUP($A174,tab_z,3,FALSE)&amp;(I$2+((ROW()-$C180)*4))),BD!$K$13))/2+IF(I174="","",COUNTIF(INDIRECT("'Calcul1'!"&amp;VLOOKUP($A174,tab_z,2,FALSE)&amp;(I$1+((ROW()-$C180)*4))&amp;":"&amp;VLOOKUP($A174,tab_z,3,FALSE)&amp;(I$2+((ROW()-$C180)*4))),BD!$K$14))/2+IF(I174="","",COUNTIF(INDIRECT("'Calcul1'!"&amp;VLOOKUP($A174,tab_z,2,FALSE)&amp;(I$1+((ROW()-$C180)*4))&amp;":"&amp;VLOOKUP($A174,tab_z,3,FALSE)&amp;(I$2+((ROW()-$C180)*4))),BD!$K$15))/2+IF(I174="","",COUNTIF(INDIRECT("'Calcul1'!"&amp;VLOOKUP($A174,tab_z,2,FALSE)&amp;(I$1+((ROW()-$C180)*4))&amp;":"&amp;VLOOKUP($A174,tab_z,3,FALSE)&amp;(I$2+((ROW()-$C180)*4))),BD!$K$16))/2+IF(I174="","",COUNTIF(INDIRECT("'Calcul1'!"&amp;VLOOKUP($A174,tab_z,2,FALSE)&amp;(I$1+((ROW()-$C180)*4))&amp;":"&amp;VLOOKUP($A174,tab_z,3,FALSE)&amp;(I$2+((ROW()-$C180)*4))),BD!$K$17))/2+IF(I174="","",COUNTIF(INDIRECT("'Calcul1'!"&amp;VLOOKUP($A174,tab_z,2,FALSE)&amp;(I$1+((ROW()-$C180)*4))&amp;":"&amp;VLOOKUP($A174,tab_z,3,FALSE)&amp;(I$2+((ROW()-$C180)*4))),BD!$K$18))/2+IF(I174="","",COUNTIF(INDIRECT("'Calcul1'!"&amp;VLOOKUP($A174,tab_z,2,FALSE)&amp;(I$1+((ROW()-$C180)*4))&amp;":"&amp;VLOOKUP($A174,tab_z,3,FALSE)&amp;(I$2+((ROW()-$C180)*4))),BD!$K$19))/2+IF(I174="","",COUNTIF(INDIRECT("'Calcul1'!"&amp;VLOOKUP($A174,tab_z,2,FALSE)&amp;(I$1+((ROW()-$C180)*4))&amp;":"&amp;VLOOKUP($A174,tab_z,3,FALSE)&amp;(I$2+((ROW()-$C180)*4))),BD!$K$20))/2</f>
        <v>#VALUE!</v>
      </c>
      <c r="J180" s="275" t="e">
        <f ca="1">IF(J174="","",COUNTIF(INDIRECT("'Calcul1'!"&amp;VLOOKUP($A174,tab_z,2,FALSE)&amp;(J$1+((ROW()-$C180)*4))&amp;":"&amp;VLOOKUP($A174,tab_z,3,FALSE)&amp;(J$2+((ROW()-$C180)*4))),BD!$K$2))/2+IF(J174="","",COUNTIF(INDIRECT("'Calcul1'!"&amp;VLOOKUP($A174,tab_z,2,FALSE)&amp;(J$1+((ROW()-$C180)*4))&amp;":"&amp;VLOOKUP($A174,tab_z,3,FALSE)&amp;(J$2+((ROW()-$C180)*4))),BD!$K$3))/2+IF(J174="","",COUNTIF(INDIRECT("'Calcul1'!"&amp;VLOOKUP($A174,tab_z,2,FALSE)&amp;(J$1+((ROW()-$C180)*4))&amp;":"&amp;VLOOKUP($A174,tab_z,3,FALSE)&amp;(J$2+((ROW()-$C180)*4))),BD!$K$4))/2+IF(J174="","",COUNTIF(INDIRECT("'Calcul1'!"&amp;VLOOKUP($A174,tab_z,2,FALSE)&amp;(J$1+((ROW()-$C180)*4))&amp;":"&amp;VLOOKUP($A174,tab_z,3,FALSE)&amp;(J$2+((ROW()-$C180)*4))),BD!$K$5))/2+IF(J174="","",COUNTIF(INDIRECT("'Calcul1'!"&amp;VLOOKUP($A174,tab_z,2,FALSE)&amp;(J$1+((ROW()-$C180)*4))&amp;":"&amp;VLOOKUP($A174,tab_z,3,FALSE)&amp;(J$2+((ROW()-$C180)*4))),BD!$K$6))/2+IF(J174="","",COUNTIF(INDIRECT("'Calcul1'!"&amp;VLOOKUP($A174,tab_z,2,FALSE)&amp;(J$1+((ROW()-$C180)*4))&amp;":"&amp;VLOOKUP($A174,tab_z,3,FALSE)&amp;(J$2+((ROW()-$C180)*4))),BD!$K$7))/2+IF(J174="","",COUNTIF(INDIRECT("'Calcul1'!"&amp;VLOOKUP($A174,tab_z,2,FALSE)&amp;(J$1+((ROW()-$C180)*4))&amp;":"&amp;VLOOKUP($A174,tab_z,3,FALSE)&amp;(J$2+((ROW()-$C180)*4))),BD!$K$8))/2+IF(J174="","",COUNTIF(INDIRECT("'Calcul1'!"&amp;VLOOKUP($A174,tab_z,2,FALSE)&amp;(J$1+((ROW()-$C180)*4))&amp;":"&amp;VLOOKUP($A174,tab_z,3,FALSE)&amp;(J$2+((ROW()-$C180)*4))),BD!$K$9))/2+IF(J174="","",COUNTIF(INDIRECT("'Calcul1'!"&amp;VLOOKUP($A174,tab_z,2,FALSE)&amp;(J$1+((ROW()-$C180)*4))&amp;":"&amp;VLOOKUP($A174,tab_z,3,FALSE)&amp;(J$2+((ROW()-$C180)*4))),BD!$K$10))/2+IF(J174="","",COUNTIF(INDIRECT("'Calcul1'!"&amp;VLOOKUP($A174,tab_z,2,FALSE)&amp;(J$1+((ROW()-$C180)*4))&amp;":"&amp;VLOOKUP($A174,tab_z,3,FALSE)&amp;(J$2+((ROW()-$C180)*4))),BD!$K$11))/2+IF(J174="","",COUNTIF(INDIRECT("'Calcul1'!"&amp;VLOOKUP($A174,tab_z,2,FALSE)&amp;(J$1+((ROW()-$C180)*4))&amp;":"&amp;VLOOKUP($A174,tab_z,3,FALSE)&amp;(J$2+((ROW()-$C180)*4))),BD!$K$12))/2+IF(J174="","",COUNTIF(INDIRECT("'Calcul1'!"&amp;VLOOKUP($A174,tab_z,2,FALSE)&amp;(J$1+((ROW()-$C180)*4))&amp;":"&amp;VLOOKUP($A174,tab_z,3,FALSE)&amp;(J$2+((ROW()-$C180)*4))),BD!$K$13))/2+IF(J174="","",COUNTIF(INDIRECT("'Calcul1'!"&amp;VLOOKUP($A174,tab_z,2,FALSE)&amp;(J$1+((ROW()-$C180)*4))&amp;":"&amp;VLOOKUP($A174,tab_z,3,FALSE)&amp;(J$2+((ROW()-$C180)*4))),BD!$K$14))/2+IF(J174="","",COUNTIF(INDIRECT("'Calcul1'!"&amp;VLOOKUP($A174,tab_z,2,FALSE)&amp;(J$1+((ROW()-$C180)*4))&amp;":"&amp;VLOOKUP($A174,tab_z,3,FALSE)&amp;(J$2+((ROW()-$C180)*4))),BD!$K$15))/2+IF(J174="","",COUNTIF(INDIRECT("'Calcul1'!"&amp;VLOOKUP($A174,tab_z,2,FALSE)&amp;(J$1+((ROW()-$C180)*4))&amp;":"&amp;VLOOKUP($A174,tab_z,3,FALSE)&amp;(J$2+((ROW()-$C180)*4))),BD!$K$16))/2+IF(J174="","",COUNTIF(INDIRECT("'Calcul1'!"&amp;VLOOKUP($A174,tab_z,2,FALSE)&amp;(J$1+((ROW()-$C180)*4))&amp;":"&amp;VLOOKUP($A174,tab_z,3,FALSE)&amp;(J$2+((ROW()-$C180)*4))),BD!$K$17))/2+IF(J174="","",COUNTIF(INDIRECT("'Calcul1'!"&amp;VLOOKUP($A174,tab_z,2,FALSE)&amp;(J$1+((ROW()-$C180)*4))&amp;":"&amp;VLOOKUP($A174,tab_z,3,FALSE)&amp;(J$2+((ROW()-$C180)*4))),BD!$K$18))/2+IF(J174="","",COUNTIF(INDIRECT("'Calcul1'!"&amp;VLOOKUP($A174,tab_z,2,FALSE)&amp;(J$1+((ROW()-$C180)*4))&amp;":"&amp;VLOOKUP($A174,tab_z,3,FALSE)&amp;(J$2+((ROW()-$C180)*4))),BD!$K$19))/2+IF(J174="","",COUNTIF(INDIRECT("'Calcul1'!"&amp;VLOOKUP($A174,tab_z,2,FALSE)&amp;(J$1+((ROW()-$C180)*4))&amp;":"&amp;VLOOKUP($A174,tab_z,3,FALSE)&amp;(J$2+((ROW()-$C180)*4))),BD!$K$20))/2</f>
        <v>#VALUE!</v>
      </c>
      <c r="K180" s="275" t="e">
        <f ca="1">IF(K174="","",COUNTIF(INDIRECT("'Calcul1'!"&amp;VLOOKUP($A174,tab_z,2,FALSE)&amp;(K$1+((ROW()-$C180)*4))&amp;":"&amp;VLOOKUP($A174,tab_z,3,FALSE)&amp;(K$2+((ROW()-$C180)*4))),BD!$K$2))/2+IF(K174="","",COUNTIF(INDIRECT("'Calcul1'!"&amp;VLOOKUP($A174,tab_z,2,FALSE)&amp;(K$1+((ROW()-$C180)*4))&amp;":"&amp;VLOOKUP($A174,tab_z,3,FALSE)&amp;(K$2+((ROW()-$C180)*4))),BD!$K$3))/2+IF(K174="","",COUNTIF(INDIRECT("'Calcul1'!"&amp;VLOOKUP($A174,tab_z,2,FALSE)&amp;(K$1+((ROW()-$C180)*4))&amp;":"&amp;VLOOKUP($A174,tab_z,3,FALSE)&amp;(K$2+((ROW()-$C180)*4))),BD!$K$4))/2+IF(K174="","",COUNTIF(INDIRECT("'Calcul1'!"&amp;VLOOKUP($A174,tab_z,2,FALSE)&amp;(K$1+((ROW()-$C180)*4))&amp;":"&amp;VLOOKUP($A174,tab_z,3,FALSE)&amp;(K$2+((ROW()-$C180)*4))),BD!$K$5))/2+IF(K174="","",COUNTIF(INDIRECT("'Calcul1'!"&amp;VLOOKUP($A174,tab_z,2,FALSE)&amp;(K$1+((ROW()-$C180)*4))&amp;":"&amp;VLOOKUP($A174,tab_z,3,FALSE)&amp;(K$2+((ROW()-$C180)*4))),BD!$K$6))/2+IF(K174="","",COUNTIF(INDIRECT("'Calcul1'!"&amp;VLOOKUP($A174,tab_z,2,FALSE)&amp;(K$1+((ROW()-$C180)*4))&amp;":"&amp;VLOOKUP($A174,tab_z,3,FALSE)&amp;(K$2+((ROW()-$C180)*4))),BD!$K$7))/2+IF(K174="","",COUNTIF(INDIRECT("'Calcul1'!"&amp;VLOOKUP($A174,tab_z,2,FALSE)&amp;(K$1+((ROW()-$C180)*4))&amp;":"&amp;VLOOKUP($A174,tab_z,3,FALSE)&amp;(K$2+((ROW()-$C180)*4))),BD!$K$8))/2+IF(K174="","",COUNTIF(INDIRECT("'Calcul1'!"&amp;VLOOKUP($A174,tab_z,2,FALSE)&amp;(K$1+((ROW()-$C180)*4))&amp;":"&amp;VLOOKUP($A174,tab_z,3,FALSE)&amp;(K$2+((ROW()-$C180)*4))),BD!$K$9))/2+IF(K174="","",COUNTIF(INDIRECT("'Calcul1'!"&amp;VLOOKUP($A174,tab_z,2,FALSE)&amp;(K$1+((ROW()-$C180)*4))&amp;":"&amp;VLOOKUP($A174,tab_z,3,FALSE)&amp;(K$2+((ROW()-$C180)*4))),BD!$K$10))/2+IF(K174="","",COUNTIF(INDIRECT("'Calcul1'!"&amp;VLOOKUP($A174,tab_z,2,FALSE)&amp;(K$1+((ROW()-$C180)*4))&amp;":"&amp;VLOOKUP($A174,tab_z,3,FALSE)&amp;(K$2+((ROW()-$C180)*4))),BD!$K$11))/2+IF(K174="","",COUNTIF(INDIRECT("'Calcul1'!"&amp;VLOOKUP($A174,tab_z,2,FALSE)&amp;(K$1+((ROW()-$C180)*4))&amp;":"&amp;VLOOKUP($A174,tab_z,3,FALSE)&amp;(K$2+((ROW()-$C180)*4))),BD!$K$12))/2+IF(K174="","",COUNTIF(INDIRECT("'Calcul1'!"&amp;VLOOKUP($A174,tab_z,2,FALSE)&amp;(K$1+((ROW()-$C180)*4))&amp;":"&amp;VLOOKUP($A174,tab_z,3,FALSE)&amp;(K$2+((ROW()-$C180)*4))),BD!$K$13))/2+IF(K174="","",COUNTIF(INDIRECT("'Calcul1'!"&amp;VLOOKUP($A174,tab_z,2,FALSE)&amp;(K$1+((ROW()-$C180)*4))&amp;":"&amp;VLOOKUP($A174,tab_z,3,FALSE)&amp;(K$2+((ROW()-$C180)*4))),BD!$K$14))/2+IF(K174="","",COUNTIF(INDIRECT("'Calcul1'!"&amp;VLOOKUP($A174,tab_z,2,FALSE)&amp;(K$1+((ROW()-$C180)*4))&amp;":"&amp;VLOOKUP($A174,tab_z,3,FALSE)&amp;(K$2+((ROW()-$C180)*4))),BD!$K$15))/2+IF(K174="","",COUNTIF(INDIRECT("'Calcul1'!"&amp;VLOOKUP($A174,tab_z,2,FALSE)&amp;(K$1+((ROW()-$C180)*4))&amp;":"&amp;VLOOKUP($A174,tab_z,3,FALSE)&amp;(K$2+((ROW()-$C180)*4))),BD!$K$16))/2+IF(K174="","",COUNTIF(INDIRECT("'Calcul1'!"&amp;VLOOKUP($A174,tab_z,2,FALSE)&amp;(K$1+((ROW()-$C180)*4))&amp;":"&amp;VLOOKUP($A174,tab_z,3,FALSE)&amp;(K$2+((ROW()-$C180)*4))),BD!$K$17))/2+IF(K174="","",COUNTIF(INDIRECT("'Calcul1'!"&amp;VLOOKUP($A174,tab_z,2,FALSE)&amp;(K$1+((ROW()-$C180)*4))&amp;":"&amp;VLOOKUP($A174,tab_z,3,FALSE)&amp;(K$2+((ROW()-$C180)*4))),BD!$K$18))/2+IF(K174="","",COUNTIF(INDIRECT("'Calcul1'!"&amp;VLOOKUP($A174,tab_z,2,FALSE)&amp;(K$1+((ROW()-$C180)*4))&amp;":"&amp;VLOOKUP($A174,tab_z,3,FALSE)&amp;(K$2+((ROW()-$C180)*4))),BD!$K$19))/2+IF(K174="","",COUNTIF(INDIRECT("'Calcul1'!"&amp;VLOOKUP($A174,tab_z,2,FALSE)&amp;(K$1+((ROW()-$C180)*4))&amp;":"&amp;VLOOKUP($A174,tab_z,3,FALSE)&amp;(K$2+((ROW()-$C180)*4))),BD!$K$20))/2</f>
        <v>#VALUE!</v>
      </c>
      <c r="L180" s="275" t="e">
        <f ca="1">IF(L174="","",COUNTIF(INDIRECT("'Calcul1'!"&amp;VLOOKUP($A174,tab_z,2,FALSE)&amp;(L$1+((ROW()-$C180)*4))&amp;":"&amp;VLOOKUP($A174,tab_z,3,FALSE)&amp;(L$2+((ROW()-$C180)*4))),BD!$K$2))/2+IF(L174="","",COUNTIF(INDIRECT("'Calcul1'!"&amp;VLOOKUP($A174,tab_z,2,FALSE)&amp;(L$1+((ROW()-$C180)*4))&amp;":"&amp;VLOOKUP($A174,tab_z,3,FALSE)&amp;(L$2+((ROW()-$C180)*4))),BD!$K$3))/2+IF(L174="","",COUNTIF(INDIRECT("'Calcul1'!"&amp;VLOOKUP($A174,tab_z,2,FALSE)&amp;(L$1+((ROW()-$C180)*4))&amp;":"&amp;VLOOKUP($A174,tab_z,3,FALSE)&amp;(L$2+((ROW()-$C180)*4))),BD!$K$4))/2+IF(L174="","",COUNTIF(INDIRECT("'Calcul1'!"&amp;VLOOKUP($A174,tab_z,2,FALSE)&amp;(L$1+((ROW()-$C180)*4))&amp;":"&amp;VLOOKUP($A174,tab_z,3,FALSE)&amp;(L$2+((ROW()-$C180)*4))),BD!$K$5))/2+IF(L174="","",COUNTIF(INDIRECT("'Calcul1'!"&amp;VLOOKUP($A174,tab_z,2,FALSE)&amp;(L$1+((ROW()-$C180)*4))&amp;":"&amp;VLOOKUP($A174,tab_z,3,FALSE)&amp;(L$2+((ROW()-$C180)*4))),BD!$K$6))/2+IF(L174="","",COUNTIF(INDIRECT("'Calcul1'!"&amp;VLOOKUP($A174,tab_z,2,FALSE)&amp;(L$1+((ROW()-$C180)*4))&amp;":"&amp;VLOOKUP($A174,tab_z,3,FALSE)&amp;(L$2+((ROW()-$C180)*4))),BD!$K$7))/2+IF(L174="","",COUNTIF(INDIRECT("'Calcul1'!"&amp;VLOOKUP($A174,tab_z,2,FALSE)&amp;(L$1+((ROW()-$C180)*4))&amp;":"&amp;VLOOKUP($A174,tab_z,3,FALSE)&amp;(L$2+((ROW()-$C180)*4))),BD!$K$8))/2+IF(L174="","",COUNTIF(INDIRECT("'Calcul1'!"&amp;VLOOKUP($A174,tab_z,2,FALSE)&amp;(L$1+((ROW()-$C180)*4))&amp;":"&amp;VLOOKUP($A174,tab_z,3,FALSE)&amp;(L$2+((ROW()-$C180)*4))),BD!$K$9))/2+IF(L174="","",COUNTIF(INDIRECT("'Calcul1'!"&amp;VLOOKUP($A174,tab_z,2,FALSE)&amp;(L$1+((ROW()-$C180)*4))&amp;":"&amp;VLOOKUP($A174,tab_z,3,FALSE)&amp;(L$2+((ROW()-$C180)*4))),BD!$K$10))/2+IF(L174="","",COUNTIF(INDIRECT("'Calcul1'!"&amp;VLOOKUP($A174,tab_z,2,FALSE)&amp;(L$1+((ROW()-$C180)*4))&amp;":"&amp;VLOOKUP($A174,tab_z,3,FALSE)&amp;(L$2+((ROW()-$C180)*4))),BD!$K$11))/2+IF(L174="","",COUNTIF(INDIRECT("'Calcul1'!"&amp;VLOOKUP($A174,tab_z,2,FALSE)&amp;(L$1+((ROW()-$C180)*4))&amp;":"&amp;VLOOKUP($A174,tab_z,3,FALSE)&amp;(L$2+((ROW()-$C180)*4))),BD!$K$12))/2+IF(L174="","",COUNTIF(INDIRECT("'Calcul1'!"&amp;VLOOKUP($A174,tab_z,2,FALSE)&amp;(L$1+((ROW()-$C180)*4))&amp;":"&amp;VLOOKUP($A174,tab_z,3,FALSE)&amp;(L$2+((ROW()-$C180)*4))),BD!$K$13))/2+IF(L174="","",COUNTIF(INDIRECT("'Calcul1'!"&amp;VLOOKUP($A174,tab_z,2,FALSE)&amp;(L$1+((ROW()-$C180)*4))&amp;":"&amp;VLOOKUP($A174,tab_z,3,FALSE)&amp;(L$2+((ROW()-$C180)*4))),BD!$K$14))/2+IF(L174="","",COUNTIF(INDIRECT("'Calcul1'!"&amp;VLOOKUP($A174,tab_z,2,FALSE)&amp;(L$1+((ROW()-$C180)*4))&amp;":"&amp;VLOOKUP($A174,tab_z,3,FALSE)&amp;(L$2+((ROW()-$C180)*4))),BD!$K$15))/2+IF(L174="","",COUNTIF(INDIRECT("'Calcul1'!"&amp;VLOOKUP($A174,tab_z,2,FALSE)&amp;(L$1+((ROW()-$C180)*4))&amp;":"&amp;VLOOKUP($A174,tab_z,3,FALSE)&amp;(L$2+((ROW()-$C180)*4))),BD!$K$16))/2+IF(L174="","",COUNTIF(INDIRECT("'Calcul1'!"&amp;VLOOKUP($A174,tab_z,2,FALSE)&amp;(L$1+((ROW()-$C180)*4))&amp;":"&amp;VLOOKUP($A174,tab_z,3,FALSE)&amp;(L$2+((ROW()-$C180)*4))),BD!$K$17))/2+IF(L174="","",COUNTIF(INDIRECT("'Calcul1'!"&amp;VLOOKUP($A174,tab_z,2,FALSE)&amp;(L$1+((ROW()-$C180)*4))&amp;":"&amp;VLOOKUP($A174,tab_z,3,FALSE)&amp;(L$2+((ROW()-$C180)*4))),BD!$K$18))/2+IF(L174="","",COUNTIF(INDIRECT("'Calcul1'!"&amp;VLOOKUP($A174,tab_z,2,FALSE)&amp;(L$1+((ROW()-$C180)*4))&amp;":"&amp;VLOOKUP($A174,tab_z,3,FALSE)&amp;(L$2+((ROW()-$C180)*4))),BD!$K$19))/2+IF(L174="","",COUNTIF(INDIRECT("'Calcul1'!"&amp;VLOOKUP($A174,tab_z,2,FALSE)&amp;(L$1+((ROW()-$C180)*4))&amp;":"&amp;VLOOKUP($A174,tab_z,3,FALSE)&amp;(L$2+((ROW()-$C180)*4))),BD!$K$20))/2</f>
        <v>#VALUE!</v>
      </c>
    </row>
    <row r="181" spans="1:12" x14ac:dyDescent="0.2">
      <c r="C181">
        <v>181</v>
      </c>
      <c r="D181" s="273" t="s">
        <v>535</v>
      </c>
      <c r="E181" s="274">
        <f ca="1">IF(E174="","",COUNTIF(INDIRECT("'Calcul1'!"&amp;VLOOKUP($A174,tab_z,2,FALSE)&amp;(E$1+((ROW()-$C181)*4))&amp;":"&amp;VLOOKUP($A174,tab_z,3,FALSE)&amp;(E$2+((ROW()-$C181)*4))),0))</f>
        <v>66</v>
      </c>
      <c r="F181" s="275">
        <f ca="1">IF(F174="","",COUNTIF(INDIRECT("'Calcul1'!"&amp;VLOOKUP($A174,tab_z,2,FALSE)&amp;(F$1+((ROW()-$C181)*4))&amp;":"&amp;VLOOKUP($A174,tab_z,3,FALSE)&amp;(F$2+((ROW()-$C181)*4))),0))</f>
        <v>72</v>
      </c>
      <c r="G181" s="275">
        <f t="shared" ref="G181:L181" ca="1" si="54">IF(G174="","",COUNTIF(INDIRECT("'Calcul1'!"&amp;VLOOKUP($A174,tab_z,2,FALSE)&amp;(G$1+((ROW()-$C181)*4))&amp;":"&amp;VLOOKUP($A174,tab_z,3,FALSE)&amp;(G$2+((ROW()-$C181)*4))),0))</f>
        <v>74</v>
      </c>
      <c r="H181" s="275" t="str">
        <f t="shared" ca="1" si="54"/>
        <v/>
      </c>
      <c r="I181" s="275" t="str">
        <f t="shared" ca="1" si="54"/>
        <v/>
      </c>
      <c r="J181" s="275" t="str">
        <f t="shared" ca="1" si="54"/>
        <v/>
      </c>
      <c r="K181" s="275" t="str">
        <f t="shared" ca="1" si="54"/>
        <v/>
      </c>
      <c r="L181" s="275" t="str">
        <f t="shared" ca="1" si="54"/>
        <v/>
      </c>
    </row>
    <row r="182" spans="1:12" x14ac:dyDescent="0.2">
      <c r="C182">
        <v>182</v>
      </c>
      <c r="D182" s="273" t="s">
        <v>536</v>
      </c>
      <c r="E182" s="274">
        <f ca="1">IF(E174="","",COUNTIF(INDIRECT("'Calcul1'!"&amp;VLOOKUP($A174,tab_z,2,FALSE)&amp;(E$1+((ROW()-$C182)*4))&amp;":"&amp;VLOOKUP($A174,tab_z,3,FALSE)&amp;(E$2+((ROW()-$C182)*4))),BD!$B$2))+IF(E174="","",COUNTIF(INDIRECT("'Calcul1'!"&amp;VLOOKUP($A174,tab_z,2,FALSE)&amp;(E$1+((ROW()-$C182)*4))&amp;":"&amp;VLOOKUP($A174,tab_z,3,FALSE)&amp;(E$2+((ROW()-$C182)*4))),CP_2_M))/2+IF(E174="","",COUNTIF(INDIRECT("'Calcul1'!"&amp;VLOOKUP($A174,tab_z,2,FALSE)&amp;(E$1+((ROW()-$C182)*4))&amp;":"&amp;VLOOKUP($A174,tab_z,3,FALSE)&amp;(E$2+((ROW()-$C182)*4))),CP_2_A))/2+IF(E174="","",COUNTIF(INDIRECT("'Calcul1'!"&amp;VLOOKUP($A174,tab_z,2,FALSE)&amp;(E$1+((ROW()-$C182)*4))&amp;":"&amp;VLOOKUP($A174,tab_z,3,FALSE)&amp;(E$2+((ROW()-$C182)*4))),BD!$B$6))/2+IF(E174="","",COUNTIF(INDIRECT("'Calcul1'!"&amp;VLOOKUP($A174,tab_z,2,FALSE)&amp;(E$1+((ROW()-$C182)*4))&amp;":"&amp;VLOOKUP($A174,tab_z,3,FALSE)&amp;(E$2+((ROW()-$C182)*4))),BD!$B$7))/2</f>
        <v>3</v>
      </c>
      <c r="F182" s="275">
        <f ca="1">IF(F174="","",COUNTIF(INDIRECT("'Calcul1'!"&amp;VLOOKUP($A174,tab_z,2,FALSE)&amp;(F$1+((ROW()-$C182)*4))&amp;":"&amp;VLOOKUP($A174,tab_z,3,FALSE)&amp;(F$2+((ROW()-$C182)*4))),BD!$B$2))+IF(F174="","",COUNTIF(INDIRECT("'Calcul1'!"&amp;VLOOKUP($A174,tab_z,2,FALSE)&amp;(F$1+((ROW()-$C182)*4))&amp;":"&amp;VLOOKUP($A174,tab_z,3,FALSE)&amp;(F$2+((ROW()-$C182)*4))),CP_2_M))/2+IF(F174="","",COUNTIF(INDIRECT("'Calcul1'!"&amp;VLOOKUP($A174,tab_z,2,FALSE)&amp;(F$1+((ROW()-$C182)*4))&amp;":"&amp;VLOOKUP($A174,tab_z,3,FALSE)&amp;(F$2+((ROW()-$C182)*4))),CP_2_A))/2+IF(F174="","",COUNTIF(INDIRECT("'Calcul1'!"&amp;VLOOKUP($A174,tab_z,2,FALSE)&amp;(F$1+((ROW()-$C182)*4))&amp;":"&amp;VLOOKUP($A174,tab_z,3,FALSE)&amp;(F$2+((ROW()-$C182)*4))),BD!$B$6))/2+IF(F174="","",COUNTIF(INDIRECT("'Calcul1'!"&amp;VLOOKUP($A174,tab_z,2,FALSE)&amp;(F$1+((ROW()-$C182)*4))&amp;":"&amp;VLOOKUP($A174,tab_z,3,FALSE)&amp;(F$2+((ROW()-$C182)*4))),BD!$B$7))/2</f>
        <v>0</v>
      </c>
      <c r="G182" s="275">
        <f ca="1">IF(G174="","",COUNTIF(INDIRECT("'Calcul1'!"&amp;VLOOKUP($A174,tab_z,2,FALSE)&amp;(G$1+((ROW()-$C182)*4))&amp;":"&amp;VLOOKUP($A174,tab_z,3,FALSE)&amp;(G$2+((ROW()-$C182)*4))),BD!$B$2))+IF(G174="","",COUNTIF(INDIRECT("'Calcul1'!"&amp;VLOOKUP($A174,tab_z,2,FALSE)&amp;(G$1+((ROW()-$C182)*4))&amp;":"&amp;VLOOKUP($A174,tab_z,3,FALSE)&amp;(G$2+((ROW()-$C182)*4))),CP_2_M))/2+IF(G174="","",COUNTIF(INDIRECT("'Calcul1'!"&amp;VLOOKUP($A174,tab_z,2,FALSE)&amp;(G$1+((ROW()-$C182)*4))&amp;":"&amp;VLOOKUP($A174,tab_z,3,FALSE)&amp;(G$2+((ROW()-$C182)*4))),CP_2_A))/2+IF(G174="","",COUNTIF(INDIRECT("'Calcul1'!"&amp;VLOOKUP($A174,tab_z,2,FALSE)&amp;(G$1+((ROW()-$C182)*4))&amp;":"&amp;VLOOKUP($A174,tab_z,3,FALSE)&amp;(G$2+((ROW()-$C182)*4))),BD!$B$6))/2+IF(G174="","",COUNTIF(INDIRECT("'Calcul1'!"&amp;VLOOKUP($A174,tab_z,2,FALSE)&amp;(G$1+((ROW()-$C182)*4))&amp;":"&amp;VLOOKUP($A174,tab_z,3,FALSE)&amp;(G$2+((ROW()-$C182)*4))),BD!$B$7))/2</f>
        <v>0</v>
      </c>
      <c r="H182" s="275" t="e">
        <f ca="1">IF(H174="","",COUNTIF(INDIRECT("'Calcul1'!"&amp;VLOOKUP($A174,tab_z,2,FALSE)&amp;(H$1+((ROW()-$C182)*4))&amp;":"&amp;VLOOKUP($A174,tab_z,3,FALSE)&amp;(H$2+((ROW()-$C182)*4))),BD!$B$2))+IF(H174="","",COUNTIF(INDIRECT("'Calcul1'!"&amp;VLOOKUP($A174,tab_z,2,FALSE)&amp;(H$1+((ROW()-$C182)*4))&amp;":"&amp;VLOOKUP($A174,tab_z,3,FALSE)&amp;(H$2+((ROW()-$C182)*4))),CP_2_M))/2+IF(H174="","",COUNTIF(INDIRECT("'Calcul1'!"&amp;VLOOKUP($A174,tab_z,2,FALSE)&amp;(H$1+((ROW()-$C182)*4))&amp;":"&amp;VLOOKUP($A174,tab_z,3,FALSE)&amp;(H$2+((ROW()-$C182)*4))),CP_2_A))/2+IF(H174="","",COUNTIF(INDIRECT("'Calcul1'!"&amp;VLOOKUP($A174,tab_z,2,FALSE)&amp;(H$1+((ROW()-$C182)*4))&amp;":"&amp;VLOOKUP($A174,tab_z,3,FALSE)&amp;(H$2+((ROW()-$C182)*4))),BD!$B$6))/2+IF(H174="","",COUNTIF(INDIRECT("'Calcul1'!"&amp;VLOOKUP($A174,tab_z,2,FALSE)&amp;(H$1+((ROW()-$C182)*4))&amp;":"&amp;VLOOKUP($A174,tab_z,3,FALSE)&amp;(H$2+((ROW()-$C182)*4))),BD!$B$7))/2</f>
        <v>#VALUE!</v>
      </c>
      <c r="I182" s="275" t="e">
        <f ca="1">IF(I174="","",COUNTIF(INDIRECT("'Calcul1'!"&amp;VLOOKUP($A174,tab_z,2,FALSE)&amp;(I$1+((ROW()-$C182)*4))&amp;":"&amp;VLOOKUP($A174,tab_z,3,FALSE)&amp;(I$2+((ROW()-$C182)*4))),BD!$B$2))+IF(I174="","",COUNTIF(INDIRECT("'Calcul1'!"&amp;VLOOKUP($A174,tab_z,2,FALSE)&amp;(I$1+((ROW()-$C182)*4))&amp;":"&amp;VLOOKUP($A174,tab_z,3,FALSE)&amp;(I$2+((ROW()-$C182)*4))),CP_2_M))/2+IF(I174="","",COUNTIF(INDIRECT("'Calcul1'!"&amp;VLOOKUP($A174,tab_z,2,FALSE)&amp;(I$1+((ROW()-$C182)*4))&amp;":"&amp;VLOOKUP($A174,tab_z,3,FALSE)&amp;(I$2+((ROW()-$C182)*4))),CP_2_A))/2+IF(I174="","",COUNTIF(INDIRECT("'Calcul1'!"&amp;VLOOKUP($A174,tab_z,2,FALSE)&amp;(I$1+((ROW()-$C182)*4))&amp;":"&amp;VLOOKUP($A174,tab_z,3,FALSE)&amp;(I$2+((ROW()-$C182)*4))),BD!$B$6))/2+IF(I174="","",COUNTIF(INDIRECT("'Calcul1'!"&amp;VLOOKUP($A174,tab_z,2,FALSE)&amp;(I$1+((ROW()-$C182)*4))&amp;":"&amp;VLOOKUP($A174,tab_z,3,FALSE)&amp;(I$2+((ROW()-$C182)*4))),BD!$B$7))/2</f>
        <v>#VALUE!</v>
      </c>
      <c r="J182" s="275" t="e">
        <f ca="1">IF(J174="","",COUNTIF(INDIRECT("'Calcul1'!"&amp;VLOOKUP($A174,tab_z,2,FALSE)&amp;(J$1+((ROW()-$C182)*4))&amp;":"&amp;VLOOKUP($A174,tab_z,3,FALSE)&amp;(J$2+((ROW()-$C182)*4))),BD!$B$2))+IF(J174="","",COUNTIF(INDIRECT("'Calcul1'!"&amp;VLOOKUP($A174,tab_z,2,FALSE)&amp;(J$1+((ROW()-$C182)*4))&amp;":"&amp;VLOOKUP($A174,tab_z,3,FALSE)&amp;(J$2+((ROW()-$C182)*4))),CP_2_M))/2+IF(J174="","",COUNTIF(INDIRECT("'Calcul1'!"&amp;VLOOKUP($A174,tab_z,2,FALSE)&amp;(J$1+((ROW()-$C182)*4))&amp;":"&amp;VLOOKUP($A174,tab_z,3,FALSE)&amp;(J$2+((ROW()-$C182)*4))),CP_2_A))/2+IF(J174="","",COUNTIF(INDIRECT("'Calcul1'!"&amp;VLOOKUP($A174,tab_z,2,FALSE)&amp;(J$1+((ROW()-$C182)*4))&amp;":"&amp;VLOOKUP($A174,tab_z,3,FALSE)&amp;(J$2+((ROW()-$C182)*4))),BD!$B$6))/2+IF(J174="","",COUNTIF(INDIRECT("'Calcul1'!"&amp;VLOOKUP($A174,tab_z,2,FALSE)&amp;(J$1+((ROW()-$C182)*4))&amp;":"&amp;VLOOKUP($A174,tab_z,3,FALSE)&amp;(J$2+((ROW()-$C182)*4))),BD!$B$7))/2</f>
        <v>#VALUE!</v>
      </c>
      <c r="K182" s="275" t="e">
        <f ca="1">IF(K174="","",COUNTIF(INDIRECT("'Calcul1'!"&amp;VLOOKUP($A174,tab_z,2,FALSE)&amp;(K$1+((ROW()-$C182)*4))&amp;":"&amp;VLOOKUP($A174,tab_z,3,FALSE)&amp;(K$2+((ROW()-$C182)*4))),BD!$B$2))+IF(K174="","",COUNTIF(INDIRECT("'Calcul1'!"&amp;VLOOKUP($A174,tab_z,2,FALSE)&amp;(K$1+((ROW()-$C182)*4))&amp;":"&amp;VLOOKUP($A174,tab_z,3,FALSE)&amp;(K$2+((ROW()-$C182)*4))),CP_2_M))/2+IF(K174="","",COUNTIF(INDIRECT("'Calcul1'!"&amp;VLOOKUP($A174,tab_z,2,FALSE)&amp;(K$1+((ROW()-$C182)*4))&amp;":"&amp;VLOOKUP($A174,tab_z,3,FALSE)&amp;(K$2+((ROW()-$C182)*4))),CP_2_A))/2+IF(K174="","",COUNTIF(INDIRECT("'Calcul1'!"&amp;VLOOKUP($A174,tab_z,2,FALSE)&amp;(K$1+((ROW()-$C182)*4))&amp;":"&amp;VLOOKUP($A174,tab_z,3,FALSE)&amp;(K$2+((ROW()-$C182)*4))),BD!$B$6))/2+IF(K174="","",COUNTIF(INDIRECT("'Calcul1'!"&amp;VLOOKUP($A174,tab_z,2,FALSE)&amp;(K$1+((ROW()-$C182)*4))&amp;":"&amp;VLOOKUP($A174,tab_z,3,FALSE)&amp;(K$2+((ROW()-$C182)*4))),BD!$B$7))/2</f>
        <v>#VALUE!</v>
      </c>
      <c r="L182" s="275" t="e">
        <f ca="1">IF(L174="","",COUNTIF(INDIRECT("'Calcul1'!"&amp;VLOOKUP($A174,tab_z,2,FALSE)&amp;(L$1+((ROW()-$C182)*4))&amp;":"&amp;VLOOKUP($A174,tab_z,3,FALSE)&amp;(L$2+((ROW()-$C182)*4))),BD!$B$2))+IF(L174="","",COUNTIF(INDIRECT("'Calcul1'!"&amp;VLOOKUP($A174,tab_z,2,FALSE)&amp;(L$1+((ROW()-$C182)*4))&amp;":"&amp;VLOOKUP($A174,tab_z,3,FALSE)&amp;(L$2+((ROW()-$C182)*4))),CP_2_M))/2+IF(L174="","",COUNTIF(INDIRECT("'Calcul1'!"&amp;VLOOKUP($A174,tab_z,2,FALSE)&amp;(L$1+((ROW()-$C182)*4))&amp;":"&amp;VLOOKUP($A174,tab_z,3,FALSE)&amp;(L$2+((ROW()-$C182)*4))),CP_2_A))/2+IF(L174="","",COUNTIF(INDIRECT("'Calcul1'!"&amp;VLOOKUP($A174,tab_z,2,FALSE)&amp;(L$1+((ROW()-$C182)*4))&amp;":"&amp;VLOOKUP($A174,tab_z,3,FALSE)&amp;(L$2+((ROW()-$C182)*4))),BD!$B$6))/2+IF(L174="","",COUNTIF(INDIRECT("'Calcul1'!"&amp;VLOOKUP($A174,tab_z,2,FALSE)&amp;(L$1+((ROW()-$C182)*4))&amp;":"&amp;VLOOKUP($A174,tab_z,3,FALSE)&amp;(L$2+((ROW()-$C182)*4))),BD!$B$7))/2</f>
        <v>#VALUE!</v>
      </c>
    </row>
    <row r="183" spans="1:12" x14ac:dyDescent="0.2">
      <c r="C183">
        <v>183</v>
      </c>
      <c r="D183" s="273" t="s">
        <v>537</v>
      </c>
      <c r="E183" s="274">
        <f ca="1">IF(E174="","",COUNTIF(INDIRECT("'Calcul1'!"&amp;VLOOKUP($A174,tab_z,2,FALSE)&amp;(E$1+((ROW()-$C183)*4))&amp;":"&amp;VLOOKUP($A174,tab_z,3,FALSE)&amp;(E$2+((ROW()-$C183)*4))),BD!$B$8))+IF(E174="","",COUNTIF(INDIRECT("'Calcul1'!"&amp;VLOOKUP($A174,tab_z,2,FALSE)&amp;(E$1+((ROW()-$C183)*4))&amp;":"&amp;VLOOKUP($A174,tab_z,3,FALSE)&amp;(E$2+((ROW()-$C183)*4))),BD!$B$9))+IF(E174="","",COUNTIF(INDIRECT("'Calcul1'!"&amp;VLOOKUP($A174,tab_z,2,FALSE)&amp;(E$1+((ROW()-$C183)*4))&amp;":"&amp;VLOOKUP($A174,tab_z,3,FALSE)&amp;(E$2+((ROW()-$C183)*4))),BD!$B$10))+IF(E174="","",COUNTIF(INDIRECT("'Calcul1'!"&amp;VLOOKUP($A174,tab_z,2,FALSE)&amp;(E$1+((ROW()-$C183)*4))&amp;":"&amp;VLOOKUP($A174,tab_z,3,FALSE)&amp;(E$2+((ROW()-$C183)*4))),BD!$B$11))+IF(E174="","",COUNTIF(INDIRECT("'Calcul1'!"&amp;VLOOKUP($A174,tab_z,2,FALSE)&amp;(E$1+((ROW()-$C183)*4))&amp;":"&amp;VLOOKUP($A174,tab_z,3,FALSE)&amp;(E$2+((ROW()-$C183)*4))),BD!$B$12))+IF(E174="","",COUNTIF(INDIRECT("'Calcul1'!"&amp;VLOOKUP($A174,tab_z,2,FALSE)&amp;(E$1+((ROW()-$C183)*4))&amp;":"&amp;VLOOKUP($A174,tab_z,3,FALSE)&amp;(E$2+((ROW()-$C183)*4))),BD!$B$13))</f>
        <v>3</v>
      </c>
      <c r="F183" s="275">
        <f ca="1">IF(F174="","",COUNTIF(INDIRECT("'Calcul1'!"&amp;VLOOKUP($A174,tab_z,2,FALSE)&amp;(F$1+((ROW()-$C183)*4))&amp;":"&amp;VLOOKUP($A174,tab_z,3,FALSE)&amp;(F$2+((ROW()-$C183)*4))),BD!$B$8))+IF(F174="","",COUNTIF(INDIRECT("'Calcul1'!"&amp;VLOOKUP($A174,tab_z,2,FALSE)&amp;(F$1+((ROW()-$C183)*4))&amp;":"&amp;VLOOKUP($A174,tab_z,3,FALSE)&amp;(F$2+((ROW()-$C183)*4))),BD!$B$9))+IF(F174="","",COUNTIF(INDIRECT("'Calcul1'!"&amp;VLOOKUP($A174,tab_z,2,FALSE)&amp;(F$1+((ROW()-$C183)*4))&amp;":"&amp;VLOOKUP($A174,tab_z,3,FALSE)&amp;(F$2+((ROW()-$C183)*4))),BD!$B$10))+IF(F174="","",COUNTIF(INDIRECT("'Calcul1'!"&amp;VLOOKUP($A174,tab_z,2,FALSE)&amp;(F$1+((ROW()-$C183)*4))&amp;":"&amp;VLOOKUP($A174,tab_z,3,FALSE)&amp;(F$2+((ROW()-$C183)*4))),BD!$B$11))+IF(F174="","",COUNTIF(INDIRECT("'Calcul1'!"&amp;VLOOKUP($A174,tab_z,2,FALSE)&amp;(F$1+((ROW()-$C183)*4))&amp;":"&amp;VLOOKUP($A174,tab_z,3,FALSE)&amp;(F$2+((ROW()-$C183)*4))),BD!$B$12))+IF(F174="","",COUNTIF(INDIRECT("'Calcul1'!"&amp;VLOOKUP($A174,tab_z,2,FALSE)&amp;(F$1+((ROW()-$C183)*4))&amp;":"&amp;VLOOKUP($A174,tab_z,3,FALSE)&amp;(F$2+((ROW()-$C183)*4))),BD!$B$13))</f>
        <v>0</v>
      </c>
      <c r="G183" s="275">
        <f ca="1">IF(G174="","",COUNTIF(INDIRECT("'Calcul1'!"&amp;VLOOKUP($A174,tab_z,2,FALSE)&amp;(G$1+((ROW()-$C183)*4))&amp;":"&amp;VLOOKUP($A174,tab_z,3,FALSE)&amp;(G$2+((ROW()-$C183)*4))),BD!$B$8))+IF(G174="","",COUNTIF(INDIRECT("'Calcul1'!"&amp;VLOOKUP($A174,tab_z,2,FALSE)&amp;(G$1+((ROW()-$C183)*4))&amp;":"&amp;VLOOKUP($A174,tab_z,3,FALSE)&amp;(G$2+((ROW()-$C183)*4))),BD!$B$9))+IF(G174="","",COUNTIF(INDIRECT("'Calcul1'!"&amp;VLOOKUP($A174,tab_z,2,FALSE)&amp;(G$1+((ROW()-$C183)*4))&amp;":"&amp;VLOOKUP($A174,tab_z,3,FALSE)&amp;(G$2+((ROW()-$C183)*4))),BD!$B$10))+IF(G174="","",COUNTIF(INDIRECT("'Calcul1'!"&amp;VLOOKUP($A174,tab_z,2,FALSE)&amp;(G$1+((ROW()-$C183)*4))&amp;":"&amp;VLOOKUP($A174,tab_z,3,FALSE)&amp;(G$2+((ROW()-$C183)*4))),BD!$B$11))+IF(G174="","",COUNTIF(INDIRECT("'Calcul1'!"&amp;VLOOKUP($A174,tab_z,2,FALSE)&amp;(G$1+((ROW()-$C183)*4))&amp;":"&amp;VLOOKUP($A174,tab_z,3,FALSE)&amp;(G$2+((ROW()-$C183)*4))),BD!$B$12))+IF(G174="","",COUNTIF(INDIRECT("'Calcul1'!"&amp;VLOOKUP($A174,tab_z,2,FALSE)&amp;(G$1+((ROW()-$C183)*4))&amp;":"&amp;VLOOKUP($A174,tab_z,3,FALSE)&amp;(G$2+((ROW()-$C183)*4))),BD!$B$13))</f>
        <v>0</v>
      </c>
      <c r="H183" s="275" t="e">
        <f ca="1">IF(H174="","",COUNTIF(INDIRECT("'Calcul1'!"&amp;VLOOKUP($A174,tab_z,2,FALSE)&amp;(H$1+((ROW()-$C183)*4))&amp;":"&amp;VLOOKUP($A174,tab_z,3,FALSE)&amp;(H$2+((ROW()-$C183)*4))),BD!$B$8))+IF(H174="","",COUNTIF(INDIRECT("'Calcul1'!"&amp;VLOOKUP($A174,tab_z,2,FALSE)&amp;(H$1+((ROW()-$C183)*4))&amp;":"&amp;VLOOKUP($A174,tab_z,3,FALSE)&amp;(H$2+((ROW()-$C183)*4))),BD!$B$9))+IF(H174="","",COUNTIF(INDIRECT("'Calcul1'!"&amp;VLOOKUP($A174,tab_z,2,FALSE)&amp;(H$1+((ROW()-$C183)*4))&amp;":"&amp;VLOOKUP($A174,tab_z,3,FALSE)&amp;(H$2+((ROW()-$C183)*4))),BD!$B$10))+IF(H174="","",COUNTIF(INDIRECT("'Calcul1'!"&amp;VLOOKUP($A174,tab_z,2,FALSE)&amp;(H$1+((ROW()-$C183)*4))&amp;":"&amp;VLOOKUP($A174,tab_z,3,FALSE)&amp;(H$2+((ROW()-$C183)*4))),BD!$B$11))+IF(H174="","",COUNTIF(INDIRECT("'Calcul1'!"&amp;VLOOKUP($A174,tab_z,2,FALSE)&amp;(H$1+((ROW()-$C183)*4))&amp;":"&amp;VLOOKUP($A174,tab_z,3,FALSE)&amp;(H$2+((ROW()-$C183)*4))),BD!$B$12))+IF(H174="","",COUNTIF(INDIRECT("'Calcul1'!"&amp;VLOOKUP($A174,tab_z,2,FALSE)&amp;(H$1+((ROW()-$C183)*4))&amp;":"&amp;VLOOKUP($A174,tab_z,3,FALSE)&amp;(H$2+((ROW()-$C183)*4))),BD!$B$13))</f>
        <v>#VALUE!</v>
      </c>
      <c r="I183" s="275" t="e">
        <f ca="1">IF(I174="","",COUNTIF(INDIRECT("'Calcul1'!"&amp;VLOOKUP($A174,tab_z,2,FALSE)&amp;(I$1+((ROW()-$C183)*4))&amp;":"&amp;VLOOKUP($A174,tab_z,3,FALSE)&amp;(I$2+((ROW()-$C183)*4))),BD!$B$8))+IF(I174="","",COUNTIF(INDIRECT("'Calcul1'!"&amp;VLOOKUP($A174,tab_z,2,FALSE)&amp;(I$1+((ROW()-$C183)*4))&amp;":"&amp;VLOOKUP($A174,tab_z,3,FALSE)&amp;(I$2+((ROW()-$C183)*4))),BD!$B$9))+IF(I174="","",COUNTIF(INDIRECT("'Calcul1'!"&amp;VLOOKUP($A174,tab_z,2,FALSE)&amp;(I$1+((ROW()-$C183)*4))&amp;":"&amp;VLOOKUP($A174,tab_z,3,FALSE)&amp;(I$2+((ROW()-$C183)*4))),BD!$B$10))+IF(I174="","",COUNTIF(INDIRECT("'Calcul1'!"&amp;VLOOKUP($A174,tab_z,2,FALSE)&amp;(I$1+((ROW()-$C183)*4))&amp;":"&amp;VLOOKUP($A174,tab_z,3,FALSE)&amp;(I$2+((ROW()-$C183)*4))),BD!$B$11))+IF(I174="","",COUNTIF(INDIRECT("'Calcul1'!"&amp;VLOOKUP($A174,tab_z,2,FALSE)&amp;(I$1+((ROW()-$C183)*4))&amp;":"&amp;VLOOKUP($A174,tab_z,3,FALSE)&amp;(I$2+((ROW()-$C183)*4))),BD!$B$12))+IF(I174="","",COUNTIF(INDIRECT("'Calcul1'!"&amp;VLOOKUP($A174,tab_z,2,FALSE)&amp;(I$1+((ROW()-$C183)*4))&amp;":"&amp;VLOOKUP($A174,tab_z,3,FALSE)&amp;(I$2+((ROW()-$C183)*4))),BD!$B$13))</f>
        <v>#VALUE!</v>
      </c>
      <c r="J183" s="275" t="e">
        <f ca="1">IF(J174="","",COUNTIF(INDIRECT("'Calcul1'!"&amp;VLOOKUP($A174,tab_z,2,FALSE)&amp;(J$1+((ROW()-$C183)*4))&amp;":"&amp;VLOOKUP($A174,tab_z,3,FALSE)&amp;(J$2+((ROW()-$C183)*4))),BD!$B$8))+IF(J174="","",COUNTIF(INDIRECT("'Calcul1'!"&amp;VLOOKUP($A174,tab_z,2,FALSE)&amp;(J$1+((ROW()-$C183)*4))&amp;":"&amp;VLOOKUP($A174,tab_z,3,FALSE)&amp;(J$2+((ROW()-$C183)*4))),BD!$B$9))+IF(J174="","",COUNTIF(INDIRECT("'Calcul1'!"&amp;VLOOKUP($A174,tab_z,2,FALSE)&amp;(J$1+((ROW()-$C183)*4))&amp;":"&amp;VLOOKUP($A174,tab_z,3,FALSE)&amp;(J$2+((ROW()-$C183)*4))),BD!$B$10))+IF(J174="","",COUNTIF(INDIRECT("'Calcul1'!"&amp;VLOOKUP($A174,tab_z,2,FALSE)&amp;(J$1+((ROW()-$C183)*4))&amp;":"&amp;VLOOKUP($A174,tab_z,3,FALSE)&amp;(J$2+((ROW()-$C183)*4))),BD!$B$11))+IF(J174="","",COUNTIF(INDIRECT("'Calcul1'!"&amp;VLOOKUP($A174,tab_z,2,FALSE)&amp;(J$1+((ROW()-$C183)*4))&amp;":"&amp;VLOOKUP($A174,tab_z,3,FALSE)&amp;(J$2+((ROW()-$C183)*4))),BD!$B$12))+IF(J174="","",COUNTIF(INDIRECT("'Calcul1'!"&amp;VLOOKUP($A174,tab_z,2,FALSE)&amp;(J$1+((ROW()-$C183)*4))&amp;":"&amp;VLOOKUP($A174,tab_z,3,FALSE)&amp;(J$2+((ROW()-$C183)*4))),BD!$B$13))</f>
        <v>#VALUE!</v>
      </c>
      <c r="K183" s="275" t="e">
        <f ca="1">IF(K174="","",COUNTIF(INDIRECT("'Calcul1'!"&amp;VLOOKUP($A174,tab_z,2,FALSE)&amp;(K$1+((ROW()-$C183)*4))&amp;":"&amp;VLOOKUP($A174,tab_z,3,FALSE)&amp;(K$2+((ROW()-$C183)*4))),BD!$B$8))+IF(K174="","",COUNTIF(INDIRECT("'Calcul1'!"&amp;VLOOKUP($A174,tab_z,2,FALSE)&amp;(K$1+((ROW()-$C183)*4))&amp;":"&amp;VLOOKUP($A174,tab_z,3,FALSE)&amp;(K$2+((ROW()-$C183)*4))),BD!$B$9))+IF(K174="","",COUNTIF(INDIRECT("'Calcul1'!"&amp;VLOOKUP($A174,tab_z,2,FALSE)&amp;(K$1+((ROW()-$C183)*4))&amp;":"&amp;VLOOKUP($A174,tab_z,3,FALSE)&amp;(K$2+((ROW()-$C183)*4))),BD!$B$10))+IF(K174="","",COUNTIF(INDIRECT("'Calcul1'!"&amp;VLOOKUP($A174,tab_z,2,FALSE)&amp;(K$1+((ROW()-$C183)*4))&amp;":"&amp;VLOOKUP($A174,tab_z,3,FALSE)&amp;(K$2+((ROW()-$C183)*4))),BD!$B$11))+IF(K174="","",COUNTIF(INDIRECT("'Calcul1'!"&amp;VLOOKUP($A174,tab_z,2,FALSE)&amp;(K$1+((ROW()-$C183)*4))&amp;":"&amp;VLOOKUP($A174,tab_z,3,FALSE)&amp;(K$2+((ROW()-$C183)*4))),BD!$B$12))+IF(K174="","",COUNTIF(INDIRECT("'Calcul1'!"&amp;VLOOKUP($A174,tab_z,2,FALSE)&amp;(K$1+((ROW()-$C183)*4))&amp;":"&amp;VLOOKUP($A174,tab_z,3,FALSE)&amp;(K$2+((ROW()-$C183)*4))),BD!$B$13))</f>
        <v>#VALUE!</v>
      </c>
      <c r="L183" s="275" t="e">
        <f ca="1">IF(L174="","",COUNTIF(INDIRECT("'Calcul1'!"&amp;VLOOKUP($A174,tab_z,2,FALSE)&amp;(L$1+((ROW()-$C183)*4))&amp;":"&amp;VLOOKUP($A174,tab_z,3,FALSE)&amp;(L$2+((ROW()-$C183)*4))),BD!$B$8))+IF(L174="","",COUNTIF(INDIRECT("'Calcul1'!"&amp;VLOOKUP($A174,tab_z,2,FALSE)&amp;(L$1+((ROW()-$C183)*4))&amp;":"&amp;VLOOKUP($A174,tab_z,3,FALSE)&amp;(L$2+((ROW()-$C183)*4))),BD!$B$9))+IF(L174="","",COUNTIF(INDIRECT("'Calcul1'!"&amp;VLOOKUP($A174,tab_z,2,FALSE)&amp;(L$1+((ROW()-$C183)*4))&amp;":"&amp;VLOOKUP($A174,tab_z,3,FALSE)&amp;(L$2+((ROW()-$C183)*4))),BD!$B$10))+IF(L174="","",COUNTIF(INDIRECT("'Calcul1'!"&amp;VLOOKUP($A174,tab_z,2,FALSE)&amp;(L$1+((ROW()-$C183)*4))&amp;":"&amp;VLOOKUP($A174,tab_z,3,FALSE)&amp;(L$2+((ROW()-$C183)*4))),BD!$B$11))+IF(L174="","",COUNTIF(INDIRECT("'Calcul1'!"&amp;VLOOKUP($A174,tab_z,2,FALSE)&amp;(L$1+((ROW()-$C183)*4))&amp;":"&amp;VLOOKUP($A174,tab_z,3,FALSE)&amp;(L$2+((ROW()-$C183)*4))),BD!$B$12))+IF(L174="","",COUNTIF(INDIRECT("'Calcul1'!"&amp;VLOOKUP($A174,tab_z,2,FALSE)&amp;(L$1+((ROW()-$C183)*4))&amp;":"&amp;VLOOKUP($A174,tab_z,3,FALSE)&amp;(L$2+((ROW()-$C183)*4))),BD!$B$13))</f>
        <v>#VALUE!</v>
      </c>
    </row>
    <row r="184" spans="1:12" ht="13.5" thickBot="1" x14ac:dyDescent="0.25">
      <c r="C184">
        <v>184</v>
      </c>
      <c r="D184" s="281" t="s">
        <v>543</v>
      </c>
      <c r="E184" s="282">
        <f ca="1">IF(E174="","",COUNTIF(INDIRECT("'Calcul1'!"&amp;VLOOKUP($A174,tab_z,2,FALSE)&amp;(E$1+((ROW()-$C184)*4))&amp;":"&amp;VLOOKUP($A174,tab_z,3,FALSE)&amp;(E$2+((ROW()-$C184)*4))),-1))</f>
        <v>66</v>
      </c>
      <c r="F184" s="283">
        <f t="shared" ref="F184:L184" ca="1" si="55">IF(F174="","",COUNTIF(INDIRECT("'Calcul1'!"&amp;VLOOKUP($A174,tab_z,2,FALSE)&amp;(F$1+((ROW()-$C184)*4))&amp;":"&amp;VLOOKUP($A174,tab_z,3,FALSE)&amp;(F$2+((ROW()-$C184)*4))),-1))</f>
        <v>72</v>
      </c>
      <c r="G184" s="283">
        <f t="shared" ca="1" si="55"/>
        <v>74</v>
      </c>
      <c r="H184" s="283" t="str">
        <f t="shared" ca="1" si="55"/>
        <v/>
      </c>
      <c r="I184" s="283" t="str">
        <f t="shared" ca="1" si="55"/>
        <v/>
      </c>
      <c r="J184" s="283" t="str">
        <f t="shared" ca="1" si="55"/>
        <v/>
      </c>
      <c r="K184" s="283" t="str">
        <f t="shared" ca="1" si="55"/>
        <v/>
      </c>
      <c r="L184" s="283" t="str">
        <f t="shared" ca="1" si="55"/>
        <v/>
      </c>
    </row>
    <row r="185" spans="1:12" x14ac:dyDescent="0.2">
      <c r="C185" s="296"/>
    </row>
    <row r="186" spans="1:12" x14ac:dyDescent="0.2">
      <c r="C186" s="296"/>
    </row>
    <row r="187" spans="1:12" x14ac:dyDescent="0.2">
      <c r="C187" s="296"/>
    </row>
    <row r="188" spans="1:12" x14ac:dyDescent="0.2">
      <c r="C188" s="296"/>
      <c r="D188" s="206"/>
      <c r="E188" s="206"/>
      <c r="I188" s="206"/>
    </row>
    <row r="189" spans="1:12" x14ac:dyDescent="0.2">
      <c r="C189" s="296"/>
      <c r="D189" s="206"/>
    </row>
    <row r="190" spans="1:12" x14ac:dyDescent="0.2">
      <c r="C190" s="206"/>
      <c r="E190" s="206"/>
    </row>
  </sheetData>
  <dataValidations count="1">
    <dataValidation type="list" allowBlank="1" showInputMessage="1" showErrorMessage="1" sqref="A174 A1 A5 A18 A31 A44 A57 A70 A83 A96 A109 A122 A135 A148 A161" xr:uid="{24985C8D-1DB4-48C1-8085-7823AF61D9B7}">
      <formula1>Filtre</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11053C-AE96-4F5D-ACA0-4BD2F140578C}">
  <sheetPr codeName="Feuil6"/>
  <dimension ref="B1:S91"/>
  <sheetViews>
    <sheetView topLeftCell="A19" zoomScaleNormal="100" workbookViewId="0">
      <selection activeCell="R48" sqref="R48"/>
    </sheetView>
  </sheetViews>
  <sheetFormatPr baseColWidth="10" defaultRowHeight="12.75" x14ac:dyDescent="0.2"/>
  <cols>
    <col min="1" max="1" width="3.85546875" customWidth="1"/>
    <col min="2" max="2" width="11.42578125" customWidth="1"/>
    <col min="4" max="4" width="11.42578125" customWidth="1"/>
    <col min="7" max="7" width="11.42578125" customWidth="1"/>
    <col min="14" max="14" width="11.42578125" customWidth="1"/>
  </cols>
  <sheetData>
    <row r="1" spans="2:19" ht="13.5" thickBot="1" x14ac:dyDescent="0.25">
      <c r="D1" s="1"/>
      <c r="E1" s="1"/>
      <c r="F1" s="1"/>
      <c r="G1" s="1"/>
      <c r="H1" s="1"/>
      <c r="I1" s="1"/>
      <c r="J1" s="1"/>
      <c r="K1" s="1"/>
    </row>
    <row r="2" spans="2:19" x14ac:dyDescent="0.2">
      <c r="B2" s="306"/>
      <c r="C2" s="307"/>
      <c r="D2" s="308"/>
      <c r="E2" s="308"/>
      <c r="F2" s="308"/>
      <c r="G2" s="308"/>
      <c r="H2" s="308"/>
      <c r="I2" s="308"/>
      <c r="J2" s="308"/>
      <c r="K2" s="308"/>
      <c r="L2" s="307"/>
      <c r="M2" s="307"/>
      <c r="N2" s="307"/>
      <c r="O2" s="307"/>
      <c r="P2" s="307"/>
      <c r="Q2" s="307"/>
      <c r="R2" s="307"/>
      <c r="S2" s="309"/>
    </row>
    <row r="3" spans="2:19" x14ac:dyDescent="0.2">
      <c r="B3" s="310"/>
      <c r="C3" s="311" t="s">
        <v>544</v>
      </c>
      <c r="D3" s="400" t="s">
        <v>66</v>
      </c>
      <c r="E3" s="400"/>
      <c r="F3" s="400"/>
      <c r="G3" s="312"/>
      <c r="H3" s="1"/>
      <c r="I3" s="1"/>
      <c r="J3" s="1"/>
      <c r="K3" s="1"/>
      <c r="S3" s="313"/>
    </row>
    <row r="4" spans="2:19" x14ac:dyDescent="0.2">
      <c r="B4" s="310"/>
      <c r="D4" s="1"/>
      <c r="E4" s="1"/>
      <c r="F4" s="1"/>
      <c r="G4" s="1"/>
      <c r="H4" s="1"/>
      <c r="I4" s="1"/>
      <c r="J4" s="1"/>
      <c r="K4" s="1"/>
      <c r="S4" s="313"/>
    </row>
    <row r="5" spans="2:19" x14ac:dyDescent="0.2">
      <c r="B5" s="310"/>
      <c r="C5" s="314" t="s">
        <v>545</v>
      </c>
      <c r="D5" s="315"/>
      <c r="E5" s="316"/>
      <c r="F5" s="317" t="str">
        <f ca="1">CONCATENATE("/ ",Calcul1!$C$28," jours")</f>
        <v>/ 250 jours</v>
      </c>
      <c r="G5" s="315"/>
      <c r="H5" s="315"/>
      <c r="I5" s="317" t="s">
        <v>546</v>
      </c>
      <c r="J5" s="315"/>
      <c r="K5" s="316" t="s">
        <v>525</v>
      </c>
      <c r="L5" s="317" t="str">
        <f>CONCATENATE("/ ",Calcul1!$C$29," jours")</f>
        <v>/ 365 jours</v>
      </c>
      <c r="O5" s="311" t="s">
        <v>547</v>
      </c>
      <c r="P5" s="400" t="s">
        <v>28</v>
      </c>
      <c r="Q5" s="400"/>
      <c r="R5" s="400"/>
      <c r="S5" s="313"/>
    </row>
    <row r="6" spans="2:19" ht="13.5" thickBot="1" x14ac:dyDescent="0.25">
      <c r="B6" s="310"/>
      <c r="D6" s="1"/>
      <c r="E6" s="318" t="s">
        <v>548</v>
      </c>
      <c r="F6" s="1"/>
      <c r="G6" s="315"/>
      <c r="H6" s="315"/>
      <c r="I6" s="1"/>
      <c r="J6" s="1"/>
      <c r="K6" s="1"/>
      <c r="S6" s="313"/>
    </row>
    <row r="7" spans="2:19" x14ac:dyDescent="0.2">
      <c r="B7" s="310"/>
      <c r="C7" s="319"/>
      <c r="D7" s="320" t="s">
        <v>549</v>
      </c>
      <c r="E7" s="321">
        <f ca="1">VLOOKUP($E$6,$D$71:$M$85,2,FALSE)</f>
        <v>144</v>
      </c>
      <c r="F7" s="322"/>
      <c r="G7" s="1"/>
      <c r="H7" s="1"/>
      <c r="I7" s="319"/>
      <c r="J7" s="320" t="s">
        <v>549</v>
      </c>
      <c r="K7" s="321">
        <f ca="1">VLOOKUP($K$5,$D$71:$M$85,2,FALSE)</f>
        <v>199</v>
      </c>
      <c r="L7" s="322"/>
      <c r="O7" s="319"/>
      <c r="P7" s="320" t="s">
        <v>549</v>
      </c>
      <c r="Q7" s="321">
        <f ca="1">VLOOKUP($P$5,$D$71:$M$85,2,FALSE)</f>
        <v>1</v>
      </c>
      <c r="R7" s="322"/>
      <c r="S7" s="313"/>
    </row>
    <row r="8" spans="2:19" x14ac:dyDescent="0.2">
      <c r="B8" s="310"/>
      <c r="C8" s="323"/>
      <c r="D8" s="324" t="s">
        <v>550</v>
      </c>
      <c r="E8" s="325">
        <f ca="1">VLOOKUP($E$6,$D$71:$M$85,4,FALSE)</f>
        <v>66</v>
      </c>
      <c r="F8" s="326"/>
      <c r="G8" s="1"/>
      <c r="H8" s="1"/>
      <c r="I8" s="323"/>
      <c r="J8" s="324" t="s">
        <v>550</v>
      </c>
      <c r="K8" s="325">
        <f ca="1">VLOOKUP($K$5,$D$71:$M$85,4,FALSE)</f>
        <v>105</v>
      </c>
      <c r="L8" s="326"/>
      <c r="O8" s="323"/>
      <c r="P8" s="324" t="s">
        <v>550</v>
      </c>
      <c r="Q8" s="325">
        <f ca="1">VLOOKUP($P$5,$D$71:$M$85,4,FALSE)</f>
        <v>1</v>
      </c>
      <c r="R8" s="326"/>
      <c r="S8" s="313"/>
    </row>
    <row r="9" spans="2:19" x14ac:dyDescent="0.2">
      <c r="B9" s="310"/>
      <c r="D9" s="324" t="s">
        <v>551</v>
      </c>
      <c r="E9" s="325">
        <f ca="1">VLOOKUP($E$6,$D$71:$M$85,3,FALSE)</f>
        <v>3</v>
      </c>
      <c r="F9" s="1"/>
      <c r="G9" s="1"/>
      <c r="H9" s="1"/>
      <c r="J9" s="324" t="s">
        <v>551</v>
      </c>
      <c r="K9" s="325">
        <f ca="1">VLOOKUP($K$5,$D$71:$M$85,3,FALSE)</f>
        <v>3</v>
      </c>
      <c r="L9" s="1"/>
      <c r="P9" s="324" t="s">
        <v>551</v>
      </c>
      <c r="Q9" s="325">
        <f ca="1">VLOOKUP($P$5,$D$71:$M$85,3,FALSE)</f>
        <v>3</v>
      </c>
      <c r="R9" s="1"/>
      <c r="S9" s="313"/>
    </row>
    <row r="10" spans="2:19" ht="13.5" thickBot="1" x14ac:dyDescent="0.25">
      <c r="B10" s="310"/>
      <c r="D10" s="327" t="s">
        <v>552</v>
      </c>
      <c r="E10" s="328">
        <f ca="1">VLOOKUP($E$6,$D$71:$M$85,5,FALSE)</f>
        <v>40</v>
      </c>
      <c r="F10" s="1"/>
      <c r="H10" s="1"/>
      <c r="J10" s="327" t="s">
        <v>552</v>
      </c>
      <c r="K10" s="328">
        <f ca="1">VLOOKUP($K$5,$D$71:$M$85,5,FALSE)</f>
        <v>58</v>
      </c>
      <c r="L10" s="1"/>
      <c r="P10" s="327" t="s">
        <v>552</v>
      </c>
      <c r="Q10" s="328">
        <f ca="1">VLOOKUP($P$5,$D$71:$M$85,5,FALSE)</f>
        <v>26</v>
      </c>
      <c r="R10" s="1"/>
      <c r="S10" s="313"/>
    </row>
    <row r="11" spans="2:19" x14ac:dyDescent="0.2">
      <c r="B11" s="310"/>
      <c r="D11" s="320" t="s">
        <v>9</v>
      </c>
      <c r="E11" s="321">
        <f ca="1">VLOOKUP($E$6,$D$71:$M$85,6,FALSE)</f>
        <v>2</v>
      </c>
      <c r="F11" s="1"/>
      <c r="G11" s="1"/>
      <c r="H11" s="1"/>
      <c r="J11" s="320" t="s">
        <v>9</v>
      </c>
      <c r="K11" s="321">
        <f ca="1">VLOOKUP($K$5,$D$71:$M$85,6,FALSE)</f>
        <v>0</v>
      </c>
      <c r="L11" s="1"/>
      <c r="P11" s="320" t="s">
        <v>9</v>
      </c>
      <c r="Q11" s="321">
        <f ca="1">VLOOKUP($P$5,$D$71:$M$85,6,FALSE)</f>
        <v>0</v>
      </c>
      <c r="R11" s="1"/>
      <c r="S11" s="313"/>
    </row>
    <row r="12" spans="2:19" x14ac:dyDescent="0.2">
      <c r="B12" s="310"/>
      <c r="D12" s="324" t="s">
        <v>532</v>
      </c>
      <c r="E12" s="325">
        <f ca="1">VLOOKUP($E$6,$D$71:$M$85,7,FALSE)</f>
        <v>25</v>
      </c>
      <c r="F12" s="1"/>
      <c r="G12" s="1"/>
      <c r="H12" s="1"/>
      <c r="J12" s="324" t="s">
        <v>532</v>
      </c>
      <c r="K12" s="325">
        <f ca="1">VLOOKUP($K$5,$D$71:$M$85,7,FALSE)</f>
        <v>25</v>
      </c>
      <c r="L12" s="1"/>
      <c r="P12" s="324" t="s">
        <v>532</v>
      </c>
      <c r="Q12" s="325">
        <f ca="1">VLOOKUP($P$5,$D$71:$M$85,7,FALSE)</f>
        <v>25</v>
      </c>
      <c r="R12" s="1"/>
      <c r="S12" s="313"/>
    </row>
    <row r="13" spans="2:19" x14ac:dyDescent="0.2">
      <c r="B13" s="310"/>
      <c r="D13" s="324" t="s">
        <v>533</v>
      </c>
      <c r="E13" s="325">
        <f ca="1">VLOOKUP($E$6,$D$71:$M$85,8,FALSE)</f>
        <v>10</v>
      </c>
      <c r="F13" s="1"/>
      <c r="G13" s="1"/>
      <c r="H13" s="1"/>
      <c r="J13" s="324" t="s">
        <v>533</v>
      </c>
      <c r="K13" s="325">
        <f ca="1">VLOOKUP($K$5,$D$71:$M$85,8,FALSE)</f>
        <v>0</v>
      </c>
      <c r="L13" s="1"/>
      <c r="P13" s="324" t="s">
        <v>533</v>
      </c>
      <c r="Q13" s="325">
        <f ca="1">VLOOKUP($P$5,$D$71:$M$85,8,FALSE)</f>
        <v>0</v>
      </c>
      <c r="R13" s="1"/>
      <c r="S13" s="313"/>
    </row>
    <row r="14" spans="2:19" x14ac:dyDescent="0.2">
      <c r="B14" s="310"/>
      <c r="D14" s="324" t="s">
        <v>534</v>
      </c>
      <c r="E14" s="325">
        <f ca="1">VLOOKUP($E$6,$D$71:$M$85,9,FALSE)</f>
        <v>0</v>
      </c>
      <c r="F14" s="1"/>
      <c r="G14" s="1"/>
      <c r="H14" s="1"/>
      <c r="J14" s="324" t="s">
        <v>534</v>
      </c>
      <c r="K14" s="325">
        <f ca="1">VLOOKUP($K$5,$D$71:$M$85,9,FALSE)</f>
        <v>0</v>
      </c>
      <c r="L14" s="1"/>
      <c r="P14" s="324" t="s">
        <v>534</v>
      </c>
      <c r="Q14" s="325">
        <f ca="1">VLOOKUP($P$5,$D$71:$M$85,9,FALSE)</f>
        <v>0</v>
      </c>
      <c r="R14" s="1"/>
      <c r="S14" s="313"/>
    </row>
    <row r="15" spans="2:19" ht="13.5" thickBot="1" x14ac:dyDescent="0.25">
      <c r="B15" s="310"/>
      <c r="D15" s="329" t="s">
        <v>537</v>
      </c>
      <c r="E15" s="330">
        <f ca="1">VLOOKUP($E$6,$D$71:$M$85,10,FALSE)</f>
        <v>3</v>
      </c>
      <c r="F15" s="1"/>
      <c r="G15" s="1"/>
      <c r="H15" s="1"/>
      <c r="J15" s="329" t="s">
        <v>537</v>
      </c>
      <c r="K15" s="330">
        <f ca="1">VLOOKUP($K$5,$D$71:$M$85,10,FALSE)</f>
        <v>1</v>
      </c>
      <c r="L15" s="1"/>
      <c r="P15" s="329" t="s">
        <v>537</v>
      </c>
      <c r="Q15" s="330">
        <f ca="1">VLOOKUP($P$5,$D$71:$M$85,10,FALSE)</f>
        <v>1</v>
      </c>
      <c r="R15" s="1"/>
      <c r="S15" s="313"/>
    </row>
    <row r="16" spans="2:19" x14ac:dyDescent="0.2">
      <c r="B16" s="310"/>
      <c r="D16" s="1"/>
      <c r="E16" s="1"/>
      <c r="F16" s="1"/>
      <c r="G16" s="1"/>
      <c r="H16" s="1"/>
      <c r="I16" s="1"/>
      <c r="J16" s="1"/>
      <c r="K16" s="1"/>
      <c r="S16" s="313"/>
    </row>
    <row r="17" spans="2:19" x14ac:dyDescent="0.2">
      <c r="B17" s="310"/>
      <c r="D17" s="1"/>
      <c r="E17" s="1"/>
      <c r="F17" s="1"/>
      <c r="G17" s="1"/>
      <c r="H17" s="1"/>
      <c r="I17" s="1"/>
      <c r="J17" s="1"/>
      <c r="K17" s="1"/>
      <c r="S17" s="313"/>
    </row>
    <row r="18" spans="2:19" x14ac:dyDescent="0.2">
      <c r="B18" s="310"/>
      <c r="D18" s="1"/>
      <c r="E18" s="1"/>
      <c r="F18" s="1"/>
      <c r="G18" s="1"/>
      <c r="H18" s="1"/>
      <c r="I18" s="1"/>
      <c r="J18" s="1"/>
      <c r="K18" s="1"/>
      <c r="S18" s="313"/>
    </row>
    <row r="19" spans="2:19" x14ac:dyDescent="0.2">
      <c r="B19" s="310"/>
      <c r="D19" s="1"/>
      <c r="E19" s="1"/>
      <c r="F19" s="1"/>
      <c r="G19" s="1"/>
      <c r="H19" s="1"/>
      <c r="I19" s="1"/>
      <c r="J19" s="1"/>
      <c r="K19" s="1"/>
      <c r="S19" s="313"/>
    </row>
    <row r="20" spans="2:19" x14ac:dyDescent="0.2">
      <c r="B20" s="310"/>
      <c r="D20" s="1"/>
      <c r="E20" s="1"/>
      <c r="F20" s="1"/>
      <c r="G20" s="1"/>
      <c r="H20" s="1"/>
      <c r="I20" s="1"/>
      <c r="J20" s="1"/>
      <c r="K20" s="1"/>
      <c r="S20" s="313"/>
    </row>
    <row r="21" spans="2:19" x14ac:dyDescent="0.2">
      <c r="B21" s="310"/>
      <c r="D21" s="1"/>
      <c r="E21" s="1"/>
      <c r="F21" s="1"/>
      <c r="G21" s="1"/>
      <c r="H21" s="1"/>
      <c r="I21" s="1"/>
      <c r="J21" s="1"/>
      <c r="K21" s="1"/>
      <c r="S21" s="313"/>
    </row>
    <row r="22" spans="2:19" x14ac:dyDescent="0.2">
      <c r="B22" s="310"/>
      <c r="D22" s="1"/>
      <c r="E22" s="1"/>
      <c r="F22" s="1"/>
      <c r="G22" s="1"/>
      <c r="H22" s="1"/>
      <c r="I22" s="1"/>
      <c r="J22" s="1"/>
      <c r="K22" s="1"/>
      <c r="S22" s="313"/>
    </row>
    <row r="23" spans="2:19" x14ac:dyDescent="0.2">
      <c r="B23" s="310"/>
      <c r="D23" s="1"/>
      <c r="E23" s="1"/>
      <c r="F23" s="1"/>
      <c r="G23" s="1"/>
      <c r="H23" s="1"/>
      <c r="I23" s="1"/>
      <c r="J23" s="1"/>
      <c r="K23" s="1"/>
      <c r="S23" s="313"/>
    </row>
    <row r="24" spans="2:19" x14ac:dyDescent="0.2">
      <c r="B24" s="310"/>
      <c r="D24" s="1"/>
      <c r="E24" s="1"/>
      <c r="F24" s="1"/>
      <c r="G24" s="1"/>
      <c r="H24" s="1"/>
      <c r="I24" s="1"/>
      <c r="J24" s="1"/>
      <c r="K24" s="1"/>
      <c r="S24" s="313"/>
    </row>
    <row r="25" spans="2:19" ht="39" customHeight="1" x14ac:dyDescent="0.2">
      <c r="B25" s="310"/>
      <c r="D25" s="1"/>
      <c r="E25" s="1"/>
      <c r="F25" s="1"/>
      <c r="G25" s="1"/>
      <c r="H25" s="1"/>
      <c r="I25" s="1"/>
      <c r="J25" s="1"/>
      <c r="K25" s="1"/>
      <c r="S25" s="313"/>
    </row>
    <row r="26" spans="2:19" x14ac:dyDescent="0.2">
      <c r="B26" s="310"/>
      <c r="D26" s="1"/>
      <c r="E26" s="1"/>
      <c r="F26" s="1"/>
      <c r="G26" s="1"/>
      <c r="H26" s="1"/>
      <c r="I26" s="1"/>
      <c r="J26" s="1"/>
      <c r="K26" s="1"/>
      <c r="S26" s="313"/>
    </row>
    <row r="27" spans="2:19" x14ac:dyDescent="0.2">
      <c r="B27" s="310"/>
      <c r="S27" s="313"/>
    </row>
    <row r="28" spans="2:19" x14ac:dyDescent="0.2">
      <c r="B28" s="310"/>
      <c r="S28" s="313"/>
    </row>
    <row r="29" spans="2:19" x14ac:dyDescent="0.2">
      <c r="B29" s="310"/>
      <c r="S29" s="313"/>
    </row>
    <row r="30" spans="2:19" x14ac:dyDescent="0.2">
      <c r="B30" s="310"/>
      <c r="S30" s="313"/>
    </row>
    <row r="31" spans="2:19" x14ac:dyDescent="0.2">
      <c r="B31" s="310"/>
      <c r="S31" s="313"/>
    </row>
    <row r="32" spans="2:19" x14ac:dyDescent="0.2">
      <c r="B32" s="310"/>
      <c r="S32" s="313"/>
    </row>
    <row r="33" spans="2:19" x14ac:dyDescent="0.2">
      <c r="B33" s="310"/>
      <c r="S33" s="313"/>
    </row>
    <row r="34" spans="2:19" x14ac:dyDescent="0.2">
      <c r="B34" s="310"/>
      <c r="F34" s="401" t="s">
        <v>33</v>
      </c>
      <c r="G34" s="401"/>
      <c r="H34" s="401"/>
      <c r="I34" s="401"/>
      <c r="L34" s="401" t="s">
        <v>37</v>
      </c>
      <c r="M34" s="401"/>
      <c r="N34" s="401"/>
      <c r="O34" s="401"/>
      <c r="S34" s="313"/>
    </row>
    <row r="35" spans="2:19" ht="13.5" thickBot="1" x14ac:dyDescent="0.25">
      <c r="B35" s="310"/>
      <c r="S35" s="313"/>
    </row>
    <row r="36" spans="2:19" x14ac:dyDescent="0.2">
      <c r="B36" s="310"/>
      <c r="G36" s="320" t="s">
        <v>549</v>
      </c>
      <c r="H36" s="321">
        <f ca="1">VLOOKUP($F$34,$D$86:$M$89,2,FALSE)</f>
        <v>30</v>
      </c>
      <c r="M36" s="320" t="s">
        <v>549</v>
      </c>
      <c r="N36" s="321">
        <f ca="1">VLOOKUP($L$34,$D$90:$M$91,2,FALSE)</f>
        <v>93</v>
      </c>
      <c r="S36" s="313"/>
    </row>
    <row r="37" spans="2:19" x14ac:dyDescent="0.2">
      <c r="B37" s="310"/>
      <c r="G37" s="324" t="s">
        <v>550</v>
      </c>
      <c r="H37" s="325">
        <f ca="1">VLOOKUP($F$34,$D$86:$M$89,4,FALSE)</f>
        <v>19</v>
      </c>
      <c r="M37" s="324" t="s">
        <v>550</v>
      </c>
      <c r="N37" s="325">
        <f ca="1">VLOOKUP($L$34,$D$90:$M$91,4,FALSE)</f>
        <v>48</v>
      </c>
      <c r="S37" s="313"/>
    </row>
    <row r="38" spans="2:19" x14ac:dyDescent="0.2">
      <c r="B38" s="310"/>
      <c r="G38" s="324" t="s">
        <v>551</v>
      </c>
      <c r="H38" s="325">
        <f ca="1">VLOOKUP($F$34,$D$86:$M$89,3,FALSE)</f>
        <v>3</v>
      </c>
      <c r="L38" s="206"/>
      <c r="M38" s="324" t="s">
        <v>551</v>
      </c>
      <c r="N38" s="325">
        <f ca="1">VLOOKUP($L$34,$D$90:$M$91,3,FALSE)</f>
        <v>3</v>
      </c>
      <c r="S38" s="313"/>
    </row>
    <row r="39" spans="2:19" ht="13.5" thickBot="1" x14ac:dyDescent="0.25">
      <c r="B39" s="310"/>
      <c r="G39" s="327" t="s">
        <v>552</v>
      </c>
      <c r="H39" s="328">
        <f ca="1">VLOOKUP($F$34,$D$86:$M$89,5,FALSE)</f>
        <v>40</v>
      </c>
      <c r="L39" s="206"/>
      <c r="M39" s="327" t="s">
        <v>552</v>
      </c>
      <c r="N39" s="328">
        <f ca="1">VLOOKUP($L$34,$D$90:$M$91,5,FALSE)</f>
        <v>40</v>
      </c>
      <c r="S39" s="313"/>
    </row>
    <row r="40" spans="2:19" x14ac:dyDescent="0.2">
      <c r="B40" s="310"/>
      <c r="G40" s="320" t="s">
        <v>9</v>
      </c>
      <c r="H40" s="321">
        <f ca="1">VLOOKUP($F$34,$D$86:$M$89,6,FALSE)</f>
        <v>2</v>
      </c>
      <c r="L40" s="206"/>
      <c r="M40" s="320" t="s">
        <v>9</v>
      </c>
      <c r="N40" s="321">
        <f ca="1">VLOOKUP($L$34,$D$90:$M$91,6,FALSE)</f>
        <v>2</v>
      </c>
      <c r="S40" s="313"/>
    </row>
    <row r="41" spans="2:19" x14ac:dyDescent="0.2">
      <c r="B41" s="310"/>
      <c r="G41" s="324" t="s">
        <v>532</v>
      </c>
      <c r="H41" s="325">
        <f ca="1">VLOOKUP($F$34,$D$86:$M$89,7,FALSE)</f>
        <v>25</v>
      </c>
      <c r="L41" s="206"/>
      <c r="M41" s="324" t="s">
        <v>532</v>
      </c>
      <c r="N41" s="325">
        <f ca="1">VLOOKUP($L$34,$D$90:$M$91,7,FALSE)</f>
        <v>25</v>
      </c>
      <c r="S41" s="313"/>
    </row>
    <row r="42" spans="2:19" x14ac:dyDescent="0.2">
      <c r="B42" s="310"/>
      <c r="G42" s="324" t="s">
        <v>533</v>
      </c>
      <c r="H42" s="325">
        <f ca="1">VLOOKUP($F$34,$D$86:$M$89,8,FALSE)</f>
        <v>10</v>
      </c>
      <c r="L42" s="206"/>
      <c r="M42" s="324" t="s">
        <v>533</v>
      </c>
      <c r="N42" s="325">
        <f ca="1">VLOOKUP($L$34,$D$90:$M$91,8,FALSE)</f>
        <v>10</v>
      </c>
      <c r="S42" s="313"/>
    </row>
    <row r="43" spans="2:19" x14ac:dyDescent="0.2">
      <c r="B43" s="310"/>
      <c r="G43" s="324" t="s">
        <v>534</v>
      </c>
      <c r="H43" s="325">
        <f ca="1">VLOOKUP($F$34,$D$86:$M$89,9,FALSE)</f>
        <v>0</v>
      </c>
      <c r="L43" s="206"/>
      <c r="M43" s="324" t="s">
        <v>534</v>
      </c>
      <c r="N43" s="325">
        <f ca="1">VLOOKUP($L$34,$D$90:$M$91,9,FALSE)</f>
        <v>0</v>
      </c>
      <c r="S43" s="313"/>
    </row>
    <row r="44" spans="2:19" ht="13.5" thickBot="1" x14ac:dyDescent="0.25">
      <c r="B44" s="310"/>
      <c r="G44" s="329" t="s">
        <v>537</v>
      </c>
      <c r="H44" s="330">
        <f ca="1">VLOOKUP($F$34,$D$86:$M$89,10,FALSE)</f>
        <v>3</v>
      </c>
      <c r="M44" s="329" t="s">
        <v>537</v>
      </c>
      <c r="N44" s="330">
        <f ca="1">VLOOKUP($L$34,$D$90:$M$91,10,FALSE)</f>
        <v>3</v>
      </c>
      <c r="S44" s="313"/>
    </row>
    <row r="45" spans="2:19" x14ac:dyDescent="0.2">
      <c r="B45" s="310"/>
      <c r="S45" s="313"/>
    </row>
    <row r="46" spans="2:19" x14ac:dyDescent="0.2">
      <c r="B46" s="310"/>
      <c r="S46" s="313"/>
    </row>
    <row r="47" spans="2:19" x14ac:dyDescent="0.2">
      <c r="B47" s="310"/>
      <c r="S47" s="313"/>
    </row>
    <row r="48" spans="2:19" x14ac:dyDescent="0.2">
      <c r="B48" s="310"/>
      <c r="S48" s="313"/>
    </row>
    <row r="49" spans="2:19" x14ac:dyDescent="0.2">
      <c r="B49" s="310"/>
      <c r="S49" s="313"/>
    </row>
    <row r="50" spans="2:19" x14ac:dyDescent="0.2">
      <c r="B50" s="310"/>
      <c r="S50" s="313"/>
    </row>
    <row r="51" spans="2:19" x14ac:dyDescent="0.2">
      <c r="B51" s="310"/>
      <c r="S51" s="313"/>
    </row>
    <row r="52" spans="2:19" x14ac:dyDescent="0.2">
      <c r="B52" s="310"/>
      <c r="S52" s="313"/>
    </row>
    <row r="53" spans="2:19" x14ac:dyDescent="0.2">
      <c r="B53" s="310"/>
      <c r="S53" s="313"/>
    </row>
    <row r="54" spans="2:19" x14ac:dyDescent="0.2">
      <c r="B54" s="310"/>
      <c r="S54" s="313"/>
    </row>
    <row r="55" spans="2:19" x14ac:dyDescent="0.2">
      <c r="B55" s="310"/>
      <c r="S55" s="313"/>
    </row>
    <row r="56" spans="2:19" x14ac:dyDescent="0.2">
      <c r="B56" s="310"/>
      <c r="S56" s="313"/>
    </row>
    <row r="57" spans="2:19" x14ac:dyDescent="0.2">
      <c r="B57" s="310"/>
      <c r="S57" s="313"/>
    </row>
    <row r="58" spans="2:19" x14ac:dyDescent="0.2">
      <c r="B58" s="310"/>
      <c r="S58" s="313"/>
    </row>
    <row r="59" spans="2:19" x14ac:dyDescent="0.2">
      <c r="B59" s="310"/>
      <c r="S59" s="313"/>
    </row>
    <row r="60" spans="2:19" x14ac:dyDescent="0.2">
      <c r="B60" s="310"/>
      <c r="S60" s="313"/>
    </row>
    <row r="61" spans="2:19" x14ac:dyDescent="0.2">
      <c r="B61" s="310"/>
      <c r="S61" s="313"/>
    </row>
    <row r="62" spans="2:19" x14ac:dyDescent="0.2">
      <c r="B62" s="310"/>
      <c r="S62" s="313"/>
    </row>
    <row r="63" spans="2:19" ht="13.5" thickBot="1" x14ac:dyDescent="0.25">
      <c r="B63" s="331"/>
      <c r="C63" s="332"/>
      <c r="D63" s="332"/>
      <c r="E63" s="332"/>
      <c r="F63" s="332"/>
      <c r="G63" s="332"/>
      <c r="H63" s="332"/>
      <c r="I63" s="332"/>
      <c r="J63" s="332"/>
      <c r="K63" s="332"/>
      <c r="L63" s="332"/>
      <c r="M63" s="332"/>
      <c r="N63" s="332"/>
      <c r="O63" s="332"/>
      <c r="P63" s="332"/>
      <c r="Q63" s="332"/>
      <c r="R63" s="332"/>
      <c r="S63" s="333"/>
    </row>
    <row r="69" spans="2:15" x14ac:dyDescent="0.2">
      <c r="D69" s="317" t="s">
        <v>553</v>
      </c>
    </row>
    <row r="70" spans="2:15" ht="13.5" thickBot="1" x14ac:dyDescent="0.25">
      <c r="D70" t="str">
        <f>$D$3</f>
        <v>Personnel 01</v>
      </c>
    </row>
    <row r="71" spans="2:15" ht="57" thickBot="1" x14ac:dyDescent="0.25">
      <c r="B71" s="334" t="s">
        <v>554</v>
      </c>
      <c r="C71" s="335" t="s">
        <v>555</v>
      </c>
      <c r="D71" s="336" t="s">
        <v>212</v>
      </c>
      <c r="E71" s="337" t="s">
        <v>549</v>
      </c>
      <c r="F71" s="338" t="s">
        <v>551</v>
      </c>
      <c r="G71" s="339" t="s">
        <v>550</v>
      </c>
      <c r="H71" s="340" t="s">
        <v>60</v>
      </c>
      <c r="I71" s="341" t="s">
        <v>556</v>
      </c>
      <c r="J71" s="342" t="s">
        <v>532</v>
      </c>
      <c r="K71" s="343" t="s">
        <v>533</v>
      </c>
      <c r="L71" s="344" t="s">
        <v>534</v>
      </c>
      <c r="M71" s="345" t="s">
        <v>537</v>
      </c>
    </row>
    <row r="72" spans="2:15" x14ac:dyDescent="0.2">
      <c r="B72" s="346">
        <v>1</v>
      </c>
      <c r="C72" s="347">
        <f ca="1">Calcul2!B6</f>
        <v>31</v>
      </c>
      <c r="D72" s="348" t="str">
        <f>Calcul2!A5</f>
        <v>Août</v>
      </c>
      <c r="E72" s="349">
        <f ca="1">C72-H72-F72-G72</f>
        <v>1</v>
      </c>
      <c r="F72" s="176">
        <f ca="1">HLOOKUP($D$3,Calcul2!$E$5:$L$15,9,FALSE)</f>
        <v>3</v>
      </c>
      <c r="G72" s="176">
        <f ca="1">HLOOKUP($D$3,Calcul2!$E$5:$L$15,8,FALSE)</f>
        <v>1</v>
      </c>
      <c r="H72" s="176">
        <f ca="1">HLOOKUP($D$3,Calcul2!$E$5:$L$15,2,FALSE)</f>
        <v>26</v>
      </c>
      <c r="I72" s="176">
        <f ca="1">HLOOKUP($D$3,Calcul2!$E$5:$L$15,4,FALSE)</f>
        <v>0</v>
      </c>
      <c r="J72" s="176">
        <f ca="1">HLOOKUP($D$3,Calcul2!$E$5:$L$15,5,FALSE)</f>
        <v>25</v>
      </c>
      <c r="K72" s="176">
        <f ca="1">HLOOKUP($D$3,Calcul2!$E$5:$L$15,6,FALSE)</f>
        <v>0</v>
      </c>
      <c r="L72" s="176">
        <f ca="1">HLOOKUP($D$3,Calcul2!$E$5:$L$15,7,FALSE)</f>
        <v>0</v>
      </c>
      <c r="M72" s="350">
        <f ca="1">HLOOKUP($D$3,Calcul2!$E$5:$L$15,10,FALSE)</f>
        <v>1</v>
      </c>
    </row>
    <row r="73" spans="2:15" x14ac:dyDescent="0.2">
      <c r="B73" s="274">
        <v>2</v>
      </c>
      <c r="C73" s="275">
        <f ca="1">Calcul2!B19</f>
        <v>30</v>
      </c>
      <c r="D73" s="351" t="str">
        <f>Calcul2!A18</f>
        <v>Septembre</v>
      </c>
      <c r="E73" s="352">
        <f t="shared" ref="E73:E83" ca="1" si="0">$C73-$H73-$F73-$G73</f>
        <v>6</v>
      </c>
      <c r="F73" s="190">
        <f ca="1">HLOOKUP($D$3,Calcul2!$E$18:$L$28,9,FALSE)</f>
        <v>0</v>
      </c>
      <c r="G73" s="190">
        <f ca="1">HLOOKUP($D$3,Calcul2!$E$18:$L$28,8,FALSE)</f>
        <v>10</v>
      </c>
      <c r="H73" s="190">
        <f ca="1">HLOOKUP($D$3,Calcul2!$E$18:$L$28,2,FALSE)</f>
        <v>14</v>
      </c>
      <c r="I73" s="190">
        <f ca="1">HLOOKUP($D$3,Calcul2!$E$18:$L$28,4,FALSE)</f>
        <v>2</v>
      </c>
      <c r="J73" s="190">
        <f ca="1">HLOOKUP($D$3,Calcul2!$E$18:$L$28,5,FALSE)</f>
        <v>0</v>
      </c>
      <c r="K73" s="190">
        <f ca="1">HLOOKUP($D$3,Calcul2!$E$18:$L$28,6,FALSE)</f>
        <v>10</v>
      </c>
      <c r="L73" s="190">
        <f ca="1">HLOOKUP($D$3,Calcul2!$E$18:$L$28,7,FALSE)</f>
        <v>0</v>
      </c>
      <c r="M73" s="353">
        <f ca="1">HLOOKUP($D$3,Calcul2!$E$18:$L$28,10,FALSE)</f>
        <v>2</v>
      </c>
    </row>
    <row r="74" spans="2:15" x14ac:dyDescent="0.2">
      <c r="B74" s="274">
        <v>3</v>
      </c>
      <c r="C74" s="275">
        <f ca="1">Calcul2!B32</f>
        <v>31</v>
      </c>
      <c r="D74" s="351" t="str">
        <f>Calcul2!A31</f>
        <v>Octobre</v>
      </c>
      <c r="E74" s="352">
        <f t="shared" ca="1" si="0"/>
        <v>23</v>
      </c>
      <c r="F74" s="190">
        <f ca="1">HLOOKUP($D$3,Calcul2!$E$31:$L$41,9,FALSE)</f>
        <v>0</v>
      </c>
      <c r="G74" s="190">
        <f ca="1">HLOOKUP($D$3,Calcul2!$E$31:$L$41,8,FALSE)</f>
        <v>8</v>
      </c>
      <c r="H74" s="190">
        <f ca="1">HLOOKUP($D$3,Calcul2!$E$31:$L$41,2,FALSE)</f>
        <v>0</v>
      </c>
      <c r="I74" s="190">
        <f ca="1">HLOOKUP($D$3,Calcul2!$E$31:$L$41,4,FALSE)</f>
        <v>0</v>
      </c>
      <c r="J74" s="190">
        <f ca="1">HLOOKUP($D$3,Calcul2!$E$31:$L$41,5,FALSE)</f>
        <v>0</v>
      </c>
      <c r="K74" s="190">
        <f ca="1">HLOOKUP($D$3,Calcul2!$E$31:$L$41,6,FALSE)</f>
        <v>0</v>
      </c>
      <c r="L74" s="190">
        <f ca="1">HLOOKUP($D$3,Calcul2!$E$31:$L$41,7,FALSE)</f>
        <v>0</v>
      </c>
      <c r="M74" s="353">
        <f ca="1">HLOOKUP($D$3,Calcul2!$E$31:$L$41,10,FALSE)</f>
        <v>0</v>
      </c>
    </row>
    <row r="75" spans="2:15" x14ac:dyDescent="0.2">
      <c r="B75" s="274">
        <v>4</v>
      </c>
      <c r="C75" s="275">
        <f ca="1">Calcul2!B45</f>
        <v>30</v>
      </c>
      <c r="D75" s="351" t="str">
        <f>Calcul2!A44</f>
        <v>Novembre</v>
      </c>
      <c r="E75" s="352">
        <f t="shared" ca="1" si="0"/>
        <v>21</v>
      </c>
      <c r="F75" s="190">
        <f ca="1">HLOOKUP($D$3,Calcul2!$E$44:$L$53,9,FALSE)</f>
        <v>0</v>
      </c>
      <c r="G75" s="190">
        <f ca="1">HLOOKUP($D$3,Calcul2!$E$44:$L$53,8,FALSE)</f>
        <v>9</v>
      </c>
      <c r="H75" s="190">
        <f ca="1">HLOOKUP($D$3,Calcul2!$E$44:$L$53,2,FALSE)</f>
        <v>0</v>
      </c>
      <c r="I75" s="190">
        <f ca="1">HLOOKUP($D$3,Calcul2!$E$44:$L$53,4,FALSE)</f>
        <v>0</v>
      </c>
      <c r="J75" s="190">
        <f ca="1">HLOOKUP($D$3,Calcul2!$E$44:$L$53,5,FALSE)</f>
        <v>0</v>
      </c>
      <c r="K75" s="190">
        <f ca="1">HLOOKUP($D$3,Calcul2!$E$44:$L$53,6,FALSE)</f>
        <v>0</v>
      </c>
      <c r="L75" s="190">
        <f ca="1">HLOOKUP($D$3,Calcul2!$E$44:$L$53,7,FALSE)</f>
        <v>0</v>
      </c>
      <c r="M75" s="353">
        <f ca="1">HLOOKUP($D$3,Calcul2!$E$44:$L$53,10,FALSE)</f>
        <v>0</v>
      </c>
    </row>
    <row r="76" spans="2:15" x14ac:dyDescent="0.2">
      <c r="B76" s="274">
        <v>5</v>
      </c>
      <c r="C76" s="275">
        <f ca="1">Calcul2!B58</f>
        <v>31</v>
      </c>
      <c r="D76" s="351" t="str">
        <f>Calcul2!A57</f>
        <v>Décembre</v>
      </c>
      <c r="E76" s="352">
        <f t="shared" ca="1" si="0"/>
        <v>20</v>
      </c>
      <c r="F76" s="190">
        <f ca="1">HLOOKUP($D$3,Calcul2!$E$57:$L$67,9,FALSE)</f>
        <v>0</v>
      </c>
      <c r="G76" s="190">
        <f ca="1">HLOOKUP($D$3,Calcul2!$E$57:$L$67,8,FALSE)</f>
        <v>11</v>
      </c>
      <c r="H76" s="190">
        <f ca="1">HLOOKUP($D$3,Calcul2!$E$57:$L$67,2,FALSE)</f>
        <v>0</v>
      </c>
      <c r="I76" s="190">
        <f ca="1">HLOOKUP($D$3,Calcul2!$E$57:$L$67,4,FALSE)</f>
        <v>0</v>
      </c>
      <c r="J76" s="190">
        <f ca="1">HLOOKUP($D$3,Calcul2!$E$57:$L$67,5,FALSE)</f>
        <v>0</v>
      </c>
      <c r="K76" s="190">
        <f ca="1">HLOOKUP($D$3,Calcul2!$E$57:$L$67,6,FALSE)</f>
        <v>0</v>
      </c>
      <c r="L76" s="190">
        <f ca="1">HLOOKUP($D$3,Calcul2!$E$57:$L$67,7,FALSE)</f>
        <v>0</v>
      </c>
      <c r="M76" s="353">
        <f ca="1">HLOOKUP($D$3,Calcul2!$E$57:$L$67,10,FALSE)</f>
        <v>0</v>
      </c>
    </row>
    <row r="77" spans="2:15" x14ac:dyDescent="0.2">
      <c r="B77" s="274">
        <v>6</v>
      </c>
      <c r="C77" s="275">
        <f ca="1">Calcul2!B71</f>
        <v>31</v>
      </c>
      <c r="D77" s="351" t="str">
        <f>Calcul2!A70</f>
        <v>Janvier</v>
      </c>
      <c r="E77" s="352">
        <f t="shared" ca="1" si="0"/>
        <v>22</v>
      </c>
      <c r="F77" s="190">
        <f ca="1">HLOOKUP($D$3,Calcul2!$E$70:$L$79,9,FALSE)</f>
        <v>0</v>
      </c>
      <c r="G77" s="190">
        <f ca="1">HLOOKUP($D$3,Calcul2!$E$70:$L$79,8,FALSE)</f>
        <v>9</v>
      </c>
      <c r="H77" s="190">
        <f ca="1">HLOOKUP($D$3,Calcul2!$E$70:$L$79,2,FALSE)</f>
        <v>0</v>
      </c>
      <c r="I77" s="190">
        <f ca="1">HLOOKUP($D$3,Calcul2!$E$70:$L$79,4,FALSE)</f>
        <v>0</v>
      </c>
      <c r="J77" s="190">
        <f ca="1">HLOOKUP($D$3,Calcul2!$E$70:$L$79,5,FALSE)</f>
        <v>0</v>
      </c>
      <c r="K77" s="190">
        <f ca="1">HLOOKUP($D$3,Calcul2!$E$70:$L$79,6,FALSE)</f>
        <v>0</v>
      </c>
      <c r="L77" s="190">
        <f ca="1">HLOOKUP($D$3,Calcul2!$E$70:$L$79,7,FALSE)</f>
        <v>0</v>
      </c>
      <c r="M77" s="353">
        <f ca="1">HLOOKUP($D$3,Calcul2!$E$70:$L$79,10,FALSE)</f>
        <v>0</v>
      </c>
    </row>
    <row r="78" spans="2:15" x14ac:dyDescent="0.2">
      <c r="B78" s="274">
        <v>7</v>
      </c>
      <c r="C78" s="275">
        <f ca="1">Calcul2!B84</f>
        <v>28</v>
      </c>
      <c r="D78" s="351" t="str">
        <f>Calcul2!A83</f>
        <v>Février</v>
      </c>
      <c r="E78" s="352">
        <f t="shared" ca="1" si="0"/>
        <v>20</v>
      </c>
      <c r="F78" s="190">
        <f ca="1">HLOOKUP($D$3,Calcul2!$E$83:$L$92,9,FALSE)</f>
        <v>0</v>
      </c>
      <c r="G78" s="190">
        <f ca="1">HLOOKUP($D$3,Calcul2!$E$83:$L$92,8,FALSE)</f>
        <v>8</v>
      </c>
      <c r="H78" s="190">
        <f ca="1">HLOOKUP($D$3,Calcul2!$E$83:$L$92,2,FALSE)</f>
        <v>0</v>
      </c>
      <c r="I78" s="190">
        <f ca="1">HLOOKUP($D$3,Calcul2!$E$83:$L$92,4,FALSE)</f>
        <v>0</v>
      </c>
      <c r="J78" s="190">
        <f ca="1">HLOOKUP($D$3,Calcul2!$E$83:$L$92,5,FALSE)</f>
        <v>0</v>
      </c>
      <c r="K78" s="190">
        <f ca="1">HLOOKUP($D$3,Calcul2!$E$83:$L$92,6,FALSE)</f>
        <v>0</v>
      </c>
      <c r="L78" s="190">
        <f ca="1">HLOOKUP($D$3,Calcul2!$E$83:$L$92,7,FALSE)</f>
        <v>0</v>
      </c>
      <c r="M78" s="353">
        <f ca="1">HLOOKUP($D$3,Calcul2!$E$83:$L$92,10,FALSE)</f>
        <v>0</v>
      </c>
      <c r="O78" s="354">
        <f ca="1">MONTH(TODAY())</f>
        <v>4</v>
      </c>
    </row>
    <row r="79" spans="2:15" x14ac:dyDescent="0.2">
      <c r="B79" s="274">
        <v>8</v>
      </c>
      <c r="C79" s="275">
        <f ca="1">Calcul2!B97</f>
        <v>31</v>
      </c>
      <c r="D79" s="351" t="str">
        <f>Calcul2!A96</f>
        <v>Mars</v>
      </c>
      <c r="E79" s="352">
        <f t="shared" ca="1" si="0"/>
        <v>21</v>
      </c>
      <c r="F79" s="190">
        <f ca="1">HLOOKUP($D$3,Calcul2!$E$96:$L$105,9,FALSE)</f>
        <v>0</v>
      </c>
      <c r="G79" s="190">
        <f ca="1">HLOOKUP($D$3,Calcul2!$E$96:$L$105,8,FALSE)</f>
        <v>10</v>
      </c>
      <c r="H79" s="190">
        <f ca="1">HLOOKUP($D$3,Calcul2!$E$96:$L$105,2,FALSE)</f>
        <v>0</v>
      </c>
      <c r="I79" s="190">
        <f ca="1">HLOOKUP($D$3,Calcul2!$E$96:$L$105,4,FALSE)</f>
        <v>0</v>
      </c>
      <c r="J79" s="190">
        <f ca="1">HLOOKUP($D$3,Calcul2!$E$96:$L$105,5,FALSE)</f>
        <v>0</v>
      </c>
      <c r="K79" s="190">
        <f ca="1">HLOOKUP($D$3,Calcul2!$E$96:$L$105,6,FALSE)</f>
        <v>0</v>
      </c>
      <c r="L79" s="190">
        <f ca="1">HLOOKUP($D$3,Calcul2!$E$96:$L$105,7,FALSE)</f>
        <v>0</v>
      </c>
      <c r="M79" s="353">
        <f ca="1">HLOOKUP($D$3,Calcul2!$E$96:$L$105,10,FALSE)</f>
        <v>0</v>
      </c>
    </row>
    <row r="80" spans="2:15" x14ac:dyDescent="0.2">
      <c r="B80" s="274">
        <v>9</v>
      </c>
      <c r="C80" s="275">
        <f ca="1">Calcul2!B110</f>
        <v>30</v>
      </c>
      <c r="D80" s="351" t="str">
        <f>Calcul2!A109</f>
        <v>Avril</v>
      </c>
      <c r="E80" s="352">
        <f t="shared" ca="1" si="0"/>
        <v>21</v>
      </c>
      <c r="F80" s="190">
        <f ca="1">HLOOKUP($D$3,Calcul2!$E$109:$L$118,9,FALSE)</f>
        <v>0</v>
      </c>
      <c r="G80" s="190">
        <f ca="1">HLOOKUP($D$3,Calcul2!$E$109:$L$118,8,FALSE)</f>
        <v>9</v>
      </c>
      <c r="H80" s="190">
        <f ca="1">HLOOKUP($D$3,Calcul2!$E$109:$L$118,2,FALSE)</f>
        <v>0</v>
      </c>
      <c r="I80" s="190">
        <f ca="1">HLOOKUP($D$3,Calcul2!$E$109:$L$118,4,FALSE)</f>
        <v>0</v>
      </c>
      <c r="J80" s="190">
        <f ca="1">HLOOKUP($D$3,Calcul2!$E$109:$L$118,5,FALSE)</f>
        <v>0</v>
      </c>
      <c r="K80" s="190">
        <f ca="1">HLOOKUP($D$3,Calcul2!$E$109:$L$118,6,FALSE)</f>
        <v>0</v>
      </c>
      <c r="L80" s="190">
        <f ca="1">HLOOKUP($D$3,Calcul2!$E$109:$L$118,7,FALSE)</f>
        <v>0</v>
      </c>
      <c r="M80" s="353">
        <f ca="1">HLOOKUP($D$3,Calcul2!$E$109:$L$118,10,FALSE)</f>
        <v>0</v>
      </c>
    </row>
    <row r="81" spans="2:13" x14ac:dyDescent="0.2">
      <c r="B81" s="274">
        <v>10</v>
      </c>
      <c r="C81" s="275">
        <f ca="1">Calcul2!B123</f>
        <v>31</v>
      </c>
      <c r="D81" s="351" t="str">
        <f>Calcul2!A122</f>
        <v>Mai</v>
      </c>
      <c r="E81" s="352">
        <f t="shared" ca="1" si="0"/>
        <v>20</v>
      </c>
      <c r="F81" s="190">
        <f ca="1">HLOOKUP($D$3,Calcul2!$E$122:$L$131,9,FALSE)</f>
        <v>0</v>
      </c>
      <c r="G81" s="190">
        <f ca="1">HLOOKUP($D$3,Calcul2!$E$122:$L$131,8,FALSE)</f>
        <v>11</v>
      </c>
      <c r="H81" s="190">
        <f ca="1">HLOOKUP($D$3,Calcul2!$E$122:$L$131,2,FALSE)</f>
        <v>0</v>
      </c>
      <c r="I81" s="190">
        <f ca="1">HLOOKUP($D$3,Calcul2!$E$122:$L$131,4,FALSE)</f>
        <v>0</v>
      </c>
      <c r="J81" s="190">
        <f ca="1">HLOOKUP($D$3,Calcul2!$E$122:$L$131,5,FALSE)</f>
        <v>0</v>
      </c>
      <c r="K81" s="190">
        <f ca="1">HLOOKUP($D$3,Calcul2!$E$122:$L$131,6,FALSE)</f>
        <v>0</v>
      </c>
      <c r="L81" s="190">
        <f ca="1">HLOOKUP($D$3,Calcul2!$E$122:$L$131,7,FALSE)</f>
        <v>0</v>
      </c>
      <c r="M81" s="353">
        <f ca="1">HLOOKUP($D$3,Calcul2!$E$122:$L$131,10,FALSE)</f>
        <v>0</v>
      </c>
    </row>
    <row r="82" spans="2:13" x14ac:dyDescent="0.2">
      <c r="B82" s="274">
        <v>11</v>
      </c>
      <c r="C82" s="275">
        <f ca="1">Calcul2!B136</f>
        <v>30</v>
      </c>
      <c r="D82" s="351" t="str">
        <f>Calcul2!A135</f>
        <v>Juin</v>
      </c>
      <c r="E82" s="352">
        <f t="shared" ca="1" si="0"/>
        <v>19</v>
      </c>
      <c r="F82" s="190">
        <f ca="1">HLOOKUP($D$3,Calcul2!$E$135:$L$144,9,FALSE)</f>
        <v>0</v>
      </c>
      <c r="G82" s="190">
        <f ca="1">HLOOKUP($D$3,Calcul2!$E$135:$L$144,8,FALSE)</f>
        <v>11</v>
      </c>
      <c r="H82" s="190">
        <f ca="1">HLOOKUP($D$3,Calcul2!$E$135:$L$144,2,FALSE)</f>
        <v>0</v>
      </c>
      <c r="I82" s="190">
        <f ca="1">HLOOKUP($D$3,Calcul2!$E$135:$L$144,4,FALSE)</f>
        <v>0</v>
      </c>
      <c r="J82" s="190">
        <f ca="1">HLOOKUP($D$3,Calcul2!$E$135:$L$144,5,FALSE)</f>
        <v>0</v>
      </c>
      <c r="K82" s="190">
        <f ca="1">HLOOKUP($D$3,Calcul2!$E$135:$L$144,6,FALSE)</f>
        <v>0</v>
      </c>
      <c r="L82" s="190">
        <f ca="1">HLOOKUP($D$3,Calcul2!$E$135:$L$144,7,FALSE)</f>
        <v>0</v>
      </c>
      <c r="M82" s="353">
        <f ca="1">HLOOKUP($D$3,Calcul2!$E$135:$L$144,10,FALSE)</f>
        <v>0</v>
      </c>
    </row>
    <row r="83" spans="2:13" x14ac:dyDescent="0.2">
      <c r="B83" s="274">
        <v>12</v>
      </c>
      <c r="C83" s="275">
        <f ca="1">Calcul2!B149</f>
        <v>31</v>
      </c>
      <c r="D83" s="351" t="str">
        <f>Calcul2!A148</f>
        <v>Juillet</v>
      </c>
      <c r="E83" s="352">
        <f t="shared" ca="1" si="0"/>
        <v>5</v>
      </c>
      <c r="F83" s="190">
        <f ca="1">HLOOKUP($D$3,Calcul2!$E$148:$L$157,9,FALSE)</f>
        <v>0</v>
      </c>
      <c r="G83" s="190">
        <f ca="1">HLOOKUP($D$3,Calcul2!$E$148:$L$157,8,FALSE)</f>
        <v>8</v>
      </c>
      <c r="H83" s="190">
        <f ca="1">HLOOKUP($D$3,Calcul2!$E$148:$L$157,2,FALSE)</f>
        <v>18</v>
      </c>
      <c r="I83" s="190">
        <f ca="1">HLOOKUP($D$3,Calcul2!$E$148:$L$157,4,FALSE)</f>
        <v>0</v>
      </c>
      <c r="J83" s="190">
        <f ca="1">HLOOKUP($D$3,Calcul2!$E$148:$L$157,5,FALSE)</f>
        <v>0</v>
      </c>
      <c r="K83" s="190">
        <f ca="1">HLOOKUP($D$3,Calcul2!$E$148:$L$157,6,FALSE)</f>
        <v>0</v>
      </c>
      <c r="L83" s="190">
        <f ca="1">HLOOKUP($D$3,Calcul2!$E$148:$L$157,7,FALSE)</f>
        <v>0</v>
      </c>
      <c r="M83" s="353">
        <f ca="1">HLOOKUP($D$3,Calcul2!$E$148:$L$157,10,FALSE)</f>
        <v>18</v>
      </c>
    </row>
    <row r="84" spans="2:13" x14ac:dyDescent="0.2">
      <c r="B84" s="355" t="s">
        <v>557</v>
      </c>
      <c r="C84" s="275">
        <f ca="1">SUM(C72:C83)</f>
        <v>365</v>
      </c>
      <c r="D84" s="356" t="s">
        <v>525</v>
      </c>
      <c r="E84" s="352">
        <f ca="1">C84-G84-F84-H84</f>
        <v>199</v>
      </c>
      <c r="F84" s="190">
        <f ca="1">SUM(F72:F83)</f>
        <v>3</v>
      </c>
      <c r="G84" s="190">
        <f ca="1">SUM(G72:G83)</f>
        <v>105</v>
      </c>
      <c r="H84" s="190">
        <f ca="1">SUM(H72:H83)</f>
        <v>58</v>
      </c>
      <c r="I84" s="190">
        <f ca="1">HLOOKUP($D$3,Calcul2!$E$5:$L$15,4,FALSE)</f>
        <v>0</v>
      </c>
      <c r="J84" s="190">
        <f ca="1">HLOOKUP($D$3,Calcul2!$E$5:$L$15,5,FALSE)</f>
        <v>25</v>
      </c>
      <c r="K84" s="190">
        <f ca="1">HLOOKUP($D$3,Calcul2!$E$5:$L$15,6,FALSE)</f>
        <v>0</v>
      </c>
      <c r="L84" s="190">
        <f ca="1">HLOOKUP($D$3,Calcul2!$E$5:$L$15,7,FALSE)</f>
        <v>0</v>
      </c>
      <c r="M84" s="353">
        <f ca="1">HLOOKUP($D$3,Calcul2!$E$5:$L$15,10,FALSE)</f>
        <v>1</v>
      </c>
    </row>
    <row r="85" spans="2:13" ht="13.5" thickBot="1" x14ac:dyDescent="0.25">
      <c r="B85" s="360" t="str">
        <f ca="1">CONCATENATE("8 -&gt;",O78)</f>
        <v>8 -&gt;4</v>
      </c>
      <c r="C85" s="361">
        <f>[1]Calcul1!C513</f>
        <v>247</v>
      </c>
      <c r="D85" s="362" t="s">
        <v>548</v>
      </c>
      <c r="E85" s="363">
        <f ca="1">C85-H85--F85-G85</f>
        <v>144</v>
      </c>
      <c r="F85" s="364">
        <f ca="1">HLOOKUP($D$3,Calcul2!$E$174:$L$184,9,FALSE)</f>
        <v>3</v>
      </c>
      <c r="G85" s="364">
        <f ca="1">HLOOKUP($D$3,Calcul2!$E$174:$L$184,11,FALSE)</f>
        <v>66</v>
      </c>
      <c r="H85" s="364">
        <f ca="1">HLOOKUP($D$3,Calcul2!$E$174:$L$184,2,FALSE)</f>
        <v>40</v>
      </c>
      <c r="I85" s="364">
        <f ca="1">HLOOKUP($D$3,Calcul2!$E$174:$L$184,4,FALSE)</f>
        <v>2</v>
      </c>
      <c r="J85" s="364">
        <f ca="1">HLOOKUP($D$3,Calcul2!$E$174:$L$184,5,FALSE)</f>
        <v>25</v>
      </c>
      <c r="K85" s="364">
        <f ca="1">HLOOKUP($D$3,Calcul2!$E$174:$L$184,6,FALSE)</f>
        <v>10</v>
      </c>
      <c r="L85" s="364">
        <f ca="1">HLOOKUP($D$3,Calcul2!$E$174:$L$184,7,FALSE)</f>
        <v>0</v>
      </c>
      <c r="M85" s="365">
        <f ca="1">HLOOKUP($D$3,Calcul2!$E$174:$L$184,10,FALSE)</f>
        <v>3</v>
      </c>
    </row>
    <row r="86" spans="2:13" x14ac:dyDescent="0.2">
      <c r="B86" s="320" t="s">
        <v>560</v>
      </c>
      <c r="C86" s="366">
        <f ca="1">SUM(C72:C74)</f>
        <v>92</v>
      </c>
      <c r="D86" s="368" t="s">
        <v>566</v>
      </c>
      <c r="E86" s="371">
        <f t="shared" ref="E86:M86" ca="1" si="1">SUM(E72:E74)</f>
        <v>30</v>
      </c>
      <c r="F86" s="366">
        <f t="shared" ca="1" si="1"/>
        <v>3</v>
      </c>
      <c r="G86" s="366">
        <f t="shared" ca="1" si="1"/>
        <v>19</v>
      </c>
      <c r="H86" s="366">
        <f t="shared" ca="1" si="1"/>
        <v>40</v>
      </c>
      <c r="I86" s="366">
        <f t="shared" ca="1" si="1"/>
        <v>2</v>
      </c>
      <c r="J86" s="366">
        <f t="shared" ca="1" si="1"/>
        <v>25</v>
      </c>
      <c r="K86" s="366">
        <f t="shared" ca="1" si="1"/>
        <v>10</v>
      </c>
      <c r="L86" s="366">
        <f t="shared" ca="1" si="1"/>
        <v>0</v>
      </c>
      <c r="M86" s="367">
        <f t="shared" ca="1" si="1"/>
        <v>3</v>
      </c>
    </row>
    <row r="87" spans="2:13" x14ac:dyDescent="0.2">
      <c r="B87" s="324" t="s">
        <v>561</v>
      </c>
      <c r="C87" s="190">
        <f ca="1">SUM(C75:C77)</f>
        <v>92</v>
      </c>
      <c r="D87" s="369" t="s">
        <v>567</v>
      </c>
      <c r="E87" s="372">
        <f t="shared" ref="E87:M87" ca="1" si="2">SUM(E75:E77)</f>
        <v>63</v>
      </c>
      <c r="F87" s="190">
        <f t="shared" ca="1" si="2"/>
        <v>0</v>
      </c>
      <c r="G87" s="190">
        <f t="shared" ca="1" si="2"/>
        <v>29</v>
      </c>
      <c r="H87" s="190">
        <f t="shared" ca="1" si="2"/>
        <v>0</v>
      </c>
      <c r="I87" s="190">
        <f t="shared" ca="1" si="2"/>
        <v>0</v>
      </c>
      <c r="J87" s="190">
        <f t="shared" ca="1" si="2"/>
        <v>0</v>
      </c>
      <c r="K87" s="190">
        <f t="shared" ca="1" si="2"/>
        <v>0</v>
      </c>
      <c r="L87" s="190">
        <f t="shared" ca="1" si="2"/>
        <v>0</v>
      </c>
      <c r="M87" s="353">
        <f t="shared" ca="1" si="2"/>
        <v>0</v>
      </c>
    </row>
    <row r="88" spans="2:13" x14ac:dyDescent="0.2">
      <c r="B88" s="355" t="s">
        <v>562</v>
      </c>
      <c r="C88" s="190">
        <f ca="1">SUM(C78:C80)</f>
        <v>89</v>
      </c>
      <c r="D88" s="369" t="s">
        <v>568</v>
      </c>
      <c r="E88" s="372">
        <f t="shared" ref="E88:M88" ca="1" si="3">SUM(E78:E80)</f>
        <v>62</v>
      </c>
      <c r="F88" s="190">
        <f t="shared" ca="1" si="3"/>
        <v>0</v>
      </c>
      <c r="G88" s="190">
        <f t="shared" ca="1" si="3"/>
        <v>27</v>
      </c>
      <c r="H88" s="190">
        <f t="shared" ca="1" si="3"/>
        <v>0</v>
      </c>
      <c r="I88" s="190">
        <f t="shared" ca="1" si="3"/>
        <v>0</v>
      </c>
      <c r="J88" s="190">
        <f t="shared" ca="1" si="3"/>
        <v>0</v>
      </c>
      <c r="K88" s="190">
        <f t="shared" ca="1" si="3"/>
        <v>0</v>
      </c>
      <c r="L88" s="190">
        <f t="shared" ca="1" si="3"/>
        <v>0</v>
      </c>
      <c r="M88" s="353">
        <f t="shared" ca="1" si="3"/>
        <v>0</v>
      </c>
    </row>
    <row r="89" spans="2:13" ht="13.5" thickBot="1" x14ac:dyDescent="0.25">
      <c r="B89" s="357" t="s">
        <v>563</v>
      </c>
      <c r="C89" s="293">
        <f ca="1">SUM(C81:C83)</f>
        <v>92</v>
      </c>
      <c r="D89" s="370" t="s">
        <v>569</v>
      </c>
      <c r="E89" s="373">
        <f t="shared" ref="E89:M89" ca="1" si="4">SUM(E81:E83)</f>
        <v>44</v>
      </c>
      <c r="F89" s="293">
        <f t="shared" ca="1" si="4"/>
        <v>0</v>
      </c>
      <c r="G89" s="293">
        <f t="shared" ca="1" si="4"/>
        <v>30</v>
      </c>
      <c r="H89" s="293">
        <f t="shared" ca="1" si="4"/>
        <v>18</v>
      </c>
      <c r="I89" s="293">
        <f t="shared" ca="1" si="4"/>
        <v>0</v>
      </c>
      <c r="J89" s="293">
        <f t="shared" ca="1" si="4"/>
        <v>0</v>
      </c>
      <c r="K89" s="293">
        <f t="shared" ca="1" si="4"/>
        <v>0</v>
      </c>
      <c r="L89" s="293">
        <f t="shared" ca="1" si="4"/>
        <v>0</v>
      </c>
      <c r="M89" s="294">
        <f t="shared" ca="1" si="4"/>
        <v>18</v>
      </c>
    </row>
    <row r="90" spans="2:13" x14ac:dyDescent="0.2">
      <c r="B90" s="374" t="s">
        <v>564</v>
      </c>
      <c r="C90" s="176">
        <f ca="1">SUM(C72:C77)</f>
        <v>184</v>
      </c>
      <c r="D90" s="375" t="s">
        <v>570</v>
      </c>
      <c r="E90" s="376">
        <f t="shared" ref="E90:M90" ca="1" si="5">SUM(E72:E77)</f>
        <v>93</v>
      </c>
      <c r="F90" s="176">
        <f t="shared" ca="1" si="5"/>
        <v>3</v>
      </c>
      <c r="G90" s="176">
        <f t="shared" ca="1" si="5"/>
        <v>48</v>
      </c>
      <c r="H90" s="176">
        <f t="shared" ca="1" si="5"/>
        <v>40</v>
      </c>
      <c r="I90" s="176">
        <f t="shared" ca="1" si="5"/>
        <v>2</v>
      </c>
      <c r="J90" s="176">
        <f t="shared" ca="1" si="5"/>
        <v>25</v>
      </c>
      <c r="K90" s="176">
        <f t="shared" ca="1" si="5"/>
        <v>10</v>
      </c>
      <c r="L90" s="176">
        <f t="shared" ca="1" si="5"/>
        <v>0</v>
      </c>
      <c r="M90" s="350">
        <f t="shared" ca="1" si="5"/>
        <v>3</v>
      </c>
    </row>
    <row r="91" spans="2:13" ht="13.5" thickBot="1" x14ac:dyDescent="0.25">
      <c r="B91" s="357" t="s">
        <v>565</v>
      </c>
      <c r="C91" s="293">
        <f ca="1">SUM(C78:C83)</f>
        <v>181</v>
      </c>
      <c r="D91" s="370" t="s">
        <v>571</v>
      </c>
      <c r="E91" s="373">
        <f t="shared" ref="E91:M91" ca="1" si="6">SUM(E78:E83)</f>
        <v>106</v>
      </c>
      <c r="F91" s="293">
        <f t="shared" ca="1" si="6"/>
        <v>0</v>
      </c>
      <c r="G91" s="293">
        <f t="shared" ca="1" si="6"/>
        <v>57</v>
      </c>
      <c r="H91" s="293">
        <f t="shared" ca="1" si="6"/>
        <v>18</v>
      </c>
      <c r="I91" s="293">
        <f t="shared" ca="1" si="6"/>
        <v>0</v>
      </c>
      <c r="J91" s="293">
        <f t="shared" ca="1" si="6"/>
        <v>0</v>
      </c>
      <c r="K91" s="293">
        <f t="shared" ca="1" si="6"/>
        <v>0</v>
      </c>
      <c r="L91" s="293">
        <f t="shared" ca="1" si="6"/>
        <v>0</v>
      </c>
      <c r="M91" s="294">
        <f t="shared" ca="1" si="6"/>
        <v>18</v>
      </c>
    </row>
  </sheetData>
  <mergeCells count="4">
    <mergeCell ref="D3:F3"/>
    <mergeCell ref="P5:R5"/>
    <mergeCell ref="F34:I34"/>
    <mergeCell ref="L34:O34"/>
  </mergeCells>
  <pageMargins left="0.7" right="0.7" top="0.75" bottom="0.75" header="0.3" footer="0.3"/>
  <drawing r:id="rId1"/>
  <extLst>
    <ext xmlns:x14="http://schemas.microsoft.com/office/spreadsheetml/2009/9/main" uri="{CCE6A557-97BC-4b89-ADB6-D9C93CAAB3DF}">
      <x14:dataValidations xmlns:xm="http://schemas.microsoft.com/office/excel/2006/main" count="4">
        <x14:dataValidation type="list" allowBlank="1" showInputMessage="1" showErrorMessage="1" xr:uid="{7F1255EC-F8CF-49AF-962B-F544E3F479FC}">
          <x14:formula1>
            <xm:f>Système!$A$4:$A$15</xm:f>
          </x14:formula1>
          <xm:sqref>P5:R5</xm:sqref>
        </x14:dataValidation>
        <x14:dataValidation type="list" allowBlank="1" showInputMessage="1" showErrorMessage="1" xr:uid="{DFE25DBD-C1E4-4609-941C-D274560FA3B9}">
          <x14:formula1>
            <xm:f>'Récap Individuel'!$A$3:$A$108</xm:f>
          </x14:formula1>
          <xm:sqref>D3:F3</xm:sqref>
        </x14:dataValidation>
        <x14:dataValidation type="list" allowBlank="1" showInputMessage="1" showErrorMessage="1" xr:uid="{321AA619-F680-4C1E-AEFC-26D6EFB2716B}">
          <x14:formula1>
            <xm:f>Système!$A$16:$A$19</xm:f>
          </x14:formula1>
          <xm:sqref>F34</xm:sqref>
        </x14:dataValidation>
        <x14:dataValidation type="list" allowBlank="1" showInputMessage="1" showErrorMessage="1" xr:uid="{57291450-50BE-4BF5-833C-9897212BB2C9}">
          <x14:formula1>
            <xm:f>Système!$A$20:$A$21</xm:f>
          </x14:formula1>
          <xm:sqref>L34:O34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rgb="FFFFFF00"/>
  </sheetPr>
  <dimension ref="A1:PP2611"/>
  <sheetViews>
    <sheetView showGridLines="0" zoomScaleNormal="100" zoomScaleSheetLayoutView="100" workbookViewId="0">
      <pane xSplit="3" ySplit="9" topLeftCell="D10" activePane="bottomRight" state="frozen"/>
      <selection activeCell="A2" sqref="A2"/>
      <selection pane="topRight" activeCell="D2" sqref="D2"/>
      <selection pane="bottomLeft" activeCell="A10" sqref="A10"/>
      <selection pane="bottomRight" activeCell="I6" sqref="I6"/>
    </sheetView>
  </sheetViews>
  <sheetFormatPr baseColWidth="10" defaultColWidth="0" defaultRowHeight="15.75" customHeight="1" zeroHeight="1" x14ac:dyDescent="0.2"/>
  <cols>
    <col min="1" max="1" width="27.140625" style="19" customWidth="1"/>
    <col min="2" max="2" width="6.28515625" style="5" customWidth="1"/>
    <col min="3" max="3" width="12" style="5" customWidth="1"/>
    <col min="4" max="34" width="5.7109375" style="2" customWidth="1"/>
    <col min="35" max="35" width="5.7109375" style="6" customWidth="1"/>
    <col min="36" max="400" width="5.7109375" style="2" customWidth="1"/>
    <col min="401" max="401" width="0" style="2" hidden="1" customWidth="1"/>
    <col min="402" max="432" width="5.7109375" style="2" customWidth="1"/>
    <col min="433" max="16384" width="5.7109375" style="2" hidden="1"/>
  </cols>
  <sheetData>
    <row r="1" spans="1:401" ht="15.75" hidden="1" customHeight="1" x14ac:dyDescent="0.2">
      <c r="A1" s="18"/>
      <c r="B1" s="15"/>
      <c r="C1" s="16"/>
      <c r="D1" s="16">
        <f t="array" aca="1" ref="D1" ca="1">IF(OR(AND(WEEKDAY(D$9)=1,Dimanche),AND(WEEKDAY(D$9)=2,Lundi),AND(WEEKDAY(D$9)=3,Mardi),AND(WEEKDAY(D$9)=4,Mercredi),AND(WEEKDAY(D$9)=5,Jeudi),AND(WEEKDAY(D$9)=6,Vendredi),AND(WEEKDAY(D$9)=7,Samedi),D$9=férié),0,1)</f>
        <v>1</v>
      </c>
      <c r="E1" s="16">
        <f t="array" aca="1" ref="E1" ca="1">IF(OR(AND(WEEKDAY(E$9)=1,Dimanche),AND(WEEKDAY(E$9)=2,Lundi),AND(WEEKDAY(E$9)=3,Mardi),AND(WEEKDAY(E$9)=4,Mercredi),AND(WEEKDAY(E$9)=5,Jeudi),AND(WEEKDAY(E$9)=6,Vendredi),AND(WEEKDAY(E$9)=7,Samedi),E$9=férié),0,1)</f>
        <v>1</v>
      </c>
      <c r="F1" s="16">
        <f t="array" aca="1" ref="F1" ca="1">IF(OR(AND(WEEKDAY(F$9)=1,Dimanche),AND(WEEKDAY(F$9)=2,Lundi),AND(WEEKDAY(F$9)=3,Mardi),AND(WEEKDAY(F$9)=4,Mercredi),AND(WEEKDAY(F$9)=5,Jeudi),AND(WEEKDAY(F$9)=6,Vendredi),AND(WEEKDAY(F$9)=7,Samedi),F$9=férié),0,1)</f>
        <v>1</v>
      </c>
      <c r="G1" s="16">
        <f t="array" aca="1" ref="G1" ca="1">IF(OR(AND(WEEKDAY(G$9)=1,Dimanche),AND(WEEKDAY(G$9)=2,Lundi),AND(WEEKDAY(G$9)=3,Mardi),AND(WEEKDAY(G$9)=4,Mercredi),AND(WEEKDAY(G$9)=5,Jeudi),AND(WEEKDAY(G$9)=6,Vendredi),AND(WEEKDAY(G$9)=7,Samedi),G$9=férié),0,1)</f>
        <v>0</v>
      </c>
      <c r="H1" s="16">
        <f t="array" aca="1" ref="H1" ca="1">IF(OR(AND(WEEKDAY(H$9)=1,Dimanche),AND(WEEKDAY(H$9)=2,Lundi),AND(WEEKDAY(H$9)=3,Mardi),AND(WEEKDAY(H$9)=4,Mercredi),AND(WEEKDAY(H$9)=5,Jeudi),AND(WEEKDAY(H$9)=6,Vendredi),AND(WEEKDAY(H$9)=7,Samedi),H$9=férié),0,1)</f>
        <v>0</v>
      </c>
      <c r="I1" s="16">
        <f t="array" aca="1" ref="I1" ca="1">IF(OR(AND(WEEKDAY(I$9)=1,Dimanche),AND(WEEKDAY(I$9)=2,Lundi),AND(WEEKDAY(I$9)=3,Mardi),AND(WEEKDAY(I$9)=4,Mercredi),AND(WEEKDAY(I$9)=5,Jeudi),AND(WEEKDAY(I$9)=6,Vendredi),AND(WEEKDAY(I$9)=7,Samedi),I$9=férié),0,1)</f>
        <v>1</v>
      </c>
      <c r="J1" s="16">
        <f t="array" aca="1" ref="J1" ca="1">IF(OR(AND(WEEKDAY(J$9)=1,Dimanche),AND(WEEKDAY(J$9)=2,Lundi),AND(WEEKDAY(J$9)=3,Mardi),AND(WEEKDAY(J$9)=4,Mercredi),AND(WEEKDAY(J$9)=5,Jeudi),AND(WEEKDAY(J$9)=6,Vendredi),AND(WEEKDAY(J$9)=7,Samedi),J$9=férié),0,1)</f>
        <v>1</v>
      </c>
      <c r="K1" s="16">
        <f t="array" aca="1" ref="K1" ca="1">IF(OR(AND(WEEKDAY(K$9)=1,Dimanche),AND(WEEKDAY(K$9)=2,Lundi),AND(WEEKDAY(K$9)=3,Mardi),AND(WEEKDAY(K$9)=4,Mercredi),AND(WEEKDAY(K$9)=5,Jeudi),AND(WEEKDAY(K$9)=6,Vendredi),AND(WEEKDAY(K$9)=7,Samedi),K$9=férié),0,1)</f>
        <v>1</v>
      </c>
      <c r="L1" s="16">
        <f t="array" aca="1" ref="L1" ca="1">IF(OR(AND(WEEKDAY(L$9)=1,Dimanche),AND(WEEKDAY(L$9)=2,Lundi),AND(WEEKDAY(L$9)=3,Mardi),AND(WEEKDAY(L$9)=4,Mercredi),AND(WEEKDAY(L$9)=5,Jeudi),AND(WEEKDAY(L$9)=6,Vendredi),AND(WEEKDAY(L$9)=7,Samedi),L$9=férié),0,1)</f>
        <v>1</v>
      </c>
      <c r="M1" s="16">
        <f t="array" aca="1" ref="M1" ca="1">IF(OR(AND(WEEKDAY(M$9)=1,Dimanche),AND(WEEKDAY(M$9)=2,Lundi),AND(WEEKDAY(M$9)=3,Mardi),AND(WEEKDAY(M$9)=4,Mercredi),AND(WEEKDAY(M$9)=5,Jeudi),AND(WEEKDAY(M$9)=6,Vendredi),AND(WEEKDAY(M$9)=7,Samedi),M$9=férié),0,1)</f>
        <v>1</v>
      </c>
      <c r="N1" s="16">
        <f t="array" aca="1" ref="N1" ca="1">IF(OR(AND(WEEKDAY(N$9)=1,Dimanche),AND(WEEKDAY(N$9)=2,Lundi),AND(WEEKDAY(N$9)=3,Mardi),AND(WEEKDAY(N$9)=4,Mercredi),AND(WEEKDAY(N$9)=5,Jeudi),AND(WEEKDAY(N$9)=6,Vendredi),AND(WEEKDAY(N$9)=7,Samedi),N$9=férié),0,1)</f>
        <v>0</v>
      </c>
      <c r="O1" s="16">
        <f t="array" aca="1" ref="O1" ca="1">IF(OR(AND(WEEKDAY(O$9)=1,Dimanche),AND(WEEKDAY(O$9)=2,Lundi),AND(WEEKDAY(O$9)=3,Mardi),AND(WEEKDAY(O$9)=4,Mercredi),AND(WEEKDAY(O$9)=5,Jeudi),AND(WEEKDAY(O$9)=6,Vendredi),AND(WEEKDAY(O$9)=7,Samedi),O$9=férié),0,1)</f>
        <v>0</v>
      </c>
      <c r="P1" s="16">
        <f t="array" aca="1" ref="P1" ca="1">IF(OR(AND(WEEKDAY(P$9)=1,Dimanche),AND(WEEKDAY(P$9)=2,Lundi),AND(WEEKDAY(P$9)=3,Mardi),AND(WEEKDAY(P$9)=4,Mercredi),AND(WEEKDAY(P$9)=5,Jeudi),AND(WEEKDAY(P$9)=6,Vendredi),AND(WEEKDAY(P$9)=7,Samedi),P$9=férié),0,1)</f>
        <v>1</v>
      </c>
      <c r="Q1" s="16">
        <f t="array" aca="1" ref="Q1" ca="1">IF(OR(AND(WEEKDAY(Q$9)=1,Dimanche),AND(WEEKDAY(Q$9)=2,Lundi),AND(WEEKDAY(Q$9)=3,Mardi),AND(WEEKDAY(Q$9)=4,Mercredi),AND(WEEKDAY(Q$9)=5,Jeudi),AND(WEEKDAY(Q$9)=6,Vendredi),AND(WEEKDAY(Q$9)=7,Samedi),Q$9=férié),0,1)</f>
        <v>1</v>
      </c>
      <c r="R1" s="16">
        <f t="array" aca="1" ref="R1" ca="1">IF(OR(AND(WEEKDAY(R$9)=1,Dimanche),AND(WEEKDAY(R$9)=2,Lundi),AND(WEEKDAY(R$9)=3,Mardi),AND(WEEKDAY(R$9)=4,Mercredi),AND(WEEKDAY(R$9)=5,Jeudi),AND(WEEKDAY(R$9)=6,Vendredi),AND(WEEKDAY(R$9)=7,Samedi),R$9=férié),0,1)</f>
        <v>0</v>
      </c>
      <c r="S1" s="16">
        <f t="array" aca="1" ref="S1" ca="1">IF(OR(AND(WEEKDAY(S$9)=1,Dimanche),AND(WEEKDAY(S$9)=2,Lundi),AND(WEEKDAY(S$9)=3,Mardi),AND(WEEKDAY(S$9)=4,Mercredi),AND(WEEKDAY(S$9)=5,Jeudi),AND(WEEKDAY(S$9)=6,Vendredi),AND(WEEKDAY(S$9)=7,Samedi),S$9=férié),0,1)</f>
        <v>1</v>
      </c>
      <c r="T1" s="16">
        <f t="array" aca="1" ref="T1" ca="1">IF(OR(AND(WEEKDAY(T$9)=1,Dimanche),AND(WEEKDAY(T$9)=2,Lundi),AND(WEEKDAY(T$9)=3,Mardi),AND(WEEKDAY(T$9)=4,Mercredi),AND(WEEKDAY(T$9)=5,Jeudi),AND(WEEKDAY(T$9)=6,Vendredi),AND(WEEKDAY(T$9)=7,Samedi),T$9=férié),0,1)</f>
        <v>1</v>
      </c>
      <c r="U1" s="16">
        <f t="array" aca="1" ref="U1" ca="1">IF(OR(AND(WEEKDAY(U$9)=1,Dimanche),AND(WEEKDAY(U$9)=2,Lundi),AND(WEEKDAY(U$9)=3,Mardi),AND(WEEKDAY(U$9)=4,Mercredi),AND(WEEKDAY(U$9)=5,Jeudi),AND(WEEKDAY(U$9)=6,Vendredi),AND(WEEKDAY(U$9)=7,Samedi),U$9=férié),0,1)</f>
        <v>0</v>
      </c>
      <c r="V1" s="16">
        <f t="array" aca="1" ref="V1" ca="1">IF(OR(AND(WEEKDAY(V$9)=1,Dimanche),AND(WEEKDAY(V$9)=2,Lundi),AND(WEEKDAY(V$9)=3,Mardi),AND(WEEKDAY(V$9)=4,Mercredi),AND(WEEKDAY(V$9)=5,Jeudi),AND(WEEKDAY(V$9)=6,Vendredi),AND(WEEKDAY(V$9)=7,Samedi),V$9=férié),0,1)</f>
        <v>0</v>
      </c>
      <c r="W1" s="16">
        <f t="array" aca="1" ref="W1" ca="1">IF(OR(AND(WEEKDAY(W$9)=1,Dimanche),AND(WEEKDAY(W$9)=2,Lundi),AND(WEEKDAY(W$9)=3,Mardi),AND(WEEKDAY(W$9)=4,Mercredi),AND(WEEKDAY(W$9)=5,Jeudi),AND(WEEKDAY(W$9)=6,Vendredi),AND(WEEKDAY(W$9)=7,Samedi),W$9=férié),0,1)</f>
        <v>1</v>
      </c>
      <c r="X1" s="16">
        <f t="array" aca="1" ref="X1" ca="1">IF(OR(AND(WEEKDAY(X$9)=1,Dimanche),AND(WEEKDAY(X$9)=2,Lundi),AND(WEEKDAY(X$9)=3,Mardi),AND(WEEKDAY(X$9)=4,Mercredi),AND(WEEKDAY(X$9)=5,Jeudi),AND(WEEKDAY(X$9)=6,Vendredi),AND(WEEKDAY(X$9)=7,Samedi),X$9=férié),0,1)</f>
        <v>1</v>
      </c>
      <c r="Y1" s="16">
        <f t="array" aca="1" ref="Y1" ca="1">IF(OR(AND(WEEKDAY(Y$9)=1,Dimanche),AND(WEEKDAY(Y$9)=2,Lundi),AND(WEEKDAY(Y$9)=3,Mardi),AND(WEEKDAY(Y$9)=4,Mercredi),AND(WEEKDAY(Y$9)=5,Jeudi),AND(WEEKDAY(Y$9)=6,Vendredi),AND(WEEKDAY(Y$9)=7,Samedi),Y$9=férié),0,1)</f>
        <v>1</v>
      </c>
      <c r="Z1" s="16">
        <f t="array" aca="1" ref="Z1" ca="1">IF(OR(AND(WEEKDAY(Z$9)=1,Dimanche),AND(WEEKDAY(Z$9)=2,Lundi),AND(WEEKDAY(Z$9)=3,Mardi),AND(WEEKDAY(Z$9)=4,Mercredi),AND(WEEKDAY(Z$9)=5,Jeudi),AND(WEEKDAY(Z$9)=6,Vendredi),AND(WEEKDAY(Z$9)=7,Samedi),Z$9=férié),0,1)</f>
        <v>1</v>
      </c>
      <c r="AA1" s="16">
        <f t="array" aca="1" ref="AA1" ca="1">IF(OR(AND(WEEKDAY(AA$9)=1,Dimanche),AND(WEEKDAY(AA$9)=2,Lundi),AND(WEEKDAY(AA$9)=3,Mardi),AND(WEEKDAY(AA$9)=4,Mercredi),AND(WEEKDAY(AA$9)=5,Jeudi),AND(WEEKDAY(AA$9)=6,Vendredi),AND(WEEKDAY(AA$9)=7,Samedi),AA$9=férié),0,1)</f>
        <v>1</v>
      </c>
      <c r="AB1" s="16">
        <f t="array" aca="1" ref="AB1" ca="1">IF(OR(AND(WEEKDAY(AB$9)=1,Dimanche),AND(WEEKDAY(AB$9)=2,Lundi),AND(WEEKDAY(AB$9)=3,Mardi),AND(WEEKDAY(AB$9)=4,Mercredi),AND(WEEKDAY(AB$9)=5,Jeudi),AND(WEEKDAY(AB$9)=6,Vendredi),AND(WEEKDAY(AB$9)=7,Samedi),AB$9=férié),0,1)</f>
        <v>0</v>
      </c>
      <c r="AC1" s="16">
        <f t="array" aca="1" ref="AC1" ca="1">IF(OR(AND(WEEKDAY(AC$9)=1,Dimanche),AND(WEEKDAY(AC$9)=2,Lundi),AND(WEEKDAY(AC$9)=3,Mardi),AND(WEEKDAY(AC$9)=4,Mercredi),AND(WEEKDAY(AC$9)=5,Jeudi),AND(WEEKDAY(AC$9)=6,Vendredi),AND(WEEKDAY(AC$9)=7,Samedi),AC$9=férié),0,1)</f>
        <v>0</v>
      </c>
      <c r="AD1" s="16">
        <f t="array" aca="1" ref="AD1" ca="1">IF(OR(AND(WEEKDAY(AD$9)=1,Dimanche),AND(WEEKDAY(AD$9)=2,Lundi),AND(WEEKDAY(AD$9)=3,Mardi),AND(WEEKDAY(AD$9)=4,Mercredi),AND(WEEKDAY(AD$9)=5,Jeudi),AND(WEEKDAY(AD$9)=6,Vendredi),AND(WEEKDAY(AD$9)=7,Samedi),AD$9=férié),0,1)</f>
        <v>1</v>
      </c>
      <c r="AE1" s="16">
        <f t="array" aca="1" ref="AE1" ca="1">IF(OR(AND(WEEKDAY(AE$9)=1,Dimanche),AND(WEEKDAY(AE$9)=2,Lundi),AND(WEEKDAY(AE$9)=3,Mardi),AND(WEEKDAY(AE$9)=4,Mercredi),AND(WEEKDAY(AE$9)=5,Jeudi),AND(WEEKDAY(AE$9)=6,Vendredi),AND(WEEKDAY(AE$9)=7,Samedi),AE$9=férié),0,1)</f>
        <v>1</v>
      </c>
      <c r="AF1" s="16">
        <f t="array" aca="1" ref="AF1" ca="1">IF(OR(AND(WEEKDAY(AF$9)=1,Dimanche),AND(WEEKDAY(AF$9)=2,Lundi),AND(WEEKDAY(AF$9)=3,Mardi),AND(WEEKDAY(AF$9)=4,Mercredi),AND(WEEKDAY(AF$9)=5,Jeudi),AND(WEEKDAY(AF$9)=6,Vendredi),AND(WEEKDAY(AF$9)=7,Samedi),AF$9=férié),0,1)</f>
        <v>1</v>
      </c>
      <c r="AG1" s="16">
        <f t="array" aca="1" ref="AG1" ca="1">IF(OR(AND(WEEKDAY(AG$9)=1,Dimanche),AND(WEEKDAY(AG$9)=2,Lundi),AND(WEEKDAY(AG$9)=3,Mardi),AND(WEEKDAY(AG$9)=4,Mercredi),AND(WEEKDAY(AG$9)=5,Jeudi),AND(WEEKDAY(AG$9)=6,Vendredi),AND(WEEKDAY(AG$9)=7,Samedi),AG$9=férié),0,1)</f>
        <v>1</v>
      </c>
      <c r="AH1" s="16">
        <f t="array" aca="1" ref="AH1" ca="1">IF(OR(AND(WEEKDAY(AH$9)=1,Dimanche),AND(WEEKDAY(AH$9)=2,Lundi),AND(WEEKDAY(AH$9)=3,Mardi),AND(WEEKDAY(AH$9)=4,Mercredi),AND(WEEKDAY(AH$9)=5,Jeudi),AND(WEEKDAY(AH$9)=6,Vendredi),AND(WEEKDAY(AH$9)=7,Samedi),AH$9=férié),0,1)</f>
        <v>1</v>
      </c>
      <c r="AI1" s="16">
        <f t="array" aca="1" ref="AI1" ca="1">IF(OR(AND(WEEKDAY(AI$9)=1,Dimanche),AND(WEEKDAY(AI$9)=2,Lundi),AND(WEEKDAY(AI$9)=3,Mardi),AND(WEEKDAY(AI$9)=4,Mercredi),AND(WEEKDAY(AI$9)=5,Jeudi),AND(WEEKDAY(AI$9)=6,Vendredi),AND(WEEKDAY(AI$9)=7,Samedi),AI$9=férié),0,1)</f>
        <v>0</v>
      </c>
      <c r="AJ1" s="16">
        <f t="array" aca="1" ref="AJ1" ca="1">IF(OR(AND(WEEKDAY(AJ$9)=1,Dimanche),AND(WEEKDAY(AJ$9)=2,Lundi),AND(WEEKDAY(AJ$9)=3,Mardi),AND(WEEKDAY(AJ$9)=4,Mercredi),AND(WEEKDAY(AJ$9)=5,Jeudi),AND(WEEKDAY(AJ$9)=6,Vendredi),AND(WEEKDAY(AJ$9)=7,Samedi),AJ$9=férié),0,1)</f>
        <v>0</v>
      </c>
      <c r="AK1" s="16">
        <f t="array" aca="1" ref="AK1" ca="1">IF(OR(AND(WEEKDAY(AK$9)=1,Dimanche),AND(WEEKDAY(AK$9)=2,Lundi),AND(WEEKDAY(AK$9)=3,Mardi),AND(WEEKDAY(AK$9)=4,Mercredi),AND(WEEKDAY(AK$9)=5,Jeudi),AND(WEEKDAY(AK$9)=6,Vendredi),AND(WEEKDAY(AK$9)=7,Samedi),AK$9=férié),0,1)</f>
        <v>1</v>
      </c>
      <c r="AL1" s="16">
        <f t="array" aca="1" ref="AL1" ca="1">IF(OR(AND(WEEKDAY(AL$9)=1,Dimanche),AND(WEEKDAY(AL$9)=2,Lundi),AND(WEEKDAY(AL$9)=3,Mardi),AND(WEEKDAY(AL$9)=4,Mercredi),AND(WEEKDAY(AL$9)=5,Jeudi),AND(WEEKDAY(AL$9)=6,Vendredi),AND(WEEKDAY(AL$9)=7,Samedi),AL$9=férié),0,1)</f>
        <v>1</v>
      </c>
      <c r="AM1" s="16">
        <f t="array" aca="1" ref="AM1" ca="1">IF(OR(AND(WEEKDAY(AM$9)=1,Dimanche),AND(WEEKDAY(AM$9)=2,Lundi),AND(WEEKDAY(AM$9)=3,Mardi),AND(WEEKDAY(AM$9)=4,Mercredi),AND(WEEKDAY(AM$9)=5,Jeudi),AND(WEEKDAY(AM$9)=6,Vendredi),AND(WEEKDAY(AM$9)=7,Samedi),AM$9=férié),0,1)</f>
        <v>1</v>
      </c>
      <c r="AN1" s="16">
        <f t="array" aca="1" ref="AN1" ca="1">IF(OR(AND(WEEKDAY(AN$9)=1,Dimanche),AND(WEEKDAY(AN$9)=2,Lundi),AND(WEEKDAY(AN$9)=3,Mardi),AND(WEEKDAY(AN$9)=4,Mercredi),AND(WEEKDAY(AN$9)=5,Jeudi),AND(WEEKDAY(AN$9)=6,Vendredi),AND(WEEKDAY(AN$9)=7,Samedi),AN$9=férié),0,1)</f>
        <v>1</v>
      </c>
      <c r="AO1" s="16">
        <f t="array" aca="1" ref="AO1" ca="1">IF(OR(AND(WEEKDAY(AO$9)=1,Dimanche),AND(WEEKDAY(AO$9)=2,Lundi),AND(WEEKDAY(AO$9)=3,Mardi),AND(WEEKDAY(AO$9)=4,Mercredi),AND(WEEKDAY(AO$9)=5,Jeudi),AND(WEEKDAY(AO$9)=6,Vendredi),AND(WEEKDAY(AO$9)=7,Samedi),AO$9=férié),0,1)</f>
        <v>1</v>
      </c>
      <c r="AP1" s="16">
        <f t="array" aca="1" ref="AP1" ca="1">IF(OR(AND(WEEKDAY(AP$9)=1,Dimanche),AND(WEEKDAY(AP$9)=2,Lundi),AND(WEEKDAY(AP$9)=3,Mardi),AND(WEEKDAY(AP$9)=4,Mercredi),AND(WEEKDAY(AP$9)=5,Jeudi),AND(WEEKDAY(AP$9)=6,Vendredi),AND(WEEKDAY(AP$9)=7,Samedi),AP$9=férié),0,1)</f>
        <v>0</v>
      </c>
      <c r="AQ1" s="16">
        <f t="array" aca="1" ref="AQ1" ca="1">IF(OR(AND(WEEKDAY(AQ$9)=1,Dimanche),AND(WEEKDAY(AQ$9)=2,Lundi),AND(WEEKDAY(AQ$9)=3,Mardi),AND(WEEKDAY(AQ$9)=4,Mercredi),AND(WEEKDAY(AQ$9)=5,Jeudi),AND(WEEKDAY(AQ$9)=6,Vendredi),AND(WEEKDAY(AQ$9)=7,Samedi),AQ$9=férié),0,1)</f>
        <v>0</v>
      </c>
      <c r="AR1" s="16">
        <f t="array" aca="1" ref="AR1" ca="1">IF(OR(AND(WEEKDAY(AR$9)=1,Dimanche),AND(WEEKDAY(AR$9)=2,Lundi),AND(WEEKDAY(AR$9)=3,Mardi),AND(WEEKDAY(AR$9)=4,Mercredi),AND(WEEKDAY(AR$9)=5,Jeudi),AND(WEEKDAY(AR$9)=6,Vendredi),AND(WEEKDAY(AR$9)=7,Samedi),AR$9=férié),0,1)</f>
        <v>1</v>
      </c>
      <c r="AS1" s="16">
        <f t="array" aca="1" ref="AS1" ca="1">IF(OR(AND(WEEKDAY(AS$9)=1,Dimanche),AND(WEEKDAY(AS$9)=2,Lundi),AND(WEEKDAY(AS$9)=3,Mardi),AND(WEEKDAY(AS$9)=4,Mercredi),AND(WEEKDAY(AS$9)=5,Jeudi),AND(WEEKDAY(AS$9)=6,Vendredi),AND(WEEKDAY(AS$9)=7,Samedi),AS$9=férié),0,1)</f>
        <v>1</v>
      </c>
      <c r="AT1" s="16">
        <f t="array" aca="1" ref="AT1" ca="1">IF(OR(AND(WEEKDAY(AT$9)=1,Dimanche),AND(WEEKDAY(AT$9)=2,Lundi),AND(WEEKDAY(AT$9)=3,Mardi),AND(WEEKDAY(AT$9)=4,Mercredi),AND(WEEKDAY(AT$9)=5,Jeudi),AND(WEEKDAY(AT$9)=6,Vendredi),AND(WEEKDAY(AT$9)=7,Samedi),AT$9=férié),0,1)</f>
        <v>1</v>
      </c>
      <c r="AU1" s="16">
        <f t="array" aca="1" ref="AU1" ca="1">IF(OR(AND(WEEKDAY(AU$9)=1,Dimanche),AND(WEEKDAY(AU$9)=2,Lundi),AND(WEEKDAY(AU$9)=3,Mardi),AND(WEEKDAY(AU$9)=4,Mercredi),AND(WEEKDAY(AU$9)=5,Jeudi),AND(WEEKDAY(AU$9)=6,Vendredi),AND(WEEKDAY(AU$9)=7,Samedi),AU$9=férié),0,1)</f>
        <v>1</v>
      </c>
      <c r="AV1" s="16">
        <f t="array" aca="1" ref="AV1" ca="1">IF(OR(AND(WEEKDAY(AV$9)=1,Dimanche),AND(WEEKDAY(AV$9)=2,Lundi),AND(WEEKDAY(AV$9)=3,Mardi),AND(WEEKDAY(AV$9)=4,Mercredi),AND(WEEKDAY(AV$9)=5,Jeudi),AND(WEEKDAY(AV$9)=6,Vendredi),AND(WEEKDAY(AV$9)=7,Samedi),AV$9=férié),0,1)</f>
        <v>1</v>
      </c>
      <c r="AW1" s="16">
        <f t="array" aca="1" ref="AW1" ca="1">IF(OR(AND(WEEKDAY(AW$9)=1,Dimanche),AND(WEEKDAY(AW$9)=2,Lundi),AND(WEEKDAY(AW$9)=3,Mardi),AND(WEEKDAY(AW$9)=4,Mercredi),AND(WEEKDAY(AW$9)=5,Jeudi),AND(WEEKDAY(AW$9)=6,Vendredi),AND(WEEKDAY(AW$9)=7,Samedi),AW$9=férié),0,1)</f>
        <v>0</v>
      </c>
      <c r="AX1" s="16">
        <f t="array" aca="1" ref="AX1" ca="1">IF(OR(AND(WEEKDAY(AX$9)=1,Dimanche),AND(WEEKDAY(AX$9)=2,Lundi),AND(WEEKDAY(AX$9)=3,Mardi),AND(WEEKDAY(AX$9)=4,Mercredi),AND(WEEKDAY(AX$9)=5,Jeudi),AND(WEEKDAY(AX$9)=6,Vendredi),AND(WEEKDAY(AX$9)=7,Samedi),AX$9=férié),0,1)</f>
        <v>0</v>
      </c>
      <c r="AY1" s="16">
        <f t="array" aca="1" ref="AY1" ca="1">IF(OR(AND(WEEKDAY(AY$9)=1,Dimanche),AND(WEEKDAY(AY$9)=2,Lundi),AND(WEEKDAY(AY$9)=3,Mardi),AND(WEEKDAY(AY$9)=4,Mercredi),AND(WEEKDAY(AY$9)=5,Jeudi),AND(WEEKDAY(AY$9)=6,Vendredi),AND(WEEKDAY(AY$9)=7,Samedi),AY$9=férié),0,1)</f>
        <v>1</v>
      </c>
      <c r="AZ1" s="16">
        <f t="array" aca="1" ref="AZ1" ca="1">IF(OR(AND(WEEKDAY(AZ$9)=1,Dimanche),AND(WEEKDAY(AZ$9)=2,Lundi),AND(WEEKDAY(AZ$9)=3,Mardi),AND(WEEKDAY(AZ$9)=4,Mercredi),AND(WEEKDAY(AZ$9)=5,Jeudi),AND(WEEKDAY(AZ$9)=6,Vendredi),AND(WEEKDAY(AZ$9)=7,Samedi),AZ$9=férié),0,1)</f>
        <v>1</v>
      </c>
      <c r="BA1" s="16">
        <f t="array" aca="1" ref="BA1" ca="1">IF(OR(AND(WEEKDAY(BA$9)=1,Dimanche),AND(WEEKDAY(BA$9)=2,Lundi),AND(WEEKDAY(BA$9)=3,Mardi),AND(WEEKDAY(BA$9)=4,Mercredi),AND(WEEKDAY(BA$9)=5,Jeudi),AND(WEEKDAY(BA$9)=6,Vendredi),AND(WEEKDAY(BA$9)=7,Samedi),BA$9=férié),0,1)</f>
        <v>1</v>
      </c>
      <c r="BB1" s="16">
        <f t="array" aca="1" ref="BB1" ca="1">IF(OR(AND(WEEKDAY(BB$9)=1,Dimanche),AND(WEEKDAY(BB$9)=2,Lundi),AND(WEEKDAY(BB$9)=3,Mardi),AND(WEEKDAY(BB$9)=4,Mercredi),AND(WEEKDAY(BB$9)=5,Jeudi),AND(WEEKDAY(BB$9)=6,Vendredi),AND(WEEKDAY(BB$9)=7,Samedi),BB$9=férié),0,1)</f>
        <v>1</v>
      </c>
      <c r="BC1" s="16">
        <f t="array" aca="1" ref="BC1" ca="1">IF(OR(AND(WEEKDAY(BC$9)=1,Dimanche),AND(WEEKDAY(BC$9)=2,Lundi),AND(WEEKDAY(BC$9)=3,Mardi),AND(WEEKDAY(BC$9)=4,Mercredi),AND(WEEKDAY(BC$9)=5,Jeudi),AND(WEEKDAY(BC$9)=6,Vendredi),AND(WEEKDAY(BC$9)=7,Samedi),BC$9=férié),0,1)</f>
        <v>1</v>
      </c>
      <c r="BD1" s="16">
        <f t="array" aca="1" ref="BD1" ca="1">IF(OR(AND(WEEKDAY(BD$9)=1,Dimanche),AND(WEEKDAY(BD$9)=2,Lundi),AND(WEEKDAY(BD$9)=3,Mardi),AND(WEEKDAY(BD$9)=4,Mercredi),AND(WEEKDAY(BD$9)=5,Jeudi),AND(WEEKDAY(BD$9)=6,Vendredi),AND(WEEKDAY(BD$9)=7,Samedi),BD$9=férié),0,1)</f>
        <v>0</v>
      </c>
      <c r="BE1" s="16">
        <f t="array" aca="1" ref="BE1" ca="1">IF(OR(AND(WEEKDAY(BE$9)=1,Dimanche),AND(WEEKDAY(BE$9)=2,Lundi),AND(WEEKDAY(BE$9)=3,Mardi),AND(WEEKDAY(BE$9)=4,Mercredi),AND(WEEKDAY(BE$9)=5,Jeudi),AND(WEEKDAY(BE$9)=6,Vendredi),AND(WEEKDAY(BE$9)=7,Samedi),BE$9=férié),0,1)</f>
        <v>0</v>
      </c>
      <c r="BF1" s="16">
        <f t="array" aca="1" ref="BF1" ca="1">IF(OR(AND(WEEKDAY(BF$9)=1,Dimanche),AND(WEEKDAY(BF$9)=2,Lundi),AND(WEEKDAY(BF$9)=3,Mardi),AND(WEEKDAY(BF$9)=4,Mercredi),AND(WEEKDAY(BF$9)=5,Jeudi),AND(WEEKDAY(BF$9)=6,Vendredi),AND(WEEKDAY(BF$9)=7,Samedi),BF$9=férié),0,1)</f>
        <v>1</v>
      </c>
      <c r="BG1" s="16">
        <f t="array" aca="1" ref="BG1" ca="1">IF(OR(AND(WEEKDAY(BG$9)=1,Dimanche),AND(WEEKDAY(BG$9)=2,Lundi),AND(WEEKDAY(BG$9)=3,Mardi),AND(WEEKDAY(BG$9)=4,Mercredi),AND(WEEKDAY(BG$9)=5,Jeudi),AND(WEEKDAY(BG$9)=6,Vendredi),AND(WEEKDAY(BG$9)=7,Samedi),BG$9=férié),0,1)</f>
        <v>1</v>
      </c>
      <c r="BH1" s="16">
        <f t="array" aca="1" ref="BH1" ca="1">IF(OR(AND(WEEKDAY(BH$9)=1,Dimanche),AND(WEEKDAY(BH$9)=2,Lundi),AND(WEEKDAY(BH$9)=3,Mardi),AND(WEEKDAY(BH$9)=4,Mercredi),AND(WEEKDAY(BH$9)=5,Jeudi),AND(WEEKDAY(BH$9)=6,Vendredi),AND(WEEKDAY(BH$9)=7,Samedi),BH$9=férié),0,1)</f>
        <v>1</v>
      </c>
      <c r="BI1" s="16">
        <f t="array" aca="1" ref="BI1" ca="1">IF(OR(AND(WEEKDAY(BI$9)=1,Dimanche),AND(WEEKDAY(BI$9)=2,Lundi),AND(WEEKDAY(BI$9)=3,Mardi),AND(WEEKDAY(BI$9)=4,Mercredi),AND(WEEKDAY(BI$9)=5,Jeudi),AND(WEEKDAY(BI$9)=6,Vendredi),AND(WEEKDAY(BI$9)=7,Samedi),BI$9=férié),0,1)</f>
        <v>1</v>
      </c>
      <c r="BJ1" s="16">
        <f t="array" aca="1" ref="BJ1" ca="1">IF(OR(AND(WEEKDAY(BJ$9)=1,Dimanche),AND(WEEKDAY(BJ$9)=2,Lundi),AND(WEEKDAY(BJ$9)=3,Mardi),AND(WEEKDAY(BJ$9)=4,Mercredi),AND(WEEKDAY(BJ$9)=5,Jeudi),AND(WEEKDAY(BJ$9)=6,Vendredi),AND(WEEKDAY(BJ$9)=7,Samedi),BJ$9=férié),0,1)</f>
        <v>1</v>
      </c>
      <c r="BK1" s="16">
        <f t="array" aca="1" ref="BK1" ca="1">IF(OR(AND(WEEKDAY(BK$9)=1,Dimanche),AND(WEEKDAY(BK$9)=2,Lundi),AND(WEEKDAY(BK$9)=3,Mardi),AND(WEEKDAY(BK$9)=4,Mercredi),AND(WEEKDAY(BK$9)=5,Jeudi),AND(WEEKDAY(BK$9)=6,Vendredi),AND(WEEKDAY(BK$9)=7,Samedi),BK$9=férié),0,1)</f>
        <v>0</v>
      </c>
      <c r="BL1" s="16">
        <f t="array" aca="1" ref="BL1" ca="1">IF(OR(AND(WEEKDAY(BL$9)=1,Dimanche),AND(WEEKDAY(BL$9)=2,Lundi),AND(WEEKDAY(BL$9)=3,Mardi),AND(WEEKDAY(BL$9)=4,Mercredi),AND(WEEKDAY(BL$9)=5,Jeudi),AND(WEEKDAY(BL$9)=6,Vendredi),AND(WEEKDAY(BL$9)=7,Samedi),BL$9=férié),0,1)</f>
        <v>0</v>
      </c>
      <c r="BM1" s="16">
        <f t="array" aca="1" ref="BM1" ca="1">IF(OR(AND(WEEKDAY(BM$9)=1,Dimanche),AND(WEEKDAY(BM$9)=2,Lundi),AND(WEEKDAY(BM$9)=3,Mardi),AND(WEEKDAY(BM$9)=4,Mercredi),AND(WEEKDAY(BM$9)=5,Jeudi),AND(WEEKDAY(BM$9)=6,Vendredi),AND(WEEKDAY(BM$9)=7,Samedi),BM$9=férié),0,1)</f>
        <v>1</v>
      </c>
      <c r="BN1" s="16">
        <f t="array" aca="1" ref="BN1" ca="1">IF(OR(AND(WEEKDAY(BN$9)=1,Dimanche),AND(WEEKDAY(BN$9)=2,Lundi),AND(WEEKDAY(BN$9)=3,Mardi),AND(WEEKDAY(BN$9)=4,Mercredi),AND(WEEKDAY(BN$9)=5,Jeudi),AND(WEEKDAY(BN$9)=6,Vendredi),AND(WEEKDAY(BN$9)=7,Samedi),BN$9=férié),0,1)</f>
        <v>1</v>
      </c>
      <c r="BO1" s="16">
        <f t="array" aca="1" ref="BO1" ca="1">IF(OR(AND(WEEKDAY(BO$9)=1,Dimanche),AND(WEEKDAY(BO$9)=2,Lundi),AND(WEEKDAY(BO$9)=3,Mardi),AND(WEEKDAY(BO$9)=4,Mercredi),AND(WEEKDAY(BO$9)=5,Jeudi),AND(WEEKDAY(BO$9)=6,Vendredi),AND(WEEKDAY(BO$9)=7,Samedi),BO$9=férié),0,1)</f>
        <v>1</v>
      </c>
      <c r="BP1" s="16">
        <f t="array" aca="1" ref="BP1" ca="1">IF(OR(AND(WEEKDAY(BP$9)=1,Dimanche),AND(WEEKDAY(BP$9)=2,Lundi),AND(WEEKDAY(BP$9)=3,Mardi),AND(WEEKDAY(BP$9)=4,Mercredi),AND(WEEKDAY(BP$9)=5,Jeudi),AND(WEEKDAY(BP$9)=6,Vendredi),AND(WEEKDAY(BP$9)=7,Samedi),BP$9=férié),0,1)</f>
        <v>1</v>
      </c>
      <c r="BQ1" s="16">
        <f t="array" aca="1" ref="BQ1" ca="1">IF(OR(AND(WEEKDAY(BQ$9)=1,Dimanche),AND(WEEKDAY(BQ$9)=2,Lundi),AND(WEEKDAY(BQ$9)=3,Mardi),AND(WEEKDAY(BQ$9)=4,Mercredi),AND(WEEKDAY(BQ$9)=5,Jeudi),AND(WEEKDAY(BQ$9)=6,Vendredi),AND(WEEKDAY(BQ$9)=7,Samedi),BQ$9=férié),0,1)</f>
        <v>1</v>
      </c>
      <c r="BR1" s="16">
        <f t="array" aca="1" ref="BR1" ca="1">IF(OR(AND(WEEKDAY(BR$9)=1,Dimanche),AND(WEEKDAY(BR$9)=2,Lundi),AND(WEEKDAY(BR$9)=3,Mardi),AND(WEEKDAY(BR$9)=4,Mercredi),AND(WEEKDAY(BR$9)=5,Jeudi),AND(WEEKDAY(BR$9)=6,Vendredi),AND(WEEKDAY(BR$9)=7,Samedi),BR$9=férié),0,1)</f>
        <v>0</v>
      </c>
      <c r="BS1" s="16">
        <f t="array" aca="1" ref="BS1" ca="1">IF(OR(AND(WEEKDAY(BS$9)=1,Dimanche),AND(WEEKDAY(BS$9)=2,Lundi),AND(WEEKDAY(BS$9)=3,Mardi),AND(WEEKDAY(BS$9)=4,Mercredi),AND(WEEKDAY(BS$9)=5,Jeudi),AND(WEEKDAY(BS$9)=6,Vendredi),AND(WEEKDAY(BS$9)=7,Samedi),BS$9=férié),0,1)</f>
        <v>0</v>
      </c>
      <c r="BT1" s="16">
        <f t="array" aca="1" ref="BT1" ca="1">IF(OR(AND(WEEKDAY(BT$9)=1,Dimanche),AND(WEEKDAY(BT$9)=2,Lundi),AND(WEEKDAY(BT$9)=3,Mardi),AND(WEEKDAY(BT$9)=4,Mercredi),AND(WEEKDAY(BT$9)=5,Jeudi),AND(WEEKDAY(BT$9)=6,Vendredi),AND(WEEKDAY(BT$9)=7,Samedi),BT$9=férié),0,1)</f>
        <v>1</v>
      </c>
      <c r="BU1" s="16">
        <f t="array" aca="1" ref="BU1" ca="1">IF(OR(AND(WEEKDAY(BU$9)=1,Dimanche),AND(WEEKDAY(BU$9)=2,Lundi),AND(WEEKDAY(BU$9)=3,Mardi),AND(WEEKDAY(BU$9)=4,Mercredi),AND(WEEKDAY(BU$9)=5,Jeudi),AND(WEEKDAY(BU$9)=6,Vendredi),AND(WEEKDAY(BU$9)=7,Samedi),BU$9=férié),0,1)</f>
        <v>1</v>
      </c>
      <c r="BV1" s="16">
        <f t="array" aca="1" ref="BV1" ca="1">IF(OR(AND(WEEKDAY(BV$9)=1,Dimanche),AND(WEEKDAY(BV$9)=2,Lundi),AND(WEEKDAY(BV$9)=3,Mardi),AND(WEEKDAY(BV$9)=4,Mercredi),AND(WEEKDAY(BV$9)=5,Jeudi),AND(WEEKDAY(BV$9)=6,Vendredi),AND(WEEKDAY(BV$9)=7,Samedi),BV$9=férié),0,1)</f>
        <v>1</v>
      </c>
      <c r="BW1" s="16">
        <f t="array" aca="1" ref="BW1" ca="1">IF(OR(AND(WEEKDAY(BW$9)=1,Dimanche),AND(WEEKDAY(BW$9)=2,Lundi),AND(WEEKDAY(BW$9)=3,Mardi),AND(WEEKDAY(BW$9)=4,Mercredi),AND(WEEKDAY(BW$9)=5,Jeudi),AND(WEEKDAY(BW$9)=6,Vendredi),AND(WEEKDAY(BW$9)=7,Samedi),BW$9=férié),0,1)</f>
        <v>1</v>
      </c>
      <c r="BX1" s="16">
        <f t="array" aca="1" ref="BX1" ca="1">IF(OR(AND(WEEKDAY(BX$9)=1,Dimanche),AND(WEEKDAY(BX$9)=2,Lundi),AND(WEEKDAY(BX$9)=3,Mardi),AND(WEEKDAY(BX$9)=4,Mercredi),AND(WEEKDAY(BX$9)=5,Jeudi),AND(WEEKDAY(BX$9)=6,Vendredi),AND(WEEKDAY(BX$9)=7,Samedi),BX$9=férié),0,1)</f>
        <v>1</v>
      </c>
      <c r="BY1" s="16">
        <f t="array" aca="1" ref="BY1" ca="1">IF(OR(AND(WEEKDAY(BY$9)=1,Dimanche),AND(WEEKDAY(BY$9)=2,Lundi),AND(WEEKDAY(BY$9)=3,Mardi),AND(WEEKDAY(BY$9)=4,Mercredi),AND(WEEKDAY(BY$9)=5,Jeudi),AND(WEEKDAY(BY$9)=6,Vendredi),AND(WEEKDAY(BY$9)=7,Samedi),BY$9=férié),0,1)</f>
        <v>0</v>
      </c>
      <c r="BZ1" s="16">
        <f t="array" aca="1" ref="BZ1" ca="1">IF(OR(AND(WEEKDAY(BZ$9)=1,Dimanche),AND(WEEKDAY(BZ$9)=2,Lundi),AND(WEEKDAY(BZ$9)=3,Mardi),AND(WEEKDAY(BZ$9)=4,Mercredi),AND(WEEKDAY(BZ$9)=5,Jeudi),AND(WEEKDAY(BZ$9)=6,Vendredi),AND(WEEKDAY(BZ$9)=7,Samedi),BZ$9=férié),0,1)</f>
        <v>0</v>
      </c>
      <c r="CA1" s="16">
        <f t="array" aca="1" ref="CA1" ca="1">IF(OR(AND(WEEKDAY(CA$9)=1,Dimanche),AND(WEEKDAY(CA$9)=2,Lundi),AND(WEEKDAY(CA$9)=3,Mardi),AND(WEEKDAY(CA$9)=4,Mercredi),AND(WEEKDAY(CA$9)=5,Jeudi),AND(WEEKDAY(CA$9)=6,Vendredi),AND(WEEKDAY(CA$9)=7,Samedi),CA$9=férié),0,1)</f>
        <v>1</v>
      </c>
      <c r="CB1" s="16">
        <f t="array" aca="1" ref="CB1" ca="1">IF(OR(AND(WEEKDAY(CB$9)=1,Dimanche),AND(WEEKDAY(CB$9)=2,Lundi),AND(WEEKDAY(CB$9)=3,Mardi),AND(WEEKDAY(CB$9)=4,Mercredi),AND(WEEKDAY(CB$9)=5,Jeudi),AND(WEEKDAY(CB$9)=6,Vendredi),AND(WEEKDAY(CB$9)=7,Samedi),CB$9=férié),0,1)</f>
        <v>1</v>
      </c>
      <c r="CC1" s="16">
        <f t="array" aca="1" ref="CC1" ca="1">IF(OR(AND(WEEKDAY(CC$9)=1,Dimanche),AND(WEEKDAY(CC$9)=2,Lundi),AND(WEEKDAY(CC$9)=3,Mardi),AND(WEEKDAY(CC$9)=4,Mercredi),AND(WEEKDAY(CC$9)=5,Jeudi),AND(WEEKDAY(CC$9)=6,Vendredi),AND(WEEKDAY(CC$9)=7,Samedi),CC$9=férié),0,1)</f>
        <v>1</v>
      </c>
      <c r="CD1" s="16">
        <f t="array" aca="1" ref="CD1" ca="1">IF(OR(AND(WEEKDAY(CD$9)=1,Dimanche),AND(WEEKDAY(CD$9)=2,Lundi),AND(WEEKDAY(CD$9)=3,Mardi),AND(WEEKDAY(CD$9)=4,Mercredi),AND(WEEKDAY(CD$9)=5,Jeudi),AND(WEEKDAY(CD$9)=6,Vendredi),AND(WEEKDAY(CD$9)=7,Samedi),CD$9=férié),0,1)</f>
        <v>1</v>
      </c>
      <c r="CE1" s="16">
        <f t="array" aca="1" ref="CE1" ca="1">IF(OR(AND(WEEKDAY(CE$9)=1,Dimanche),AND(WEEKDAY(CE$9)=2,Lundi),AND(WEEKDAY(CE$9)=3,Mardi),AND(WEEKDAY(CE$9)=4,Mercredi),AND(WEEKDAY(CE$9)=5,Jeudi),AND(WEEKDAY(CE$9)=6,Vendredi),AND(WEEKDAY(CE$9)=7,Samedi),CE$9=férié),0,1)</f>
        <v>1</v>
      </c>
      <c r="CF1" s="16">
        <f t="array" aca="1" ref="CF1" ca="1">IF(OR(AND(WEEKDAY(CF$9)=1,Dimanche),AND(WEEKDAY(CF$9)=2,Lundi),AND(WEEKDAY(CF$9)=3,Mardi),AND(WEEKDAY(CF$9)=4,Mercredi),AND(WEEKDAY(CF$9)=5,Jeudi),AND(WEEKDAY(CF$9)=6,Vendredi),AND(WEEKDAY(CF$9)=7,Samedi),CF$9=férié),0,1)</f>
        <v>0</v>
      </c>
      <c r="CG1" s="16">
        <f t="array" aca="1" ref="CG1" ca="1">IF(OR(AND(WEEKDAY(CG$9)=1,Dimanche),AND(WEEKDAY(CG$9)=2,Lundi),AND(WEEKDAY(CG$9)=3,Mardi),AND(WEEKDAY(CG$9)=4,Mercredi),AND(WEEKDAY(CG$9)=5,Jeudi),AND(WEEKDAY(CG$9)=6,Vendredi),AND(WEEKDAY(CG$9)=7,Samedi),CG$9=férié),0,1)</f>
        <v>0</v>
      </c>
      <c r="CH1" s="16">
        <f t="array" aca="1" ref="CH1" ca="1">IF(OR(AND(WEEKDAY(CH$9)=1,Dimanche),AND(WEEKDAY(CH$9)=2,Lundi),AND(WEEKDAY(CH$9)=3,Mardi),AND(WEEKDAY(CH$9)=4,Mercredi),AND(WEEKDAY(CH$9)=5,Jeudi),AND(WEEKDAY(CH$9)=6,Vendredi),AND(WEEKDAY(CH$9)=7,Samedi),CH$9=férié),0,1)</f>
        <v>1</v>
      </c>
      <c r="CI1" s="16">
        <f t="array" aca="1" ref="CI1" ca="1">IF(OR(AND(WEEKDAY(CI$9)=1,Dimanche),AND(WEEKDAY(CI$9)=2,Lundi),AND(WEEKDAY(CI$9)=3,Mardi),AND(WEEKDAY(CI$9)=4,Mercredi),AND(WEEKDAY(CI$9)=5,Jeudi),AND(WEEKDAY(CI$9)=6,Vendredi),AND(WEEKDAY(CI$9)=7,Samedi),CI$9=férié),0,1)</f>
        <v>1</v>
      </c>
      <c r="CJ1" s="16">
        <f t="array" aca="1" ref="CJ1" ca="1">IF(OR(AND(WEEKDAY(CJ$9)=1,Dimanche),AND(WEEKDAY(CJ$9)=2,Lundi),AND(WEEKDAY(CJ$9)=3,Mardi),AND(WEEKDAY(CJ$9)=4,Mercredi),AND(WEEKDAY(CJ$9)=5,Jeudi),AND(WEEKDAY(CJ$9)=6,Vendredi),AND(WEEKDAY(CJ$9)=7,Samedi),CJ$9=férié),0,1)</f>
        <v>1</v>
      </c>
      <c r="CK1" s="16">
        <f t="array" aca="1" ref="CK1" ca="1">IF(OR(AND(WEEKDAY(CK$9)=1,Dimanche),AND(WEEKDAY(CK$9)=2,Lundi),AND(WEEKDAY(CK$9)=3,Mardi),AND(WEEKDAY(CK$9)=4,Mercredi),AND(WEEKDAY(CK$9)=5,Jeudi),AND(WEEKDAY(CK$9)=6,Vendredi),AND(WEEKDAY(CK$9)=7,Samedi),CK$9=férié),0,1)</f>
        <v>1</v>
      </c>
      <c r="CL1" s="16">
        <f t="array" aca="1" ref="CL1" ca="1">IF(OR(AND(WEEKDAY(CL$9)=1,Dimanche),AND(WEEKDAY(CL$9)=2,Lundi),AND(WEEKDAY(CL$9)=3,Mardi),AND(WEEKDAY(CL$9)=4,Mercredi),AND(WEEKDAY(CL$9)=5,Jeudi),AND(WEEKDAY(CL$9)=6,Vendredi),AND(WEEKDAY(CL$9)=7,Samedi),CL$9=férié),0,1)</f>
        <v>1</v>
      </c>
      <c r="CM1" s="16">
        <f t="array" aca="1" ref="CM1" ca="1">IF(OR(AND(WEEKDAY(CM$9)=1,Dimanche),AND(WEEKDAY(CM$9)=2,Lundi),AND(WEEKDAY(CM$9)=3,Mardi),AND(WEEKDAY(CM$9)=4,Mercredi),AND(WEEKDAY(CM$9)=5,Jeudi),AND(WEEKDAY(CM$9)=6,Vendredi),AND(WEEKDAY(CM$9)=7,Samedi),CM$9=férié),0,1)</f>
        <v>0</v>
      </c>
      <c r="CN1" s="16">
        <f t="array" aca="1" ref="CN1" ca="1">IF(OR(AND(WEEKDAY(CN$9)=1,Dimanche),AND(WEEKDAY(CN$9)=2,Lundi),AND(WEEKDAY(CN$9)=3,Mardi),AND(WEEKDAY(CN$9)=4,Mercredi),AND(WEEKDAY(CN$9)=5,Jeudi),AND(WEEKDAY(CN$9)=6,Vendredi),AND(WEEKDAY(CN$9)=7,Samedi),CN$9=férié),0,1)</f>
        <v>0</v>
      </c>
      <c r="CO1" s="16">
        <f t="array" aca="1" ref="CO1" ca="1">IF(OR(AND(WEEKDAY(CO$9)=1,Dimanche),AND(WEEKDAY(CO$9)=2,Lundi),AND(WEEKDAY(CO$9)=3,Mardi),AND(WEEKDAY(CO$9)=4,Mercredi),AND(WEEKDAY(CO$9)=5,Jeudi),AND(WEEKDAY(CO$9)=6,Vendredi),AND(WEEKDAY(CO$9)=7,Samedi),CO$9=férié),0,1)</f>
        <v>1</v>
      </c>
      <c r="CP1" s="16">
        <f t="array" aca="1" ref="CP1" ca="1">IF(OR(AND(WEEKDAY(CP$9)=1,Dimanche),AND(WEEKDAY(CP$9)=2,Lundi),AND(WEEKDAY(CP$9)=3,Mardi),AND(WEEKDAY(CP$9)=4,Mercredi),AND(WEEKDAY(CP$9)=5,Jeudi),AND(WEEKDAY(CP$9)=6,Vendredi),AND(WEEKDAY(CP$9)=7,Samedi),CP$9=férié),0,1)</f>
        <v>1</v>
      </c>
      <c r="CQ1" s="16">
        <f t="array" aca="1" ref="CQ1" ca="1">IF(OR(AND(WEEKDAY(CQ$9)=1,Dimanche),AND(WEEKDAY(CQ$9)=2,Lundi),AND(WEEKDAY(CQ$9)=3,Mardi),AND(WEEKDAY(CQ$9)=4,Mercredi),AND(WEEKDAY(CQ$9)=5,Jeudi),AND(WEEKDAY(CQ$9)=6,Vendredi),AND(WEEKDAY(CQ$9)=7,Samedi),CQ$9=férié),0,1)</f>
        <v>1</v>
      </c>
      <c r="CR1" s="106">
        <f t="array" aca="1" ref="CR1" ca="1">IF(OR(AND(WEEKDAY(CR$9)=1,Dimanche),AND(WEEKDAY(CR$9)=2,Lundi),AND(WEEKDAY(CR$9)=3,Mardi),AND(WEEKDAY(CR$9)=4,Mercredi),AND(WEEKDAY(CR$9)=5,Jeudi),AND(WEEKDAY(CR$9)=6,Vendredi),AND(WEEKDAY(CR$9)=7,Samedi),CR$9=férié),0,1)</f>
        <v>0</v>
      </c>
      <c r="CS1" s="106">
        <f t="array" aca="1" ref="CS1" ca="1">IF(OR(AND(WEEKDAY(CS$9)=1,Dimanche),AND(WEEKDAY(CS$9)=2,Lundi),AND(WEEKDAY(CS$9)=3,Mardi),AND(WEEKDAY(CS$9)=4,Mercredi),AND(WEEKDAY(CS$9)=5,Jeudi),AND(WEEKDAY(CS$9)=6,Vendredi),AND(WEEKDAY(CS$9)=7,Samedi),CS$9=férié),0,1)</f>
        <v>1</v>
      </c>
      <c r="CT1" s="106">
        <f t="array" aca="1" ref="CT1" ca="1">IF(OR(AND(WEEKDAY(CT$9)=1,Dimanche),AND(WEEKDAY(CT$9)=2,Lundi),AND(WEEKDAY(CT$9)=3,Mardi),AND(WEEKDAY(CT$9)=4,Mercredi),AND(WEEKDAY(CT$9)=5,Jeudi),AND(WEEKDAY(CT$9)=6,Vendredi),AND(WEEKDAY(CT$9)=7,Samedi),CT$9=férié),0,1)</f>
        <v>0</v>
      </c>
      <c r="CU1" s="106">
        <f t="array" aca="1" ref="CU1" ca="1">IF(OR(AND(WEEKDAY(CU$9)=1,Dimanche),AND(WEEKDAY(CU$9)=2,Lundi),AND(WEEKDAY(CU$9)=3,Mardi),AND(WEEKDAY(CU$9)=4,Mercredi),AND(WEEKDAY(CU$9)=5,Jeudi),AND(WEEKDAY(CU$9)=6,Vendredi),AND(WEEKDAY(CU$9)=7,Samedi),CU$9=férié),0,1)</f>
        <v>0</v>
      </c>
      <c r="CV1" s="106">
        <f t="array" aca="1" ref="CV1" ca="1">IF(OR(AND(WEEKDAY(CV$9)=1,Dimanche),AND(WEEKDAY(CV$9)=2,Lundi),AND(WEEKDAY(CV$9)=3,Mardi),AND(WEEKDAY(CV$9)=4,Mercredi),AND(WEEKDAY(CV$9)=5,Jeudi),AND(WEEKDAY(CV$9)=6,Vendredi),AND(WEEKDAY(CV$9)=7,Samedi),CV$9=férié),0,1)</f>
        <v>1</v>
      </c>
      <c r="CW1" s="106">
        <f t="array" aca="1" ref="CW1" ca="1">IF(OR(AND(WEEKDAY(CW$9)=1,Dimanche),AND(WEEKDAY(CW$9)=2,Lundi),AND(WEEKDAY(CW$9)=3,Mardi),AND(WEEKDAY(CW$9)=4,Mercredi),AND(WEEKDAY(CW$9)=5,Jeudi),AND(WEEKDAY(CW$9)=6,Vendredi),AND(WEEKDAY(CW$9)=7,Samedi),CW$9=férié),0,1)</f>
        <v>1</v>
      </c>
      <c r="CX1" s="106">
        <f t="array" aca="1" ref="CX1" ca="1">IF(OR(AND(WEEKDAY(CX$9)=1,Dimanche),AND(WEEKDAY(CX$9)=2,Lundi),AND(WEEKDAY(CX$9)=3,Mardi),AND(WEEKDAY(CX$9)=4,Mercredi),AND(WEEKDAY(CX$9)=5,Jeudi),AND(WEEKDAY(CX$9)=6,Vendredi),AND(WEEKDAY(CX$9)=7,Samedi),CX$9=férié),0,1)</f>
        <v>1</v>
      </c>
      <c r="CY1" s="106">
        <f t="array" aca="1" ref="CY1" ca="1">IF(OR(AND(WEEKDAY(CY$9)=1,Dimanche),AND(WEEKDAY(CY$9)=2,Lundi),AND(WEEKDAY(CY$9)=3,Mardi),AND(WEEKDAY(CY$9)=4,Mercredi),AND(WEEKDAY(CY$9)=5,Jeudi),AND(WEEKDAY(CY$9)=6,Vendredi),AND(WEEKDAY(CY$9)=7,Samedi),CY$9=férié),0,1)</f>
        <v>1</v>
      </c>
      <c r="CZ1" s="106">
        <f t="array" aca="1" ref="CZ1" ca="1">IF(OR(AND(WEEKDAY(CZ$9)=1,Dimanche),AND(WEEKDAY(CZ$9)=2,Lundi),AND(WEEKDAY(CZ$9)=3,Mardi),AND(WEEKDAY(CZ$9)=4,Mercredi),AND(WEEKDAY(CZ$9)=5,Jeudi),AND(WEEKDAY(CZ$9)=6,Vendredi),AND(WEEKDAY(CZ$9)=7,Samedi),CZ$9=férié),0,1)</f>
        <v>1</v>
      </c>
      <c r="DA1" s="106">
        <f t="array" aca="1" ref="DA1" ca="1">IF(OR(AND(WEEKDAY(DA$9)=1,Dimanche),AND(WEEKDAY(DA$9)=2,Lundi),AND(WEEKDAY(DA$9)=3,Mardi),AND(WEEKDAY(DA$9)=4,Mercredi),AND(WEEKDAY(DA$9)=5,Jeudi),AND(WEEKDAY(DA$9)=6,Vendredi),AND(WEEKDAY(DA$9)=7,Samedi),DA$9=férié),0,1)</f>
        <v>0</v>
      </c>
      <c r="DB1" s="106">
        <f t="array" aca="1" ref="DB1" ca="1">IF(OR(AND(WEEKDAY(DB$9)=1,Dimanche),AND(WEEKDAY(DB$9)=2,Lundi),AND(WEEKDAY(DB$9)=3,Mardi),AND(WEEKDAY(DB$9)=4,Mercredi),AND(WEEKDAY(DB$9)=5,Jeudi),AND(WEEKDAY(DB$9)=6,Vendredi),AND(WEEKDAY(DB$9)=7,Samedi),DB$9=férié),0,1)</f>
        <v>0</v>
      </c>
      <c r="DC1" s="106">
        <f t="array" aca="1" ref="DC1" ca="1">IF(OR(AND(WEEKDAY(DC$9)=1,Dimanche),AND(WEEKDAY(DC$9)=2,Lundi),AND(WEEKDAY(DC$9)=3,Mardi),AND(WEEKDAY(DC$9)=4,Mercredi),AND(WEEKDAY(DC$9)=5,Jeudi),AND(WEEKDAY(DC$9)=6,Vendredi),AND(WEEKDAY(DC$9)=7,Samedi),DC$9=férié),0,1)</f>
        <v>1</v>
      </c>
      <c r="DD1" s="106">
        <f t="array" aca="1" ref="DD1" ca="1">IF(OR(AND(WEEKDAY(DD$9)=1,Dimanche),AND(WEEKDAY(DD$9)=2,Lundi),AND(WEEKDAY(DD$9)=3,Mardi),AND(WEEKDAY(DD$9)=4,Mercredi),AND(WEEKDAY(DD$9)=5,Jeudi),AND(WEEKDAY(DD$9)=6,Vendredi),AND(WEEKDAY(DD$9)=7,Samedi),DD$9=férié),0,1)</f>
        <v>1</v>
      </c>
      <c r="DE1" s="106">
        <f t="array" aca="1" ref="DE1" ca="1">IF(OR(AND(WEEKDAY(DE$9)=1,Dimanche),AND(WEEKDAY(DE$9)=2,Lundi),AND(WEEKDAY(DE$9)=3,Mardi),AND(WEEKDAY(DE$9)=4,Mercredi),AND(WEEKDAY(DE$9)=5,Jeudi),AND(WEEKDAY(DE$9)=6,Vendredi),AND(WEEKDAY(DE$9)=7,Samedi),DE$9=férié),0,1)</f>
        <v>1</v>
      </c>
      <c r="DF1" s="106">
        <f t="array" aca="1" ref="DF1" ca="1">IF(OR(AND(WEEKDAY(DF$9)=1,Dimanche),AND(WEEKDAY(DF$9)=2,Lundi),AND(WEEKDAY(DF$9)=3,Mardi),AND(WEEKDAY(DF$9)=4,Mercredi),AND(WEEKDAY(DF$9)=5,Jeudi),AND(WEEKDAY(DF$9)=6,Vendredi),AND(WEEKDAY(DF$9)=7,Samedi),DF$9=férié),0,1)</f>
        <v>1</v>
      </c>
      <c r="DG1" s="106">
        <f t="array" aca="1" ref="DG1" ca="1">IF(OR(AND(WEEKDAY(DG$9)=1,Dimanche),AND(WEEKDAY(DG$9)=2,Lundi),AND(WEEKDAY(DG$9)=3,Mardi),AND(WEEKDAY(DG$9)=4,Mercredi),AND(WEEKDAY(DG$9)=5,Jeudi),AND(WEEKDAY(DG$9)=6,Vendredi),AND(WEEKDAY(DG$9)=7,Samedi),DG$9=férié),0,1)</f>
        <v>1</v>
      </c>
      <c r="DH1" s="106">
        <f t="array" aca="1" ref="DH1" ca="1">IF(OR(AND(WEEKDAY(DH$9)=1,Dimanche),AND(WEEKDAY(DH$9)=2,Lundi),AND(WEEKDAY(DH$9)=3,Mardi),AND(WEEKDAY(DH$9)=4,Mercredi),AND(WEEKDAY(DH$9)=5,Jeudi),AND(WEEKDAY(DH$9)=6,Vendredi),AND(WEEKDAY(DH$9)=7,Samedi),DH$9=férié),0,1)</f>
        <v>0</v>
      </c>
      <c r="DI1" s="106">
        <f t="array" aca="1" ref="DI1" ca="1">IF(OR(AND(WEEKDAY(DI$9)=1,Dimanche),AND(WEEKDAY(DI$9)=2,Lundi),AND(WEEKDAY(DI$9)=3,Mardi),AND(WEEKDAY(DI$9)=4,Mercredi),AND(WEEKDAY(DI$9)=5,Jeudi),AND(WEEKDAY(DI$9)=6,Vendredi),AND(WEEKDAY(DI$9)=7,Samedi),DI$9=férié),0,1)</f>
        <v>0</v>
      </c>
      <c r="DJ1" s="106">
        <f t="array" aca="1" ref="DJ1" ca="1">IF(OR(AND(WEEKDAY(DJ$9)=1,Dimanche),AND(WEEKDAY(DJ$9)=2,Lundi),AND(WEEKDAY(DJ$9)=3,Mardi),AND(WEEKDAY(DJ$9)=4,Mercredi),AND(WEEKDAY(DJ$9)=5,Jeudi),AND(WEEKDAY(DJ$9)=6,Vendredi),AND(WEEKDAY(DJ$9)=7,Samedi),DJ$9=férié),0,1)</f>
        <v>1</v>
      </c>
      <c r="DK1" s="106">
        <f t="array" aca="1" ref="DK1" ca="1">IF(OR(AND(WEEKDAY(DK$9)=1,Dimanche),AND(WEEKDAY(DK$9)=2,Lundi),AND(WEEKDAY(DK$9)=3,Mardi),AND(WEEKDAY(DK$9)=4,Mercredi),AND(WEEKDAY(DK$9)=5,Jeudi),AND(WEEKDAY(DK$9)=6,Vendredi),AND(WEEKDAY(DK$9)=7,Samedi),DK$9=férié),0,1)</f>
        <v>1</v>
      </c>
      <c r="DL1" s="106">
        <f t="array" aca="1" ref="DL1" ca="1">IF(OR(AND(WEEKDAY(DL$9)=1,Dimanche),AND(WEEKDAY(DL$9)=2,Lundi),AND(WEEKDAY(DL$9)=3,Mardi),AND(WEEKDAY(DL$9)=4,Mercredi),AND(WEEKDAY(DL$9)=5,Jeudi),AND(WEEKDAY(DL$9)=6,Vendredi),AND(WEEKDAY(DL$9)=7,Samedi),DL$9=férié),0,1)</f>
        <v>1</v>
      </c>
      <c r="DM1" s="106">
        <f t="array" aca="1" ref="DM1" ca="1">IF(OR(AND(WEEKDAY(DM$9)=1,Dimanche),AND(WEEKDAY(DM$9)=2,Lundi),AND(WEEKDAY(DM$9)=3,Mardi),AND(WEEKDAY(DM$9)=4,Mercredi),AND(WEEKDAY(DM$9)=5,Jeudi),AND(WEEKDAY(DM$9)=6,Vendredi),AND(WEEKDAY(DM$9)=7,Samedi),DM$9=férié),0,1)</f>
        <v>1</v>
      </c>
      <c r="DN1" s="106">
        <f t="array" aca="1" ref="DN1" ca="1">IF(OR(AND(WEEKDAY(DN$9)=1,Dimanche),AND(WEEKDAY(DN$9)=2,Lundi),AND(WEEKDAY(DN$9)=3,Mardi),AND(WEEKDAY(DN$9)=4,Mercredi),AND(WEEKDAY(DN$9)=5,Jeudi),AND(WEEKDAY(DN$9)=6,Vendredi),AND(WEEKDAY(DN$9)=7,Samedi),DN$9=férié),0,1)</f>
        <v>1</v>
      </c>
      <c r="DO1" s="106">
        <f t="array" aca="1" ref="DO1" ca="1">IF(OR(AND(WEEKDAY(DO$9)=1,Dimanche),AND(WEEKDAY(DO$9)=2,Lundi),AND(WEEKDAY(DO$9)=3,Mardi),AND(WEEKDAY(DO$9)=4,Mercredi),AND(WEEKDAY(DO$9)=5,Jeudi),AND(WEEKDAY(DO$9)=6,Vendredi),AND(WEEKDAY(DO$9)=7,Samedi),DO$9=férié),0,1)</f>
        <v>0</v>
      </c>
      <c r="DP1" s="16">
        <f t="array" aca="1" ref="DP1" ca="1">IF(OR(AND(WEEKDAY(DP$9)=1,Dimanche),AND(WEEKDAY(DP$9)=2,Lundi),AND(WEEKDAY(DP$9)=3,Mardi),AND(WEEKDAY(DP$9)=4,Mercredi),AND(WEEKDAY(DP$9)=5,Jeudi),AND(WEEKDAY(DP$9)=6,Vendredi),AND(WEEKDAY(DP$9)=7,Samedi),DP$9=férié),0,1)</f>
        <v>0</v>
      </c>
      <c r="DQ1" s="16">
        <f t="array" aca="1" ref="DQ1" ca="1">IF(OR(AND(WEEKDAY(DQ$9)=1,Dimanche),AND(WEEKDAY(DQ$9)=2,Lundi),AND(WEEKDAY(DQ$9)=3,Mardi),AND(WEEKDAY(DQ$9)=4,Mercredi),AND(WEEKDAY(DQ$9)=5,Jeudi),AND(WEEKDAY(DQ$9)=6,Vendredi),AND(WEEKDAY(DQ$9)=7,Samedi),DQ$9=férié),0,1)</f>
        <v>1</v>
      </c>
      <c r="DR1" s="16">
        <f t="array" aca="1" ref="DR1" ca="1">IF(OR(AND(WEEKDAY(DR$9)=1,Dimanche),AND(WEEKDAY(DR$9)=2,Lundi),AND(WEEKDAY(DR$9)=3,Mardi),AND(WEEKDAY(DR$9)=4,Mercredi),AND(WEEKDAY(DR$9)=5,Jeudi),AND(WEEKDAY(DR$9)=6,Vendredi),AND(WEEKDAY(DR$9)=7,Samedi),DR$9=férié),0,1)</f>
        <v>1</v>
      </c>
      <c r="DS1" s="16">
        <f t="array" aca="1" ref="DS1" ca="1">IF(OR(AND(WEEKDAY(DS$9)=1,Dimanche),AND(WEEKDAY(DS$9)=2,Lundi),AND(WEEKDAY(DS$9)=3,Mardi),AND(WEEKDAY(DS$9)=4,Mercredi),AND(WEEKDAY(DS$9)=5,Jeudi),AND(WEEKDAY(DS$9)=6,Vendredi),AND(WEEKDAY(DS$9)=7,Samedi),DS$9=férié),0,1)</f>
        <v>1</v>
      </c>
      <c r="DT1" s="16">
        <f t="array" aca="1" ref="DT1" ca="1">IF(OR(AND(WEEKDAY(DT$9)=1,Dimanche),AND(WEEKDAY(DT$9)=2,Lundi),AND(WEEKDAY(DT$9)=3,Mardi),AND(WEEKDAY(DT$9)=4,Mercredi),AND(WEEKDAY(DT$9)=5,Jeudi),AND(WEEKDAY(DT$9)=6,Vendredi),AND(WEEKDAY(DT$9)=7,Samedi),DT$9=férié),0,1)</f>
        <v>1</v>
      </c>
      <c r="DU1" s="16">
        <f t="array" aca="1" ref="DU1" ca="1">IF(OR(AND(WEEKDAY(DU$9)=1,Dimanche),AND(WEEKDAY(DU$9)=2,Lundi),AND(WEEKDAY(DU$9)=3,Mardi),AND(WEEKDAY(DU$9)=4,Mercredi),AND(WEEKDAY(DU$9)=5,Jeudi),AND(WEEKDAY(DU$9)=6,Vendredi),AND(WEEKDAY(DU$9)=7,Samedi),DU$9=férié),0,1)</f>
        <v>1</v>
      </c>
      <c r="DV1" s="16">
        <f t="array" aca="1" ref="DV1" ca="1">IF(OR(AND(WEEKDAY(DV$9)=1,Dimanche),AND(WEEKDAY(DV$9)=2,Lundi),AND(WEEKDAY(DV$9)=3,Mardi),AND(WEEKDAY(DV$9)=4,Mercredi),AND(WEEKDAY(DV$9)=5,Jeudi),AND(WEEKDAY(DV$9)=6,Vendredi),AND(WEEKDAY(DV$9)=7,Samedi),DV$9=férié),0,1)</f>
        <v>0</v>
      </c>
      <c r="DW1" s="16">
        <f t="array" aca="1" ref="DW1" ca="1">IF(OR(AND(WEEKDAY(DW$9)=1,Dimanche),AND(WEEKDAY(DW$9)=2,Lundi),AND(WEEKDAY(DW$9)=3,Mardi),AND(WEEKDAY(DW$9)=4,Mercredi),AND(WEEKDAY(DW$9)=5,Jeudi),AND(WEEKDAY(DW$9)=6,Vendredi),AND(WEEKDAY(DW$9)=7,Samedi),DW$9=férié),0,1)</f>
        <v>0</v>
      </c>
      <c r="DX1" s="16">
        <f t="array" aca="1" ref="DX1" ca="1">IF(OR(AND(WEEKDAY(DX$9)=1,Dimanche),AND(WEEKDAY(DX$9)=2,Lundi),AND(WEEKDAY(DX$9)=3,Mardi),AND(WEEKDAY(DX$9)=4,Mercredi),AND(WEEKDAY(DX$9)=5,Jeudi),AND(WEEKDAY(DX$9)=6,Vendredi),AND(WEEKDAY(DX$9)=7,Samedi),DX$9=férié),0,1)</f>
        <v>1</v>
      </c>
      <c r="DY1" s="16">
        <f t="array" aca="1" ref="DY1" ca="1">IF(OR(AND(WEEKDAY(DY$9)=1,Dimanche),AND(WEEKDAY(DY$9)=2,Lundi),AND(WEEKDAY(DY$9)=3,Mardi),AND(WEEKDAY(DY$9)=4,Mercredi),AND(WEEKDAY(DY$9)=5,Jeudi),AND(WEEKDAY(DY$9)=6,Vendredi),AND(WEEKDAY(DY$9)=7,Samedi),DY$9=férié),0,1)</f>
        <v>1</v>
      </c>
      <c r="DZ1" s="16">
        <f t="array" aca="1" ref="DZ1" ca="1">IF(OR(AND(WEEKDAY(DZ$9)=1,Dimanche),AND(WEEKDAY(DZ$9)=2,Lundi),AND(WEEKDAY(DZ$9)=3,Mardi),AND(WEEKDAY(DZ$9)=4,Mercredi),AND(WEEKDAY(DZ$9)=5,Jeudi),AND(WEEKDAY(DZ$9)=6,Vendredi),AND(WEEKDAY(DZ$9)=7,Samedi),DZ$9=férié),0,1)</f>
        <v>1</v>
      </c>
      <c r="EA1" s="16">
        <f t="array" aca="1" ref="EA1" ca="1">IF(OR(AND(WEEKDAY(EA$9)=1,Dimanche),AND(WEEKDAY(EA$9)=2,Lundi),AND(WEEKDAY(EA$9)=3,Mardi),AND(WEEKDAY(EA$9)=4,Mercredi),AND(WEEKDAY(EA$9)=5,Jeudi),AND(WEEKDAY(EA$9)=6,Vendredi),AND(WEEKDAY(EA$9)=7,Samedi),EA$9=férié),0,1)</f>
        <v>1</v>
      </c>
      <c r="EB1" s="16">
        <f t="array" aca="1" ref="EB1" ca="1">IF(OR(AND(WEEKDAY(EB$9)=1,Dimanche),AND(WEEKDAY(EB$9)=2,Lundi),AND(WEEKDAY(EB$9)=3,Mardi),AND(WEEKDAY(EB$9)=4,Mercredi),AND(WEEKDAY(EB$9)=5,Jeudi),AND(WEEKDAY(EB$9)=6,Vendredi),AND(WEEKDAY(EB$9)=7,Samedi),EB$9=férié),0,1)</f>
        <v>1</v>
      </c>
      <c r="EC1" s="16">
        <f t="array" aca="1" ref="EC1" ca="1">IF(OR(AND(WEEKDAY(EC$9)=1,Dimanche),AND(WEEKDAY(EC$9)=2,Lundi),AND(WEEKDAY(EC$9)=3,Mardi),AND(WEEKDAY(EC$9)=4,Mercredi),AND(WEEKDAY(EC$9)=5,Jeudi),AND(WEEKDAY(EC$9)=6,Vendredi),AND(WEEKDAY(EC$9)=7,Samedi),EC$9=férié),0,1)</f>
        <v>0</v>
      </c>
      <c r="ED1" s="16">
        <f t="array" aca="1" ref="ED1" ca="1">IF(OR(AND(WEEKDAY(ED$9)=1,Dimanche),AND(WEEKDAY(ED$9)=2,Lundi),AND(WEEKDAY(ED$9)=3,Mardi),AND(WEEKDAY(ED$9)=4,Mercredi),AND(WEEKDAY(ED$9)=5,Jeudi),AND(WEEKDAY(ED$9)=6,Vendredi),AND(WEEKDAY(ED$9)=7,Samedi),ED$9=férié),0,1)</f>
        <v>0</v>
      </c>
      <c r="EE1" s="16">
        <f t="array" aca="1" ref="EE1" ca="1">IF(OR(AND(WEEKDAY(EE$9)=1,Dimanche),AND(WEEKDAY(EE$9)=2,Lundi),AND(WEEKDAY(EE$9)=3,Mardi),AND(WEEKDAY(EE$9)=4,Mercredi),AND(WEEKDAY(EE$9)=5,Jeudi),AND(WEEKDAY(EE$9)=6,Vendredi),AND(WEEKDAY(EE$9)=7,Samedi),EE$9=férié),0,1)</f>
        <v>1</v>
      </c>
      <c r="EF1" s="16">
        <f t="array" aca="1" ref="EF1" ca="1">IF(OR(AND(WEEKDAY(EF$9)=1,Dimanche),AND(WEEKDAY(EF$9)=2,Lundi),AND(WEEKDAY(EF$9)=3,Mardi),AND(WEEKDAY(EF$9)=4,Mercredi),AND(WEEKDAY(EF$9)=5,Jeudi),AND(WEEKDAY(EF$9)=6,Vendredi),AND(WEEKDAY(EF$9)=7,Samedi),EF$9=férié),0,1)</f>
        <v>1</v>
      </c>
      <c r="EG1" s="16">
        <f t="array" aca="1" ref="EG1" ca="1">IF(OR(AND(WEEKDAY(EG$9)=1,Dimanche),AND(WEEKDAY(EG$9)=2,Lundi),AND(WEEKDAY(EG$9)=3,Mardi),AND(WEEKDAY(EG$9)=4,Mercredi),AND(WEEKDAY(EG$9)=5,Jeudi),AND(WEEKDAY(EG$9)=6,Vendredi),AND(WEEKDAY(EG$9)=7,Samedi),EG$9=férié),0,1)</f>
        <v>1</v>
      </c>
      <c r="EH1" s="16">
        <f t="array" aca="1" ref="EH1" ca="1">IF(OR(AND(WEEKDAY(EH$9)=1,Dimanche),AND(WEEKDAY(EH$9)=2,Lundi),AND(WEEKDAY(EH$9)=3,Mardi),AND(WEEKDAY(EH$9)=4,Mercredi),AND(WEEKDAY(EH$9)=5,Jeudi),AND(WEEKDAY(EH$9)=6,Vendredi),AND(WEEKDAY(EH$9)=7,Samedi),EH$9=férié),0,1)</f>
        <v>1</v>
      </c>
      <c r="EI1" s="16">
        <f t="array" aca="1" ref="EI1" ca="1">IF(OR(AND(WEEKDAY(EI$9)=1,Dimanche),AND(WEEKDAY(EI$9)=2,Lundi),AND(WEEKDAY(EI$9)=3,Mardi),AND(WEEKDAY(EI$9)=4,Mercredi),AND(WEEKDAY(EI$9)=5,Jeudi),AND(WEEKDAY(EI$9)=6,Vendredi),AND(WEEKDAY(EI$9)=7,Samedi),EI$9=férié),0,1)</f>
        <v>1</v>
      </c>
      <c r="EJ1" s="16">
        <f t="array" aca="1" ref="EJ1" ca="1">IF(OR(AND(WEEKDAY(EJ$9)=1,Dimanche),AND(WEEKDAY(EJ$9)=2,Lundi),AND(WEEKDAY(EJ$9)=3,Mardi),AND(WEEKDAY(EJ$9)=4,Mercredi),AND(WEEKDAY(EJ$9)=5,Jeudi),AND(WEEKDAY(EJ$9)=6,Vendredi),AND(WEEKDAY(EJ$9)=7,Samedi),EJ$9=férié),0,1)</f>
        <v>0</v>
      </c>
      <c r="EK1" s="16">
        <f t="array" aca="1" ref="EK1" ca="1">IF(OR(AND(WEEKDAY(EK$9)=1,Dimanche),AND(WEEKDAY(EK$9)=2,Lundi),AND(WEEKDAY(EK$9)=3,Mardi),AND(WEEKDAY(EK$9)=4,Mercredi),AND(WEEKDAY(EK$9)=5,Jeudi),AND(WEEKDAY(EK$9)=6,Vendredi),AND(WEEKDAY(EK$9)=7,Samedi),EK$9=férié),0,1)</f>
        <v>0</v>
      </c>
      <c r="EL1" s="16">
        <f t="array" aca="1" ref="EL1" ca="1">IF(OR(AND(WEEKDAY(EL$9)=1,Dimanche),AND(WEEKDAY(EL$9)=2,Lundi),AND(WEEKDAY(EL$9)=3,Mardi),AND(WEEKDAY(EL$9)=4,Mercredi),AND(WEEKDAY(EL$9)=5,Jeudi),AND(WEEKDAY(EL$9)=6,Vendredi),AND(WEEKDAY(EL$9)=7,Samedi),EL$9=férié),0,1)</f>
        <v>1</v>
      </c>
      <c r="EM1" s="16">
        <f t="array" aca="1" ref="EM1" ca="1">IF(OR(AND(WEEKDAY(EM$9)=1,Dimanche),AND(WEEKDAY(EM$9)=2,Lundi),AND(WEEKDAY(EM$9)=3,Mardi),AND(WEEKDAY(EM$9)=4,Mercredi),AND(WEEKDAY(EM$9)=5,Jeudi),AND(WEEKDAY(EM$9)=6,Vendredi),AND(WEEKDAY(EM$9)=7,Samedi),EM$9=férié),0,1)</f>
        <v>1</v>
      </c>
      <c r="EN1" s="16">
        <f t="array" aca="1" ref="EN1" ca="1">IF(OR(AND(WEEKDAY(EN$9)=1,Dimanche),AND(WEEKDAY(EN$9)=2,Lundi),AND(WEEKDAY(EN$9)=3,Mardi),AND(WEEKDAY(EN$9)=4,Mercredi),AND(WEEKDAY(EN$9)=5,Jeudi),AND(WEEKDAY(EN$9)=6,Vendredi),AND(WEEKDAY(EN$9)=7,Samedi),EN$9=férié),0,1)</f>
        <v>1</v>
      </c>
      <c r="EO1" s="16">
        <f t="array" aca="1" ref="EO1" ca="1">IF(OR(AND(WEEKDAY(EO$9)=1,Dimanche),AND(WEEKDAY(EO$9)=2,Lundi),AND(WEEKDAY(EO$9)=3,Mardi),AND(WEEKDAY(EO$9)=4,Mercredi),AND(WEEKDAY(EO$9)=5,Jeudi),AND(WEEKDAY(EO$9)=6,Vendredi),AND(WEEKDAY(EO$9)=7,Samedi),EO$9=férié),0,1)</f>
        <v>1</v>
      </c>
      <c r="EP1" s="16">
        <f t="array" aca="1" ref="EP1" ca="1">IF(OR(AND(WEEKDAY(EP$9)=1,Dimanche),AND(WEEKDAY(EP$9)=2,Lundi),AND(WEEKDAY(EP$9)=3,Mardi),AND(WEEKDAY(EP$9)=4,Mercredi),AND(WEEKDAY(EP$9)=5,Jeudi),AND(WEEKDAY(EP$9)=6,Vendredi),AND(WEEKDAY(EP$9)=7,Samedi),EP$9=férié),0,1)</f>
        <v>1</v>
      </c>
      <c r="EQ1" s="16">
        <f t="array" aca="1" ref="EQ1" ca="1">IF(OR(AND(WEEKDAY(EQ$9)=1,Dimanche),AND(WEEKDAY(EQ$9)=2,Lundi),AND(WEEKDAY(EQ$9)=3,Mardi),AND(WEEKDAY(EQ$9)=4,Mercredi),AND(WEEKDAY(EQ$9)=5,Jeudi),AND(WEEKDAY(EQ$9)=6,Vendredi),AND(WEEKDAY(EQ$9)=7,Samedi),EQ$9=férié),0,1)</f>
        <v>0</v>
      </c>
      <c r="ER1" s="16">
        <f t="array" aca="1" ref="ER1" ca="1">IF(OR(AND(WEEKDAY(ER$9)=1,Dimanche),AND(WEEKDAY(ER$9)=2,Lundi),AND(WEEKDAY(ER$9)=3,Mardi),AND(WEEKDAY(ER$9)=4,Mercredi),AND(WEEKDAY(ER$9)=5,Jeudi),AND(WEEKDAY(ER$9)=6,Vendredi),AND(WEEKDAY(ER$9)=7,Samedi),ER$9=férié),0,1)</f>
        <v>0</v>
      </c>
      <c r="ES1" s="16">
        <f t="array" aca="1" ref="ES1" ca="1">IF(OR(AND(WEEKDAY(ES$9)=1,Dimanche),AND(WEEKDAY(ES$9)=2,Lundi),AND(WEEKDAY(ES$9)=3,Mardi),AND(WEEKDAY(ES$9)=4,Mercredi),AND(WEEKDAY(ES$9)=5,Jeudi),AND(WEEKDAY(ES$9)=6,Vendredi),AND(WEEKDAY(ES$9)=7,Samedi),ES$9=férié),0,1)</f>
        <v>1</v>
      </c>
      <c r="ET1" s="16">
        <f t="array" aca="1" ref="ET1" ca="1">IF(OR(AND(WEEKDAY(ET$9)=1,Dimanche),AND(WEEKDAY(ET$9)=2,Lundi),AND(WEEKDAY(ET$9)=3,Mardi),AND(WEEKDAY(ET$9)=4,Mercredi),AND(WEEKDAY(ET$9)=5,Jeudi),AND(WEEKDAY(ET$9)=6,Vendredi),AND(WEEKDAY(ET$9)=7,Samedi),ET$9=férié),0,1)</f>
        <v>0</v>
      </c>
      <c r="EU1" s="16">
        <f t="array" aca="1" ref="EU1" ca="1">IF(OR(AND(WEEKDAY(EU$9)=1,Dimanche),AND(WEEKDAY(EU$9)=2,Lundi),AND(WEEKDAY(EU$9)=3,Mardi),AND(WEEKDAY(EU$9)=4,Mercredi),AND(WEEKDAY(EU$9)=5,Jeudi),AND(WEEKDAY(EU$9)=6,Vendredi),AND(WEEKDAY(EU$9)=7,Samedi),EU$9=férié),0,1)</f>
        <v>1</v>
      </c>
      <c r="EV1" s="16">
        <f t="array" aca="1" ref="EV1" ca="1">IF(OR(AND(WEEKDAY(EV$9)=1,Dimanche),AND(WEEKDAY(EV$9)=2,Lundi),AND(WEEKDAY(EV$9)=3,Mardi),AND(WEEKDAY(EV$9)=4,Mercredi),AND(WEEKDAY(EV$9)=5,Jeudi),AND(WEEKDAY(EV$9)=6,Vendredi),AND(WEEKDAY(EV$9)=7,Samedi),EV$9=férié),0,1)</f>
        <v>1</v>
      </c>
      <c r="EW1" s="16">
        <f t="array" aca="1" ref="EW1" ca="1">IF(OR(AND(WEEKDAY(EW$9)=1,Dimanche),AND(WEEKDAY(EW$9)=2,Lundi),AND(WEEKDAY(EW$9)=3,Mardi),AND(WEEKDAY(EW$9)=4,Mercredi),AND(WEEKDAY(EW$9)=5,Jeudi),AND(WEEKDAY(EW$9)=6,Vendredi),AND(WEEKDAY(EW$9)=7,Samedi),EW$9=férié),0,1)</f>
        <v>1</v>
      </c>
      <c r="EX1" s="16">
        <f t="array" aca="1" ref="EX1" ca="1">IF(OR(AND(WEEKDAY(EX$9)=1,Dimanche),AND(WEEKDAY(EX$9)=2,Lundi),AND(WEEKDAY(EX$9)=3,Mardi),AND(WEEKDAY(EX$9)=4,Mercredi),AND(WEEKDAY(EX$9)=5,Jeudi),AND(WEEKDAY(EX$9)=6,Vendredi),AND(WEEKDAY(EX$9)=7,Samedi),EX$9=férié),0,1)</f>
        <v>0</v>
      </c>
      <c r="EY1" s="16">
        <f t="array" aca="1" ref="EY1" ca="1">IF(OR(AND(WEEKDAY(EY$9)=1,Dimanche),AND(WEEKDAY(EY$9)=2,Lundi),AND(WEEKDAY(EY$9)=3,Mardi),AND(WEEKDAY(EY$9)=4,Mercredi),AND(WEEKDAY(EY$9)=5,Jeudi),AND(WEEKDAY(EY$9)=6,Vendredi),AND(WEEKDAY(EY$9)=7,Samedi),EY$9=férié),0,1)</f>
        <v>0</v>
      </c>
      <c r="EZ1" s="16">
        <f t="array" aca="1" ref="EZ1" ca="1">IF(OR(AND(WEEKDAY(EZ$9)=1,Dimanche),AND(WEEKDAY(EZ$9)=2,Lundi),AND(WEEKDAY(EZ$9)=3,Mardi),AND(WEEKDAY(EZ$9)=4,Mercredi),AND(WEEKDAY(EZ$9)=5,Jeudi),AND(WEEKDAY(EZ$9)=6,Vendredi),AND(WEEKDAY(EZ$9)=7,Samedi),EZ$9=férié),0,1)</f>
        <v>1</v>
      </c>
      <c r="FA1" s="16">
        <f t="array" aca="1" ref="FA1" ca="1">IF(OR(AND(WEEKDAY(FA$9)=1,Dimanche),AND(WEEKDAY(FA$9)=2,Lundi),AND(WEEKDAY(FA$9)=3,Mardi),AND(WEEKDAY(FA$9)=4,Mercredi),AND(WEEKDAY(FA$9)=5,Jeudi),AND(WEEKDAY(FA$9)=6,Vendredi),AND(WEEKDAY(FA$9)=7,Samedi),FA$9=férié),0,1)</f>
        <v>0</v>
      </c>
      <c r="FB1" s="16">
        <f t="array" aca="1" ref="FB1" ca="1">IF(OR(AND(WEEKDAY(FB$9)=1,Dimanche),AND(WEEKDAY(FB$9)=2,Lundi),AND(WEEKDAY(FB$9)=3,Mardi),AND(WEEKDAY(FB$9)=4,Mercredi),AND(WEEKDAY(FB$9)=5,Jeudi),AND(WEEKDAY(FB$9)=6,Vendredi),AND(WEEKDAY(FB$9)=7,Samedi),FB$9=férié),0,1)</f>
        <v>1</v>
      </c>
      <c r="FC1" s="16">
        <f t="array" aca="1" ref="FC1" ca="1">IF(OR(AND(WEEKDAY(FC$9)=1,Dimanche),AND(WEEKDAY(FC$9)=2,Lundi),AND(WEEKDAY(FC$9)=3,Mardi),AND(WEEKDAY(FC$9)=4,Mercredi),AND(WEEKDAY(FC$9)=5,Jeudi),AND(WEEKDAY(FC$9)=6,Vendredi),AND(WEEKDAY(FC$9)=7,Samedi),FC$9=férié),0,1)</f>
        <v>1</v>
      </c>
      <c r="FD1" s="16">
        <f t="array" aca="1" ref="FD1" ca="1">IF(OR(AND(WEEKDAY(FD$9)=1,Dimanche),AND(WEEKDAY(FD$9)=2,Lundi),AND(WEEKDAY(FD$9)=3,Mardi),AND(WEEKDAY(FD$9)=4,Mercredi),AND(WEEKDAY(FD$9)=5,Jeudi),AND(WEEKDAY(FD$9)=6,Vendredi),AND(WEEKDAY(FD$9)=7,Samedi),FD$9=férié),0,1)</f>
        <v>1</v>
      </c>
      <c r="FE1" s="16">
        <f t="array" aca="1" ref="FE1" ca="1">IF(OR(AND(WEEKDAY(FE$9)=1,Dimanche),AND(WEEKDAY(FE$9)=2,Lundi),AND(WEEKDAY(FE$9)=3,Mardi),AND(WEEKDAY(FE$9)=4,Mercredi),AND(WEEKDAY(FE$9)=5,Jeudi),AND(WEEKDAY(FE$9)=6,Vendredi),AND(WEEKDAY(FE$9)=7,Samedi),FE$9=férié),0,1)</f>
        <v>0</v>
      </c>
      <c r="FF1" s="16">
        <f t="array" aca="1" ref="FF1" ca="1">IF(OR(AND(WEEKDAY(FF$9)=1,Dimanche),AND(WEEKDAY(FF$9)=2,Lundi),AND(WEEKDAY(FF$9)=3,Mardi),AND(WEEKDAY(FF$9)=4,Mercredi),AND(WEEKDAY(FF$9)=5,Jeudi),AND(WEEKDAY(FF$9)=6,Vendredi),AND(WEEKDAY(FF$9)=7,Samedi),FF$9=férié),0,1)</f>
        <v>0</v>
      </c>
      <c r="FG1" s="16">
        <f t="array" aca="1" ref="FG1" ca="1">IF(OR(AND(WEEKDAY(FG$9)=1,Dimanche),AND(WEEKDAY(FG$9)=2,Lundi),AND(WEEKDAY(FG$9)=3,Mardi),AND(WEEKDAY(FG$9)=4,Mercredi),AND(WEEKDAY(FG$9)=5,Jeudi),AND(WEEKDAY(FG$9)=6,Vendredi),AND(WEEKDAY(FG$9)=7,Samedi),FG$9=férié),0,1)</f>
        <v>1</v>
      </c>
      <c r="FH1" s="16">
        <f t="array" aca="1" ref="FH1" ca="1">IF(OR(AND(WEEKDAY(FH$9)=1,Dimanche),AND(WEEKDAY(FH$9)=2,Lundi),AND(WEEKDAY(FH$9)=3,Mardi),AND(WEEKDAY(FH$9)=4,Mercredi),AND(WEEKDAY(FH$9)=5,Jeudi),AND(WEEKDAY(FH$9)=6,Vendredi),AND(WEEKDAY(FH$9)=7,Samedi),FH$9=férié),0,1)</f>
        <v>1</v>
      </c>
      <c r="FI1" s="16">
        <f t="array" aca="1" ref="FI1" ca="1">IF(OR(AND(WEEKDAY(FI$9)=1,Dimanche),AND(WEEKDAY(FI$9)=2,Lundi),AND(WEEKDAY(FI$9)=3,Mardi),AND(WEEKDAY(FI$9)=4,Mercredi),AND(WEEKDAY(FI$9)=5,Jeudi),AND(WEEKDAY(FI$9)=6,Vendredi),AND(WEEKDAY(FI$9)=7,Samedi),FI$9=férié),0,1)</f>
        <v>1</v>
      </c>
      <c r="FJ1" s="16">
        <f t="array" aca="1" ref="FJ1" ca="1">IF(OR(AND(WEEKDAY(FJ$9)=1,Dimanche),AND(WEEKDAY(FJ$9)=2,Lundi),AND(WEEKDAY(FJ$9)=3,Mardi),AND(WEEKDAY(FJ$9)=4,Mercredi),AND(WEEKDAY(FJ$9)=5,Jeudi),AND(WEEKDAY(FJ$9)=6,Vendredi),AND(WEEKDAY(FJ$9)=7,Samedi),FJ$9=férié),0,1)</f>
        <v>1</v>
      </c>
      <c r="FK1" s="16">
        <f t="array" aca="1" ref="FK1" ca="1">IF(OR(AND(WEEKDAY(FK$9)=1,Dimanche),AND(WEEKDAY(FK$9)=2,Lundi),AND(WEEKDAY(FK$9)=3,Mardi),AND(WEEKDAY(FK$9)=4,Mercredi),AND(WEEKDAY(FK$9)=5,Jeudi),AND(WEEKDAY(FK$9)=6,Vendredi),AND(WEEKDAY(FK$9)=7,Samedi),FK$9=férié),0,1)</f>
        <v>1</v>
      </c>
      <c r="FL1" s="16">
        <f t="array" aca="1" ref="FL1" ca="1">IF(OR(AND(WEEKDAY(FL$9)=1,Dimanche),AND(WEEKDAY(FL$9)=2,Lundi),AND(WEEKDAY(FL$9)=3,Mardi),AND(WEEKDAY(FL$9)=4,Mercredi),AND(WEEKDAY(FL$9)=5,Jeudi),AND(WEEKDAY(FL$9)=6,Vendredi),AND(WEEKDAY(FL$9)=7,Samedi),FL$9=férié),0,1)</f>
        <v>0</v>
      </c>
      <c r="FM1" s="16">
        <f t="array" aca="1" ref="FM1" ca="1">IF(OR(AND(WEEKDAY(FM$9)=1,Dimanche),AND(WEEKDAY(FM$9)=2,Lundi),AND(WEEKDAY(FM$9)=3,Mardi),AND(WEEKDAY(FM$9)=4,Mercredi),AND(WEEKDAY(FM$9)=5,Jeudi),AND(WEEKDAY(FM$9)=6,Vendredi),AND(WEEKDAY(FM$9)=7,Samedi),FM$9=férié),0,1)</f>
        <v>0</v>
      </c>
      <c r="FN1" s="16">
        <f t="array" aca="1" ref="FN1" ca="1">IF(OR(AND(WEEKDAY(FN$9)=1,Dimanche),AND(WEEKDAY(FN$9)=2,Lundi),AND(WEEKDAY(FN$9)=3,Mardi),AND(WEEKDAY(FN$9)=4,Mercredi),AND(WEEKDAY(FN$9)=5,Jeudi),AND(WEEKDAY(FN$9)=6,Vendredi),AND(WEEKDAY(FN$9)=7,Samedi),FN$9=férié),0,1)</f>
        <v>1</v>
      </c>
      <c r="FO1" s="16">
        <f t="array" aca="1" ref="FO1" ca="1">IF(OR(AND(WEEKDAY(FO$9)=1,Dimanche),AND(WEEKDAY(FO$9)=2,Lundi),AND(WEEKDAY(FO$9)=3,Mardi),AND(WEEKDAY(FO$9)=4,Mercredi),AND(WEEKDAY(FO$9)=5,Jeudi),AND(WEEKDAY(FO$9)=6,Vendredi),AND(WEEKDAY(FO$9)=7,Samedi),FO$9=férié),0,1)</f>
        <v>1</v>
      </c>
      <c r="FP1" s="16">
        <f t="array" aca="1" ref="FP1" ca="1">IF(OR(AND(WEEKDAY(FP$9)=1,Dimanche),AND(WEEKDAY(FP$9)=2,Lundi),AND(WEEKDAY(FP$9)=3,Mardi),AND(WEEKDAY(FP$9)=4,Mercredi),AND(WEEKDAY(FP$9)=5,Jeudi),AND(WEEKDAY(FP$9)=6,Vendredi),AND(WEEKDAY(FP$9)=7,Samedi),FP$9=férié),0,1)</f>
        <v>1</v>
      </c>
      <c r="FQ1" s="16">
        <f t="array" aca="1" ref="FQ1" ca="1">IF(OR(AND(WEEKDAY(FQ$9)=1,Dimanche),AND(WEEKDAY(FQ$9)=2,Lundi),AND(WEEKDAY(FQ$9)=3,Mardi),AND(WEEKDAY(FQ$9)=4,Mercredi),AND(WEEKDAY(FQ$9)=5,Jeudi),AND(WEEKDAY(FQ$9)=6,Vendredi),AND(WEEKDAY(FQ$9)=7,Samedi),FQ$9=férié),0,1)</f>
        <v>1</v>
      </c>
      <c r="FR1" s="16">
        <f t="array" aca="1" ref="FR1" ca="1">IF(OR(AND(WEEKDAY(FR$9)=1,Dimanche),AND(WEEKDAY(FR$9)=2,Lundi),AND(WEEKDAY(FR$9)=3,Mardi),AND(WEEKDAY(FR$9)=4,Mercredi),AND(WEEKDAY(FR$9)=5,Jeudi),AND(WEEKDAY(FR$9)=6,Vendredi),AND(WEEKDAY(FR$9)=7,Samedi),FR$9=férié),0,1)</f>
        <v>1</v>
      </c>
      <c r="FS1" s="16">
        <f t="array" aca="1" ref="FS1" ca="1">IF(OR(AND(WEEKDAY(FS$9)=1,Dimanche),AND(WEEKDAY(FS$9)=2,Lundi),AND(WEEKDAY(FS$9)=3,Mardi),AND(WEEKDAY(FS$9)=4,Mercredi),AND(WEEKDAY(FS$9)=5,Jeudi),AND(WEEKDAY(FS$9)=6,Vendredi),AND(WEEKDAY(FS$9)=7,Samedi),FS$9=férié),0,1)</f>
        <v>0</v>
      </c>
      <c r="FT1" s="16">
        <f t="array" aca="1" ref="FT1" ca="1">IF(OR(AND(WEEKDAY(FT$9)=1,Dimanche),AND(WEEKDAY(FT$9)=2,Lundi),AND(WEEKDAY(FT$9)=3,Mardi),AND(WEEKDAY(FT$9)=4,Mercredi),AND(WEEKDAY(FT$9)=5,Jeudi),AND(WEEKDAY(FT$9)=6,Vendredi),AND(WEEKDAY(FT$9)=7,Samedi),FT$9=férié),0,1)</f>
        <v>0</v>
      </c>
      <c r="FU1" s="16">
        <f t="array" aca="1" ref="FU1" ca="1">IF(OR(AND(WEEKDAY(FU$9)=1,Dimanche),AND(WEEKDAY(FU$9)=2,Lundi),AND(WEEKDAY(FU$9)=3,Mardi),AND(WEEKDAY(FU$9)=4,Mercredi),AND(WEEKDAY(FU$9)=5,Jeudi),AND(WEEKDAY(FU$9)=6,Vendredi),AND(WEEKDAY(FU$9)=7,Samedi),FU$9=férié),0,1)</f>
        <v>1</v>
      </c>
      <c r="FV1" s="16">
        <f t="array" aca="1" ref="FV1" ca="1">IF(OR(AND(WEEKDAY(FV$9)=1,Dimanche),AND(WEEKDAY(FV$9)=2,Lundi),AND(WEEKDAY(FV$9)=3,Mardi),AND(WEEKDAY(FV$9)=4,Mercredi),AND(WEEKDAY(FV$9)=5,Jeudi),AND(WEEKDAY(FV$9)=6,Vendredi),AND(WEEKDAY(FV$9)=7,Samedi),FV$9=férié),0,1)</f>
        <v>1</v>
      </c>
      <c r="FW1" s="16">
        <f t="array" aca="1" ref="FW1" ca="1">IF(OR(AND(WEEKDAY(FW$9)=1,Dimanche),AND(WEEKDAY(FW$9)=2,Lundi),AND(WEEKDAY(FW$9)=3,Mardi),AND(WEEKDAY(FW$9)=4,Mercredi),AND(WEEKDAY(FW$9)=5,Jeudi),AND(WEEKDAY(FW$9)=6,Vendredi),AND(WEEKDAY(FW$9)=7,Samedi),FW$9=férié),0,1)</f>
        <v>1</v>
      </c>
      <c r="FX1" s="16">
        <f t="array" aca="1" ref="FX1" ca="1">IF(OR(AND(WEEKDAY(FX$9)=1,Dimanche),AND(WEEKDAY(FX$9)=2,Lundi),AND(WEEKDAY(FX$9)=3,Mardi),AND(WEEKDAY(FX$9)=4,Mercredi),AND(WEEKDAY(FX$9)=5,Jeudi),AND(WEEKDAY(FX$9)=6,Vendredi),AND(WEEKDAY(FX$9)=7,Samedi),FX$9=férié),0,1)</f>
        <v>1</v>
      </c>
      <c r="FY1" s="16">
        <f t="array" aca="1" ref="FY1" ca="1">IF(OR(AND(WEEKDAY(FY$9)=1,Dimanche),AND(WEEKDAY(FY$9)=2,Lundi),AND(WEEKDAY(FY$9)=3,Mardi),AND(WEEKDAY(FY$9)=4,Mercredi),AND(WEEKDAY(FY$9)=5,Jeudi),AND(WEEKDAY(FY$9)=6,Vendredi),AND(WEEKDAY(FY$9)=7,Samedi),FY$9=férié),0,1)</f>
        <v>1</v>
      </c>
      <c r="FZ1" s="16">
        <f t="array" aca="1" ref="FZ1" ca="1">IF(OR(AND(WEEKDAY(FZ$9)=1,Dimanche),AND(WEEKDAY(FZ$9)=2,Lundi),AND(WEEKDAY(FZ$9)=3,Mardi),AND(WEEKDAY(FZ$9)=4,Mercredi),AND(WEEKDAY(FZ$9)=5,Jeudi),AND(WEEKDAY(FZ$9)=6,Vendredi),AND(WEEKDAY(FZ$9)=7,Samedi),FZ$9=férié),0,1)</f>
        <v>0</v>
      </c>
      <c r="GA1" s="16">
        <f t="array" aca="1" ref="GA1" ca="1">IF(OR(AND(WEEKDAY(GA$9)=1,Dimanche),AND(WEEKDAY(GA$9)=2,Lundi),AND(WEEKDAY(GA$9)=3,Mardi),AND(WEEKDAY(GA$9)=4,Mercredi),AND(WEEKDAY(GA$9)=5,Jeudi),AND(WEEKDAY(GA$9)=6,Vendredi),AND(WEEKDAY(GA$9)=7,Samedi),GA$9=férié),0,1)</f>
        <v>0</v>
      </c>
      <c r="GB1" s="16">
        <f t="array" aca="1" ref="GB1" ca="1">IF(OR(AND(WEEKDAY(GB$9)=1,Dimanche),AND(WEEKDAY(GB$9)=2,Lundi),AND(WEEKDAY(GB$9)=3,Mardi),AND(WEEKDAY(GB$9)=4,Mercredi),AND(WEEKDAY(GB$9)=5,Jeudi),AND(WEEKDAY(GB$9)=6,Vendredi),AND(WEEKDAY(GB$9)=7,Samedi),GB$9=férié),0,1)</f>
        <v>1</v>
      </c>
      <c r="GC1" s="16">
        <f t="array" aca="1" ref="GC1" ca="1">IF(OR(AND(WEEKDAY(GC$9)=1,Dimanche),AND(WEEKDAY(GC$9)=2,Lundi),AND(WEEKDAY(GC$9)=3,Mardi),AND(WEEKDAY(GC$9)=4,Mercredi),AND(WEEKDAY(GC$9)=5,Jeudi),AND(WEEKDAY(GC$9)=6,Vendredi),AND(WEEKDAY(GC$9)=7,Samedi),GC$9=férié),0,1)</f>
        <v>1</v>
      </c>
      <c r="GD1" s="16">
        <f t="array" aca="1" ref="GD1" ca="1">IF(OR(AND(WEEKDAY(GD$9)=1,Dimanche),AND(WEEKDAY(GD$9)=2,Lundi),AND(WEEKDAY(GD$9)=3,Mardi),AND(WEEKDAY(GD$9)=4,Mercredi),AND(WEEKDAY(GD$9)=5,Jeudi),AND(WEEKDAY(GD$9)=6,Vendredi),AND(WEEKDAY(GD$9)=7,Samedi),GD$9=férié),0,1)</f>
        <v>1</v>
      </c>
      <c r="GE1" s="16">
        <f t="array" aca="1" ref="GE1" ca="1">IF(OR(AND(WEEKDAY(GE$9)=1,Dimanche),AND(WEEKDAY(GE$9)=2,Lundi),AND(WEEKDAY(GE$9)=3,Mardi),AND(WEEKDAY(GE$9)=4,Mercredi),AND(WEEKDAY(GE$9)=5,Jeudi),AND(WEEKDAY(GE$9)=6,Vendredi),AND(WEEKDAY(GE$9)=7,Samedi),GE$9=férié),0,1)</f>
        <v>1</v>
      </c>
      <c r="GF1" s="16">
        <f t="array" aca="1" ref="GF1" ca="1">IF(OR(AND(WEEKDAY(GF$9)=1,Dimanche),AND(WEEKDAY(GF$9)=2,Lundi),AND(WEEKDAY(GF$9)=3,Mardi),AND(WEEKDAY(GF$9)=4,Mercredi),AND(WEEKDAY(GF$9)=5,Jeudi),AND(WEEKDAY(GF$9)=6,Vendredi),AND(WEEKDAY(GF$9)=7,Samedi),GF$9=férié),0,1)</f>
        <v>1</v>
      </c>
      <c r="GG1" s="16">
        <f t="array" aca="1" ref="GG1" ca="1">IF(OR(AND(WEEKDAY(GG$9)=1,Dimanche),AND(WEEKDAY(GG$9)=2,Lundi),AND(WEEKDAY(GG$9)=3,Mardi),AND(WEEKDAY(GG$9)=4,Mercredi),AND(WEEKDAY(GG$9)=5,Jeudi),AND(WEEKDAY(GG$9)=6,Vendredi),AND(WEEKDAY(GG$9)=7,Samedi),GG$9=férié),0,1)</f>
        <v>0</v>
      </c>
      <c r="GH1" s="16">
        <f t="array" aca="1" ref="GH1" ca="1">IF(OR(AND(WEEKDAY(GH$9)=1,Dimanche),AND(WEEKDAY(GH$9)=2,Lundi),AND(WEEKDAY(GH$9)=3,Mardi),AND(WEEKDAY(GH$9)=4,Mercredi),AND(WEEKDAY(GH$9)=5,Jeudi),AND(WEEKDAY(GH$9)=6,Vendredi),AND(WEEKDAY(GH$9)=7,Samedi),GH$9=férié),0,1)</f>
        <v>0</v>
      </c>
      <c r="GI1" s="16">
        <f t="array" aca="1" ref="GI1" ca="1">IF(OR(AND(WEEKDAY(GI$9)=1,Dimanche),AND(WEEKDAY(GI$9)=2,Lundi),AND(WEEKDAY(GI$9)=3,Mardi),AND(WEEKDAY(GI$9)=4,Mercredi),AND(WEEKDAY(GI$9)=5,Jeudi),AND(WEEKDAY(GI$9)=6,Vendredi),AND(WEEKDAY(GI$9)=7,Samedi),GI$9=férié),0,1)</f>
        <v>1</v>
      </c>
      <c r="GJ1" s="16">
        <f t="array" aca="1" ref="GJ1" ca="1">IF(OR(AND(WEEKDAY(GJ$9)=1,Dimanche),AND(WEEKDAY(GJ$9)=2,Lundi),AND(WEEKDAY(GJ$9)=3,Mardi),AND(WEEKDAY(GJ$9)=4,Mercredi),AND(WEEKDAY(GJ$9)=5,Jeudi),AND(WEEKDAY(GJ$9)=6,Vendredi),AND(WEEKDAY(GJ$9)=7,Samedi),GJ$9=férié),0,1)</f>
        <v>1</v>
      </c>
      <c r="GK1" s="16">
        <f t="array" aca="1" ref="GK1" ca="1">IF(OR(AND(WEEKDAY(GK$9)=1,Dimanche),AND(WEEKDAY(GK$9)=2,Lundi),AND(WEEKDAY(GK$9)=3,Mardi),AND(WEEKDAY(GK$9)=4,Mercredi),AND(WEEKDAY(GK$9)=5,Jeudi),AND(WEEKDAY(GK$9)=6,Vendredi),AND(WEEKDAY(GK$9)=7,Samedi),GK$9=férié),0,1)</f>
        <v>1</v>
      </c>
      <c r="GL1" s="16">
        <f t="array" aca="1" ref="GL1" ca="1">IF(OR(AND(WEEKDAY(GL$9)=1,Dimanche),AND(WEEKDAY(GL$9)=2,Lundi),AND(WEEKDAY(GL$9)=3,Mardi),AND(WEEKDAY(GL$9)=4,Mercredi),AND(WEEKDAY(GL$9)=5,Jeudi),AND(WEEKDAY(GL$9)=6,Vendredi),AND(WEEKDAY(GL$9)=7,Samedi),GL$9=férié),0,1)</f>
        <v>1</v>
      </c>
      <c r="GM1" s="16">
        <f t="array" aca="1" ref="GM1" ca="1">IF(OR(AND(WEEKDAY(GM$9)=1,Dimanche),AND(WEEKDAY(GM$9)=2,Lundi),AND(WEEKDAY(GM$9)=3,Mardi),AND(WEEKDAY(GM$9)=4,Mercredi),AND(WEEKDAY(GM$9)=5,Jeudi),AND(WEEKDAY(GM$9)=6,Vendredi),AND(WEEKDAY(GM$9)=7,Samedi),GM$9=férié),0,1)</f>
        <v>1</v>
      </c>
      <c r="GN1" s="16">
        <f t="array" aca="1" ref="GN1" ca="1">IF(OR(AND(WEEKDAY(GN$9)=1,Dimanche),AND(WEEKDAY(GN$9)=2,Lundi),AND(WEEKDAY(GN$9)=3,Mardi),AND(WEEKDAY(GN$9)=4,Mercredi),AND(WEEKDAY(GN$9)=5,Jeudi),AND(WEEKDAY(GN$9)=6,Vendredi),AND(WEEKDAY(GN$9)=7,Samedi),GN$9=férié),0,1)</f>
        <v>0</v>
      </c>
      <c r="GO1" s="16">
        <f t="array" aca="1" ref="GO1" ca="1">IF(OR(AND(WEEKDAY(GO$9)=1,Dimanche),AND(WEEKDAY(GO$9)=2,Lundi),AND(WEEKDAY(GO$9)=3,Mardi),AND(WEEKDAY(GO$9)=4,Mercredi),AND(WEEKDAY(GO$9)=5,Jeudi),AND(WEEKDAY(GO$9)=6,Vendredi),AND(WEEKDAY(GO$9)=7,Samedi),GO$9=férié),0,1)</f>
        <v>0</v>
      </c>
      <c r="GP1" s="16">
        <f t="array" aca="1" ref="GP1" ca="1">IF(OR(AND(WEEKDAY(GP$9)=1,Dimanche),AND(WEEKDAY(GP$9)=2,Lundi),AND(WEEKDAY(GP$9)=3,Mardi),AND(WEEKDAY(GP$9)=4,Mercredi),AND(WEEKDAY(GP$9)=5,Jeudi),AND(WEEKDAY(GP$9)=6,Vendredi),AND(WEEKDAY(GP$9)=7,Samedi),GP$9=férié),0,1)</f>
        <v>1</v>
      </c>
      <c r="GQ1" s="16">
        <f t="array" aca="1" ref="GQ1" ca="1">IF(OR(AND(WEEKDAY(GQ$9)=1,Dimanche),AND(WEEKDAY(GQ$9)=2,Lundi),AND(WEEKDAY(GQ$9)=3,Mardi),AND(WEEKDAY(GQ$9)=4,Mercredi),AND(WEEKDAY(GQ$9)=5,Jeudi),AND(WEEKDAY(GQ$9)=6,Vendredi),AND(WEEKDAY(GQ$9)=7,Samedi),GQ$9=férié),0,1)</f>
        <v>1</v>
      </c>
      <c r="GR1" s="16">
        <f t="array" aca="1" ref="GR1" ca="1">IF(OR(AND(WEEKDAY(GR$9)=1,Dimanche),AND(WEEKDAY(GR$9)=2,Lundi),AND(WEEKDAY(GR$9)=3,Mardi),AND(WEEKDAY(GR$9)=4,Mercredi),AND(WEEKDAY(GR$9)=5,Jeudi),AND(WEEKDAY(GR$9)=6,Vendredi),AND(WEEKDAY(GR$9)=7,Samedi),GR$9=férié),0,1)</f>
        <v>1</v>
      </c>
      <c r="GS1" s="16">
        <f t="array" aca="1" ref="GS1" ca="1">IF(OR(AND(WEEKDAY(GS$9)=1,Dimanche),AND(WEEKDAY(GS$9)=2,Lundi),AND(WEEKDAY(GS$9)=3,Mardi),AND(WEEKDAY(GS$9)=4,Mercredi),AND(WEEKDAY(GS$9)=5,Jeudi),AND(WEEKDAY(GS$9)=6,Vendredi),AND(WEEKDAY(GS$9)=7,Samedi),GS$9=férié),0,1)</f>
        <v>1</v>
      </c>
      <c r="GT1" s="16">
        <f t="array" aca="1" ref="GT1" ca="1">IF(OR(AND(WEEKDAY(GT$9)=1,Dimanche),AND(WEEKDAY(GT$9)=2,Lundi),AND(WEEKDAY(GT$9)=3,Mardi),AND(WEEKDAY(GT$9)=4,Mercredi),AND(WEEKDAY(GT$9)=5,Jeudi),AND(WEEKDAY(GT$9)=6,Vendredi),AND(WEEKDAY(GT$9)=7,Samedi),GT$9=férié),0,1)</f>
        <v>1</v>
      </c>
      <c r="GU1" s="16">
        <f t="array" aca="1" ref="GU1" ca="1">IF(OR(AND(WEEKDAY(GU$9)=1,Dimanche),AND(WEEKDAY(GU$9)=2,Lundi),AND(WEEKDAY(GU$9)=3,Mardi),AND(WEEKDAY(GU$9)=4,Mercredi),AND(WEEKDAY(GU$9)=5,Jeudi),AND(WEEKDAY(GU$9)=6,Vendredi),AND(WEEKDAY(GU$9)=7,Samedi),GU$9=férié),0,1)</f>
        <v>0</v>
      </c>
      <c r="GV1" s="16">
        <f t="array" aca="1" ref="GV1" ca="1">IF(OR(AND(WEEKDAY(GV$9)=1,Dimanche),AND(WEEKDAY(GV$9)=2,Lundi),AND(WEEKDAY(GV$9)=3,Mardi),AND(WEEKDAY(GV$9)=4,Mercredi),AND(WEEKDAY(GV$9)=5,Jeudi),AND(WEEKDAY(GV$9)=6,Vendredi),AND(WEEKDAY(GV$9)=7,Samedi),GV$9=férié),0,1)</f>
        <v>0</v>
      </c>
      <c r="GW1" s="16">
        <f t="array" aca="1" ref="GW1" ca="1">IF(OR(AND(WEEKDAY(GW$9)=1,Dimanche),AND(WEEKDAY(GW$9)=2,Lundi),AND(WEEKDAY(GW$9)=3,Mardi),AND(WEEKDAY(GW$9)=4,Mercredi),AND(WEEKDAY(GW$9)=5,Jeudi),AND(WEEKDAY(GW$9)=6,Vendredi),AND(WEEKDAY(GW$9)=7,Samedi),GW$9=férié),0,1)</f>
        <v>1</v>
      </c>
      <c r="GX1" s="16">
        <f t="array" aca="1" ref="GX1" ca="1">IF(OR(AND(WEEKDAY(GX$9)=1,Dimanche),AND(WEEKDAY(GX$9)=2,Lundi),AND(WEEKDAY(GX$9)=3,Mardi),AND(WEEKDAY(GX$9)=4,Mercredi),AND(WEEKDAY(GX$9)=5,Jeudi),AND(WEEKDAY(GX$9)=6,Vendredi),AND(WEEKDAY(GX$9)=7,Samedi),GX$9=férié),0,1)</f>
        <v>1</v>
      </c>
      <c r="GY1" s="16">
        <f t="array" aca="1" ref="GY1" ca="1">IF(OR(AND(WEEKDAY(GY$9)=1,Dimanche),AND(WEEKDAY(GY$9)=2,Lundi),AND(WEEKDAY(GY$9)=3,Mardi),AND(WEEKDAY(GY$9)=4,Mercredi),AND(WEEKDAY(GY$9)=5,Jeudi),AND(WEEKDAY(GY$9)=6,Vendredi),AND(WEEKDAY(GY$9)=7,Samedi),GY$9=férié),0,1)</f>
        <v>1</v>
      </c>
      <c r="GZ1" s="16">
        <f t="array" aca="1" ref="GZ1" ca="1">IF(OR(AND(WEEKDAY(GZ$9)=1,Dimanche),AND(WEEKDAY(GZ$9)=2,Lundi),AND(WEEKDAY(GZ$9)=3,Mardi),AND(WEEKDAY(GZ$9)=4,Mercredi),AND(WEEKDAY(GZ$9)=5,Jeudi),AND(WEEKDAY(GZ$9)=6,Vendredi),AND(WEEKDAY(GZ$9)=7,Samedi),GZ$9=férié),0,1)</f>
        <v>1</v>
      </c>
      <c r="HA1" s="16">
        <f t="array" aca="1" ref="HA1" ca="1">IF(OR(AND(WEEKDAY(HA$9)=1,Dimanche),AND(WEEKDAY(HA$9)=2,Lundi),AND(WEEKDAY(HA$9)=3,Mardi),AND(WEEKDAY(HA$9)=4,Mercredi),AND(WEEKDAY(HA$9)=5,Jeudi),AND(WEEKDAY(HA$9)=6,Vendredi),AND(WEEKDAY(HA$9)=7,Samedi),HA$9=férié),0,1)</f>
        <v>1</v>
      </c>
      <c r="HB1" s="16">
        <f t="array" aca="1" ref="HB1" ca="1">IF(OR(AND(WEEKDAY(HB$9)=1,Dimanche),AND(WEEKDAY(HB$9)=2,Lundi),AND(WEEKDAY(HB$9)=3,Mardi),AND(WEEKDAY(HB$9)=4,Mercredi),AND(WEEKDAY(HB$9)=5,Jeudi),AND(WEEKDAY(HB$9)=6,Vendredi),AND(WEEKDAY(HB$9)=7,Samedi),HB$9=férié),0,1)</f>
        <v>0</v>
      </c>
      <c r="HC1" s="16">
        <f t="array" aca="1" ref="HC1" ca="1">IF(OR(AND(WEEKDAY(HC$9)=1,Dimanche),AND(WEEKDAY(HC$9)=2,Lundi),AND(WEEKDAY(HC$9)=3,Mardi),AND(WEEKDAY(HC$9)=4,Mercredi),AND(WEEKDAY(HC$9)=5,Jeudi),AND(WEEKDAY(HC$9)=6,Vendredi),AND(WEEKDAY(HC$9)=7,Samedi),HC$9=férié),0,1)</f>
        <v>0</v>
      </c>
      <c r="HD1" s="16">
        <f t="array" aca="1" ref="HD1" ca="1">IF(OR(AND(WEEKDAY(HD$9)=1,Dimanche),AND(WEEKDAY(HD$9)=2,Lundi),AND(WEEKDAY(HD$9)=3,Mardi),AND(WEEKDAY(HD$9)=4,Mercredi),AND(WEEKDAY(HD$9)=5,Jeudi),AND(WEEKDAY(HD$9)=6,Vendredi),AND(WEEKDAY(HD$9)=7,Samedi),HD$9=férié),0,1)</f>
        <v>1</v>
      </c>
      <c r="HE1" s="16">
        <f t="array" aca="1" ref="HE1" ca="1">IF(OR(AND(WEEKDAY(HE$9)=1,Dimanche),AND(WEEKDAY(HE$9)=2,Lundi),AND(WEEKDAY(HE$9)=3,Mardi),AND(WEEKDAY(HE$9)=4,Mercredi),AND(WEEKDAY(HE$9)=5,Jeudi),AND(WEEKDAY(HE$9)=6,Vendredi),AND(WEEKDAY(HE$9)=7,Samedi),HE$9=férié),0,1)</f>
        <v>1</v>
      </c>
      <c r="HF1" s="16">
        <f t="array" aca="1" ref="HF1" ca="1">IF(OR(AND(WEEKDAY(HF$9)=1,Dimanche),AND(WEEKDAY(HF$9)=2,Lundi),AND(WEEKDAY(HF$9)=3,Mardi),AND(WEEKDAY(HF$9)=4,Mercredi),AND(WEEKDAY(HF$9)=5,Jeudi),AND(WEEKDAY(HF$9)=6,Vendredi),AND(WEEKDAY(HF$9)=7,Samedi),HF$9=férié),0,1)</f>
        <v>1</v>
      </c>
      <c r="HG1" s="16">
        <f t="array" aca="1" ref="HG1" ca="1">IF(OR(AND(WEEKDAY(HG$9)=1,Dimanche),AND(WEEKDAY(HG$9)=2,Lundi),AND(WEEKDAY(HG$9)=3,Mardi),AND(WEEKDAY(HG$9)=4,Mercredi),AND(WEEKDAY(HG$9)=5,Jeudi),AND(WEEKDAY(HG$9)=6,Vendredi),AND(WEEKDAY(HG$9)=7,Samedi),HG$9=férié),0,1)</f>
        <v>1</v>
      </c>
      <c r="HH1" s="16">
        <f t="array" aca="1" ref="HH1" ca="1">IF(OR(AND(WEEKDAY(HH$9)=1,Dimanche),AND(WEEKDAY(HH$9)=2,Lundi),AND(WEEKDAY(HH$9)=3,Mardi),AND(WEEKDAY(HH$9)=4,Mercredi),AND(WEEKDAY(HH$9)=5,Jeudi),AND(WEEKDAY(HH$9)=6,Vendredi),AND(WEEKDAY(HH$9)=7,Samedi),HH$9=férié),0,1)</f>
        <v>1</v>
      </c>
      <c r="HI1" s="16">
        <f t="array" aca="1" ref="HI1" ca="1">IF(OR(AND(WEEKDAY(HI$9)=1,Dimanche),AND(WEEKDAY(HI$9)=2,Lundi),AND(WEEKDAY(HI$9)=3,Mardi),AND(WEEKDAY(HI$9)=4,Mercredi),AND(WEEKDAY(HI$9)=5,Jeudi),AND(WEEKDAY(HI$9)=6,Vendredi),AND(WEEKDAY(HI$9)=7,Samedi),HI$9=férié),0,1)</f>
        <v>0</v>
      </c>
      <c r="HJ1" s="16">
        <f t="array" aca="1" ref="HJ1" ca="1">IF(OR(AND(WEEKDAY(HJ$9)=1,Dimanche),AND(WEEKDAY(HJ$9)=2,Lundi),AND(WEEKDAY(HJ$9)=3,Mardi),AND(WEEKDAY(HJ$9)=4,Mercredi),AND(WEEKDAY(HJ$9)=5,Jeudi),AND(WEEKDAY(HJ$9)=6,Vendredi),AND(WEEKDAY(HJ$9)=7,Samedi),HJ$9=férié),0,1)</f>
        <v>0</v>
      </c>
      <c r="HK1" s="16">
        <f t="array" aca="1" ref="HK1" ca="1">IF(OR(AND(WEEKDAY(HK$9)=1,Dimanche),AND(WEEKDAY(HK$9)=2,Lundi),AND(WEEKDAY(HK$9)=3,Mardi),AND(WEEKDAY(HK$9)=4,Mercredi),AND(WEEKDAY(HK$9)=5,Jeudi),AND(WEEKDAY(HK$9)=6,Vendredi),AND(WEEKDAY(HK$9)=7,Samedi),HK$9=férié),0,1)</f>
        <v>1</v>
      </c>
      <c r="HL1" s="16">
        <f t="array" aca="1" ref="HL1" ca="1">IF(OR(AND(WEEKDAY(HL$9)=1,Dimanche),AND(WEEKDAY(HL$9)=2,Lundi),AND(WEEKDAY(HL$9)=3,Mardi),AND(WEEKDAY(HL$9)=4,Mercredi),AND(WEEKDAY(HL$9)=5,Jeudi),AND(WEEKDAY(HL$9)=6,Vendredi),AND(WEEKDAY(HL$9)=7,Samedi),HL$9=férié),0,1)</f>
        <v>1</v>
      </c>
      <c r="HM1" s="16">
        <f t="array" aca="1" ref="HM1" ca="1">IF(OR(AND(WEEKDAY(HM$9)=1,Dimanche),AND(WEEKDAY(HM$9)=2,Lundi),AND(WEEKDAY(HM$9)=3,Mardi),AND(WEEKDAY(HM$9)=4,Mercredi),AND(WEEKDAY(HM$9)=5,Jeudi),AND(WEEKDAY(HM$9)=6,Vendredi),AND(WEEKDAY(HM$9)=7,Samedi),HM$9=férié),0,1)</f>
        <v>1</v>
      </c>
      <c r="HN1" s="16">
        <f t="array" aca="1" ref="HN1" ca="1">IF(OR(AND(WEEKDAY(HN$9)=1,Dimanche),AND(WEEKDAY(HN$9)=2,Lundi),AND(WEEKDAY(HN$9)=3,Mardi),AND(WEEKDAY(HN$9)=4,Mercredi),AND(WEEKDAY(HN$9)=5,Jeudi),AND(WEEKDAY(HN$9)=6,Vendredi),AND(WEEKDAY(HN$9)=7,Samedi),HN$9=férié),0,1)</f>
        <v>1</v>
      </c>
      <c r="HO1" s="16">
        <f t="array" aca="1" ref="HO1" ca="1">IF(OR(AND(WEEKDAY(HO$9)=1,Dimanche),AND(WEEKDAY(HO$9)=2,Lundi),AND(WEEKDAY(HO$9)=3,Mardi),AND(WEEKDAY(HO$9)=4,Mercredi),AND(WEEKDAY(HO$9)=5,Jeudi),AND(WEEKDAY(HO$9)=6,Vendredi),AND(WEEKDAY(HO$9)=7,Samedi),HO$9=férié),0,1)</f>
        <v>1</v>
      </c>
      <c r="HP1" s="16">
        <f t="array" aca="1" ref="HP1" ca="1">IF(OR(AND(WEEKDAY(HP$9)=1,Dimanche),AND(WEEKDAY(HP$9)=2,Lundi),AND(WEEKDAY(HP$9)=3,Mardi),AND(WEEKDAY(HP$9)=4,Mercredi),AND(WEEKDAY(HP$9)=5,Jeudi),AND(WEEKDAY(HP$9)=6,Vendredi),AND(WEEKDAY(HP$9)=7,Samedi),HP$9=férié),0,1)</f>
        <v>0</v>
      </c>
      <c r="HQ1" s="16">
        <f t="array" aca="1" ref="HQ1" ca="1">IF(OR(AND(WEEKDAY(HQ$9)=1,Dimanche),AND(WEEKDAY(HQ$9)=2,Lundi),AND(WEEKDAY(HQ$9)=3,Mardi),AND(WEEKDAY(HQ$9)=4,Mercredi),AND(WEEKDAY(HQ$9)=5,Jeudi),AND(WEEKDAY(HQ$9)=6,Vendredi),AND(WEEKDAY(HQ$9)=7,Samedi),HQ$9=férié),0,1)</f>
        <v>0</v>
      </c>
      <c r="HR1" s="16">
        <f t="array" aca="1" ref="HR1" ca="1">IF(OR(AND(WEEKDAY(HR$9)=1,Dimanche),AND(WEEKDAY(HR$9)=2,Lundi),AND(WEEKDAY(HR$9)=3,Mardi),AND(WEEKDAY(HR$9)=4,Mercredi),AND(WEEKDAY(HR$9)=5,Jeudi),AND(WEEKDAY(HR$9)=6,Vendredi),AND(WEEKDAY(HR$9)=7,Samedi),HR$9=férié),0,1)</f>
        <v>1</v>
      </c>
      <c r="HS1" s="16">
        <f t="array" aca="1" ref="HS1" ca="1">IF(OR(AND(WEEKDAY(HS$9)=1,Dimanche),AND(WEEKDAY(HS$9)=2,Lundi),AND(WEEKDAY(HS$9)=3,Mardi),AND(WEEKDAY(HS$9)=4,Mercredi),AND(WEEKDAY(HS$9)=5,Jeudi),AND(WEEKDAY(HS$9)=6,Vendredi),AND(WEEKDAY(HS$9)=7,Samedi),HS$9=férié),0,1)</f>
        <v>1</v>
      </c>
      <c r="HT1" s="16">
        <f t="array" aca="1" ref="HT1" ca="1">IF(OR(AND(WEEKDAY(HT$9)=1,Dimanche),AND(WEEKDAY(HT$9)=2,Lundi),AND(WEEKDAY(HT$9)=3,Mardi),AND(WEEKDAY(HT$9)=4,Mercredi),AND(WEEKDAY(HT$9)=5,Jeudi),AND(WEEKDAY(HT$9)=6,Vendredi),AND(WEEKDAY(HT$9)=7,Samedi),HT$9=férié),0,1)</f>
        <v>1</v>
      </c>
      <c r="HU1" s="16">
        <f t="array" aca="1" ref="HU1" ca="1">IF(OR(AND(WEEKDAY(HU$9)=1,Dimanche),AND(WEEKDAY(HU$9)=2,Lundi),AND(WEEKDAY(HU$9)=3,Mardi),AND(WEEKDAY(HU$9)=4,Mercredi),AND(WEEKDAY(HU$9)=5,Jeudi),AND(WEEKDAY(HU$9)=6,Vendredi),AND(WEEKDAY(HU$9)=7,Samedi),HU$9=férié),0,1)</f>
        <v>1</v>
      </c>
      <c r="HV1" s="16">
        <f t="array" aca="1" ref="HV1" ca="1">IF(OR(AND(WEEKDAY(HV$9)=1,Dimanche),AND(WEEKDAY(HV$9)=2,Lundi),AND(WEEKDAY(HV$9)=3,Mardi),AND(WEEKDAY(HV$9)=4,Mercredi),AND(WEEKDAY(HV$9)=5,Jeudi),AND(WEEKDAY(HV$9)=6,Vendredi),AND(WEEKDAY(HV$9)=7,Samedi),HV$9=férié),0,1)</f>
        <v>1</v>
      </c>
      <c r="HW1" s="16">
        <f t="array" aca="1" ref="HW1" ca="1">IF(OR(AND(WEEKDAY(HW$9)=1,Dimanche),AND(WEEKDAY(HW$9)=2,Lundi),AND(WEEKDAY(HW$9)=3,Mardi),AND(WEEKDAY(HW$9)=4,Mercredi),AND(WEEKDAY(HW$9)=5,Jeudi),AND(WEEKDAY(HW$9)=6,Vendredi),AND(WEEKDAY(HW$9)=7,Samedi),HW$9=férié),0,1)</f>
        <v>0</v>
      </c>
      <c r="HX1" s="16">
        <f t="array" aca="1" ref="HX1" ca="1">IF(OR(AND(WEEKDAY(HX$9)=1,Dimanche),AND(WEEKDAY(HX$9)=2,Lundi),AND(WEEKDAY(HX$9)=3,Mardi),AND(WEEKDAY(HX$9)=4,Mercredi),AND(WEEKDAY(HX$9)=5,Jeudi),AND(WEEKDAY(HX$9)=6,Vendredi),AND(WEEKDAY(HX$9)=7,Samedi),HX$9=férié),0,1)</f>
        <v>0</v>
      </c>
      <c r="HY1" s="16">
        <f t="array" aca="1" ref="HY1" ca="1">IF(OR(AND(WEEKDAY(HY$9)=1,Dimanche),AND(WEEKDAY(HY$9)=2,Lundi),AND(WEEKDAY(HY$9)=3,Mardi),AND(WEEKDAY(HY$9)=4,Mercredi),AND(WEEKDAY(HY$9)=5,Jeudi),AND(WEEKDAY(HY$9)=6,Vendredi),AND(WEEKDAY(HY$9)=7,Samedi),HY$9=férié),0,1)</f>
        <v>1</v>
      </c>
      <c r="HZ1" s="16">
        <f t="array" aca="1" ref="HZ1" ca="1">IF(OR(AND(WEEKDAY(HZ$9)=1,Dimanche),AND(WEEKDAY(HZ$9)=2,Lundi),AND(WEEKDAY(HZ$9)=3,Mardi),AND(WEEKDAY(HZ$9)=4,Mercredi),AND(WEEKDAY(HZ$9)=5,Jeudi),AND(WEEKDAY(HZ$9)=6,Vendredi),AND(WEEKDAY(HZ$9)=7,Samedi),HZ$9=férié),0,1)</f>
        <v>1</v>
      </c>
      <c r="IA1" s="16">
        <f t="array" aca="1" ref="IA1" ca="1">IF(OR(AND(WEEKDAY(IA$9)=1,Dimanche),AND(WEEKDAY(IA$9)=2,Lundi),AND(WEEKDAY(IA$9)=3,Mardi),AND(WEEKDAY(IA$9)=4,Mercredi),AND(WEEKDAY(IA$9)=5,Jeudi),AND(WEEKDAY(IA$9)=6,Vendredi),AND(WEEKDAY(IA$9)=7,Samedi),IA$9=férié),0,1)</f>
        <v>1</v>
      </c>
      <c r="IB1" s="16">
        <f t="array" aca="1" ref="IB1" ca="1">IF(OR(AND(WEEKDAY(IB$9)=1,Dimanche),AND(WEEKDAY(IB$9)=2,Lundi),AND(WEEKDAY(IB$9)=3,Mardi),AND(WEEKDAY(IB$9)=4,Mercredi),AND(WEEKDAY(IB$9)=5,Jeudi),AND(WEEKDAY(IB$9)=6,Vendredi),AND(WEEKDAY(IB$9)=7,Samedi),IB$9=férié),0,1)</f>
        <v>1</v>
      </c>
      <c r="IC1" s="16">
        <f t="array" aca="1" ref="IC1" ca="1">IF(OR(AND(WEEKDAY(IC$9)=1,Dimanche),AND(WEEKDAY(IC$9)=2,Lundi),AND(WEEKDAY(IC$9)=3,Mardi),AND(WEEKDAY(IC$9)=4,Mercredi),AND(WEEKDAY(IC$9)=5,Jeudi),AND(WEEKDAY(IC$9)=6,Vendredi),AND(WEEKDAY(IC$9)=7,Samedi),IC$9=férié),0,1)</f>
        <v>1</v>
      </c>
      <c r="ID1" s="16">
        <f t="array" aca="1" ref="ID1" ca="1">IF(OR(AND(WEEKDAY(ID$9)=1,Dimanche),AND(WEEKDAY(ID$9)=2,Lundi),AND(WEEKDAY(ID$9)=3,Mardi),AND(WEEKDAY(ID$9)=4,Mercredi),AND(WEEKDAY(ID$9)=5,Jeudi),AND(WEEKDAY(ID$9)=6,Vendredi),AND(WEEKDAY(ID$9)=7,Samedi),ID$9=férié),0,1)</f>
        <v>0</v>
      </c>
      <c r="IE1" s="16">
        <f t="array" aca="1" ref="IE1" ca="1">IF(OR(AND(WEEKDAY(IE$9)=1,Dimanche),AND(WEEKDAY(IE$9)=2,Lundi),AND(WEEKDAY(IE$9)=3,Mardi),AND(WEEKDAY(IE$9)=4,Mercredi),AND(WEEKDAY(IE$9)=5,Jeudi),AND(WEEKDAY(IE$9)=6,Vendredi),AND(WEEKDAY(IE$9)=7,Samedi),IE$9=férié),0,1)</f>
        <v>0</v>
      </c>
      <c r="IF1" s="16">
        <f t="array" aca="1" ref="IF1" ca="1">IF(OR(AND(WEEKDAY(IF$9)=1,Dimanche),AND(WEEKDAY(IF$9)=2,Lundi),AND(WEEKDAY(IF$9)=3,Mardi),AND(WEEKDAY(IF$9)=4,Mercredi),AND(WEEKDAY(IF$9)=5,Jeudi),AND(WEEKDAY(IF$9)=6,Vendredi),AND(WEEKDAY(IF$9)=7,Samedi),IF$9=férié),0,1)</f>
        <v>1</v>
      </c>
      <c r="IG1" s="16">
        <f t="array" aca="1" ref="IG1" ca="1">IF(OR(AND(WEEKDAY(IG$9)=1,Dimanche),AND(WEEKDAY(IG$9)=2,Lundi),AND(WEEKDAY(IG$9)=3,Mardi),AND(WEEKDAY(IG$9)=4,Mercredi),AND(WEEKDAY(IG$9)=5,Jeudi),AND(WEEKDAY(IG$9)=6,Vendredi),AND(WEEKDAY(IG$9)=7,Samedi),IG$9=férié),0,1)</f>
        <v>1</v>
      </c>
      <c r="IH1" s="16">
        <f t="array" aca="1" ref="IH1" ca="1">IF(OR(AND(WEEKDAY(IH$9)=1,Dimanche),AND(WEEKDAY(IH$9)=2,Lundi),AND(WEEKDAY(IH$9)=3,Mardi),AND(WEEKDAY(IH$9)=4,Mercredi),AND(WEEKDAY(IH$9)=5,Jeudi),AND(WEEKDAY(IH$9)=6,Vendredi),AND(WEEKDAY(IH$9)=7,Samedi),IH$9=férié),0,1)</f>
        <v>1</v>
      </c>
      <c r="II1" s="16">
        <f t="array" aca="1" ref="II1" ca="1">IF(OR(AND(WEEKDAY(II$9)=1,Dimanche),AND(WEEKDAY(II$9)=2,Lundi),AND(WEEKDAY(II$9)=3,Mardi),AND(WEEKDAY(II$9)=4,Mercredi),AND(WEEKDAY(II$9)=5,Jeudi),AND(WEEKDAY(II$9)=6,Vendredi),AND(WEEKDAY(II$9)=7,Samedi),II$9=férié),0,1)</f>
        <v>1</v>
      </c>
      <c r="IJ1" s="16">
        <f t="array" aca="1" ref="IJ1" ca="1">IF(OR(AND(WEEKDAY(IJ$9)=1,Dimanche),AND(WEEKDAY(IJ$9)=2,Lundi),AND(WEEKDAY(IJ$9)=3,Mardi),AND(WEEKDAY(IJ$9)=4,Mercredi),AND(WEEKDAY(IJ$9)=5,Jeudi),AND(WEEKDAY(IJ$9)=6,Vendredi),AND(WEEKDAY(IJ$9)=7,Samedi),IJ$9=férié),0,1)</f>
        <v>1</v>
      </c>
      <c r="IK1" s="16">
        <f t="array" aca="1" ref="IK1" ca="1">IF(OR(AND(WEEKDAY(IK$9)=1,Dimanche),AND(WEEKDAY(IK$9)=2,Lundi),AND(WEEKDAY(IK$9)=3,Mardi),AND(WEEKDAY(IK$9)=4,Mercredi),AND(WEEKDAY(IK$9)=5,Jeudi),AND(WEEKDAY(IK$9)=6,Vendredi),AND(WEEKDAY(IK$9)=7,Samedi),IK$9=férié),0,1)</f>
        <v>0</v>
      </c>
      <c r="IL1" s="16">
        <f t="array" aca="1" ref="IL1" ca="1">IF(OR(AND(WEEKDAY(IL$9)=1,Dimanche),AND(WEEKDAY(IL$9)=2,Lundi),AND(WEEKDAY(IL$9)=3,Mardi),AND(WEEKDAY(IL$9)=4,Mercredi),AND(WEEKDAY(IL$9)=5,Jeudi),AND(WEEKDAY(IL$9)=6,Vendredi),AND(WEEKDAY(IL$9)=7,Samedi),IL$9=férié),0,1)</f>
        <v>0</v>
      </c>
      <c r="IM1" s="16">
        <f t="array" aca="1" ref="IM1" ca="1">IF(OR(AND(WEEKDAY(IM$9)=1,Dimanche),AND(WEEKDAY(IM$9)=2,Lundi),AND(WEEKDAY(IM$9)=3,Mardi),AND(WEEKDAY(IM$9)=4,Mercredi),AND(WEEKDAY(IM$9)=5,Jeudi),AND(WEEKDAY(IM$9)=6,Vendredi),AND(WEEKDAY(IM$9)=7,Samedi),IM$9=férié),0,1)</f>
        <v>1</v>
      </c>
      <c r="IN1" s="16">
        <f t="array" aca="1" ref="IN1" ca="1">IF(OR(AND(WEEKDAY(IN$9)=1,Dimanche),AND(WEEKDAY(IN$9)=2,Lundi),AND(WEEKDAY(IN$9)=3,Mardi),AND(WEEKDAY(IN$9)=4,Mercredi),AND(WEEKDAY(IN$9)=5,Jeudi),AND(WEEKDAY(IN$9)=6,Vendredi),AND(WEEKDAY(IN$9)=7,Samedi),IN$9=férié),0,1)</f>
        <v>1</v>
      </c>
      <c r="IO1" s="16">
        <f t="array" aca="1" ref="IO1" ca="1">IF(OR(AND(WEEKDAY(IO$9)=1,Dimanche),AND(WEEKDAY(IO$9)=2,Lundi),AND(WEEKDAY(IO$9)=3,Mardi),AND(WEEKDAY(IO$9)=4,Mercredi),AND(WEEKDAY(IO$9)=5,Jeudi),AND(WEEKDAY(IO$9)=6,Vendredi),AND(WEEKDAY(IO$9)=7,Samedi),IO$9=férié),0,1)</f>
        <v>1</v>
      </c>
      <c r="IP1" s="16">
        <f t="array" aca="1" ref="IP1" ca="1">IF(OR(AND(WEEKDAY(IP$9)=1,Dimanche),AND(WEEKDAY(IP$9)=2,Lundi),AND(WEEKDAY(IP$9)=3,Mardi),AND(WEEKDAY(IP$9)=4,Mercredi),AND(WEEKDAY(IP$9)=5,Jeudi),AND(WEEKDAY(IP$9)=6,Vendredi),AND(WEEKDAY(IP$9)=7,Samedi),IP$9=férié),0,1)</f>
        <v>1</v>
      </c>
      <c r="IQ1" s="16">
        <f t="array" aca="1" ref="IQ1" ca="1">IF(OR(AND(WEEKDAY(IQ$9)=1,Dimanche),AND(WEEKDAY(IQ$9)=2,Lundi),AND(WEEKDAY(IQ$9)=3,Mardi),AND(WEEKDAY(IQ$9)=4,Mercredi),AND(WEEKDAY(IQ$9)=5,Jeudi),AND(WEEKDAY(IQ$9)=6,Vendredi),AND(WEEKDAY(IQ$9)=7,Samedi),IQ$9=férié),0,1)</f>
        <v>1</v>
      </c>
      <c r="IR1" s="16">
        <f t="array" aca="1" ref="IR1" ca="1">IF(OR(AND(WEEKDAY(IR$9)=1,Dimanche),AND(WEEKDAY(IR$9)=2,Lundi),AND(WEEKDAY(IR$9)=3,Mardi),AND(WEEKDAY(IR$9)=4,Mercredi),AND(WEEKDAY(IR$9)=5,Jeudi),AND(WEEKDAY(IR$9)=6,Vendredi),AND(WEEKDAY(IR$9)=7,Samedi),IR$9=férié),0,1)</f>
        <v>0</v>
      </c>
      <c r="IS1" s="16">
        <f t="array" aca="1" ref="IS1" ca="1">IF(OR(AND(WEEKDAY(IS$9)=1,Dimanche),AND(WEEKDAY(IS$9)=2,Lundi),AND(WEEKDAY(IS$9)=3,Mardi),AND(WEEKDAY(IS$9)=4,Mercredi),AND(WEEKDAY(IS$9)=5,Jeudi),AND(WEEKDAY(IS$9)=6,Vendredi),AND(WEEKDAY(IS$9)=7,Samedi),IS$9=férié),0,1)</f>
        <v>0</v>
      </c>
      <c r="IT1" s="16">
        <f t="array" aca="1" ref="IT1" ca="1">IF(OR(AND(WEEKDAY(IT$9)=1,Dimanche),AND(WEEKDAY(IT$9)=2,Lundi),AND(WEEKDAY(IT$9)=3,Mardi),AND(WEEKDAY(IT$9)=4,Mercredi),AND(WEEKDAY(IT$9)=5,Jeudi),AND(WEEKDAY(IT$9)=6,Vendredi),AND(WEEKDAY(IT$9)=7,Samedi),IT$9=férié),0,1)</f>
        <v>1</v>
      </c>
      <c r="IU1" s="16">
        <f t="array" aca="1" ref="IU1" ca="1">IF(OR(AND(WEEKDAY(IU$9)=1,Dimanche),AND(WEEKDAY(IU$9)=2,Lundi),AND(WEEKDAY(IU$9)=3,Mardi),AND(WEEKDAY(IU$9)=4,Mercredi),AND(WEEKDAY(IU$9)=5,Jeudi),AND(WEEKDAY(IU$9)=6,Vendredi),AND(WEEKDAY(IU$9)=7,Samedi),IU$9=férié),0,1)</f>
        <v>1</v>
      </c>
      <c r="IV1" s="16">
        <f t="array" aca="1" ref="IV1" ca="1">IF(OR(AND(WEEKDAY(IV$9)=1,Dimanche),AND(WEEKDAY(IV$9)=2,Lundi),AND(WEEKDAY(IV$9)=3,Mardi),AND(WEEKDAY(IV$9)=4,Mercredi),AND(WEEKDAY(IV$9)=5,Jeudi),AND(WEEKDAY(IV$9)=6,Vendredi),AND(WEEKDAY(IV$9)=7,Samedi),IV$9=férié),0,1)</f>
        <v>1</v>
      </c>
      <c r="IW1" s="16">
        <f t="array" aca="1" ref="IW1" ca="1">IF(OR(AND(WEEKDAY(IW$9)=1,Dimanche),AND(WEEKDAY(IW$9)=2,Lundi),AND(WEEKDAY(IW$9)=3,Mardi),AND(WEEKDAY(IW$9)=4,Mercredi),AND(WEEKDAY(IW$9)=5,Jeudi),AND(WEEKDAY(IW$9)=6,Vendredi),AND(WEEKDAY(IW$9)=7,Samedi),IW$9=férié),0,1)</f>
        <v>1</v>
      </c>
      <c r="IX1" s="16">
        <f t="array" aca="1" ref="IX1" ca="1">IF(OR(AND(WEEKDAY(IX$9)=1,Dimanche),AND(WEEKDAY(IX$9)=2,Lundi),AND(WEEKDAY(IX$9)=3,Mardi),AND(WEEKDAY(IX$9)=4,Mercredi),AND(WEEKDAY(IX$9)=5,Jeudi),AND(WEEKDAY(IX$9)=6,Vendredi),AND(WEEKDAY(IX$9)=7,Samedi),IX$9=férié),0,1)</f>
        <v>1</v>
      </c>
      <c r="IY1" s="16">
        <f t="array" aca="1" ref="IY1" ca="1">IF(OR(AND(WEEKDAY(IY$9)=1,Dimanche),AND(WEEKDAY(IY$9)=2,Lundi),AND(WEEKDAY(IY$9)=3,Mardi),AND(WEEKDAY(IY$9)=4,Mercredi),AND(WEEKDAY(IY$9)=5,Jeudi),AND(WEEKDAY(IY$9)=6,Vendredi),AND(WEEKDAY(IY$9)=7,Samedi),IY$9=férié),0,1)</f>
        <v>0</v>
      </c>
      <c r="IZ1" s="16">
        <f t="array" aca="1" ref="IZ1" ca="1">IF(OR(AND(WEEKDAY(IZ$9)=1,Dimanche),AND(WEEKDAY(IZ$9)=2,Lundi),AND(WEEKDAY(IZ$9)=3,Mardi),AND(WEEKDAY(IZ$9)=4,Mercredi),AND(WEEKDAY(IZ$9)=5,Jeudi),AND(WEEKDAY(IZ$9)=6,Vendredi),AND(WEEKDAY(IZ$9)=7,Samedi),IZ$9=férié),0,1)</f>
        <v>0</v>
      </c>
      <c r="JA1" s="16">
        <f t="array" aca="1" ref="JA1" ca="1">IF(OR(AND(WEEKDAY(JA$9)=1,Dimanche),AND(WEEKDAY(JA$9)=2,Lundi),AND(WEEKDAY(JA$9)=3,Mardi),AND(WEEKDAY(JA$9)=4,Mercredi),AND(WEEKDAY(JA$9)=5,Jeudi),AND(WEEKDAY(JA$9)=6,Vendredi),AND(WEEKDAY(JA$9)=7,Samedi),JA$9=férié),0,1)</f>
        <v>1</v>
      </c>
      <c r="JB1" s="16">
        <f t="array" aca="1" ref="JB1" ca="1">IF(OR(AND(WEEKDAY(JB$9)=1,Dimanche),AND(WEEKDAY(JB$9)=2,Lundi),AND(WEEKDAY(JB$9)=3,Mardi),AND(WEEKDAY(JB$9)=4,Mercredi),AND(WEEKDAY(JB$9)=5,Jeudi),AND(WEEKDAY(JB$9)=6,Vendredi),AND(WEEKDAY(JB$9)=7,Samedi),JB$9=férié),0,1)</f>
        <v>1</v>
      </c>
      <c r="JC1" s="16">
        <f t="array" aca="1" ref="JC1" ca="1">IF(OR(AND(WEEKDAY(JC$9)=1,Dimanche),AND(WEEKDAY(JC$9)=2,Lundi),AND(WEEKDAY(JC$9)=3,Mardi),AND(WEEKDAY(JC$9)=4,Mercredi),AND(WEEKDAY(JC$9)=5,Jeudi),AND(WEEKDAY(JC$9)=6,Vendredi),AND(WEEKDAY(JC$9)=7,Samedi),JC$9=férié),0,1)</f>
        <v>1</v>
      </c>
      <c r="JD1" s="16">
        <f t="array" aca="1" ref="JD1" ca="1">IF(OR(AND(WEEKDAY(JD$9)=1,Dimanche),AND(WEEKDAY(JD$9)=2,Lundi),AND(WEEKDAY(JD$9)=3,Mardi),AND(WEEKDAY(JD$9)=4,Mercredi),AND(WEEKDAY(JD$9)=5,Jeudi),AND(WEEKDAY(JD$9)=6,Vendredi),AND(WEEKDAY(JD$9)=7,Samedi),JD$9=férié),0,1)</f>
        <v>1</v>
      </c>
      <c r="JE1" s="16">
        <f t="array" aca="1" ref="JE1" ca="1">IF(OR(AND(WEEKDAY(JE$9)=1,Dimanche),AND(WEEKDAY(JE$9)=2,Lundi),AND(WEEKDAY(JE$9)=3,Mardi),AND(WEEKDAY(JE$9)=4,Mercredi),AND(WEEKDAY(JE$9)=5,Jeudi),AND(WEEKDAY(JE$9)=6,Vendredi),AND(WEEKDAY(JE$9)=7,Samedi),JE$9=férié),0,1)</f>
        <v>1</v>
      </c>
      <c r="JF1" s="16">
        <f t="array" aca="1" ref="JF1" ca="1">IF(OR(AND(WEEKDAY(JF$9)=1,Dimanche),AND(WEEKDAY(JF$9)=2,Lundi),AND(WEEKDAY(JF$9)=3,Mardi),AND(WEEKDAY(JF$9)=4,Mercredi),AND(WEEKDAY(JF$9)=5,Jeudi),AND(WEEKDAY(JF$9)=6,Vendredi),AND(WEEKDAY(JF$9)=7,Samedi),JF$9=férié),0,1)</f>
        <v>0</v>
      </c>
      <c r="JG1" s="16">
        <f t="array" aca="1" ref="JG1" ca="1">IF(OR(AND(WEEKDAY(JG$9)=1,Dimanche),AND(WEEKDAY(JG$9)=2,Lundi),AND(WEEKDAY(JG$9)=3,Mardi),AND(WEEKDAY(JG$9)=4,Mercredi),AND(WEEKDAY(JG$9)=5,Jeudi),AND(WEEKDAY(JG$9)=6,Vendredi),AND(WEEKDAY(JG$9)=7,Samedi),JG$9=férié),0,1)</f>
        <v>0</v>
      </c>
      <c r="JH1" s="16">
        <f t="array" aca="1" ref="JH1" ca="1">IF(OR(AND(WEEKDAY(JH$9)=1,Dimanche),AND(WEEKDAY(JH$9)=2,Lundi),AND(WEEKDAY(JH$9)=3,Mardi),AND(WEEKDAY(JH$9)=4,Mercredi),AND(WEEKDAY(JH$9)=5,Jeudi),AND(WEEKDAY(JH$9)=6,Vendredi),AND(WEEKDAY(JH$9)=7,Samedi),JH$9=férié),0,1)</f>
        <v>0</v>
      </c>
      <c r="JI1" s="16">
        <f t="array" aca="1" ref="JI1" ca="1">IF(OR(AND(WEEKDAY(JI$9)=1,Dimanche),AND(WEEKDAY(JI$9)=2,Lundi),AND(WEEKDAY(JI$9)=3,Mardi),AND(WEEKDAY(JI$9)=4,Mercredi),AND(WEEKDAY(JI$9)=5,Jeudi),AND(WEEKDAY(JI$9)=6,Vendredi),AND(WEEKDAY(JI$9)=7,Samedi),JI$9=férié),0,1)</f>
        <v>1</v>
      </c>
      <c r="JJ1" s="16">
        <f t="array" aca="1" ref="JJ1" ca="1">IF(OR(AND(WEEKDAY(JJ$9)=1,Dimanche),AND(WEEKDAY(JJ$9)=2,Lundi),AND(WEEKDAY(JJ$9)=3,Mardi),AND(WEEKDAY(JJ$9)=4,Mercredi),AND(WEEKDAY(JJ$9)=5,Jeudi),AND(WEEKDAY(JJ$9)=6,Vendredi),AND(WEEKDAY(JJ$9)=7,Samedi),JJ$9=férié),0,1)</f>
        <v>1</v>
      </c>
      <c r="JK1" s="16">
        <f t="array" aca="1" ref="JK1" ca="1">IF(OR(AND(WEEKDAY(JK$9)=1,Dimanche),AND(WEEKDAY(JK$9)=2,Lundi),AND(WEEKDAY(JK$9)=3,Mardi),AND(WEEKDAY(JK$9)=4,Mercredi),AND(WEEKDAY(JK$9)=5,Jeudi),AND(WEEKDAY(JK$9)=6,Vendredi),AND(WEEKDAY(JK$9)=7,Samedi),JK$9=férié),0,1)</f>
        <v>1</v>
      </c>
      <c r="JL1" s="16">
        <f t="array" aca="1" ref="JL1" ca="1">IF(OR(AND(WEEKDAY(JL$9)=1,Dimanche),AND(WEEKDAY(JL$9)=2,Lundi),AND(WEEKDAY(JL$9)=3,Mardi),AND(WEEKDAY(JL$9)=4,Mercredi),AND(WEEKDAY(JL$9)=5,Jeudi),AND(WEEKDAY(JL$9)=6,Vendredi),AND(WEEKDAY(JL$9)=7,Samedi),JL$9=férié),0,1)</f>
        <v>1</v>
      </c>
      <c r="JM1" s="16">
        <f t="array" aca="1" ref="JM1" ca="1">IF(OR(AND(WEEKDAY(JM$9)=1,Dimanche),AND(WEEKDAY(JM$9)=2,Lundi),AND(WEEKDAY(JM$9)=3,Mardi),AND(WEEKDAY(JM$9)=4,Mercredi),AND(WEEKDAY(JM$9)=5,Jeudi),AND(WEEKDAY(JM$9)=6,Vendredi),AND(WEEKDAY(JM$9)=7,Samedi),JM$9=férié),0,1)</f>
        <v>0</v>
      </c>
      <c r="JN1" s="16">
        <f t="array" aca="1" ref="JN1" ca="1">IF(OR(AND(WEEKDAY(JN$9)=1,Dimanche),AND(WEEKDAY(JN$9)=2,Lundi),AND(WEEKDAY(JN$9)=3,Mardi),AND(WEEKDAY(JN$9)=4,Mercredi),AND(WEEKDAY(JN$9)=5,Jeudi),AND(WEEKDAY(JN$9)=6,Vendredi),AND(WEEKDAY(JN$9)=7,Samedi),JN$9=férié),0,1)</f>
        <v>0</v>
      </c>
      <c r="JO1" s="16">
        <f t="array" aca="1" ref="JO1" ca="1">IF(OR(AND(WEEKDAY(JO$9)=1,Dimanche),AND(WEEKDAY(JO$9)=2,Lundi),AND(WEEKDAY(JO$9)=3,Mardi),AND(WEEKDAY(JO$9)=4,Mercredi),AND(WEEKDAY(JO$9)=5,Jeudi),AND(WEEKDAY(JO$9)=6,Vendredi),AND(WEEKDAY(JO$9)=7,Samedi),JO$9=férié),0,1)</f>
        <v>1</v>
      </c>
      <c r="JP1" s="16">
        <f t="array" aca="1" ref="JP1" ca="1">IF(OR(AND(WEEKDAY(JP$9)=1,Dimanche),AND(WEEKDAY(JP$9)=2,Lundi),AND(WEEKDAY(JP$9)=3,Mardi),AND(WEEKDAY(JP$9)=4,Mercredi),AND(WEEKDAY(JP$9)=5,Jeudi),AND(WEEKDAY(JP$9)=6,Vendredi),AND(WEEKDAY(JP$9)=7,Samedi),JP$9=férié),0,1)</f>
        <v>1</v>
      </c>
      <c r="JQ1" s="16">
        <f t="array" aca="1" ref="JQ1" ca="1">IF(OR(AND(WEEKDAY(JQ$9)=1,Dimanche),AND(WEEKDAY(JQ$9)=2,Lundi),AND(WEEKDAY(JQ$9)=3,Mardi),AND(WEEKDAY(JQ$9)=4,Mercredi),AND(WEEKDAY(JQ$9)=5,Jeudi),AND(WEEKDAY(JQ$9)=6,Vendredi),AND(WEEKDAY(JQ$9)=7,Samedi),JQ$9=férié),0,1)</f>
        <v>0</v>
      </c>
      <c r="JR1" s="16">
        <f t="array" aca="1" ref="JR1" ca="1">IF(OR(AND(WEEKDAY(JR$9)=1,Dimanche),AND(WEEKDAY(JR$9)=2,Lundi),AND(WEEKDAY(JR$9)=3,Mardi),AND(WEEKDAY(JR$9)=4,Mercredi),AND(WEEKDAY(JR$9)=5,Jeudi),AND(WEEKDAY(JR$9)=6,Vendredi),AND(WEEKDAY(JR$9)=7,Samedi),JR$9=férié),0,1)</f>
        <v>1</v>
      </c>
      <c r="JS1" s="16">
        <f t="array" aca="1" ref="JS1" ca="1">IF(OR(AND(WEEKDAY(JS$9)=1,Dimanche),AND(WEEKDAY(JS$9)=2,Lundi),AND(WEEKDAY(JS$9)=3,Mardi),AND(WEEKDAY(JS$9)=4,Mercredi),AND(WEEKDAY(JS$9)=5,Jeudi),AND(WEEKDAY(JS$9)=6,Vendredi),AND(WEEKDAY(JS$9)=7,Samedi),JS$9=férié),0,1)</f>
        <v>1</v>
      </c>
      <c r="JT1" s="16">
        <f t="array" aca="1" ref="JT1" ca="1">IF(OR(AND(WEEKDAY(JT$9)=1,Dimanche),AND(WEEKDAY(JT$9)=2,Lundi),AND(WEEKDAY(JT$9)=3,Mardi),AND(WEEKDAY(JT$9)=4,Mercredi),AND(WEEKDAY(JT$9)=5,Jeudi),AND(WEEKDAY(JT$9)=6,Vendredi),AND(WEEKDAY(JT$9)=7,Samedi),JT$9=férié),0,1)</f>
        <v>0</v>
      </c>
      <c r="JU1" s="16">
        <f t="array" aca="1" ref="JU1" ca="1">IF(OR(AND(WEEKDAY(JU$9)=1,Dimanche),AND(WEEKDAY(JU$9)=2,Lundi),AND(WEEKDAY(JU$9)=3,Mardi),AND(WEEKDAY(JU$9)=4,Mercredi),AND(WEEKDAY(JU$9)=5,Jeudi),AND(WEEKDAY(JU$9)=6,Vendredi),AND(WEEKDAY(JU$9)=7,Samedi),JU$9=férié),0,1)</f>
        <v>0</v>
      </c>
      <c r="JV1" s="16">
        <f t="array" aca="1" ref="JV1" ca="1">IF(OR(AND(WEEKDAY(JV$9)=1,Dimanche),AND(WEEKDAY(JV$9)=2,Lundi),AND(WEEKDAY(JV$9)=3,Mardi),AND(WEEKDAY(JV$9)=4,Mercredi),AND(WEEKDAY(JV$9)=5,Jeudi),AND(WEEKDAY(JV$9)=6,Vendredi),AND(WEEKDAY(JV$9)=7,Samedi),JV$9=férié),0,1)</f>
        <v>1</v>
      </c>
      <c r="JW1" s="16">
        <f t="array" aca="1" ref="JW1" ca="1">IF(OR(AND(WEEKDAY(JW$9)=1,Dimanche),AND(WEEKDAY(JW$9)=2,Lundi),AND(WEEKDAY(JW$9)=3,Mardi),AND(WEEKDAY(JW$9)=4,Mercredi),AND(WEEKDAY(JW$9)=5,Jeudi),AND(WEEKDAY(JW$9)=6,Vendredi),AND(WEEKDAY(JW$9)=7,Samedi),JW$9=férié),0,1)</f>
        <v>1</v>
      </c>
      <c r="JX1" s="16">
        <f t="array" aca="1" ref="JX1" ca="1">IF(OR(AND(WEEKDAY(JX$9)=1,Dimanche),AND(WEEKDAY(JX$9)=2,Lundi),AND(WEEKDAY(JX$9)=3,Mardi),AND(WEEKDAY(JX$9)=4,Mercredi),AND(WEEKDAY(JX$9)=5,Jeudi),AND(WEEKDAY(JX$9)=6,Vendredi),AND(WEEKDAY(JX$9)=7,Samedi),JX$9=férié),0,1)</f>
        <v>0</v>
      </c>
      <c r="JY1" s="16">
        <f t="array" aca="1" ref="JY1" ca="1">IF(OR(AND(WEEKDAY(JY$9)=1,Dimanche),AND(WEEKDAY(JY$9)=2,Lundi),AND(WEEKDAY(JY$9)=3,Mardi),AND(WEEKDAY(JY$9)=4,Mercredi),AND(WEEKDAY(JY$9)=5,Jeudi),AND(WEEKDAY(JY$9)=6,Vendredi),AND(WEEKDAY(JY$9)=7,Samedi),JY$9=férié),0,1)</f>
        <v>1</v>
      </c>
      <c r="JZ1" s="16">
        <f t="array" aca="1" ref="JZ1" ca="1">IF(OR(AND(WEEKDAY(JZ$9)=1,Dimanche),AND(WEEKDAY(JZ$9)=2,Lundi),AND(WEEKDAY(JZ$9)=3,Mardi),AND(WEEKDAY(JZ$9)=4,Mercredi),AND(WEEKDAY(JZ$9)=5,Jeudi),AND(WEEKDAY(JZ$9)=6,Vendredi),AND(WEEKDAY(JZ$9)=7,Samedi),JZ$9=férié),0,1)</f>
        <v>1</v>
      </c>
      <c r="KA1" s="16">
        <f t="array" aca="1" ref="KA1" ca="1">IF(OR(AND(WEEKDAY(KA$9)=1,Dimanche),AND(WEEKDAY(KA$9)=2,Lundi),AND(WEEKDAY(KA$9)=3,Mardi),AND(WEEKDAY(KA$9)=4,Mercredi),AND(WEEKDAY(KA$9)=5,Jeudi),AND(WEEKDAY(KA$9)=6,Vendredi),AND(WEEKDAY(KA$9)=7,Samedi),KA$9=férié),0,1)</f>
        <v>0</v>
      </c>
      <c r="KB1" s="16">
        <f t="array" aca="1" ref="KB1" ca="1">IF(OR(AND(WEEKDAY(KB$9)=1,Dimanche),AND(WEEKDAY(KB$9)=2,Lundi),AND(WEEKDAY(KB$9)=3,Mardi),AND(WEEKDAY(KB$9)=4,Mercredi),AND(WEEKDAY(KB$9)=5,Jeudi),AND(WEEKDAY(KB$9)=6,Vendredi),AND(WEEKDAY(KB$9)=7,Samedi),KB$9=férié),0,1)</f>
        <v>0</v>
      </c>
      <c r="KC1" s="16">
        <f t="array" aca="1" ref="KC1" ca="1">IF(OR(AND(WEEKDAY(KC$9)=1,Dimanche),AND(WEEKDAY(KC$9)=2,Lundi),AND(WEEKDAY(KC$9)=3,Mardi),AND(WEEKDAY(KC$9)=4,Mercredi),AND(WEEKDAY(KC$9)=5,Jeudi),AND(WEEKDAY(KC$9)=6,Vendredi),AND(WEEKDAY(KC$9)=7,Samedi),KC$9=férié),0,1)</f>
        <v>1</v>
      </c>
      <c r="KD1" s="16">
        <f t="array" aca="1" ref="KD1" ca="1">IF(OR(AND(WEEKDAY(KD$9)=1,Dimanche),AND(WEEKDAY(KD$9)=2,Lundi),AND(WEEKDAY(KD$9)=3,Mardi),AND(WEEKDAY(KD$9)=4,Mercredi),AND(WEEKDAY(KD$9)=5,Jeudi),AND(WEEKDAY(KD$9)=6,Vendredi),AND(WEEKDAY(KD$9)=7,Samedi),KD$9=férié),0,1)</f>
        <v>1</v>
      </c>
      <c r="KE1" s="16">
        <f t="array" aca="1" ref="KE1" ca="1">IF(OR(AND(WEEKDAY(KE$9)=1,Dimanche),AND(WEEKDAY(KE$9)=2,Lundi),AND(WEEKDAY(KE$9)=3,Mardi),AND(WEEKDAY(KE$9)=4,Mercredi),AND(WEEKDAY(KE$9)=5,Jeudi),AND(WEEKDAY(KE$9)=6,Vendredi),AND(WEEKDAY(KE$9)=7,Samedi),KE$9=férié),0,1)</f>
        <v>1</v>
      </c>
      <c r="KF1" s="16">
        <f t="array" aca="1" ref="KF1" ca="1">IF(OR(AND(WEEKDAY(KF$9)=1,Dimanche),AND(WEEKDAY(KF$9)=2,Lundi),AND(WEEKDAY(KF$9)=3,Mardi),AND(WEEKDAY(KF$9)=4,Mercredi),AND(WEEKDAY(KF$9)=5,Jeudi),AND(WEEKDAY(KF$9)=6,Vendredi),AND(WEEKDAY(KF$9)=7,Samedi),KF$9=férié),0,1)</f>
        <v>1</v>
      </c>
      <c r="KG1" s="16">
        <f t="array" aca="1" ref="KG1" ca="1">IF(OR(AND(WEEKDAY(KG$9)=1,Dimanche),AND(WEEKDAY(KG$9)=2,Lundi),AND(WEEKDAY(KG$9)=3,Mardi),AND(WEEKDAY(KG$9)=4,Mercredi),AND(WEEKDAY(KG$9)=5,Jeudi),AND(WEEKDAY(KG$9)=6,Vendredi),AND(WEEKDAY(KG$9)=7,Samedi),KG$9=férié),0,1)</f>
        <v>1</v>
      </c>
      <c r="KH1" s="16">
        <f t="array" aca="1" ref="KH1" ca="1">IF(OR(AND(WEEKDAY(KH$9)=1,Dimanche),AND(WEEKDAY(KH$9)=2,Lundi),AND(WEEKDAY(KH$9)=3,Mardi),AND(WEEKDAY(KH$9)=4,Mercredi),AND(WEEKDAY(KH$9)=5,Jeudi),AND(WEEKDAY(KH$9)=6,Vendredi),AND(WEEKDAY(KH$9)=7,Samedi),KH$9=férié),0,1)</f>
        <v>0</v>
      </c>
      <c r="KI1" s="16">
        <f t="array" aca="1" ref="KI1" ca="1">IF(OR(AND(WEEKDAY(KI$9)=1,Dimanche),AND(WEEKDAY(KI$9)=2,Lundi),AND(WEEKDAY(KI$9)=3,Mardi),AND(WEEKDAY(KI$9)=4,Mercredi),AND(WEEKDAY(KI$9)=5,Jeudi),AND(WEEKDAY(KI$9)=6,Vendredi),AND(WEEKDAY(KI$9)=7,Samedi),KI$9=férié),0,1)</f>
        <v>0</v>
      </c>
      <c r="KJ1" s="16">
        <f t="array" aca="1" ref="KJ1" ca="1">IF(OR(AND(WEEKDAY(KJ$9)=1,Dimanche),AND(WEEKDAY(KJ$9)=2,Lundi),AND(WEEKDAY(KJ$9)=3,Mardi),AND(WEEKDAY(KJ$9)=4,Mercredi),AND(WEEKDAY(KJ$9)=5,Jeudi),AND(WEEKDAY(KJ$9)=6,Vendredi),AND(WEEKDAY(KJ$9)=7,Samedi),KJ$9=férié),0,1)</f>
        <v>1</v>
      </c>
      <c r="KK1" s="16">
        <f t="array" aca="1" ref="KK1" ca="1">IF(OR(AND(WEEKDAY(KK$9)=1,Dimanche),AND(WEEKDAY(KK$9)=2,Lundi),AND(WEEKDAY(KK$9)=3,Mardi),AND(WEEKDAY(KK$9)=4,Mercredi),AND(WEEKDAY(KK$9)=5,Jeudi),AND(WEEKDAY(KK$9)=6,Vendredi),AND(WEEKDAY(KK$9)=7,Samedi),KK$9=férié),0,1)</f>
        <v>1</v>
      </c>
      <c r="KL1" s="16">
        <f t="array" aca="1" ref="KL1" ca="1">IF(OR(AND(WEEKDAY(KL$9)=1,Dimanche),AND(WEEKDAY(KL$9)=2,Lundi),AND(WEEKDAY(KL$9)=3,Mardi),AND(WEEKDAY(KL$9)=4,Mercredi),AND(WEEKDAY(KL$9)=5,Jeudi),AND(WEEKDAY(KL$9)=6,Vendredi),AND(WEEKDAY(KL$9)=7,Samedi),KL$9=férié),0,1)</f>
        <v>1</v>
      </c>
      <c r="KM1" s="16">
        <f t="array" aca="1" ref="KM1" ca="1">IF(OR(AND(WEEKDAY(KM$9)=1,Dimanche),AND(WEEKDAY(KM$9)=2,Lundi),AND(WEEKDAY(KM$9)=3,Mardi),AND(WEEKDAY(KM$9)=4,Mercredi),AND(WEEKDAY(KM$9)=5,Jeudi),AND(WEEKDAY(KM$9)=6,Vendredi),AND(WEEKDAY(KM$9)=7,Samedi),KM$9=férié),0,1)</f>
        <v>1</v>
      </c>
      <c r="KN1" s="16">
        <f t="array" aca="1" ref="KN1" ca="1">IF(OR(AND(WEEKDAY(KN$9)=1,Dimanche),AND(WEEKDAY(KN$9)=2,Lundi),AND(WEEKDAY(KN$9)=3,Mardi),AND(WEEKDAY(KN$9)=4,Mercredi),AND(WEEKDAY(KN$9)=5,Jeudi),AND(WEEKDAY(KN$9)=6,Vendredi),AND(WEEKDAY(KN$9)=7,Samedi),KN$9=férié),0,1)</f>
        <v>1</v>
      </c>
      <c r="KO1" s="16">
        <f t="array" aca="1" ref="KO1" ca="1">IF(OR(AND(WEEKDAY(KO$9)=1,Dimanche),AND(WEEKDAY(KO$9)=2,Lundi),AND(WEEKDAY(KO$9)=3,Mardi),AND(WEEKDAY(KO$9)=4,Mercredi),AND(WEEKDAY(KO$9)=5,Jeudi),AND(WEEKDAY(KO$9)=6,Vendredi),AND(WEEKDAY(KO$9)=7,Samedi),KO$9=férié),0,1)</f>
        <v>0</v>
      </c>
      <c r="KP1" s="16">
        <f t="array" aca="1" ref="KP1" ca="1">IF(OR(AND(WEEKDAY(KP$9)=1,Dimanche),AND(WEEKDAY(KP$9)=2,Lundi),AND(WEEKDAY(KP$9)=3,Mardi),AND(WEEKDAY(KP$9)=4,Mercredi),AND(WEEKDAY(KP$9)=5,Jeudi),AND(WEEKDAY(KP$9)=6,Vendredi),AND(WEEKDAY(KP$9)=7,Samedi),KP$9=férié),0,1)</f>
        <v>0</v>
      </c>
      <c r="KQ1" s="16">
        <f t="array" aca="1" ref="KQ1" ca="1">IF(OR(AND(WEEKDAY(KQ$9)=1,Dimanche),AND(WEEKDAY(KQ$9)=2,Lundi),AND(WEEKDAY(KQ$9)=3,Mardi),AND(WEEKDAY(KQ$9)=4,Mercredi),AND(WEEKDAY(KQ$9)=5,Jeudi),AND(WEEKDAY(KQ$9)=6,Vendredi),AND(WEEKDAY(KQ$9)=7,Samedi),KQ$9=férié),0,1)</f>
        <v>1</v>
      </c>
      <c r="KR1" s="16">
        <f t="array" aca="1" ref="KR1" ca="1">IF(OR(AND(WEEKDAY(KR$9)=1,Dimanche),AND(WEEKDAY(KR$9)=2,Lundi),AND(WEEKDAY(KR$9)=3,Mardi),AND(WEEKDAY(KR$9)=4,Mercredi),AND(WEEKDAY(KR$9)=5,Jeudi),AND(WEEKDAY(KR$9)=6,Vendredi),AND(WEEKDAY(KR$9)=7,Samedi),KR$9=férié),0,1)</f>
        <v>1</v>
      </c>
      <c r="KS1" s="16">
        <f t="array" aca="1" ref="KS1" ca="1">IF(OR(AND(WEEKDAY(KS$9)=1,Dimanche),AND(WEEKDAY(KS$9)=2,Lundi),AND(WEEKDAY(KS$9)=3,Mardi),AND(WEEKDAY(KS$9)=4,Mercredi),AND(WEEKDAY(KS$9)=5,Jeudi),AND(WEEKDAY(KS$9)=6,Vendredi),AND(WEEKDAY(KS$9)=7,Samedi),KS$9=férié),0,1)</f>
        <v>1</v>
      </c>
      <c r="KT1" s="16">
        <f t="array" aca="1" ref="KT1" ca="1">IF(OR(AND(WEEKDAY(KT$9)=1,Dimanche),AND(WEEKDAY(KT$9)=2,Lundi),AND(WEEKDAY(KT$9)=3,Mardi),AND(WEEKDAY(KT$9)=4,Mercredi),AND(WEEKDAY(KT$9)=5,Jeudi),AND(WEEKDAY(KT$9)=6,Vendredi),AND(WEEKDAY(KT$9)=7,Samedi),KT$9=férié),0,1)</f>
        <v>0</v>
      </c>
      <c r="KU1" s="16">
        <f t="array" aca="1" ref="KU1" ca="1">IF(OR(AND(WEEKDAY(KU$9)=1,Dimanche),AND(WEEKDAY(KU$9)=2,Lundi),AND(WEEKDAY(KU$9)=3,Mardi),AND(WEEKDAY(KU$9)=4,Mercredi),AND(WEEKDAY(KU$9)=5,Jeudi),AND(WEEKDAY(KU$9)=6,Vendredi),AND(WEEKDAY(KU$9)=7,Samedi),KU$9=férié),0,1)</f>
        <v>1</v>
      </c>
      <c r="KV1" s="16">
        <f t="array" aca="1" ref="KV1" ca="1">IF(OR(AND(WEEKDAY(KV$9)=1,Dimanche),AND(WEEKDAY(KV$9)=2,Lundi),AND(WEEKDAY(KV$9)=3,Mardi),AND(WEEKDAY(KV$9)=4,Mercredi),AND(WEEKDAY(KV$9)=5,Jeudi),AND(WEEKDAY(KV$9)=6,Vendredi),AND(WEEKDAY(KV$9)=7,Samedi),KV$9=férié),0,1)</f>
        <v>0</v>
      </c>
      <c r="KW1" s="16">
        <f t="array" aca="1" ref="KW1" ca="1">IF(OR(AND(WEEKDAY(KW$9)=1,Dimanche),AND(WEEKDAY(KW$9)=2,Lundi),AND(WEEKDAY(KW$9)=3,Mardi),AND(WEEKDAY(KW$9)=4,Mercredi),AND(WEEKDAY(KW$9)=5,Jeudi),AND(WEEKDAY(KW$9)=6,Vendredi),AND(WEEKDAY(KW$9)=7,Samedi),KW$9=férié),0,1)</f>
        <v>0</v>
      </c>
      <c r="KX1" s="16">
        <f t="array" aca="1" ref="KX1" ca="1">IF(OR(AND(WEEKDAY(KX$9)=1,Dimanche),AND(WEEKDAY(KX$9)=2,Lundi),AND(WEEKDAY(KX$9)=3,Mardi),AND(WEEKDAY(KX$9)=4,Mercredi),AND(WEEKDAY(KX$9)=5,Jeudi),AND(WEEKDAY(KX$9)=6,Vendredi),AND(WEEKDAY(KX$9)=7,Samedi),KX$9=férié),0,1)</f>
        <v>1</v>
      </c>
      <c r="KY1" s="16">
        <f t="array" aca="1" ref="KY1" ca="1">IF(OR(AND(WEEKDAY(KY$9)=1,Dimanche),AND(WEEKDAY(KY$9)=2,Lundi),AND(WEEKDAY(KY$9)=3,Mardi),AND(WEEKDAY(KY$9)=4,Mercredi),AND(WEEKDAY(KY$9)=5,Jeudi),AND(WEEKDAY(KY$9)=6,Vendredi),AND(WEEKDAY(KY$9)=7,Samedi),KY$9=férié),0,1)</f>
        <v>1</v>
      </c>
      <c r="KZ1" s="16">
        <f t="array" aca="1" ref="KZ1" ca="1">IF(OR(AND(WEEKDAY(KZ$9)=1,Dimanche),AND(WEEKDAY(KZ$9)=2,Lundi),AND(WEEKDAY(KZ$9)=3,Mardi),AND(WEEKDAY(KZ$9)=4,Mercredi),AND(WEEKDAY(KZ$9)=5,Jeudi),AND(WEEKDAY(KZ$9)=6,Vendredi),AND(WEEKDAY(KZ$9)=7,Samedi),KZ$9=férié),0,1)</f>
        <v>1</v>
      </c>
      <c r="LA1" s="16">
        <f t="array" aca="1" ref="LA1" ca="1">IF(OR(AND(WEEKDAY(LA$9)=1,Dimanche),AND(WEEKDAY(LA$9)=2,Lundi),AND(WEEKDAY(LA$9)=3,Mardi),AND(WEEKDAY(LA$9)=4,Mercredi),AND(WEEKDAY(LA$9)=5,Jeudi),AND(WEEKDAY(LA$9)=6,Vendredi),AND(WEEKDAY(LA$9)=7,Samedi),LA$9=férié),0,1)</f>
        <v>1</v>
      </c>
      <c r="LB1" s="16">
        <f t="array" aca="1" ref="LB1" ca="1">IF(OR(AND(WEEKDAY(LB$9)=1,Dimanche),AND(WEEKDAY(LB$9)=2,Lundi),AND(WEEKDAY(LB$9)=3,Mardi),AND(WEEKDAY(LB$9)=4,Mercredi),AND(WEEKDAY(LB$9)=5,Jeudi),AND(WEEKDAY(LB$9)=6,Vendredi),AND(WEEKDAY(LB$9)=7,Samedi),LB$9=férié),0,1)</f>
        <v>1</v>
      </c>
      <c r="LC1" s="16">
        <f t="array" aca="1" ref="LC1" ca="1">IF(OR(AND(WEEKDAY(LC$9)=1,Dimanche),AND(WEEKDAY(LC$9)=2,Lundi),AND(WEEKDAY(LC$9)=3,Mardi),AND(WEEKDAY(LC$9)=4,Mercredi),AND(WEEKDAY(LC$9)=5,Jeudi),AND(WEEKDAY(LC$9)=6,Vendredi),AND(WEEKDAY(LC$9)=7,Samedi),LC$9=férié),0,1)</f>
        <v>0</v>
      </c>
      <c r="LD1" s="16">
        <f t="array" aca="1" ref="LD1" ca="1">IF(OR(AND(WEEKDAY(LD$9)=1,Dimanche),AND(WEEKDAY(LD$9)=2,Lundi),AND(WEEKDAY(LD$9)=3,Mardi),AND(WEEKDAY(LD$9)=4,Mercredi),AND(WEEKDAY(LD$9)=5,Jeudi),AND(WEEKDAY(LD$9)=6,Vendredi),AND(WEEKDAY(LD$9)=7,Samedi),LD$9=férié),0,1)</f>
        <v>0</v>
      </c>
      <c r="LE1" s="16">
        <f t="array" aca="1" ref="LE1" ca="1">IF(OR(AND(WEEKDAY(LE$9)=1,Dimanche),AND(WEEKDAY(LE$9)=2,Lundi),AND(WEEKDAY(LE$9)=3,Mardi),AND(WEEKDAY(LE$9)=4,Mercredi),AND(WEEKDAY(LE$9)=5,Jeudi),AND(WEEKDAY(LE$9)=6,Vendredi),AND(WEEKDAY(LE$9)=7,Samedi),LE$9=férié),0,1)</f>
        <v>0</v>
      </c>
      <c r="LF1" s="16">
        <f t="array" aca="1" ref="LF1" ca="1">IF(OR(AND(WEEKDAY(LF$9)=1,Dimanche),AND(WEEKDAY(LF$9)=2,Lundi),AND(WEEKDAY(LF$9)=3,Mardi),AND(WEEKDAY(LF$9)=4,Mercredi),AND(WEEKDAY(LF$9)=5,Jeudi),AND(WEEKDAY(LF$9)=6,Vendredi),AND(WEEKDAY(LF$9)=7,Samedi),LF$9=férié),0,1)</f>
        <v>1</v>
      </c>
      <c r="LG1" s="16">
        <f t="array" aca="1" ref="LG1" ca="1">IF(OR(AND(WEEKDAY(LG$9)=1,Dimanche),AND(WEEKDAY(LG$9)=2,Lundi),AND(WEEKDAY(LG$9)=3,Mardi),AND(WEEKDAY(LG$9)=4,Mercredi),AND(WEEKDAY(LG$9)=5,Jeudi),AND(WEEKDAY(LG$9)=6,Vendredi),AND(WEEKDAY(LG$9)=7,Samedi),LG$9=férié),0,1)</f>
        <v>1</v>
      </c>
      <c r="LH1" s="16">
        <f t="array" aca="1" ref="LH1" ca="1">IF(OR(AND(WEEKDAY(LH$9)=1,Dimanche),AND(WEEKDAY(LH$9)=2,Lundi),AND(WEEKDAY(LH$9)=3,Mardi),AND(WEEKDAY(LH$9)=4,Mercredi),AND(WEEKDAY(LH$9)=5,Jeudi),AND(WEEKDAY(LH$9)=6,Vendredi),AND(WEEKDAY(LH$9)=7,Samedi),LH$9=férié),0,1)</f>
        <v>1</v>
      </c>
      <c r="LI1" s="16">
        <f t="array" aca="1" ref="LI1" ca="1">IF(OR(AND(WEEKDAY(LI$9)=1,Dimanche),AND(WEEKDAY(LI$9)=2,Lundi),AND(WEEKDAY(LI$9)=3,Mardi),AND(WEEKDAY(LI$9)=4,Mercredi),AND(WEEKDAY(LI$9)=5,Jeudi),AND(WEEKDAY(LI$9)=6,Vendredi),AND(WEEKDAY(LI$9)=7,Samedi),LI$9=férié),0,1)</f>
        <v>1</v>
      </c>
      <c r="LJ1" s="16">
        <f t="array" aca="1" ref="LJ1" ca="1">IF(OR(AND(WEEKDAY(LJ$9)=1,Dimanche),AND(WEEKDAY(LJ$9)=2,Lundi),AND(WEEKDAY(LJ$9)=3,Mardi),AND(WEEKDAY(LJ$9)=4,Mercredi),AND(WEEKDAY(LJ$9)=5,Jeudi),AND(WEEKDAY(LJ$9)=6,Vendredi),AND(WEEKDAY(LJ$9)=7,Samedi),LJ$9=férié),0,1)</f>
        <v>0</v>
      </c>
      <c r="LK1" s="16">
        <f t="array" aca="1" ref="LK1" ca="1">IF(OR(AND(WEEKDAY(LK$9)=1,Dimanche),AND(WEEKDAY(LK$9)=2,Lundi),AND(WEEKDAY(LK$9)=3,Mardi),AND(WEEKDAY(LK$9)=4,Mercredi),AND(WEEKDAY(LK$9)=5,Jeudi),AND(WEEKDAY(LK$9)=6,Vendredi),AND(WEEKDAY(LK$9)=7,Samedi),LK$9=férié),0,1)</f>
        <v>0</v>
      </c>
      <c r="LL1" s="16">
        <f t="array" aca="1" ref="LL1" ca="1">IF(OR(AND(WEEKDAY(LL$9)=1,Dimanche),AND(WEEKDAY(LL$9)=2,Lundi),AND(WEEKDAY(LL$9)=3,Mardi),AND(WEEKDAY(LL$9)=4,Mercredi),AND(WEEKDAY(LL$9)=5,Jeudi),AND(WEEKDAY(LL$9)=6,Vendredi),AND(WEEKDAY(LL$9)=7,Samedi),LL$9=férié),0,1)</f>
        <v>1</v>
      </c>
      <c r="LM1" s="16">
        <f t="array" aca="1" ref="LM1" ca="1">IF(OR(AND(WEEKDAY(LM$9)=1,Dimanche),AND(WEEKDAY(LM$9)=2,Lundi),AND(WEEKDAY(LM$9)=3,Mardi),AND(WEEKDAY(LM$9)=4,Mercredi),AND(WEEKDAY(LM$9)=5,Jeudi),AND(WEEKDAY(LM$9)=6,Vendredi),AND(WEEKDAY(LM$9)=7,Samedi),LM$9=férié),0,1)</f>
        <v>1</v>
      </c>
      <c r="LN1" s="16">
        <f t="array" aca="1" ref="LN1" ca="1">IF(OR(AND(WEEKDAY(LN$9)=1,Dimanche),AND(WEEKDAY(LN$9)=2,Lundi),AND(WEEKDAY(LN$9)=3,Mardi),AND(WEEKDAY(LN$9)=4,Mercredi),AND(WEEKDAY(LN$9)=5,Jeudi),AND(WEEKDAY(LN$9)=6,Vendredi),AND(WEEKDAY(LN$9)=7,Samedi),LN$9=férié),0,1)</f>
        <v>1</v>
      </c>
      <c r="LO1" s="16">
        <f t="array" aca="1" ref="LO1" ca="1">IF(OR(AND(WEEKDAY(LO$9)=1,Dimanche),AND(WEEKDAY(LO$9)=2,Lundi),AND(WEEKDAY(LO$9)=3,Mardi),AND(WEEKDAY(LO$9)=4,Mercredi),AND(WEEKDAY(LO$9)=5,Jeudi),AND(WEEKDAY(LO$9)=6,Vendredi),AND(WEEKDAY(LO$9)=7,Samedi),LO$9=férié),0,1)</f>
        <v>1</v>
      </c>
      <c r="LP1" s="16">
        <f t="array" aca="1" ref="LP1" ca="1">IF(OR(AND(WEEKDAY(LP$9)=1,Dimanche),AND(WEEKDAY(LP$9)=2,Lundi),AND(WEEKDAY(LP$9)=3,Mardi),AND(WEEKDAY(LP$9)=4,Mercredi),AND(WEEKDAY(LP$9)=5,Jeudi),AND(WEEKDAY(LP$9)=6,Vendredi),AND(WEEKDAY(LP$9)=7,Samedi),LP$9=férié),0,1)</f>
        <v>1</v>
      </c>
      <c r="LQ1" s="16">
        <f t="array" aca="1" ref="LQ1" ca="1">IF(OR(AND(WEEKDAY(LQ$9)=1,Dimanche),AND(WEEKDAY(LQ$9)=2,Lundi),AND(WEEKDAY(LQ$9)=3,Mardi),AND(WEEKDAY(LQ$9)=4,Mercredi),AND(WEEKDAY(LQ$9)=5,Jeudi),AND(WEEKDAY(LQ$9)=6,Vendredi),AND(WEEKDAY(LQ$9)=7,Samedi),LQ$9=férié),0,1)</f>
        <v>0</v>
      </c>
      <c r="LR1" s="16">
        <f t="array" aca="1" ref="LR1" ca="1">IF(OR(AND(WEEKDAY(LR$9)=1,Dimanche),AND(WEEKDAY(LR$9)=2,Lundi),AND(WEEKDAY(LR$9)=3,Mardi),AND(WEEKDAY(LR$9)=4,Mercredi),AND(WEEKDAY(LR$9)=5,Jeudi),AND(WEEKDAY(LR$9)=6,Vendredi),AND(WEEKDAY(LR$9)=7,Samedi),LR$9=férié),0,1)</f>
        <v>0</v>
      </c>
      <c r="LS1" s="16">
        <f t="array" aca="1" ref="LS1" ca="1">IF(OR(AND(WEEKDAY(LS$9)=1,Dimanche),AND(WEEKDAY(LS$9)=2,Lundi),AND(WEEKDAY(LS$9)=3,Mardi),AND(WEEKDAY(LS$9)=4,Mercredi),AND(WEEKDAY(LS$9)=5,Jeudi),AND(WEEKDAY(LS$9)=6,Vendredi),AND(WEEKDAY(LS$9)=7,Samedi),LS$9=férié),0,1)</f>
        <v>1</v>
      </c>
      <c r="LT1" s="16">
        <f t="array" aca="1" ref="LT1" ca="1">IF(OR(AND(WEEKDAY(LT$9)=1,Dimanche),AND(WEEKDAY(LT$9)=2,Lundi),AND(WEEKDAY(LT$9)=3,Mardi),AND(WEEKDAY(LT$9)=4,Mercredi),AND(WEEKDAY(LT$9)=5,Jeudi),AND(WEEKDAY(LT$9)=6,Vendredi),AND(WEEKDAY(LT$9)=7,Samedi),LT$9=férié),0,1)</f>
        <v>1</v>
      </c>
      <c r="LU1" s="16">
        <f t="array" aca="1" ref="LU1" ca="1">IF(OR(AND(WEEKDAY(LU$9)=1,Dimanche),AND(WEEKDAY(LU$9)=2,Lundi),AND(WEEKDAY(LU$9)=3,Mardi),AND(WEEKDAY(LU$9)=4,Mercredi),AND(WEEKDAY(LU$9)=5,Jeudi),AND(WEEKDAY(LU$9)=6,Vendredi),AND(WEEKDAY(LU$9)=7,Samedi),LU$9=férié),0,1)</f>
        <v>1</v>
      </c>
      <c r="LV1" s="16">
        <f t="array" aca="1" ref="LV1" ca="1">IF(OR(AND(WEEKDAY(LV$9)=1,Dimanche),AND(WEEKDAY(LV$9)=2,Lundi),AND(WEEKDAY(LV$9)=3,Mardi),AND(WEEKDAY(LV$9)=4,Mercredi),AND(WEEKDAY(LV$9)=5,Jeudi),AND(WEEKDAY(LV$9)=6,Vendredi),AND(WEEKDAY(LV$9)=7,Samedi),LV$9=férié),0,1)</f>
        <v>1</v>
      </c>
      <c r="LW1" s="16">
        <f t="array" aca="1" ref="LW1" ca="1">IF(OR(AND(WEEKDAY(LW$9)=1,Dimanche),AND(WEEKDAY(LW$9)=2,Lundi),AND(WEEKDAY(LW$9)=3,Mardi),AND(WEEKDAY(LW$9)=4,Mercredi),AND(WEEKDAY(LW$9)=5,Jeudi),AND(WEEKDAY(LW$9)=6,Vendredi),AND(WEEKDAY(LW$9)=7,Samedi),LW$9=férié),0,1)</f>
        <v>1</v>
      </c>
      <c r="LX1" s="16">
        <f t="array" aca="1" ref="LX1" ca="1">IF(OR(AND(WEEKDAY(LX$9)=1,Dimanche),AND(WEEKDAY(LX$9)=2,Lundi),AND(WEEKDAY(LX$9)=3,Mardi),AND(WEEKDAY(LX$9)=4,Mercredi),AND(WEEKDAY(LX$9)=5,Jeudi),AND(WEEKDAY(LX$9)=6,Vendredi),AND(WEEKDAY(LX$9)=7,Samedi),LX$9=férié),0,1)</f>
        <v>0</v>
      </c>
      <c r="LY1" s="16">
        <f t="array" aca="1" ref="LY1" ca="1">IF(OR(AND(WEEKDAY(LY$9)=1,Dimanche),AND(WEEKDAY(LY$9)=2,Lundi),AND(WEEKDAY(LY$9)=3,Mardi),AND(WEEKDAY(LY$9)=4,Mercredi),AND(WEEKDAY(LY$9)=5,Jeudi),AND(WEEKDAY(LY$9)=6,Vendredi),AND(WEEKDAY(LY$9)=7,Samedi),LY$9=férié),0,1)</f>
        <v>0</v>
      </c>
      <c r="LZ1" s="16">
        <f t="array" aca="1" ref="LZ1" ca="1">IF(OR(AND(WEEKDAY(LZ$9)=1,Dimanche),AND(WEEKDAY(LZ$9)=2,Lundi),AND(WEEKDAY(LZ$9)=3,Mardi),AND(WEEKDAY(LZ$9)=4,Mercredi),AND(WEEKDAY(LZ$9)=5,Jeudi),AND(WEEKDAY(LZ$9)=6,Vendredi),AND(WEEKDAY(LZ$9)=7,Samedi),LZ$9=férié),0,1)</f>
        <v>1</v>
      </c>
      <c r="MA1" s="16">
        <f t="array" aca="1" ref="MA1" ca="1">IF(OR(AND(WEEKDAY(MA$9)=1,Dimanche),AND(WEEKDAY(MA$9)=2,Lundi),AND(WEEKDAY(MA$9)=3,Mardi),AND(WEEKDAY(MA$9)=4,Mercredi),AND(WEEKDAY(MA$9)=5,Jeudi),AND(WEEKDAY(MA$9)=6,Vendredi),AND(WEEKDAY(MA$9)=7,Samedi),MA$9=férié),0,1)</f>
        <v>1</v>
      </c>
      <c r="MB1" s="16">
        <f t="array" aca="1" ref="MB1" ca="1">IF(OR(AND(WEEKDAY(MB$9)=1,Dimanche),AND(WEEKDAY(MB$9)=2,Lundi),AND(WEEKDAY(MB$9)=3,Mardi),AND(WEEKDAY(MB$9)=4,Mercredi),AND(WEEKDAY(MB$9)=5,Jeudi),AND(WEEKDAY(MB$9)=6,Vendredi),AND(WEEKDAY(MB$9)=7,Samedi),MB$9=férié),0,1)</f>
        <v>1</v>
      </c>
      <c r="MC1" s="16">
        <f t="array" aca="1" ref="MC1" ca="1">IF(OR(AND(WEEKDAY(MC$9)=1,Dimanche),AND(WEEKDAY(MC$9)=2,Lundi),AND(WEEKDAY(MC$9)=3,Mardi),AND(WEEKDAY(MC$9)=4,Mercredi),AND(WEEKDAY(MC$9)=5,Jeudi),AND(WEEKDAY(MC$9)=6,Vendredi),AND(WEEKDAY(MC$9)=7,Samedi),MC$9=férié),0,1)</f>
        <v>1</v>
      </c>
      <c r="MD1" s="16">
        <f t="array" aca="1" ref="MD1" ca="1">IF(OR(AND(WEEKDAY(MD$9)=1,Dimanche),AND(WEEKDAY(MD$9)=2,Lundi),AND(WEEKDAY(MD$9)=3,Mardi),AND(WEEKDAY(MD$9)=4,Mercredi),AND(WEEKDAY(MD$9)=5,Jeudi),AND(WEEKDAY(MD$9)=6,Vendredi),AND(WEEKDAY(MD$9)=7,Samedi),MD$9=férié),0,1)</f>
        <v>1</v>
      </c>
      <c r="ME1" s="16">
        <f t="array" aca="1" ref="ME1" ca="1">IF(OR(AND(WEEKDAY(ME$9)=1,Dimanche),AND(WEEKDAY(ME$9)=2,Lundi),AND(WEEKDAY(ME$9)=3,Mardi),AND(WEEKDAY(ME$9)=4,Mercredi),AND(WEEKDAY(ME$9)=5,Jeudi),AND(WEEKDAY(ME$9)=6,Vendredi),AND(WEEKDAY(ME$9)=7,Samedi),ME$9=férié),0,1)</f>
        <v>0</v>
      </c>
      <c r="MF1" s="16">
        <f t="array" aca="1" ref="MF1" ca="1">IF(OR(AND(WEEKDAY(MF$9)=1,Dimanche),AND(WEEKDAY(MF$9)=2,Lundi),AND(WEEKDAY(MF$9)=3,Mardi),AND(WEEKDAY(MF$9)=4,Mercredi),AND(WEEKDAY(MF$9)=5,Jeudi),AND(WEEKDAY(MF$9)=6,Vendredi),AND(WEEKDAY(MF$9)=7,Samedi),MF$9=férié),0,1)</f>
        <v>0</v>
      </c>
      <c r="MG1" s="16">
        <f t="array" aca="1" ref="MG1" ca="1">IF(OR(AND(WEEKDAY(MG$9)=1,Dimanche),AND(WEEKDAY(MG$9)=2,Lundi),AND(WEEKDAY(MG$9)=3,Mardi),AND(WEEKDAY(MG$9)=4,Mercredi),AND(WEEKDAY(MG$9)=5,Jeudi),AND(WEEKDAY(MG$9)=6,Vendredi),AND(WEEKDAY(MG$9)=7,Samedi),MG$9=férié),0,1)</f>
        <v>1</v>
      </c>
      <c r="MH1" s="16">
        <f t="array" aca="1" ref="MH1" ca="1">IF(OR(AND(WEEKDAY(MH$9)=1,Dimanche),AND(WEEKDAY(MH$9)=2,Lundi),AND(WEEKDAY(MH$9)=3,Mardi),AND(WEEKDAY(MH$9)=4,Mercredi),AND(WEEKDAY(MH$9)=5,Jeudi),AND(WEEKDAY(MH$9)=6,Vendredi),AND(WEEKDAY(MH$9)=7,Samedi),MH$9=férié),0,1)</f>
        <v>1</v>
      </c>
      <c r="MI1" s="16">
        <f t="array" aca="1" ref="MI1" ca="1">IF(OR(AND(WEEKDAY(MI$9)=1,Dimanche),AND(WEEKDAY(MI$9)=2,Lundi),AND(WEEKDAY(MI$9)=3,Mardi),AND(WEEKDAY(MI$9)=4,Mercredi),AND(WEEKDAY(MI$9)=5,Jeudi),AND(WEEKDAY(MI$9)=6,Vendredi),AND(WEEKDAY(MI$9)=7,Samedi),MI$9=férié),0,1)</f>
        <v>1</v>
      </c>
      <c r="MJ1" s="16">
        <f t="array" aca="1" ref="MJ1" ca="1">IF(OR(AND(WEEKDAY(MJ$9)=1,Dimanche),AND(WEEKDAY(MJ$9)=2,Lundi),AND(WEEKDAY(MJ$9)=3,Mardi),AND(WEEKDAY(MJ$9)=4,Mercredi),AND(WEEKDAY(MJ$9)=5,Jeudi),AND(WEEKDAY(MJ$9)=6,Vendredi),AND(WEEKDAY(MJ$9)=7,Samedi),MJ$9=férié),0,1)</f>
        <v>1</v>
      </c>
      <c r="MK1" s="16">
        <f t="array" aca="1" ref="MK1" ca="1">IF(OR(AND(WEEKDAY(MK$9)=1,Dimanche),AND(WEEKDAY(MK$9)=2,Lundi),AND(WEEKDAY(MK$9)=3,Mardi),AND(WEEKDAY(MK$9)=4,Mercredi),AND(WEEKDAY(MK$9)=5,Jeudi),AND(WEEKDAY(MK$9)=6,Vendredi),AND(WEEKDAY(MK$9)=7,Samedi),MK$9=férié),0,1)</f>
        <v>1</v>
      </c>
      <c r="ML1" s="16">
        <f t="array" aca="1" ref="ML1" ca="1">IF(OR(AND(WEEKDAY(ML$9)=1,Dimanche),AND(WEEKDAY(ML$9)=2,Lundi),AND(WEEKDAY(ML$9)=3,Mardi),AND(WEEKDAY(ML$9)=4,Mercredi),AND(WEEKDAY(ML$9)=5,Jeudi),AND(WEEKDAY(ML$9)=6,Vendredi),AND(WEEKDAY(ML$9)=7,Samedi),ML$9=férié),0,1)</f>
        <v>0</v>
      </c>
      <c r="MM1" s="16">
        <f t="array" aca="1" ref="MM1" ca="1">IF(OR(AND(WEEKDAY(MM$9)=1,Dimanche),AND(WEEKDAY(MM$9)=2,Lundi),AND(WEEKDAY(MM$9)=3,Mardi),AND(WEEKDAY(MM$9)=4,Mercredi),AND(WEEKDAY(MM$9)=5,Jeudi),AND(WEEKDAY(MM$9)=6,Vendredi),AND(WEEKDAY(MM$9)=7,Samedi),MM$9=férié),0,1)</f>
        <v>0</v>
      </c>
      <c r="MN1" s="16">
        <f t="array" aca="1" ref="MN1" ca="1">IF(OR(AND(WEEKDAY(MN$9)=1,Dimanche),AND(WEEKDAY(MN$9)=2,Lundi),AND(WEEKDAY(MN$9)=3,Mardi),AND(WEEKDAY(MN$9)=4,Mercredi),AND(WEEKDAY(MN$9)=5,Jeudi),AND(WEEKDAY(MN$9)=6,Vendredi),AND(WEEKDAY(MN$9)=7,Samedi),MN$9=férié),0,1)</f>
        <v>1</v>
      </c>
      <c r="MO1" s="16">
        <f t="array" aca="1" ref="MO1" ca="1">IF(OR(AND(WEEKDAY(MO$9)=1,Dimanche),AND(WEEKDAY(MO$9)=2,Lundi),AND(WEEKDAY(MO$9)=3,Mardi),AND(WEEKDAY(MO$9)=4,Mercredi),AND(WEEKDAY(MO$9)=5,Jeudi),AND(WEEKDAY(MO$9)=6,Vendredi),AND(WEEKDAY(MO$9)=7,Samedi),MO$9=férié),0,1)</f>
        <v>1</v>
      </c>
      <c r="MP1" s="16">
        <f t="array" aca="1" ref="MP1" ca="1">IF(OR(AND(WEEKDAY(MP$9)=1,Dimanche),AND(WEEKDAY(MP$9)=2,Lundi),AND(WEEKDAY(MP$9)=3,Mardi),AND(WEEKDAY(MP$9)=4,Mercredi),AND(WEEKDAY(MP$9)=5,Jeudi),AND(WEEKDAY(MP$9)=6,Vendredi),AND(WEEKDAY(MP$9)=7,Samedi),MP$9=férié),0,1)</f>
        <v>1</v>
      </c>
      <c r="MQ1" s="16">
        <f t="array" aca="1" ref="MQ1" ca="1">IF(OR(AND(WEEKDAY(MQ$9)=1,Dimanche),AND(WEEKDAY(MQ$9)=2,Lundi),AND(WEEKDAY(MQ$9)=3,Mardi),AND(WEEKDAY(MQ$9)=4,Mercredi),AND(WEEKDAY(MQ$9)=5,Jeudi),AND(WEEKDAY(MQ$9)=6,Vendredi),AND(WEEKDAY(MQ$9)=7,Samedi),MQ$9=férié),0,1)</f>
        <v>1</v>
      </c>
      <c r="MR1" s="16">
        <f t="array" aca="1" ref="MR1" ca="1">IF(OR(AND(WEEKDAY(MR$9)=1,Dimanche),AND(WEEKDAY(MR$9)=2,Lundi),AND(WEEKDAY(MR$9)=3,Mardi),AND(WEEKDAY(MR$9)=4,Mercredi),AND(WEEKDAY(MR$9)=5,Jeudi),AND(WEEKDAY(MR$9)=6,Vendredi),AND(WEEKDAY(MR$9)=7,Samedi),MR$9=férié),0,1)</f>
        <v>1</v>
      </c>
      <c r="MS1" s="16">
        <f t="array" aca="1" ref="MS1" ca="1">IF(OR(AND(WEEKDAY(MS$9)=1,Dimanche),AND(WEEKDAY(MS$9)=2,Lundi),AND(WEEKDAY(MS$9)=3,Mardi),AND(WEEKDAY(MS$9)=4,Mercredi),AND(WEEKDAY(MS$9)=5,Jeudi),AND(WEEKDAY(MS$9)=6,Vendredi),AND(WEEKDAY(MS$9)=7,Samedi),MS$9=férié),0,1)</f>
        <v>0</v>
      </c>
      <c r="MT1" s="16">
        <f t="array" aca="1" ref="MT1" ca="1">IF(OR(AND(WEEKDAY(MT$9)=1,Dimanche),AND(WEEKDAY(MT$9)=2,Lundi),AND(WEEKDAY(MT$9)=3,Mardi),AND(WEEKDAY(MT$9)=4,Mercredi),AND(WEEKDAY(MT$9)=5,Jeudi),AND(WEEKDAY(MT$9)=6,Vendredi),AND(WEEKDAY(MT$9)=7,Samedi),MT$9=férié),0,1)</f>
        <v>0</v>
      </c>
      <c r="MU1" s="16">
        <f t="array" aca="1" ref="MU1" ca="1">IF(OR(AND(WEEKDAY(MU$9)=1,Dimanche),AND(WEEKDAY(MU$9)=2,Lundi),AND(WEEKDAY(MU$9)=3,Mardi),AND(WEEKDAY(MU$9)=4,Mercredi),AND(WEEKDAY(MU$9)=5,Jeudi),AND(WEEKDAY(MU$9)=6,Vendredi),AND(WEEKDAY(MU$9)=7,Samedi),MU$9=férié),0,1)</f>
        <v>1</v>
      </c>
      <c r="MV1" s="16">
        <f t="array" aca="1" ref="MV1" ca="1">IF(OR(AND(WEEKDAY(MV$9)=1,Dimanche),AND(WEEKDAY(MV$9)=2,Lundi),AND(WEEKDAY(MV$9)=3,Mardi),AND(WEEKDAY(MV$9)=4,Mercredi),AND(WEEKDAY(MV$9)=5,Jeudi),AND(WEEKDAY(MV$9)=6,Vendredi),AND(WEEKDAY(MV$9)=7,Samedi),MV$9=férié),0,1)</f>
        <v>1</v>
      </c>
      <c r="MW1" s="16">
        <f t="array" aca="1" ref="MW1" ca="1">IF(OR(AND(WEEKDAY(MW$9)=1,Dimanche),AND(WEEKDAY(MW$9)=2,Lundi),AND(WEEKDAY(MW$9)=3,Mardi),AND(WEEKDAY(MW$9)=4,Mercredi),AND(WEEKDAY(MW$9)=5,Jeudi),AND(WEEKDAY(MW$9)=6,Vendredi),AND(WEEKDAY(MW$9)=7,Samedi),MW$9=férié),0,1)</f>
        <v>1</v>
      </c>
      <c r="MX1" s="16">
        <f t="array" aca="1" ref="MX1" ca="1">IF(OR(AND(WEEKDAY(MX$9)=1,Dimanche),AND(WEEKDAY(MX$9)=2,Lundi),AND(WEEKDAY(MX$9)=3,Mardi),AND(WEEKDAY(MX$9)=4,Mercredi),AND(WEEKDAY(MX$9)=5,Jeudi),AND(WEEKDAY(MX$9)=6,Vendredi),AND(WEEKDAY(MX$9)=7,Samedi),MX$9=férié),0,1)</f>
        <v>1</v>
      </c>
      <c r="MY1" s="16">
        <f t="array" aca="1" ref="MY1" ca="1">IF(OR(AND(WEEKDAY(MY$9)=1,Dimanche),AND(WEEKDAY(MY$9)=2,Lundi),AND(WEEKDAY(MY$9)=3,Mardi),AND(WEEKDAY(MY$9)=4,Mercredi),AND(WEEKDAY(MY$9)=5,Jeudi),AND(WEEKDAY(MY$9)=6,Vendredi),AND(WEEKDAY(MY$9)=7,Samedi),MY$9=férié),0,1)</f>
        <v>1</v>
      </c>
      <c r="MZ1" s="16">
        <f t="array" aca="1" ref="MZ1" ca="1">IF(OR(AND(WEEKDAY(MZ$9)=1,Dimanche),AND(WEEKDAY(MZ$9)=2,Lundi),AND(WEEKDAY(MZ$9)=3,Mardi),AND(WEEKDAY(MZ$9)=4,Mercredi),AND(WEEKDAY(MZ$9)=5,Jeudi),AND(WEEKDAY(MZ$9)=6,Vendredi),AND(WEEKDAY(MZ$9)=7,Samedi),MZ$9=férié),0,1)</f>
        <v>0</v>
      </c>
      <c r="NA1" s="16">
        <f t="array" aca="1" ref="NA1" ca="1">IF(OR(AND(WEEKDAY(NA$9)=1,Dimanche),AND(WEEKDAY(NA$9)=2,Lundi),AND(WEEKDAY(NA$9)=3,Mardi),AND(WEEKDAY(NA$9)=4,Mercredi),AND(WEEKDAY(NA$9)=5,Jeudi),AND(WEEKDAY(NA$9)=6,Vendredi),AND(WEEKDAY(NA$9)=7,Samedi),NA$9=férié),0,1)</f>
        <v>0</v>
      </c>
      <c r="NB1" s="16">
        <f t="array" aca="1" ref="NB1" ca="1">IF(OR(AND(WEEKDAY(NB$9)=1,Dimanche),AND(WEEKDAY(NB$9)=2,Lundi),AND(WEEKDAY(NB$9)=3,Mardi),AND(WEEKDAY(NB$9)=4,Mercredi),AND(WEEKDAY(NB$9)=5,Jeudi),AND(WEEKDAY(NB$9)=6,Vendredi),AND(WEEKDAY(NB$9)=7,Samedi),NB$9=férié),0,1)</f>
        <v>1</v>
      </c>
      <c r="NC1" s="16">
        <f t="array" aca="1" ref="NC1" ca="1">IF(OR(AND(WEEKDAY(NC$9)=1,Dimanche),AND(WEEKDAY(NC$9)=2,Lundi),AND(WEEKDAY(NC$9)=3,Mardi),AND(WEEKDAY(NC$9)=4,Mercredi),AND(WEEKDAY(NC$9)=5,Jeudi),AND(WEEKDAY(NC$9)=6,Vendredi),AND(WEEKDAY(NC$9)=7,Samedi),NC$9=férié),0,1)</f>
        <v>1</v>
      </c>
      <c r="ND1" s="16">
        <f t="array" aca="1" ref="ND1" ca="1">IF(OR(AND(WEEKDAY(ND$9)=1,Dimanche),AND(WEEKDAY(ND$9)=2,Lundi),AND(WEEKDAY(ND$9)=3,Mardi),AND(WEEKDAY(ND$9)=4,Mercredi),AND(WEEKDAY(ND$9)=5,Jeudi),AND(WEEKDAY(ND$9)=6,Vendredi),AND(WEEKDAY(ND$9)=7,Samedi),ND$9=férié),0,1)</f>
        <v>1</v>
      </c>
      <c r="NE1" s="16">
        <f t="array" aca="1" ref="NE1" ca="1">IF(OR(AND(WEEKDAY(NE$9)=1,Dimanche),AND(WEEKDAY(NE$9)=2,Lundi),AND(WEEKDAY(NE$9)=3,Mardi),AND(WEEKDAY(NE$9)=4,Mercredi),AND(WEEKDAY(NE$9)=5,Jeudi),AND(WEEKDAY(NE$9)=6,Vendredi),AND(WEEKDAY(NE$9)=7,Samedi),NE$9=férié),0,1)</f>
        <v>1</v>
      </c>
      <c r="NF1" s="16">
        <f t="array" aca="1" ref="NF1" ca="1">IF(OR(AND(WEEKDAY(NF$9)=1,Dimanche),AND(WEEKDAY(NF$9)=2,Lundi),AND(WEEKDAY(NF$9)=3,Mardi),AND(WEEKDAY(NF$9)=4,Mercredi),AND(WEEKDAY(NF$9)=5,Jeudi),AND(WEEKDAY(NF$9)=6,Vendredi),AND(WEEKDAY(NF$9)=7,Samedi),NF$9=férié),0,1)</f>
        <v>1</v>
      </c>
      <c r="NG1" s="16">
        <f t="array" aca="1" ref="NG1" ca="1">IF(OR(AND(WEEKDAY(NG$9)=1,Dimanche),AND(WEEKDAY(NG$9)=2,Lundi),AND(WEEKDAY(NG$9)=3,Mardi),AND(WEEKDAY(NG$9)=4,Mercredi),AND(WEEKDAY(NG$9)=5,Jeudi),AND(WEEKDAY(NG$9)=6,Vendredi),AND(WEEKDAY(NG$9)=7,Samedi),NG$9=férié),0,1)</f>
        <v>0</v>
      </c>
      <c r="NH1" s="16">
        <f t="array" aca="1" ref="NH1" ca="1">IF(OR(AND(WEEKDAY(NH$9)=1,Dimanche),AND(WEEKDAY(NH$9)=2,Lundi),AND(WEEKDAY(NH$9)=3,Mardi),AND(WEEKDAY(NH$9)=4,Mercredi),AND(WEEKDAY(NH$9)=5,Jeudi),AND(WEEKDAY(NH$9)=6,Vendredi),AND(WEEKDAY(NH$9)=7,Samedi),NH$9=férié),0,1)</f>
        <v>0</v>
      </c>
      <c r="NI1" s="16">
        <f t="array" aca="1" ref="NI1" ca="1">IF(OR(AND(WEEKDAY(NI$9)=1,Dimanche),AND(WEEKDAY(NI$9)=2,Lundi),AND(WEEKDAY(NI$9)=3,Mardi),AND(WEEKDAY(NI$9)=4,Mercredi),AND(WEEKDAY(NI$9)=5,Jeudi),AND(WEEKDAY(NI$9)=6,Vendredi),AND(WEEKDAY(NI$9)=7,Samedi),NI$9=férié),0,1)</f>
        <v>1</v>
      </c>
      <c r="NJ1" s="16">
        <f t="array" aca="1" ref="NJ1" ca="1">IF(OR(AND(WEEKDAY(NJ$9)=1,Dimanche),AND(WEEKDAY(NJ$9)=2,Lundi),AND(WEEKDAY(NJ$9)=3,Mardi),AND(WEEKDAY(NJ$9)=4,Mercredi),AND(WEEKDAY(NJ$9)=5,Jeudi),AND(WEEKDAY(NJ$9)=6,Vendredi),AND(WEEKDAY(NJ$9)=7,Samedi),NJ$9=férié),0,1)</f>
        <v>1</v>
      </c>
      <c r="NK1" s="16">
        <f t="array" aca="1" ref="NK1" ca="1">IF(OR(AND(WEEKDAY(NK$9)=1,Dimanche),AND(WEEKDAY(NK$9)=2,Lundi),AND(WEEKDAY(NK$9)=3,Mardi),AND(WEEKDAY(NK$9)=4,Mercredi),AND(WEEKDAY(NK$9)=5,Jeudi),AND(WEEKDAY(NK$9)=6,Vendredi),AND(WEEKDAY(NK$9)=7,Samedi),NK$9=férié),0,1)</f>
        <v>1</v>
      </c>
      <c r="NL1" s="16">
        <f t="array" aca="1" ref="NL1" ca="1">IF(OR(AND(WEEKDAY(NL$9)=1,Dimanche),AND(WEEKDAY(NL$9)=2,Lundi),AND(WEEKDAY(NL$9)=3,Mardi),AND(WEEKDAY(NL$9)=4,Mercredi),AND(WEEKDAY(NL$9)=5,Jeudi),AND(WEEKDAY(NL$9)=6,Vendredi),AND(WEEKDAY(NL$9)=7,Samedi),NL$9=férié),0,1)</f>
        <v>1</v>
      </c>
      <c r="NM1" s="16">
        <f t="array" aca="1" ref="NM1" ca="1">IF(OR(AND(WEEKDAY(NM$9)=1,Dimanche),AND(WEEKDAY(NM$9)=2,Lundi),AND(WEEKDAY(NM$9)=3,Mardi),AND(WEEKDAY(NM$9)=4,Mercredi),AND(WEEKDAY(NM$9)=5,Jeudi),AND(WEEKDAY(NM$9)=6,Vendredi),AND(WEEKDAY(NM$9)=7,Samedi),NM$9=férié),0,1)</f>
        <v>1</v>
      </c>
      <c r="NN1" s="16">
        <f t="array" aca="1" ref="NN1" ca="1">IF(OR(AND(WEEKDAY(NN$9)=1,Dimanche),AND(WEEKDAY(NN$9)=2,Lundi),AND(WEEKDAY(NN$9)=3,Mardi),AND(WEEKDAY(NN$9)=4,Mercredi),AND(WEEKDAY(NN$9)=5,Jeudi),AND(WEEKDAY(NN$9)=6,Vendredi),AND(WEEKDAY(NN$9)=7,Samedi),NN$9=férié),0,1)</f>
        <v>0</v>
      </c>
      <c r="NO1" s="16">
        <f t="array" aca="1" ref="NO1" ca="1">IF(OR(AND(WEEKDAY(NO$9)=1,Dimanche),AND(WEEKDAY(NO$9)=2,Lundi),AND(WEEKDAY(NO$9)=3,Mardi),AND(WEEKDAY(NO$9)=4,Mercredi),AND(WEEKDAY(NO$9)=5,Jeudi),AND(WEEKDAY(NO$9)=6,Vendredi),AND(WEEKDAY(NO$9)=7,Samedi),NO$9=férié),0,1)</f>
        <v>0</v>
      </c>
      <c r="NP1" s="16">
        <f t="array" aca="1" ref="NP1" ca="1">IF(OR(AND(WEEKDAY(NP$9)=1,Dimanche),AND(WEEKDAY(NP$9)=2,Lundi),AND(WEEKDAY(NP$9)=3,Mardi),AND(WEEKDAY(NP$9)=4,Mercredi),AND(WEEKDAY(NP$9)=5,Jeudi),AND(WEEKDAY(NP$9)=6,Vendredi),AND(WEEKDAY(NP$9)=7,Samedi),NP$9=férié),0,1)</f>
        <v>1</v>
      </c>
      <c r="NQ1" s="16">
        <f t="array" aca="1" ref="NQ1" ca="1">IF(OR(AND(WEEKDAY(NQ$9)=1,Dimanche),AND(WEEKDAY(NQ$9)=2,Lundi),AND(WEEKDAY(NQ$9)=3,Mardi),AND(WEEKDAY(NQ$9)=4,Mercredi),AND(WEEKDAY(NQ$9)=5,Jeudi),AND(WEEKDAY(NQ$9)=6,Vendredi),AND(WEEKDAY(NQ$9)=7,Samedi),NQ$9=férié),0,1)</f>
        <v>1</v>
      </c>
      <c r="NR1" s="16">
        <f t="array" aca="1" ref="NR1" ca="1">IF(OR(AND(WEEKDAY(NR$9)=1,Dimanche),AND(WEEKDAY(NR$9)=2,Lundi),AND(WEEKDAY(NR$9)=3,Mardi),AND(WEEKDAY(NR$9)=4,Mercredi),AND(WEEKDAY(NR$9)=5,Jeudi),AND(WEEKDAY(NR$9)=6,Vendredi),AND(WEEKDAY(NR$9)=7,Samedi),NR$9=férié),0,1)</f>
        <v>1</v>
      </c>
      <c r="NS1" s="16">
        <f t="array" aca="1" ref="NS1" ca="1">IF(OR(AND(WEEKDAY(NS$9)=1,Dimanche),AND(WEEKDAY(NS$9)=2,Lundi),AND(WEEKDAY(NS$9)=3,Mardi),AND(WEEKDAY(NS$9)=4,Mercredi),AND(WEEKDAY(NS$9)=5,Jeudi),AND(WEEKDAY(NS$9)=6,Vendredi),AND(WEEKDAY(NS$9)=7,Samedi),NS$9=férié),0,1)</f>
        <v>0</v>
      </c>
      <c r="NT1" s="16">
        <f t="array" aca="1" ref="NT1" ca="1">IF(OR(AND(WEEKDAY(NT$9)=1,Dimanche),AND(WEEKDAY(NT$9)=2,Lundi),AND(WEEKDAY(NT$9)=3,Mardi),AND(WEEKDAY(NT$9)=4,Mercredi),AND(WEEKDAY(NT$9)=5,Jeudi),AND(WEEKDAY(NT$9)=6,Vendredi),AND(WEEKDAY(NT$9)=7,Samedi),NT$9=férié),0,1)</f>
        <v>1</v>
      </c>
      <c r="NU1" s="16">
        <f t="array" aca="1" ref="NU1" ca="1">IF(OR(AND(WEEKDAY(NU$9)=1,Dimanche),AND(WEEKDAY(NU$9)=2,Lundi),AND(WEEKDAY(NU$9)=3,Mardi),AND(WEEKDAY(NU$9)=4,Mercredi),AND(WEEKDAY(NU$9)=5,Jeudi),AND(WEEKDAY(NU$9)=6,Vendredi),AND(WEEKDAY(NU$9)=7,Samedi),NU$9=férié),0,1)</f>
        <v>0</v>
      </c>
      <c r="NV1" s="16">
        <f t="array" aca="1" ref="NV1" ca="1">IF(OR(AND(WEEKDAY(NV$9)=1,Dimanche),AND(WEEKDAY(NV$9)=2,Lundi),AND(WEEKDAY(NV$9)=3,Mardi),AND(WEEKDAY(NV$9)=4,Mercredi),AND(WEEKDAY(NV$9)=5,Jeudi),AND(WEEKDAY(NV$9)=6,Vendredi),AND(WEEKDAY(NV$9)=7,Samedi),NV$9=férié),0,1)</f>
        <v>0</v>
      </c>
      <c r="NW1" s="16">
        <f t="array" aca="1" ref="NW1" ca="1">IF(OR(AND(WEEKDAY(NW$9)=1,Dimanche),AND(WEEKDAY(NW$9)=2,Lundi),AND(WEEKDAY(NW$9)=3,Mardi),AND(WEEKDAY(NW$9)=4,Mercredi),AND(WEEKDAY(NW$9)=5,Jeudi),AND(WEEKDAY(NW$9)=6,Vendredi),AND(WEEKDAY(NW$9)=7,Samedi),NW$9=férié),0,1)</f>
        <v>1</v>
      </c>
      <c r="NX1" s="16">
        <f t="array" aca="1" ref="NX1" ca="1">IF(OR(AND(WEEKDAY(NX$9)=1,Dimanche),AND(WEEKDAY(NX$9)=2,Lundi),AND(WEEKDAY(NX$9)=3,Mardi),AND(WEEKDAY(NX$9)=4,Mercredi),AND(WEEKDAY(NX$9)=5,Jeudi),AND(WEEKDAY(NX$9)=6,Vendredi),AND(WEEKDAY(NX$9)=7,Samedi),NX$9=férié),0,1)</f>
        <v>1</v>
      </c>
      <c r="NY1" s="16">
        <f t="array" aca="1" ref="NY1" ca="1">IF(OR(AND(WEEKDAY(NY$9)=1,Dimanche),AND(WEEKDAY(NY$9)=2,Lundi),AND(WEEKDAY(NY$9)=3,Mardi),AND(WEEKDAY(NY$9)=4,Mercredi),AND(WEEKDAY(NY$9)=5,Jeudi),AND(WEEKDAY(NY$9)=6,Vendredi),AND(WEEKDAY(NY$9)=7,Samedi),NY$9=férié),0,1)</f>
        <v>1</v>
      </c>
      <c r="NZ1" s="16">
        <f t="array" aca="1" ref="NZ1" ca="1">IF(OR(AND(WEEKDAY(NZ$9)=1,Dimanche),AND(WEEKDAY(NZ$9)=2,Lundi),AND(WEEKDAY(NZ$9)=3,Mardi),AND(WEEKDAY(NZ$9)=4,Mercredi),AND(WEEKDAY(NZ$9)=5,Jeudi),AND(WEEKDAY(NZ$9)=6,Vendredi),AND(WEEKDAY(NZ$9)=7,Samedi),NZ$9=férié),0,1)</f>
        <v>1</v>
      </c>
      <c r="OA1" s="16">
        <f t="array" aca="1" ref="OA1" ca="1">IF(OR(AND(WEEKDAY(OA$9)=1,Dimanche),AND(WEEKDAY(OA$9)=2,Lundi),AND(WEEKDAY(OA$9)=3,Mardi),AND(WEEKDAY(OA$9)=4,Mercredi),AND(WEEKDAY(OA$9)=5,Jeudi),AND(WEEKDAY(OA$9)=6,Vendredi),AND(WEEKDAY(OA$9)=7,Samedi),OA$9=férié),0,1)</f>
        <v>1</v>
      </c>
      <c r="OB1" s="16">
        <f t="array" aca="1" ref="OB1" ca="1">IF(OR(AND(WEEKDAY(OB$9)=1,Dimanche),AND(WEEKDAY(OB$9)=2,Lundi),AND(WEEKDAY(OB$9)=3,Mardi),AND(WEEKDAY(OB$9)=4,Mercredi),AND(WEEKDAY(OB$9)=5,Jeudi),AND(WEEKDAY(OB$9)=6,Vendredi),AND(WEEKDAY(OB$9)=7,Samedi),OB$9=férié),0,1)</f>
        <v>0</v>
      </c>
      <c r="OC1" s="16">
        <f t="array" aca="1" ref="OC1" ca="1">IF(OR(AND(WEEKDAY(OC$9)=1,Dimanche),AND(WEEKDAY(OC$9)=2,Lundi),AND(WEEKDAY(OC$9)=3,Mardi),AND(WEEKDAY(OC$9)=4,Mercredi),AND(WEEKDAY(OC$9)=5,Jeudi),AND(WEEKDAY(OC$9)=6,Vendredi),AND(WEEKDAY(OC$9)=7,Samedi),OC$9=férié),0,1)</f>
        <v>0</v>
      </c>
      <c r="OD1" s="16">
        <f t="array" aca="1" ref="OD1" ca="1">IF(OR(AND(WEEKDAY(OD$9)=1,Dimanche),AND(WEEKDAY(OD$9)=2,Lundi),AND(WEEKDAY(OD$9)=3,Mardi),AND(WEEKDAY(OD$9)=4,Mercredi),AND(WEEKDAY(OD$9)=5,Jeudi),AND(WEEKDAY(OD$9)=6,Vendredi),AND(WEEKDAY(OD$9)=7,Samedi),OD$9=férié),0,1)</f>
        <v>1</v>
      </c>
      <c r="OE1" s="16">
        <f t="array" aca="1" ref="OE1" ca="1">IF(OR(AND(WEEKDAY(OE$9)=1,Dimanche),AND(WEEKDAY(OE$9)=2,Lundi),AND(WEEKDAY(OE$9)=3,Mardi),AND(WEEKDAY(OE$9)=4,Mercredi),AND(WEEKDAY(OE$9)=5,Jeudi),AND(WEEKDAY(OE$9)=6,Vendredi),AND(WEEKDAY(OE$9)=7,Samedi),OE$9=férié),0,1)</f>
        <v>1</v>
      </c>
      <c r="OF1" s="16">
        <f t="array" aca="1" ref="OF1" ca="1">IF(OR(AND(WEEKDAY(OF$9)=1,Dimanche),AND(WEEKDAY(OF$9)=2,Lundi),AND(WEEKDAY(OF$9)=3,Mardi),AND(WEEKDAY(OF$9)=4,Mercredi),AND(WEEKDAY(OF$9)=5,Jeudi),AND(WEEKDAY(OF$9)=6,Vendredi),AND(WEEKDAY(OF$9)=7,Samedi),OF$9=férié),0,1)</f>
        <v>1</v>
      </c>
      <c r="OG1" s="16">
        <f t="array" aca="1" ref="OG1" ca="1">IF(OR(AND(WEEKDAY(OG$9)=1,Dimanche),AND(WEEKDAY(OG$9)=2,Lundi),AND(WEEKDAY(OG$9)=3,Mardi),AND(WEEKDAY(OG$9)=4,Mercredi),AND(WEEKDAY(OG$9)=5,Jeudi),AND(WEEKDAY(OG$9)=6,Vendredi),AND(WEEKDAY(OG$9)=7,Samedi),OG$9=férié),0,1)</f>
        <v>1</v>
      </c>
      <c r="OH1" s="16">
        <f t="array" aca="1" ref="OH1" ca="1">IF(OR(AND(WEEKDAY(OH$9)=1,Dimanche),AND(WEEKDAY(OH$9)=2,Lundi),AND(WEEKDAY(OH$9)=3,Mardi),AND(WEEKDAY(OH$9)=4,Mercredi),AND(WEEKDAY(OH$9)=5,Jeudi),AND(WEEKDAY(OH$9)=6,Vendredi),AND(WEEKDAY(OH$9)=7,Samedi),OH$9=férié),0,1)</f>
        <v>1</v>
      </c>
      <c r="OI1" s="16">
        <f t="array" aca="1" ref="OI1" ca="1">IF(OR(AND(WEEKDAY(OI$9)=1,Dimanche),AND(WEEKDAY(OI$9)=2,Lundi),AND(WEEKDAY(OI$9)=3,Mardi),AND(WEEKDAY(OI$9)=4,Mercredi),AND(WEEKDAY(OI$9)=5,Jeudi),AND(WEEKDAY(OI$9)=6,Vendredi),AND(WEEKDAY(OI$9)=7,Samedi),OI$9=férié),0,1)</f>
        <v>0</v>
      </c>
      <c r="OJ1" s="16">
        <f t="array" aca="1" ref="OJ1" ca="1">IF(OR(AND(WEEKDAY(OJ$9)=1,Dimanche),AND(WEEKDAY(OJ$9)=2,Lundi),AND(WEEKDAY(OJ$9)=3,Mardi),AND(WEEKDAY(OJ$9)=4,Mercredi),AND(WEEKDAY(OJ$9)=5,Jeudi),AND(WEEKDAY(OJ$9)=6,Vendredi),AND(WEEKDAY(OJ$9)=7,Samedi),OJ$9=férié),0,1)</f>
        <v>0</v>
      </c>
      <c r="OK1" s="17"/>
    </row>
    <row r="2" spans="1:401" ht="18.75" customHeight="1" x14ac:dyDescent="0.2">
      <c r="A2" s="53" t="str">
        <f>Service</f>
        <v>TEST</v>
      </c>
      <c r="B2" s="410" t="s">
        <v>212</v>
      </c>
      <c r="C2" s="411"/>
      <c r="D2" s="173"/>
      <c r="E2" s="173"/>
      <c r="F2" s="173"/>
      <c r="G2" s="173"/>
      <c r="H2" s="173"/>
      <c r="I2" s="173"/>
      <c r="J2" s="173"/>
      <c r="K2" s="173"/>
      <c r="L2" s="173"/>
      <c r="M2" s="173"/>
      <c r="N2" s="173"/>
      <c r="O2" s="173"/>
      <c r="P2" s="173"/>
      <c r="Q2" s="173"/>
      <c r="R2" s="173" t="s">
        <v>501</v>
      </c>
      <c r="S2" s="173"/>
      <c r="T2" s="173"/>
      <c r="U2" s="173"/>
      <c r="V2" s="173"/>
      <c r="W2" s="173"/>
      <c r="X2" s="173"/>
      <c r="Y2" s="173"/>
      <c r="Z2" s="173"/>
      <c r="AA2" s="173"/>
      <c r="AB2" s="173"/>
      <c r="AC2" s="173"/>
      <c r="AD2" s="173"/>
      <c r="AE2" s="173"/>
      <c r="AF2" s="173"/>
      <c r="AG2" s="173"/>
      <c r="AH2" s="173"/>
      <c r="AI2" s="172"/>
      <c r="AJ2" s="172"/>
      <c r="AK2" s="172"/>
      <c r="AL2" s="172"/>
      <c r="AM2" s="172"/>
      <c r="AN2" s="172"/>
      <c r="AO2" s="172"/>
      <c r="AP2" s="172"/>
      <c r="AQ2" s="172"/>
      <c r="AR2" s="172"/>
      <c r="AS2" s="172"/>
      <c r="AT2" s="172"/>
      <c r="AU2" s="172"/>
      <c r="AV2" s="172"/>
      <c r="AW2" s="172" t="s">
        <v>502</v>
      </c>
      <c r="AX2" s="172"/>
      <c r="AY2" s="172"/>
      <c r="AZ2" s="172"/>
      <c r="BA2" s="172"/>
      <c r="BB2" s="172"/>
      <c r="BC2" s="172"/>
      <c r="BD2" s="172"/>
      <c r="BE2" s="172"/>
      <c r="BF2" s="172"/>
      <c r="BG2" s="172"/>
      <c r="BH2" s="172"/>
      <c r="BI2" s="172"/>
      <c r="BJ2" s="172"/>
      <c r="BK2" s="174"/>
      <c r="BL2" s="172"/>
      <c r="BM2" s="173"/>
      <c r="BN2" s="173"/>
      <c r="BO2" s="173"/>
      <c r="BP2" s="173"/>
      <c r="BQ2" s="173"/>
      <c r="BR2" s="173"/>
      <c r="BS2" s="173"/>
      <c r="BT2" s="173"/>
      <c r="BU2" s="173"/>
      <c r="BV2" s="173"/>
      <c r="BW2" s="173"/>
      <c r="BX2" s="173"/>
      <c r="BY2" s="173"/>
      <c r="BZ2" s="173"/>
      <c r="CA2" s="173" t="s">
        <v>503</v>
      </c>
      <c r="CB2" s="173"/>
      <c r="CC2" s="173"/>
      <c r="CD2" s="173"/>
      <c r="CE2" s="173"/>
      <c r="CF2" s="173"/>
      <c r="CG2" s="173"/>
      <c r="CH2" s="173"/>
      <c r="CI2" s="173"/>
      <c r="CJ2" s="173"/>
      <c r="CK2" s="173"/>
      <c r="CL2" s="173"/>
      <c r="CM2" s="173"/>
      <c r="CN2" s="173"/>
      <c r="CO2" s="173"/>
      <c r="CP2" s="175"/>
      <c r="CQ2" s="173"/>
      <c r="CR2" s="172"/>
      <c r="CS2" s="172"/>
      <c r="CT2" s="172"/>
      <c r="CU2" s="172"/>
      <c r="CV2" s="172"/>
      <c r="CW2" s="172"/>
      <c r="CX2" s="172"/>
      <c r="CY2" s="172"/>
      <c r="CZ2" s="172"/>
      <c r="DA2" s="172"/>
      <c r="DB2" s="172"/>
      <c r="DC2" s="172"/>
      <c r="DD2" s="172"/>
      <c r="DE2" s="172"/>
      <c r="DF2" s="172" t="s">
        <v>504</v>
      </c>
      <c r="DG2" s="172"/>
      <c r="DH2" s="172"/>
      <c r="DI2" s="172"/>
      <c r="DJ2" s="172"/>
      <c r="DK2" s="172"/>
      <c r="DL2" s="172"/>
      <c r="DM2" s="172"/>
      <c r="DN2" s="172"/>
      <c r="DO2" s="172"/>
      <c r="DP2" s="172"/>
      <c r="DQ2" s="172"/>
      <c r="DR2" s="172"/>
      <c r="DS2" s="172"/>
      <c r="DT2" s="174"/>
      <c r="DU2" s="172"/>
      <c r="DV2" s="173"/>
      <c r="DW2" s="173"/>
      <c r="DX2" s="173"/>
      <c r="DY2" s="173"/>
      <c r="DZ2" s="173"/>
      <c r="EA2" s="173"/>
      <c r="EB2" s="173"/>
      <c r="EC2" s="173"/>
      <c r="ED2" s="173"/>
      <c r="EE2" s="173"/>
      <c r="EF2" s="173"/>
      <c r="EG2" s="173"/>
      <c r="EH2" s="173"/>
      <c r="EI2" s="173"/>
      <c r="EJ2" s="173" t="s">
        <v>505</v>
      </c>
      <c r="EK2" s="173"/>
      <c r="EL2" s="173"/>
      <c r="EM2" s="173"/>
      <c r="EN2" s="173"/>
      <c r="EO2" s="173"/>
      <c r="EP2" s="173"/>
      <c r="EQ2" s="173"/>
      <c r="ER2" s="173"/>
      <c r="ES2" s="173"/>
      <c r="ET2" s="173"/>
      <c r="EU2" s="173"/>
      <c r="EV2" s="173"/>
      <c r="EW2" s="173"/>
      <c r="EX2" s="173"/>
      <c r="EY2" s="175"/>
      <c r="EZ2" s="173"/>
      <c r="FA2" s="172"/>
      <c r="FB2" s="172"/>
      <c r="FC2" s="172"/>
      <c r="FD2" s="172"/>
      <c r="FE2" s="172"/>
      <c r="FF2" s="172"/>
      <c r="FG2" s="172"/>
      <c r="FH2" s="172"/>
      <c r="FI2" s="172"/>
      <c r="FJ2" s="172"/>
      <c r="FK2" s="172"/>
      <c r="FL2" s="172"/>
      <c r="FM2" s="172"/>
      <c r="FN2" s="172"/>
      <c r="FO2" s="172" t="s">
        <v>506</v>
      </c>
      <c r="FP2" s="172"/>
      <c r="FQ2" s="172"/>
      <c r="FR2" s="172"/>
      <c r="FS2" s="172"/>
      <c r="FT2" s="172"/>
      <c r="FU2" s="172"/>
      <c r="FV2" s="172"/>
      <c r="FW2" s="172"/>
      <c r="FX2" s="172"/>
      <c r="FY2" s="172"/>
      <c r="FZ2" s="172"/>
      <c r="GA2" s="172"/>
      <c r="GB2" s="172"/>
      <c r="GC2" s="174"/>
      <c r="GD2" s="172"/>
      <c r="GE2" s="172"/>
      <c r="GF2" s="173"/>
      <c r="GG2" s="173"/>
      <c r="GH2" s="173"/>
      <c r="GI2" s="173"/>
      <c r="GJ2" s="173"/>
      <c r="GK2" s="173"/>
      <c r="GL2" s="173"/>
      <c r="GM2" s="173"/>
      <c r="GN2" s="173"/>
      <c r="GO2" s="173"/>
      <c r="GP2" s="173"/>
      <c r="GQ2" s="173"/>
      <c r="GR2" s="173"/>
      <c r="GS2" s="173"/>
      <c r="GT2" s="173" t="s">
        <v>507</v>
      </c>
      <c r="GU2" s="173"/>
      <c r="GV2" s="173"/>
      <c r="GW2" s="173"/>
      <c r="GX2" s="173"/>
      <c r="GY2" s="173"/>
      <c r="GZ2" s="173"/>
      <c r="HA2" s="173"/>
      <c r="HB2" s="173"/>
      <c r="HC2" s="173"/>
      <c r="HD2" s="173"/>
      <c r="HE2" s="173"/>
      <c r="HF2" s="173"/>
      <c r="HG2" s="173"/>
      <c r="HH2" s="174"/>
      <c r="HI2" s="172"/>
      <c r="HJ2" s="172"/>
      <c r="HK2" s="172"/>
      <c r="HL2" s="172"/>
      <c r="HM2" s="172"/>
      <c r="HN2" s="172"/>
      <c r="HO2" s="172"/>
      <c r="HP2" s="172"/>
      <c r="HQ2" s="172"/>
      <c r="HR2" s="172"/>
      <c r="HS2" s="172"/>
      <c r="HT2" s="172"/>
      <c r="HU2" s="172"/>
      <c r="HV2" s="172" t="s">
        <v>508</v>
      </c>
      <c r="HW2" s="172"/>
      <c r="HX2" s="172"/>
      <c r="HY2" s="172"/>
      <c r="HZ2" s="172"/>
      <c r="IA2" s="172"/>
      <c r="IB2" s="172"/>
      <c r="IC2" s="172"/>
      <c r="ID2" s="172"/>
      <c r="IE2" s="172"/>
      <c r="IF2" s="172"/>
      <c r="IG2" s="172"/>
      <c r="IH2" s="172"/>
      <c r="II2" s="172"/>
      <c r="IJ2" s="172"/>
      <c r="IK2" s="172"/>
      <c r="IL2" s="172"/>
      <c r="IM2" s="175"/>
      <c r="IN2" s="173"/>
      <c r="IO2" s="173"/>
      <c r="IP2" s="173"/>
      <c r="IQ2" s="173"/>
      <c r="IR2" s="173"/>
      <c r="IS2" s="173"/>
      <c r="IT2" s="173"/>
      <c r="IU2" s="173"/>
      <c r="IV2" s="173"/>
      <c r="IW2" s="173"/>
      <c r="IX2" s="173"/>
      <c r="IY2" s="173"/>
      <c r="IZ2" s="173"/>
      <c r="JA2" s="173" t="s">
        <v>509</v>
      </c>
      <c r="JB2" s="173"/>
      <c r="JC2" s="173"/>
      <c r="JD2" s="173"/>
      <c r="JE2" s="173"/>
      <c r="JF2" s="173"/>
      <c r="JG2" s="173"/>
      <c r="JH2" s="173"/>
      <c r="JI2" s="173"/>
      <c r="JJ2" s="173"/>
      <c r="JK2" s="173"/>
      <c r="JL2" s="173"/>
      <c r="JM2" s="173"/>
      <c r="JN2" s="173"/>
      <c r="JO2" s="173"/>
      <c r="JP2" s="173"/>
      <c r="JQ2" s="174"/>
      <c r="JR2" s="172"/>
      <c r="JS2" s="172"/>
      <c r="JT2" s="172"/>
      <c r="JU2" s="172"/>
      <c r="JV2" s="172"/>
      <c r="JW2" s="172"/>
      <c r="JX2" s="172"/>
      <c r="JY2" s="172"/>
      <c r="JZ2" s="172"/>
      <c r="KA2" s="172"/>
      <c r="KB2" s="172"/>
      <c r="KC2" s="172"/>
      <c r="KD2" s="172"/>
      <c r="KE2" s="172" t="s">
        <v>510</v>
      </c>
      <c r="KF2" s="172"/>
      <c r="KG2" s="172"/>
      <c r="KH2" s="172"/>
      <c r="KI2" s="172"/>
      <c r="KJ2" s="172"/>
      <c r="KK2" s="172"/>
      <c r="KL2" s="172"/>
      <c r="KM2" s="172"/>
      <c r="KN2" s="172"/>
      <c r="KO2" s="172"/>
      <c r="KP2" s="172"/>
      <c r="KQ2" s="172"/>
      <c r="KR2" s="172"/>
      <c r="KS2" s="172"/>
      <c r="KT2" s="172"/>
      <c r="KU2" s="172"/>
      <c r="KV2" s="175"/>
      <c r="KW2" s="173"/>
      <c r="KX2" s="173"/>
      <c r="KY2" s="173"/>
      <c r="KZ2" s="173"/>
      <c r="LA2" s="173"/>
      <c r="LB2" s="173"/>
      <c r="LC2" s="173"/>
      <c r="LD2" s="173"/>
      <c r="LE2" s="173"/>
      <c r="LF2" s="173"/>
      <c r="LG2" s="173"/>
      <c r="LH2" s="173"/>
      <c r="LI2" s="173"/>
      <c r="LJ2" s="173" t="s">
        <v>511</v>
      </c>
      <c r="LK2" s="173"/>
      <c r="LL2" s="173"/>
      <c r="LM2" s="173"/>
      <c r="LN2" s="173"/>
      <c r="LO2" s="173"/>
      <c r="LP2" s="173"/>
      <c r="LQ2" s="173"/>
      <c r="LR2" s="173"/>
      <c r="LS2" s="173"/>
      <c r="LT2" s="173"/>
      <c r="LU2" s="173"/>
      <c r="LV2" s="173"/>
      <c r="LW2" s="173"/>
      <c r="LX2" s="173"/>
      <c r="LY2" s="173"/>
      <c r="LZ2" s="174"/>
      <c r="MA2" s="172"/>
      <c r="MB2" s="172"/>
      <c r="MC2" s="172"/>
      <c r="MD2" s="172"/>
      <c r="ME2" s="172"/>
      <c r="MF2" s="172"/>
      <c r="MG2" s="172"/>
      <c r="MH2" s="172"/>
      <c r="MI2" s="172"/>
      <c r="MJ2" s="172"/>
      <c r="MK2" s="172"/>
      <c r="ML2" s="172"/>
      <c r="MM2" s="172"/>
      <c r="MN2" s="172" t="s">
        <v>512</v>
      </c>
      <c r="MO2" s="172"/>
      <c r="MP2" s="172"/>
      <c r="MQ2" s="172"/>
      <c r="MR2" s="172"/>
      <c r="MS2" s="172"/>
      <c r="MT2" s="172"/>
      <c r="MU2" s="172"/>
      <c r="MV2" s="172"/>
      <c r="MW2" s="172"/>
      <c r="MX2" s="172"/>
      <c r="MY2" s="172"/>
      <c r="MZ2" s="172"/>
      <c r="NA2" s="172"/>
      <c r="NB2" s="172"/>
      <c r="NC2" s="172"/>
      <c r="ND2" s="172"/>
      <c r="NE2" s="173"/>
      <c r="NF2" s="175"/>
      <c r="NG2" s="175"/>
      <c r="NH2" s="175"/>
      <c r="NI2" s="175" t="str">
        <f>UPPER(TEXT(DATE(AN,Mois_deb_planning+12,1),"MMMM AAAA"))&amp;" - tuilage sur l'année suivante - les données ne sont pas prises en compte dans les tableaux"</f>
        <v>AOÛT 2019 - tuilage sur l'année suivante - les données ne sont pas prises en compte dans les tableaux</v>
      </c>
      <c r="NJ2" s="175"/>
      <c r="NK2" s="175"/>
      <c r="NL2" s="175"/>
      <c r="NM2" s="175"/>
      <c r="NN2" s="175"/>
      <c r="NO2" s="175"/>
      <c r="NP2" s="175"/>
      <c r="NQ2" s="175"/>
      <c r="NR2" s="175"/>
      <c r="NS2" s="175"/>
      <c r="NT2" s="175"/>
      <c r="NU2" s="175"/>
      <c r="NV2" s="175"/>
      <c r="NW2" s="175"/>
      <c r="NX2" s="175"/>
      <c r="NY2" s="175"/>
      <c r="NZ2" s="175"/>
      <c r="OA2" s="175"/>
      <c r="OB2" s="175"/>
      <c r="OC2" s="175"/>
      <c r="OD2" s="175"/>
      <c r="OE2" s="175"/>
      <c r="OF2" s="175"/>
      <c r="OG2" s="175"/>
      <c r="OH2" s="175"/>
      <c r="OI2" s="175"/>
      <c r="OJ2" s="191"/>
    </row>
    <row r="3" spans="1:401" ht="18.75" customHeight="1" x14ac:dyDescent="0.2">
      <c r="A3" s="45"/>
      <c r="B3" s="410" t="s">
        <v>15</v>
      </c>
      <c r="C3" s="416"/>
      <c r="D3" s="147">
        <f>INT((D9-LOOKUP(D9,DATE(YEAR(D9)+{-1;0;1},1,3)-WEEKDAY(DATE(YEAR(D9)+{-1;0;1},1,3))+2))/7)+1</f>
        <v>31</v>
      </c>
      <c r="E3" s="13">
        <f>INT((E9-LOOKUP(E9,DATE(YEAR(E9)+{-1;0;1},1,3)-WEEKDAY(DATE(YEAR(E9)+{-1;0;1},1,3))+2))/7)+1</f>
        <v>31</v>
      </c>
      <c r="F3" s="14">
        <f>INT((F9-LOOKUP(F9,DATE(YEAR(F9)+{-1;0;1},1,3)-WEEKDAY(DATE(YEAR(F9)+{-1;0;1},1,3))+2))/7)+1</f>
        <v>31</v>
      </c>
      <c r="G3" s="14">
        <f>INT((G9-LOOKUP(G9,DATE(YEAR(G9)+{-1;0;1},1,3)-WEEKDAY(DATE(YEAR(G9)+{-1;0;1},1,3))+2))/7)+1</f>
        <v>31</v>
      </c>
      <c r="H3" s="14">
        <f>INT((H9-LOOKUP(H9,DATE(YEAR(H9)+{-1;0;1},1,3)-WEEKDAY(DATE(YEAR(H9)+{-1;0;1},1,3))+2))/7)+1</f>
        <v>31</v>
      </c>
      <c r="I3" s="14">
        <f>INT((I9-LOOKUP(I9,DATE(YEAR(I9)+{-1;0;1},1,3)-WEEKDAY(DATE(YEAR(I9)+{-1;0;1},1,3))+2))/7)+1</f>
        <v>32</v>
      </c>
      <c r="J3" s="14">
        <f>INT((J9-LOOKUP(J9,DATE(YEAR(J9)+{-1;0;1},1,3)-WEEKDAY(DATE(YEAR(J9)+{-1;0;1},1,3))+2))/7)+1</f>
        <v>32</v>
      </c>
      <c r="K3" s="14">
        <f>INT((K9-LOOKUP(K9,DATE(YEAR(K9)+{-1;0;1},1,3)-WEEKDAY(DATE(YEAR(K9)+{-1;0;1},1,3))+2))/7)+1</f>
        <v>32</v>
      </c>
      <c r="L3" s="14">
        <f>INT((L9-LOOKUP(L9,DATE(YEAR(L9)+{-1;0;1},1,3)-WEEKDAY(DATE(YEAR(L9)+{-1;0;1},1,3))+2))/7)+1</f>
        <v>32</v>
      </c>
      <c r="M3" s="14">
        <f>INT((M9-LOOKUP(M9,DATE(YEAR(M9)+{-1;0;1},1,3)-WEEKDAY(DATE(YEAR(M9)+{-1;0;1},1,3))+2))/7)+1</f>
        <v>32</v>
      </c>
      <c r="N3" s="13">
        <f>INT((N9-LOOKUP(N9,DATE(YEAR(N9)+{-1;0;1},1,3)-WEEKDAY(DATE(YEAR(N9)+{-1;0;1},1,3))+2))/7)+1</f>
        <v>32</v>
      </c>
      <c r="O3" s="14">
        <f>INT((O9-LOOKUP(O9,DATE(YEAR(O9)+{-1;0;1},1,3)-WEEKDAY(DATE(YEAR(O9)+{-1;0;1},1,3))+2))/7)+1</f>
        <v>32</v>
      </c>
      <c r="P3" s="14">
        <f>INT((P9-LOOKUP(P9,DATE(YEAR(P9)+{-1;0;1},1,3)-WEEKDAY(DATE(YEAR(P9)+{-1;0;1},1,3))+2))/7)+1</f>
        <v>33</v>
      </c>
      <c r="Q3" s="14">
        <f>INT((Q9-LOOKUP(Q9,DATE(YEAR(Q9)+{-1;0;1},1,3)-WEEKDAY(DATE(YEAR(Q9)+{-1;0;1},1,3))+2))/7)+1</f>
        <v>33</v>
      </c>
      <c r="R3" s="14">
        <f>INT((R9-LOOKUP(R9,DATE(YEAR(R9)+{-1;0;1},1,3)-WEEKDAY(DATE(YEAR(R9)+{-1;0;1},1,3))+2))/7)+1</f>
        <v>33</v>
      </c>
      <c r="S3" s="14">
        <f>INT((S9-LOOKUP(S9,DATE(YEAR(S9)+{-1;0;1},1,3)-WEEKDAY(DATE(YEAR(S9)+{-1;0;1},1,3))+2))/7)+1</f>
        <v>33</v>
      </c>
      <c r="T3" s="14">
        <f>INT((T9-LOOKUP(T9,DATE(YEAR(T9)+{-1;0;1},1,3)-WEEKDAY(DATE(YEAR(T9)+{-1;0;1},1,3))+2))/7)+1</f>
        <v>33</v>
      </c>
      <c r="U3" s="14">
        <f>INT((U9-LOOKUP(U9,DATE(YEAR(U9)+{-1;0;1},1,3)-WEEKDAY(DATE(YEAR(U9)+{-1;0;1},1,3))+2))/7)+1</f>
        <v>33</v>
      </c>
      <c r="V3" s="14">
        <f>INT((V9-LOOKUP(V9,DATE(YEAR(V9)+{-1;0;1},1,3)-WEEKDAY(DATE(YEAR(V9)+{-1;0;1},1,3))+2))/7)+1</f>
        <v>33</v>
      </c>
      <c r="W3" s="14">
        <f>INT((W9-LOOKUP(W9,DATE(YEAR(W9)+{-1;0;1},1,3)-WEEKDAY(DATE(YEAR(W9)+{-1;0;1},1,3))+2))/7)+1</f>
        <v>34</v>
      </c>
      <c r="X3" s="14">
        <f>INT((X9-LOOKUP(X9,DATE(YEAR(X9)+{-1;0;1},1,3)-WEEKDAY(DATE(YEAR(X9)+{-1;0;1},1,3))+2))/7)+1</f>
        <v>34</v>
      </c>
      <c r="Y3" s="13">
        <f>INT((Y9-LOOKUP(Y9,DATE(YEAR(Y9)+{-1;0;1},1,3)-WEEKDAY(DATE(YEAR(Y9)+{-1;0;1},1,3))+2))/7)+1</f>
        <v>34</v>
      </c>
      <c r="Z3" s="14">
        <f>INT((Z9-LOOKUP(Z9,DATE(YEAR(Z9)+{-1;0;1},1,3)-WEEKDAY(DATE(YEAR(Z9)+{-1;0;1},1,3))+2))/7)+1</f>
        <v>34</v>
      </c>
      <c r="AA3" s="14">
        <f>INT((AA9-LOOKUP(AA9,DATE(YEAR(AA9)+{-1;0;1},1,3)-WEEKDAY(DATE(YEAR(AA9)+{-1;0;1},1,3))+2))/7)+1</f>
        <v>34</v>
      </c>
      <c r="AB3" s="14">
        <f>INT((AB9-LOOKUP(AB9,DATE(YEAR(AB9)+{-1;0;1},1,3)-WEEKDAY(DATE(YEAR(AB9)+{-1;0;1},1,3))+2))/7)+1</f>
        <v>34</v>
      </c>
      <c r="AC3" s="14">
        <f>INT((AC9-LOOKUP(AC9,DATE(YEAR(AC9)+{-1;0;1},1,3)-WEEKDAY(DATE(YEAR(AC9)+{-1;0;1},1,3))+2))/7)+1</f>
        <v>34</v>
      </c>
      <c r="AD3" s="14">
        <f>INT((AD9-LOOKUP(AD9,DATE(YEAR(AD9)+{-1;0;1},1,3)-WEEKDAY(DATE(YEAR(AD9)+{-1;0;1},1,3))+2))/7)+1</f>
        <v>35</v>
      </c>
      <c r="AE3" s="14">
        <f>INT((AE9-LOOKUP(AE9,DATE(YEAR(AE9)+{-1;0;1},1,3)-WEEKDAY(DATE(YEAR(AE9)+{-1;0;1},1,3))+2))/7)+1</f>
        <v>35</v>
      </c>
      <c r="AF3" s="14">
        <f>INT((AF9-LOOKUP(AF9,DATE(YEAR(AF9)+{-1;0;1},1,3)-WEEKDAY(DATE(YEAR(AF9)+{-1;0;1},1,3))+2))/7)+1</f>
        <v>35</v>
      </c>
      <c r="AG3" s="14">
        <f>INT((AG9-LOOKUP(AG9,DATE(YEAR(AG9)+{-1;0;1},1,3)-WEEKDAY(DATE(YEAR(AG9)+{-1;0;1},1,3))+2))/7)+1</f>
        <v>35</v>
      </c>
      <c r="AH3" s="14">
        <f>INT((AH9-LOOKUP(AH9,DATE(YEAR(AH9)+{-1;0;1},1,3)-WEEKDAY(DATE(YEAR(AH9)+{-1;0;1},1,3))+2))/7)+1</f>
        <v>35</v>
      </c>
      <c r="AI3" s="14">
        <f>INT((AI9-LOOKUP(AI9,DATE(YEAR(AI9)+{-1;0;1},1,3)-WEEKDAY(DATE(YEAR(AI9)+{-1;0;1},1,3))+2))/7)+1</f>
        <v>35</v>
      </c>
      <c r="AJ3" s="14">
        <f>INT((AJ9-LOOKUP(AJ9,DATE(YEAR(AJ9)+{-1;0;1},1,3)-WEEKDAY(DATE(YEAR(AJ9)+{-1;0;1},1,3))+2))/7)+1</f>
        <v>35</v>
      </c>
      <c r="AK3" s="14">
        <f>INT((AK9-LOOKUP(AK9,DATE(YEAR(AK9)+{-1;0;1},1,3)-WEEKDAY(DATE(YEAR(AK9)+{-1;0;1},1,3))+2))/7)+1</f>
        <v>36</v>
      </c>
      <c r="AL3" s="14">
        <f>INT((AL9-LOOKUP(AL9,DATE(YEAR(AL9)+{-1;0;1},1,3)-WEEKDAY(DATE(YEAR(AL9)+{-1;0;1},1,3))+2))/7)+1</f>
        <v>36</v>
      </c>
      <c r="AM3" s="14">
        <f>INT((AM9-LOOKUP(AM9,DATE(YEAR(AM9)+{-1;0;1},1,3)-WEEKDAY(DATE(YEAR(AM9)+{-1;0;1},1,3))+2))/7)+1</f>
        <v>36</v>
      </c>
      <c r="AN3" s="14">
        <f>INT((AN9-LOOKUP(AN9,DATE(YEAR(AN9)+{-1;0;1},1,3)-WEEKDAY(DATE(YEAR(AN9)+{-1;0;1},1,3))+2))/7)+1</f>
        <v>36</v>
      </c>
      <c r="AO3" s="14">
        <f>INT((AO9-LOOKUP(AO9,DATE(YEAR(AO9)+{-1;0;1},1,3)-WEEKDAY(DATE(YEAR(AO9)+{-1;0;1},1,3))+2))/7)+1</f>
        <v>36</v>
      </c>
      <c r="AP3" s="14">
        <f>INT((AP9-LOOKUP(AP9,DATE(YEAR(AP9)+{-1;0;1},1,3)-WEEKDAY(DATE(YEAR(AP9)+{-1;0;1},1,3))+2))/7)+1</f>
        <v>36</v>
      </c>
      <c r="AQ3" s="14">
        <f>INT((AQ9-LOOKUP(AQ9,DATE(YEAR(AQ9)+{-1;0;1},1,3)-WEEKDAY(DATE(YEAR(AQ9)+{-1;0;1},1,3))+2))/7)+1</f>
        <v>36</v>
      </c>
      <c r="AR3" s="14">
        <f>INT((AR9-LOOKUP(AR9,DATE(YEAR(AR9)+{-1;0;1},1,3)-WEEKDAY(DATE(YEAR(AR9)+{-1;0;1},1,3))+2))/7)+1</f>
        <v>37</v>
      </c>
      <c r="AS3" s="14">
        <f>INT((AS9-LOOKUP(AS9,DATE(YEAR(AS9)+{-1;0;1},1,3)-WEEKDAY(DATE(YEAR(AS9)+{-1;0;1},1,3))+2))/7)+1</f>
        <v>37</v>
      </c>
      <c r="AT3" s="14">
        <f>INT((AT9-LOOKUP(AT9,DATE(YEAR(AT9)+{-1;0;1},1,3)-WEEKDAY(DATE(YEAR(AT9)+{-1;0;1},1,3))+2))/7)+1</f>
        <v>37</v>
      </c>
      <c r="AU3" s="14">
        <f>INT((AU9-LOOKUP(AU9,DATE(YEAR(AU9)+{-1;0;1},1,3)-WEEKDAY(DATE(YEAR(AU9)+{-1;0;1},1,3))+2))/7)+1</f>
        <v>37</v>
      </c>
      <c r="AV3" s="14">
        <f>INT((AV9-LOOKUP(AV9,DATE(YEAR(AV9)+{-1;0;1},1,3)-WEEKDAY(DATE(YEAR(AV9)+{-1;0;1},1,3))+2))/7)+1</f>
        <v>37</v>
      </c>
      <c r="AW3" s="14">
        <f>INT((AW9-LOOKUP(AW9,DATE(YEAR(AW9)+{-1;0;1},1,3)-WEEKDAY(DATE(YEAR(AW9)+{-1;0;1},1,3))+2))/7)+1</f>
        <v>37</v>
      </c>
      <c r="AX3" s="14">
        <f>INT((AX9-LOOKUP(AX9,DATE(YEAR(AX9)+{-1;0;1},1,3)-WEEKDAY(DATE(YEAR(AX9)+{-1;0;1},1,3))+2))/7)+1</f>
        <v>37</v>
      </c>
      <c r="AY3" s="14">
        <f>INT((AY9-LOOKUP(AY9,DATE(YEAR(AY9)+{-1;0;1},1,3)-WEEKDAY(DATE(YEAR(AY9)+{-1;0;1},1,3))+2))/7)+1</f>
        <v>38</v>
      </c>
      <c r="AZ3" s="14">
        <f>INT((AZ9-LOOKUP(AZ9,DATE(YEAR(AZ9)+{-1;0;1},1,3)-WEEKDAY(DATE(YEAR(AZ9)+{-1;0;1},1,3))+2))/7)+1</f>
        <v>38</v>
      </c>
      <c r="BA3" s="14">
        <f>INT((BA9-LOOKUP(BA9,DATE(YEAR(BA9)+{-1;0;1},1,3)-WEEKDAY(DATE(YEAR(BA9)+{-1;0;1},1,3))+2))/7)+1</f>
        <v>38</v>
      </c>
      <c r="BB3" s="14">
        <f>INT((BB9-LOOKUP(BB9,DATE(YEAR(BB9)+{-1;0;1},1,3)-WEEKDAY(DATE(YEAR(BB9)+{-1;0;1},1,3))+2))/7)+1</f>
        <v>38</v>
      </c>
      <c r="BC3" s="14">
        <f>INT((BC9-LOOKUP(BC9,DATE(YEAR(BC9)+{-1;0;1},1,3)-WEEKDAY(DATE(YEAR(BC9)+{-1;0;1},1,3))+2))/7)+1</f>
        <v>38</v>
      </c>
      <c r="BD3" s="14">
        <f>INT((BD9-LOOKUP(BD9,DATE(YEAR(BD9)+{-1;0;1},1,3)-WEEKDAY(DATE(YEAR(BD9)+{-1;0;1},1,3))+2))/7)+1</f>
        <v>38</v>
      </c>
      <c r="BE3" s="14">
        <f>INT((BE9-LOOKUP(BE9,DATE(YEAR(BE9)+{-1;0;1},1,3)-WEEKDAY(DATE(YEAR(BE9)+{-1;0;1},1,3))+2))/7)+1</f>
        <v>38</v>
      </c>
      <c r="BF3" s="14">
        <f>INT((BF9-LOOKUP(BF9,DATE(YEAR(BF9)+{-1;0;1},1,3)-WEEKDAY(DATE(YEAR(BF9)+{-1;0;1},1,3))+2))/7)+1</f>
        <v>39</v>
      </c>
      <c r="BG3" s="14">
        <f>INT((BG9-LOOKUP(BG9,DATE(YEAR(BG9)+{-1;0;1},1,3)-WEEKDAY(DATE(YEAR(BG9)+{-1;0;1},1,3))+2))/7)+1</f>
        <v>39</v>
      </c>
      <c r="BH3" s="14">
        <f>INT((BH9-LOOKUP(BH9,DATE(YEAR(BH9)+{-1;0;1},1,3)-WEEKDAY(DATE(YEAR(BH9)+{-1;0;1},1,3))+2))/7)+1</f>
        <v>39</v>
      </c>
      <c r="BI3" s="14">
        <f>INT((BI9-LOOKUP(BI9,DATE(YEAR(BI9)+{-1;0;1},1,3)-WEEKDAY(DATE(YEAR(BI9)+{-1;0;1},1,3))+2))/7)+1</f>
        <v>39</v>
      </c>
      <c r="BJ3" s="14">
        <f>INT((BJ9-LOOKUP(BJ9,DATE(YEAR(BJ9)+{-1;0;1},1,3)-WEEKDAY(DATE(YEAR(BJ9)+{-1;0;1},1,3))+2))/7)+1</f>
        <v>39</v>
      </c>
      <c r="BK3" s="14">
        <f>INT((BK9-LOOKUP(BK9,DATE(YEAR(BK9)+{-1;0;1},1,3)-WEEKDAY(DATE(YEAR(BK9)+{-1;0;1},1,3))+2))/7)+1</f>
        <v>39</v>
      </c>
      <c r="BL3" s="14">
        <f>INT((BL9-LOOKUP(BL9,DATE(YEAR(BL9)+{-1;0;1},1,3)-WEEKDAY(DATE(YEAR(BL9)+{-1;0;1},1,3))+2))/7)+1</f>
        <v>39</v>
      </c>
      <c r="BM3" s="14">
        <f>INT((BM9-LOOKUP(BM9,DATE(YEAR(BM9)+{-1;0;1},1,3)-WEEKDAY(DATE(YEAR(BM9)+{-1;0;1},1,3))+2))/7)+1</f>
        <v>40</v>
      </c>
      <c r="BN3" s="14">
        <f>INT((BN9-LOOKUP(BN9,DATE(YEAR(BN9)+{-1;0;1},1,3)-WEEKDAY(DATE(YEAR(BN9)+{-1;0;1},1,3))+2))/7)+1</f>
        <v>40</v>
      </c>
      <c r="BO3" s="14">
        <f>INT((BO9-LOOKUP(BO9,DATE(YEAR(BO9)+{-1;0;1},1,3)-WEEKDAY(DATE(YEAR(BO9)+{-1;0;1},1,3))+2))/7)+1</f>
        <v>40</v>
      </c>
      <c r="BP3" s="14">
        <f>INT((BP9-LOOKUP(BP9,DATE(YEAR(BP9)+{-1;0;1},1,3)-WEEKDAY(DATE(YEAR(BP9)+{-1;0;1},1,3))+2))/7)+1</f>
        <v>40</v>
      </c>
      <c r="BQ3" s="14">
        <f>INT((BQ9-LOOKUP(BQ9,DATE(YEAR(BQ9)+{-1;0;1},1,3)-WEEKDAY(DATE(YEAR(BQ9)+{-1;0;1},1,3))+2))/7)+1</f>
        <v>40</v>
      </c>
      <c r="BR3" s="14">
        <f>INT((BR9-LOOKUP(BR9,DATE(YEAR(BR9)+{-1;0;1},1,3)-WEEKDAY(DATE(YEAR(BR9)+{-1;0;1},1,3))+2))/7)+1</f>
        <v>40</v>
      </c>
      <c r="BS3" s="14">
        <f>INT((BS9-LOOKUP(BS9,DATE(YEAR(BS9)+{-1;0;1},1,3)-WEEKDAY(DATE(YEAR(BS9)+{-1;0;1},1,3))+2))/7)+1</f>
        <v>40</v>
      </c>
      <c r="BT3" s="14">
        <f>INT((BT9-LOOKUP(BT9,DATE(YEAR(BT9)+{-1;0;1},1,3)-WEEKDAY(DATE(YEAR(BT9)+{-1;0;1},1,3))+2))/7)+1</f>
        <v>41</v>
      </c>
      <c r="BU3" s="14">
        <f>INT((BU9-LOOKUP(BU9,DATE(YEAR(BU9)+{-1;0;1},1,3)-WEEKDAY(DATE(YEAR(BU9)+{-1;0;1},1,3))+2))/7)+1</f>
        <v>41</v>
      </c>
      <c r="BV3" s="14">
        <f>INT((BV9-LOOKUP(BV9,DATE(YEAR(BV9)+{-1;0;1},1,3)-WEEKDAY(DATE(YEAR(BV9)+{-1;0;1},1,3))+2))/7)+1</f>
        <v>41</v>
      </c>
      <c r="BW3" s="14">
        <f>INT((BW9-LOOKUP(BW9,DATE(YEAR(BW9)+{-1;0;1},1,3)-WEEKDAY(DATE(YEAR(BW9)+{-1;0;1},1,3))+2))/7)+1</f>
        <v>41</v>
      </c>
      <c r="BX3" s="14">
        <f>INT((BX9-LOOKUP(BX9,DATE(YEAR(BX9)+{-1;0;1},1,3)-WEEKDAY(DATE(YEAR(BX9)+{-1;0;1},1,3))+2))/7)+1</f>
        <v>41</v>
      </c>
      <c r="BY3" s="14">
        <f>INT((BY9-LOOKUP(BY9,DATE(YEAR(BY9)+{-1;0;1},1,3)-WEEKDAY(DATE(YEAR(BY9)+{-1;0;1},1,3))+2))/7)+1</f>
        <v>41</v>
      </c>
      <c r="BZ3" s="14">
        <f>INT((BZ9-LOOKUP(BZ9,DATE(YEAR(BZ9)+{-1;0;1},1,3)-WEEKDAY(DATE(YEAR(BZ9)+{-1;0;1},1,3))+2))/7)+1</f>
        <v>41</v>
      </c>
      <c r="CA3" s="14">
        <f>INT((CA9-LOOKUP(CA9,DATE(YEAR(CA9)+{-1;0;1},1,3)-WEEKDAY(DATE(YEAR(CA9)+{-1;0;1},1,3))+2))/7)+1</f>
        <v>42</v>
      </c>
      <c r="CB3" s="14">
        <f>INT((CB9-LOOKUP(CB9,DATE(YEAR(CB9)+{-1;0;1},1,3)-WEEKDAY(DATE(YEAR(CB9)+{-1;0;1},1,3))+2))/7)+1</f>
        <v>42</v>
      </c>
      <c r="CC3" s="14">
        <f>INT((CC9-LOOKUP(CC9,DATE(YEAR(CC9)+{-1;0;1},1,3)-WEEKDAY(DATE(YEAR(CC9)+{-1;0;1},1,3))+2))/7)+1</f>
        <v>42</v>
      </c>
      <c r="CD3" s="14">
        <f>INT((CD9-LOOKUP(CD9,DATE(YEAR(CD9)+{-1;0;1},1,3)-WEEKDAY(DATE(YEAR(CD9)+{-1;0;1},1,3))+2))/7)+1</f>
        <v>42</v>
      </c>
      <c r="CE3" s="14">
        <f>INT((CE9-LOOKUP(CE9,DATE(YEAR(CE9)+{-1;0;1},1,3)-WEEKDAY(DATE(YEAR(CE9)+{-1;0;1},1,3))+2))/7)+1</f>
        <v>42</v>
      </c>
      <c r="CF3" s="14">
        <f>INT((CF9-LOOKUP(CF9,DATE(YEAR(CF9)+{-1;0;1},1,3)-WEEKDAY(DATE(YEAR(CF9)+{-1;0;1},1,3))+2))/7)+1</f>
        <v>42</v>
      </c>
      <c r="CG3" s="14">
        <f>INT((CG9-LOOKUP(CG9,DATE(YEAR(CG9)+{-1;0;1},1,3)-WEEKDAY(DATE(YEAR(CG9)+{-1;0;1},1,3))+2))/7)+1</f>
        <v>42</v>
      </c>
      <c r="CH3" s="14">
        <f>INT((CH9-LOOKUP(CH9,DATE(YEAR(CH9)+{-1;0;1},1,3)-WEEKDAY(DATE(YEAR(CH9)+{-1;0;1},1,3))+2))/7)+1</f>
        <v>43</v>
      </c>
      <c r="CI3" s="14">
        <f>INT((CI9-LOOKUP(CI9,DATE(YEAR(CI9)+{-1;0;1},1,3)-WEEKDAY(DATE(YEAR(CI9)+{-1;0;1},1,3))+2))/7)+1</f>
        <v>43</v>
      </c>
      <c r="CJ3" s="14">
        <f>INT((CJ9-LOOKUP(CJ9,DATE(YEAR(CJ9)+{-1;0;1},1,3)-WEEKDAY(DATE(YEAR(CJ9)+{-1;0;1},1,3))+2))/7)+1</f>
        <v>43</v>
      </c>
      <c r="CK3" s="14">
        <f>INT((CK9-LOOKUP(CK9,DATE(YEAR(CK9)+{-1;0;1},1,3)-WEEKDAY(DATE(YEAR(CK9)+{-1;0;1},1,3))+2))/7)+1</f>
        <v>43</v>
      </c>
      <c r="CL3" s="14">
        <f>INT((CL9-LOOKUP(CL9,DATE(YEAR(CL9)+{-1;0;1},1,3)-WEEKDAY(DATE(YEAR(CL9)+{-1;0;1},1,3))+2))/7)+1</f>
        <v>43</v>
      </c>
      <c r="CM3" s="14">
        <f>INT((CM9-LOOKUP(CM9,DATE(YEAR(CM9)+{-1;0;1},1,3)-WEEKDAY(DATE(YEAR(CM9)+{-1;0;1},1,3))+2))/7)+1</f>
        <v>43</v>
      </c>
      <c r="CN3" s="14">
        <f>INT((CN9-LOOKUP(CN9,DATE(YEAR(CN9)+{-1;0;1},1,3)-WEEKDAY(DATE(YEAR(CN9)+{-1;0;1},1,3))+2))/7)+1</f>
        <v>43</v>
      </c>
      <c r="CO3" s="14">
        <f>INT((CO9-LOOKUP(CO9,DATE(YEAR(CO9)+{-1;0;1},1,3)-WEEKDAY(DATE(YEAR(CO9)+{-1;0;1},1,3))+2))/7)+1</f>
        <v>44</v>
      </c>
      <c r="CP3" s="14">
        <f>INT((CP9-LOOKUP(CP9,DATE(YEAR(CP9)+{-1;0;1},1,3)-WEEKDAY(DATE(YEAR(CP9)+{-1;0;1},1,3))+2))/7)+1</f>
        <v>44</v>
      </c>
      <c r="CQ3" s="14">
        <f>INT((CQ9-LOOKUP(CQ9,DATE(YEAR(CQ9)+{-1;0;1},1,3)-WEEKDAY(DATE(YEAR(CQ9)+{-1;0;1},1,3))+2))/7)+1</f>
        <v>44</v>
      </c>
      <c r="CR3" s="14">
        <f>INT((CR9-LOOKUP(CR9,DATE(YEAR(CR9)+{-1;0;1},1,3)-WEEKDAY(DATE(YEAR(CR9)+{-1;0;1},1,3))+2))/7)+1</f>
        <v>44</v>
      </c>
      <c r="CS3" s="14">
        <f>INT((CS9-LOOKUP(CS9,DATE(YEAR(CS9)+{-1;0;1},1,3)-WEEKDAY(DATE(YEAR(CS9)+{-1;0;1},1,3))+2))/7)+1</f>
        <v>44</v>
      </c>
      <c r="CT3" s="14">
        <f>INT((CT9-LOOKUP(CT9,DATE(YEAR(CT9)+{-1;0;1},1,3)-WEEKDAY(DATE(YEAR(CT9)+{-1;0;1},1,3))+2))/7)+1</f>
        <v>44</v>
      </c>
      <c r="CU3" s="14">
        <f>INT((CU9-LOOKUP(CU9,DATE(YEAR(CU9)+{-1;0;1},1,3)-WEEKDAY(DATE(YEAR(CU9)+{-1;0;1},1,3))+2))/7)+1</f>
        <v>44</v>
      </c>
      <c r="CV3" s="14">
        <f>INT((CV9-LOOKUP(CV9,DATE(YEAR(CV9)+{-1;0;1},1,3)-WEEKDAY(DATE(YEAR(CV9)+{-1;0;1},1,3))+2))/7)+1</f>
        <v>45</v>
      </c>
      <c r="CW3" s="14">
        <f>INT((CW9-LOOKUP(CW9,DATE(YEAR(CW9)+{-1;0;1},1,3)-WEEKDAY(DATE(YEAR(CW9)+{-1;0;1},1,3))+2))/7)+1</f>
        <v>45</v>
      </c>
      <c r="CX3" s="14">
        <f>INT((CX9-LOOKUP(CX9,DATE(YEAR(CX9)+{-1;0;1},1,3)-WEEKDAY(DATE(YEAR(CX9)+{-1;0;1},1,3))+2))/7)+1</f>
        <v>45</v>
      </c>
      <c r="CY3" s="14">
        <f>INT((CY9-LOOKUP(CY9,DATE(YEAR(CY9)+{-1;0;1},1,3)-WEEKDAY(DATE(YEAR(CY9)+{-1;0;1},1,3))+2))/7)+1</f>
        <v>45</v>
      </c>
      <c r="CZ3" s="14">
        <f>INT((CZ9-LOOKUP(CZ9,DATE(YEAR(CZ9)+{-1;0;1},1,3)-WEEKDAY(DATE(YEAR(CZ9)+{-1;0;1},1,3))+2))/7)+1</f>
        <v>45</v>
      </c>
      <c r="DA3" s="14">
        <f>INT((DA9-LOOKUP(DA9,DATE(YEAR(DA9)+{-1;0;1},1,3)-WEEKDAY(DATE(YEAR(DA9)+{-1;0;1},1,3))+2))/7)+1</f>
        <v>45</v>
      </c>
      <c r="DB3" s="14">
        <f>INT((DB9-LOOKUP(DB9,DATE(YEAR(DB9)+{-1;0;1},1,3)-WEEKDAY(DATE(YEAR(DB9)+{-1;0;1},1,3))+2))/7)+1</f>
        <v>45</v>
      </c>
      <c r="DC3" s="14">
        <f>INT((DC9-LOOKUP(DC9,DATE(YEAR(DC9)+{-1;0;1},1,3)-WEEKDAY(DATE(YEAR(DC9)+{-1;0;1},1,3))+2))/7)+1</f>
        <v>46</v>
      </c>
      <c r="DD3" s="14">
        <f>INT((DD9-LOOKUP(DD9,DATE(YEAR(DD9)+{-1;0;1},1,3)-WEEKDAY(DATE(YEAR(DD9)+{-1;0;1},1,3))+2))/7)+1</f>
        <v>46</v>
      </c>
      <c r="DE3" s="14">
        <f>INT((DE9-LOOKUP(DE9,DATE(YEAR(DE9)+{-1;0;1},1,3)-WEEKDAY(DATE(YEAR(DE9)+{-1;0;1},1,3))+2))/7)+1</f>
        <v>46</v>
      </c>
      <c r="DF3" s="14">
        <f>INT((DF9-LOOKUP(DF9,DATE(YEAR(DF9)+{-1;0;1},1,3)-WEEKDAY(DATE(YEAR(DF9)+{-1;0;1},1,3))+2))/7)+1</f>
        <v>46</v>
      </c>
      <c r="DG3" s="14">
        <f>INT((DG9-LOOKUP(DG9,DATE(YEAR(DG9)+{-1;0;1},1,3)-WEEKDAY(DATE(YEAR(DG9)+{-1;0;1},1,3))+2))/7)+1</f>
        <v>46</v>
      </c>
      <c r="DH3" s="14">
        <f>INT((DH9-LOOKUP(DH9,DATE(YEAR(DH9)+{-1;0;1},1,3)-WEEKDAY(DATE(YEAR(DH9)+{-1;0;1},1,3))+2))/7)+1</f>
        <v>46</v>
      </c>
      <c r="DI3" s="14">
        <f>INT((DI9-LOOKUP(DI9,DATE(YEAR(DI9)+{-1;0;1},1,3)-WEEKDAY(DATE(YEAR(DI9)+{-1;0;1},1,3))+2))/7)+1</f>
        <v>46</v>
      </c>
      <c r="DJ3" s="14">
        <f>INT((DJ9-LOOKUP(DJ9,DATE(YEAR(DJ9)+{-1;0;1},1,3)-WEEKDAY(DATE(YEAR(DJ9)+{-1;0;1},1,3))+2))/7)+1</f>
        <v>47</v>
      </c>
      <c r="DK3" s="14">
        <f>INT((DK9-LOOKUP(DK9,DATE(YEAR(DK9)+{-1;0;1},1,3)-WEEKDAY(DATE(YEAR(DK9)+{-1;0;1},1,3))+2))/7)+1</f>
        <v>47</v>
      </c>
      <c r="DL3" s="14">
        <f>INT((DL9-LOOKUP(DL9,DATE(YEAR(DL9)+{-1;0;1},1,3)-WEEKDAY(DATE(YEAR(DL9)+{-1;0;1},1,3))+2))/7)+1</f>
        <v>47</v>
      </c>
      <c r="DM3" s="14">
        <f>INT((DM9-LOOKUP(DM9,DATE(YEAR(DM9)+{-1;0;1},1,3)-WEEKDAY(DATE(YEAR(DM9)+{-1;0;1},1,3))+2))/7)+1</f>
        <v>47</v>
      </c>
      <c r="DN3" s="14">
        <f>INT((DN9-LOOKUP(DN9,DATE(YEAR(DN9)+{-1;0;1},1,3)-WEEKDAY(DATE(YEAR(DN9)+{-1;0;1},1,3))+2))/7)+1</f>
        <v>47</v>
      </c>
      <c r="DO3" s="14">
        <f>INT((DO9-LOOKUP(DO9,DATE(YEAR(DO9)+{-1;0;1},1,3)-WEEKDAY(DATE(YEAR(DO9)+{-1;0;1},1,3))+2))/7)+1</f>
        <v>47</v>
      </c>
      <c r="DP3" s="14">
        <f>INT((DP9-LOOKUP(DP9,DATE(YEAR(DP9)+{-1;0;1},1,3)-WEEKDAY(DATE(YEAR(DP9)+{-1;0;1},1,3))+2))/7)+1</f>
        <v>47</v>
      </c>
      <c r="DQ3" s="14">
        <f>INT((DQ9-LOOKUP(DQ9,DATE(YEAR(DQ9)+{-1;0;1},1,3)-WEEKDAY(DATE(YEAR(DQ9)+{-1;0;1},1,3))+2))/7)+1</f>
        <v>48</v>
      </c>
      <c r="DR3" s="14">
        <f>INT((DR9-LOOKUP(DR9,DATE(YEAR(DR9)+{-1;0;1},1,3)-WEEKDAY(DATE(YEAR(DR9)+{-1;0;1},1,3))+2))/7)+1</f>
        <v>48</v>
      </c>
      <c r="DS3" s="14">
        <f>INT((DS9-LOOKUP(DS9,DATE(YEAR(DS9)+{-1;0;1},1,3)-WEEKDAY(DATE(YEAR(DS9)+{-1;0;1},1,3))+2))/7)+1</f>
        <v>48</v>
      </c>
      <c r="DT3" s="14">
        <f>INT((DT9-LOOKUP(DT9,DATE(YEAR(DT9)+{-1;0;1},1,3)-WEEKDAY(DATE(YEAR(DT9)+{-1;0;1},1,3))+2))/7)+1</f>
        <v>48</v>
      </c>
      <c r="DU3" s="14">
        <f>INT((DU9-LOOKUP(DU9,DATE(YEAR(DU9)+{-1;0;1},1,3)-WEEKDAY(DATE(YEAR(DU9)+{-1;0;1},1,3))+2))/7)+1</f>
        <v>48</v>
      </c>
      <c r="DV3" s="14">
        <f>INT((DV9-LOOKUP(DV9,DATE(YEAR(DV9)+{-1;0;1},1,3)-WEEKDAY(DATE(YEAR(DV9)+{-1;0;1},1,3))+2))/7)+1</f>
        <v>48</v>
      </c>
      <c r="DW3" s="14">
        <f>INT((DW9-LOOKUP(DW9,DATE(YEAR(DW9)+{-1;0;1},1,3)-WEEKDAY(DATE(YEAR(DW9)+{-1;0;1},1,3))+2))/7)+1</f>
        <v>48</v>
      </c>
      <c r="DX3" s="14">
        <f>INT((DX9-LOOKUP(DX9,DATE(YEAR(DX9)+{-1;0;1},1,3)-WEEKDAY(DATE(YEAR(DX9)+{-1;0;1},1,3))+2))/7)+1</f>
        <v>49</v>
      </c>
      <c r="DY3" s="14">
        <f>INT((DY9-LOOKUP(DY9,DATE(YEAR(DY9)+{-1;0;1},1,3)-WEEKDAY(DATE(YEAR(DY9)+{-1;0;1},1,3))+2))/7)+1</f>
        <v>49</v>
      </c>
      <c r="DZ3" s="14">
        <f>INT((DZ9-LOOKUP(DZ9,DATE(YEAR(DZ9)+{-1;0;1},1,3)-WEEKDAY(DATE(YEAR(DZ9)+{-1;0;1},1,3))+2))/7)+1</f>
        <v>49</v>
      </c>
      <c r="EA3" s="14">
        <f>INT((EA9-LOOKUP(EA9,DATE(YEAR(EA9)+{-1;0;1},1,3)-WEEKDAY(DATE(YEAR(EA9)+{-1;0;1},1,3))+2))/7)+1</f>
        <v>49</v>
      </c>
      <c r="EB3" s="14">
        <f>INT((EB9-LOOKUP(EB9,DATE(YEAR(EB9)+{-1;0;1},1,3)-WEEKDAY(DATE(YEAR(EB9)+{-1;0;1},1,3))+2))/7)+1</f>
        <v>49</v>
      </c>
      <c r="EC3" s="14">
        <f>INT((EC9-LOOKUP(EC9,DATE(YEAR(EC9)+{-1;0;1},1,3)-WEEKDAY(DATE(YEAR(EC9)+{-1;0;1},1,3))+2))/7)+1</f>
        <v>49</v>
      </c>
      <c r="ED3" s="14">
        <f>INT((ED9-LOOKUP(ED9,DATE(YEAR(ED9)+{-1;0;1},1,3)-WEEKDAY(DATE(YEAR(ED9)+{-1;0;1},1,3))+2))/7)+1</f>
        <v>49</v>
      </c>
      <c r="EE3" s="14">
        <f>INT((EE9-LOOKUP(EE9,DATE(YEAR(EE9)+{-1;0;1},1,3)-WEEKDAY(DATE(YEAR(EE9)+{-1;0;1},1,3))+2))/7)+1</f>
        <v>50</v>
      </c>
      <c r="EF3" s="14">
        <f>INT((EF9-LOOKUP(EF9,DATE(YEAR(EF9)+{-1;0;1},1,3)-WEEKDAY(DATE(YEAR(EF9)+{-1;0;1},1,3))+2))/7)+1</f>
        <v>50</v>
      </c>
      <c r="EG3" s="14">
        <f>INT((EG9-LOOKUP(EG9,DATE(YEAR(EG9)+{-1;0;1},1,3)-WEEKDAY(DATE(YEAR(EG9)+{-1;0;1},1,3))+2))/7)+1</f>
        <v>50</v>
      </c>
      <c r="EH3" s="14">
        <f>INT((EH9-LOOKUP(EH9,DATE(YEAR(EH9)+{-1;0;1},1,3)-WEEKDAY(DATE(YEAR(EH9)+{-1;0;1},1,3))+2))/7)+1</f>
        <v>50</v>
      </c>
      <c r="EI3" s="14">
        <f>INT((EI9-LOOKUP(EI9,DATE(YEAR(EI9)+{-1;0;1},1,3)-WEEKDAY(DATE(YEAR(EI9)+{-1;0;1},1,3))+2))/7)+1</f>
        <v>50</v>
      </c>
      <c r="EJ3" s="14">
        <f>INT((EJ9-LOOKUP(EJ9,DATE(YEAR(EJ9)+{-1;0;1},1,3)-WEEKDAY(DATE(YEAR(EJ9)+{-1;0;1},1,3))+2))/7)+1</f>
        <v>50</v>
      </c>
      <c r="EK3" s="14">
        <f>INT((EK9-LOOKUP(EK9,DATE(YEAR(EK9)+{-1;0;1},1,3)-WEEKDAY(DATE(YEAR(EK9)+{-1;0;1},1,3))+2))/7)+1</f>
        <v>50</v>
      </c>
      <c r="EL3" s="14">
        <f>INT((EL9-LOOKUP(EL9,DATE(YEAR(EL9)+{-1;0;1},1,3)-WEEKDAY(DATE(YEAR(EL9)+{-1;0;1},1,3))+2))/7)+1</f>
        <v>51</v>
      </c>
      <c r="EM3" s="14">
        <f>INT((EM9-LOOKUP(EM9,DATE(YEAR(EM9)+{-1;0;1},1,3)-WEEKDAY(DATE(YEAR(EM9)+{-1;0;1},1,3))+2))/7)+1</f>
        <v>51</v>
      </c>
      <c r="EN3" s="14">
        <f>INT((EN9-LOOKUP(EN9,DATE(YEAR(EN9)+{-1;0;1},1,3)-WEEKDAY(DATE(YEAR(EN9)+{-1;0;1},1,3))+2))/7)+1</f>
        <v>51</v>
      </c>
      <c r="EO3" s="14">
        <f>INT((EO9-LOOKUP(EO9,DATE(YEAR(EO9)+{-1;0;1},1,3)-WEEKDAY(DATE(YEAR(EO9)+{-1;0;1},1,3))+2))/7)+1</f>
        <v>51</v>
      </c>
      <c r="EP3" s="14">
        <f>INT((EP9-LOOKUP(EP9,DATE(YEAR(EP9)+{-1;0;1},1,3)-WEEKDAY(DATE(YEAR(EP9)+{-1;0;1},1,3))+2))/7)+1</f>
        <v>51</v>
      </c>
      <c r="EQ3" s="14">
        <f>INT((EQ9-LOOKUP(EQ9,DATE(YEAR(EQ9)+{-1;0;1},1,3)-WEEKDAY(DATE(YEAR(EQ9)+{-1;0;1},1,3))+2))/7)+1</f>
        <v>51</v>
      </c>
      <c r="ER3" s="14">
        <f>INT((ER9-LOOKUP(ER9,DATE(YEAR(ER9)+{-1;0;1},1,3)-WEEKDAY(DATE(YEAR(ER9)+{-1;0;1},1,3))+2))/7)+1</f>
        <v>51</v>
      </c>
      <c r="ES3" s="14">
        <f>INT((ES9-LOOKUP(ES9,DATE(YEAR(ES9)+{-1;0;1},1,3)-WEEKDAY(DATE(YEAR(ES9)+{-1;0;1},1,3))+2))/7)+1</f>
        <v>52</v>
      </c>
      <c r="ET3" s="14">
        <f>INT((ET9-LOOKUP(ET9,DATE(YEAR(ET9)+{-1;0;1},1,3)-WEEKDAY(DATE(YEAR(ET9)+{-1;0;1},1,3))+2))/7)+1</f>
        <v>52</v>
      </c>
      <c r="EU3" s="14">
        <f>INT((EU9-LOOKUP(EU9,DATE(YEAR(EU9)+{-1;0;1},1,3)-WEEKDAY(DATE(YEAR(EU9)+{-1;0;1},1,3))+2))/7)+1</f>
        <v>52</v>
      </c>
      <c r="EV3" s="14">
        <f>INT((EV9-LOOKUP(EV9,DATE(YEAR(EV9)+{-1;0;1},1,3)-WEEKDAY(DATE(YEAR(EV9)+{-1;0;1},1,3))+2))/7)+1</f>
        <v>52</v>
      </c>
      <c r="EW3" s="14">
        <f>INT((EW9-LOOKUP(EW9,DATE(YEAR(EW9)+{-1;0;1},1,3)-WEEKDAY(DATE(YEAR(EW9)+{-1;0;1},1,3))+2))/7)+1</f>
        <v>52</v>
      </c>
      <c r="EX3" s="14">
        <f>INT((EX9-LOOKUP(EX9,DATE(YEAR(EX9)+{-1;0;1},1,3)-WEEKDAY(DATE(YEAR(EX9)+{-1;0;1},1,3))+2))/7)+1</f>
        <v>52</v>
      </c>
      <c r="EY3" s="14">
        <f>INT((EY9-LOOKUP(EY9,DATE(YEAR(EY9)+{-1;0;1},1,3)-WEEKDAY(DATE(YEAR(EY9)+{-1;0;1},1,3))+2))/7)+1</f>
        <v>52</v>
      </c>
      <c r="EZ3" s="14">
        <f>INT((EZ9-LOOKUP(EZ9,DATE(YEAR(EZ9)+{-1;0;1},1,3)-WEEKDAY(DATE(YEAR(EZ9)+{-1;0;1},1,3))+2))/7)+1</f>
        <v>1</v>
      </c>
      <c r="FA3" s="14">
        <f>INT((FA9-LOOKUP(FA9,DATE(YEAR(FA9)+{-1;0;1},1,3)-WEEKDAY(DATE(YEAR(FA9)+{-1;0;1},1,3))+2))/7)+1</f>
        <v>1</v>
      </c>
      <c r="FB3" s="14">
        <f>INT((FB9-LOOKUP(FB9,DATE(YEAR(FB9)+{-1;0;1},1,3)-WEEKDAY(DATE(YEAR(FB9)+{-1;0;1},1,3))+2))/7)+1</f>
        <v>1</v>
      </c>
      <c r="FC3" s="14">
        <f>INT((FC9-LOOKUP(FC9,DATE(YEAR(FC9)+{-1;0;1},1,3)-WEEKDAY(DATE(YEAR(FC9)+{-1;0;1},1,3))+2))/7)+1</f>
        <v>1</v>
      </c>
      <c r="FD3" s="14">
        <f>INT((FD9-LOOKUP(FD9,DATE(YEAR(FD9)+{-1;0;1},1,3)-WEEKDAY(DATE(YEAR(FD9)+{-1;0;1},1,3))+2))/7)+1</f>
        <v>1</v>
      </c>
      <c r="FE3" s="14">
        <f>INT((FE9-LOOKUP(FE9,DATE(YEAR(FE9)+{-1;0;1},1,3)-WEEKDAY(DATE(YEAR(FE9)+{-1;0;1},1,3))+2))/7)+1</f>
        <v>1</v>
      </c>
      <c r="FF3" s="14">
        <f>INT((FF9-LOOKUP(FF9,DATE(YEAR(FF9)+{-1;0;1},1,3)-WEEKDAY(DATE(YEAR(FF9)+{-1;0;1},1,3))+2))/7)+1</f>
        <v>1</v>
      </c>
      <c r="FG3" s="14">
        <f>INT((FG9-LOOKUP(FG9,DATE(YEAR(FG9)+{-1;0;1},1,3)-WEEKDAY(DATE(YEAR(FG9)+{-1;0;1},1,3))+2))/7)+1</f>
        <v>2</v>
      </c>
      <c r="FH3" s="14">
        <f>INT((FH9-LOOKUP(FH9,DATE(YEAR(FH9)+{-1;0;1},1,3)-WEEKDAY(DATE(YEAR(FH9)+{-1;0;1},1,3))+2))/7)+1</f>
        <v>2</v>
      </c>
      <c r="FI3" s="14">
        <f>INT((FI9-LOOKUP(FI9,DATE(YEAR(FI9)+{-1;0;1},1,3)-WEEKDAY(DATE(YEAR(FI9)+{-1;0;1},1,3))+2))/7)+1</f>
        <v>2</v>
      </c>
      <c r="FJ3" s="14">
        <f>INT((FJ9-LOOKUP(FJ9,DATE(YEAR(FJ9)+{-1;0;1},1,3)-WEEKDAY(DATE(YEAR(FJ9)+{-1;0;1},1,3))+2))/7)+1</f>
        <v>2</v>
      </c>
      <c r="FK3" s="14">
        <f>INT((FK9-LOOKUP(FK9,DATE(YEAR(FK9)+{-1;0;1},1,3)-WEEKDAY(DATE(YEAR(FK9)+{-1;0;1},1,3))+2))/7)+1</f>
        <v>2</v>
      </c>
      <c r="FL3" s="14">
        <f>INT((FL9-LOOKUP(FL9,DATE(YEAR(FL9)+{-1;0;1},1,3)-WEEKDAY(DATE(YEAR(FL9)+{-1;0;1},1,3))+2))/7)+1</f>
        <v>2</v>
      </c>
      <c r="FM3" s="14">
        <f>INT((FM9-LOOKUP(FM9,DATE(YEAR(FM9)+{-1;0;1},1,3)-WEEKDAY(DATE(YEAR(FM9)+{-1;0;1},1,3))+2))/7)+1</f>
        <v>2</v>
      </c>
      <c r="FN3" s="14">
        <f>INT((FN9-LOOKUP(FN9,DATE(YEAR(FN9)+{-1;0;1},1,3)-WEEKDAY(DATE(YEAR(FN9)+{-1;0;1},1,3))+2))/7)+1</f>
        <v>3</v>
      </c>
      <c r="FO3" s="14">
        <f>INT((FO9-LOOKUP(FO9,DATE(YEAR(FO9)+{-1;0;1},1,3)-WEEKDAY(DATE(YEAR(FO9)+{-1;0;1},1,3))+2))/7)+1</f>
        <v>3</v>
      </c>
      <c r="FP3" s="14">
        <f>INT((FP9-LOOKUP(FP9,DATE(YEAR(FP9)+{-1;0;1},1,3)-WEEKDAY(DATE(YEAR(FP9)+{-1;0;1},1,3))+2))/7)+1</f>
        <v>3</v>
      </c>
      <c r="FQ3" s="14">
        <f>INT((FQ9-LOOKUP(FQ9,DATE(YEAR(FQ9)+{-1;0;1},1,3)-WEEKDAY(DATE(YEAR(FQ9)+{-1;0;1},1,3))+2))/7)+1</f>
        <v>3</v>
      </c>
      <c r="FR3" s="14">
        <f>INT((FR9-LOOKUP(FR9,DATE(YEAR(FR9)+{-1;0;1},1,3)-WEEKDAY(DATE(YEAR(FR9)+{-1;0;1},1,3))+2))/7)+1</f>
        <v>3</v>
      </c>
      <c r="FS3" s="14">
        <f>INT((FS9-LOOKUP(FS9,DATE(YEAR(FS9)+{-1;0;1},1,3)-WEEKDAY(DATE(YEAR(FS9)+{-1;0;1},1,3))+2))/7)+1</f>
        <v>3</v>
      </c>
      <c r="FT3" s="14">
        <f>INT((FT9-LOOKUP(FT9,DATE(YEAR(FT9)+{-1;0;1},1,3)-WEEKDAY(DATE(YEAR(FT9)+{-1;0;1},1,3))+2))/7)+1</f>
        <v>3</v>
      </c>
      <c r="FU3" s="14">
        <f>INT((FU9-LOOKUP(FU9,DATE(YEAR(FU9)+{-1;0;1},1,3)-WEEKDAY(DATE(YEAR(FU9)+{-1;0;1},1,3))+2))/7)+1</f>
        <v>4</v>
      </c>
      <c r="FV3" s="14">
        <f>INT((FV9-LOOKUP(FV9,DATE(YEAR(FV9)+{-1;0;1},1,3)-WEEKDAY(DATE(YEAR(FV9)+{-1;0;1},1,3))+2))/7)+1</f>
        <v>4</v>
      </c>
      <c r="FW3" s="14">
        <f>INT((FW9-LOOKUP(FW9,DATE(YEAR(FW9)+{-1;0;1},1,3)-WEEKDAY(DATE(YEAR(FW9)+{-1;0;1},1,3))+2))/7)+1</f>
        <v>4</v>
      </c>
      <c r="FX3" s="14">
        <f>INT((FX9-LOOKUP(FX9,DATE(YEAR(FX9)+{-1;0;1},1,3)-WEEKDAY(DATE(YEAR(FX9)+{-1;0;1},1,3))+2))/7)+1</f>
        <v>4</v>
      </c>
      <c r="FY3" s="14">
        <f>INT((FY9-LOOKUP(FY9,DATE(YEAR(FY9)+{-1;0;1},1,3)-WEEKDAY(DATE(YEAR(FY9)+{-1;0;1},1,3))+2))/7)+1</f>
        <v>4</v>
      </c>
      <c r="FZ3" s="14">
        <f>INT((FZ9-LOOKUP(FZ9,DATE(YEAR(FZ9)+{-1;0;1},1,3)-WEEKDAY(DATE(YEAR(FZ9)+{-1;0;1},1,3))+2))/7)+1</f>
        <v>4</v>
      </c>
      <c r="GA3" s="14">
        <f>INT((GA9-LOOKUP(GA9,DATE(YEAR(GA9)+{-1;0;1},1,3)-WEEKDAY(DATE(YEAR(GA9)+{-1;0;1},1,3))+2))/7)+1</f>
        <v>4</v>
      </c>
      <c r="GB3" s="14">
        <f>INT((GB9-LOOKUP(GB9,DATE(YEAR(GB9)+{-1;0;1},1,3)-WEEKDAY(DATE(YEAR(GB9)+{-1;0;1},1,3))+2))/7)+1</f>
        <v>5</v>
      </c>
      <c r="GC3" s="14">
        <f>INT((GC9-LOOKUP(GC9,DATE(YEAR(GC9)+{-1;0;1},1,3)-WEEKDAY(DATE(YEAR(GC9)+{-1;0;1},1,3))+2))/7)+1</f>
        <v>5</v>
      </c>
      <c r="GD3" s="14">
        <f>INT((GD9-LOOKUP(GD9,DATE(YEAR(GD9)+{-1;0;1},1,3)-WEEKDAY(DATE(YEAR(GD9)+{-1;0;1},1,3))+2))/7)+1</f>
        <v>5</v>
      </c>
      <c r="GE3" s="14">
        <f>INT((GE9-LOOKUP(GE9,DATE(YEAR(GE9)+{-1;0;1},1,3)-WEEKDAY(DATE(YEAR(GE9)+{-1;0;1},1,3))+2))/7)+1</f>
        <v>5</v>
      </c>
      <c r="GF3" s="14">
        <f>INT((GF9-LOOKUP(GF9,DATE(YEAR(GF9)+{-1;0;1},1,3)-WEEKDAY(DATE(YEAR(GF9)+{-1;0;1},1,3))+2))/7)+1</f>
        <v>5</v>
      </c>
      <c r="GG3" s="14">
        <f>INT((GG9-LOOKUP(GG9,DATE(YEAR(GG9)+{-1;0;1},1,3)-WEEKDAY(DATE(YEAR(GG9)+{-1;0;1},1,3))+2))/7)+1</f>
        <v>5</v>
      </c>
      <c r="GH3" s="14">
        <f>INT((GH9-LOOKUP(GH9,DATE(YEAR(GH9)+{-1;0;1},1,3)-WEEKDAY(DATE(YEAR(GH9)+{-1;0;1},1,3))+2))/7)+1</f>
        <v>5</v>
      </c>
      <c r="GI3" s="14">
        <f>INT((GI9-LOOKUP(GI9,DATE(YEAR(GI9)+{-1;0;1},1,3)-WEEKDAY(DATE(YEAR(GI9)+{-1;0;1},1,3))+2))/7)+1</f>
        <v>6</v>
      </c>
      <c r="GJ3" s="14">
        <f>INT((GJ9-LOOKUP(GJ9,DATE(YEAR(GJ9)+{-1;0;1},1,3)-WEEKDAY(DATE(YEAR(GJ9)+{-1;0;1},1,3))+2))/7)+1</f>
        <v>6</v>
      </c>
      <c r="GK3" s="14">
        <f>INT((GK9-LOOKUP(GK9,DATE(YEAR(GK9)+{-1;0;1},1,3)-WEEKDAY(DATE(YEAR(GK9)+{-1;0;1},1,3))+2))/7)+1</f>
        <v>6</v>
      </c>
      <c r="GL3" s="14">
        <f>INT((GL9-LOOKUP(GL9,DATE(YEAR(GL9)+{-1;0;1},1,3)-WEEKDAY(DATE(YEAR(GL9)+{-1;0;1},1,3))+2))/7)+1</f>
        <v>6</v>
      </c>
      <c r="GM3" s="14">
        <f>INT((GM9-LOOKUP(GM9,DATE(YEAR(GM9)+{-1;0;1},1,3)-WEEKDAY(DATE(YEAR(GM9)+{-1;0;1},1,3))+2))/7)+1</f>
        <v>6</v>
      </c>
      <c r="GN3" s="14">
        <f>INT((GN9-LOOKUP(GN9,DATE(YEAR(GN9)+{-1;0;1},1,3)-WEEKDAY(DATE(YEAR(GN9)+{-1;0;1},1,3))+2))/7)+1</f>
        <v>6</v>
      </c>
      <c r="GO3" s="14">
        <f>INT((GO9-LOOKUP(GO9,DATE(YEAR(GO9)+{-1;0;1},1,3)-WEEKDAY(DATE(YEAR(GO9)+{-1;0;1},1,3))+2))/7)+1</f>
        <v>6</v>
      </c>
      <c r="GP3" s="14">
        <f>INT((GP9-LOOKUP(GP9,DATE(YEAR(GP9)+{-1;0;1},1,3)-WEEKDAY(DATE(YEAR(GP9)+{-1;0;1},1,3))+2))/7)+1</f>
        <v>7</v>
      </c>
      <c r="GQ3" s="14">
        <f>INT((GQ9-LOOKUP(GQ9,DATE(YEAR(GQ9)+{-1;0;1},1,3)-WEEKDAY(DATE(YEAR(GQ9)+{-1;0;1},1,3))+2))/7)+1</f>
        <v>7</v>
      </c>
      <c r="GR3" s="14">
        <f>INT((GR9-LOOKUP(GR9,DATE(YEAR(GR9)+{-1;0;1},1,3)-WEEKDAY(DATE(YEAR(GR9)+{-1;0;1},1,3))+2))/7)+1</f>
        <v>7</v>
      </c>
      <c r="GS3" s="14">
        <f>INT((GS9-LOOKUP(GS9,DATE(YEAR(GS9)+{-1;0;1},1,3)-WEEKDAY(DATE(YEAR(GS9)+{-1;0;1},1,3))+2))/7)+1</f>
        <v>7</v>
      </c>
      <c r="GT3" s="14">
        <f>INT((GT9-LOOKUP(GT9,DATE(YEAR(GT9)+{-1;0;1},1,3)-WEEKDAY(DATE(YEAR(GT9)+{-1;0;1},1,3))+2))/7)+1</f>
        <v>7</v>
      </c>
      <c r="GU3" s="14">
        <f>INT((GU9-LOOKUP(GU9,DATE(YEAR(GU9)+{-1;0;1},1,3)-WEEKDAY(DATE(YEAR(GU9)+{-1;0;1},1,3))+2))/7)+1</f>
        <v>7</v>
      </c>
      <c r="GV3" s="14">
        <f>INT((GV9-LOOKUP(GV9,DATE(YEAR(GV9)+{-1;0;1},1,3)-WEEKDAY(DATE(YEAR(GV9)+{-1;0;1},1,3))+2))/7)+1</f>
        <v>7</v>
      </c>
      <c r="GW3" s="14">
        <f>INT((GW9-LOOKUP(GW9,DATE(YEAR(GW9)+{-1;0;1},1,3)-WEEKDAY(DATE(YEAR(GW9)+{-1;0;1},1,3))+2))/7)+1</f>
        <v>8</v>
      </c>
      <c r="GX3" s="14">
        <f>INT((GX9-LOOKUP(GX9,DATE(YEAR(GX9)+{-1;0;1},1,3)-WEEKDAY(DATE(YEAR(GX9)+{-1;0;1},1,3))+2))/7)+1</f>
        <v>8</v>
      </c>
      <c r="GY3" s="14">
        <f>INT((GY9-LOOKUP(GY9,DATE(YEAR(GY9)+{-1;0;1},1,3)-WEEKDAY(DATE(YEAR(GY9)+{-1;0;1},1,3))+2))/7)+1</f>
        <v>8</v>
      </c>
      <c r="GZ3" s="14">
        <f>INT((GZ9-LOOKUP(GZ9,DATE(YEAR(GZ9)+{-1;0;1},1,3)-WEEKDAY(DATE(YEAR(GZ9)+{-1;0;1},1,3))+2))/7)+1</f>
        <v>8</v>
      </c>
      <c r="HA3" s="14">
        <f>INT((HA9-LOOKUP(HA9,DATE(YEAR(HA9)+{-1;0;1},1,3)-WEEKDAY(DATE(YEAR(HA9)+{-1;0;1},1,3))+2))/7)+1</f>
        <v>8</v>
      </c>
      <c r="HB3" s="14">
        <f>INT((HB9-LOOKUP(HB9,DATE(YEAR(HB9)+{-1;0;1},1,3)-WEEKDAY(DATE(YEAR(HB9)+{-1;0;1},1,3))+2))/7)+1</f>
        <v>8</v>
      </c>
      <c r="HC3" s="14">
        <f>INT((HC9-LOOKUP(HC9,DATE(YEAR(HC9)+{-1;0;1},1,3)-WEEKDAY(DATE(YEAR(HC9)+{-1;0;1},1,3))+2))/7)+1</f>
        <v>8</v>
      </c>
      <c r="HD3" s="14">
        <f>INT((HD9-LOOKUP(HD9,DATE(YEAR(HD9)+{-1;0;1},1,3)-WEEKDAY(DATE(YEAR(HD9)+{-1;0;1},1,3))+2))/7)+1</f>
        <v>9</v>
      </c>
      <c r="HE3" s="14">
        <f>INT((HE9-LOOKUP(HE9,DATE(YEAR(HE9)+{-1;0;1},1,3)-WEEKDAY(DATE(YEAR(HE9)+{-1;0;1},1,3))+2))/7)+1</f>
        <v>9</v>
      </c>
      <c r="HF3" s="14">
        <f>INT((HF9-LOOKUP(HF9,DATE(YEAR(HF9)+{-1;0;1},1,3)-WEEKDAY(DATE(YEAR(HF9)+{-1;0;1},1,3))+2))/7)+1</f>
        <v>9</v>
      </c>
      <c r="HG3" s="14">
        <f>INT((HG9-LOOKUP(HG9,DATE(YEAR(HG9)+{-1;0;1},1,3)-WEEKDAY(DATE(YEAR(HG9)+{-1;0;1},1,3))+2))/7)+1</f>
        <v>9</v>
      </c>
      <c r="HH3" s="14">
        <f>INT((HH9-LOOKUP(HH9,DATE(YEAR(HH9)+{-1;0;1},1,3)-WEEKDAY(DATE(YEAR(HH9)+{-1;0;1},1,3))+2))/7)+1</f>
        <v>9</v>
      </c>
      <c r="HI3" s="14">
        <f>INT((HI9-LOOKUP(HI9,DATE(YEAR(HI9)+{-1;0;1},1,3)-WEEKDAY(DATE(YEAR(HI9)+{-1;0;1},1,3))+2))/7)+1</f>
        <v>9</v>
      </c>
      <c r="HJ3" s="14">
        <f>INT((HJ9-LOOKUP(HJ9,DATE(YEAR(HJ9)+{-1;0;1},1,3)-WEEKDAY(DATE(YEAR(HJ9)+{-1;0;1},1,3))+2))/7)+1</f>
        <v>9</v>
      </c>
      <c r="HK3" s="14">
        <f>INT((HK9-LOOKUP(HK9,DATE(YEAR(HK9)+{-1;0;1},1,3)-WEEKDAY(DATE(YEAR(HK9)+{-1;0;1},1,3))+2))/7)+1</f>
        <v>10</v>
      </c>
      <c r="HL3" s="14">
        <f>INT((HL9-LOOKUP(HL9,DATE(YEAR(HL9)+{-1;0;1},1,3)-WEEKDAY(DATE(YEAR(HL9)+{-1;0;1},1,3))+2))/7)+1</f>
        <v>10</v>
      </c>
      <c r="HM3" s="14">
        <f>INT((HM9-LOOKUP(HM9,DATE(YEAR(HM9)+{-1;0;1},1,3)-WEEKDAY(DATE(YEAR(HM9)+{-1;0;1},1,3))+2))/7)+1</f>
        <v>10</v>
      </c>
      <c r="HN3" s="14">
        <f>INT((HN9-LOOKUP(HN9,DATE(YEAR(HN9)+{-1;0;1},1,3)-WEEKDAY(DATE(YEAR(HN9)+{-1;0;1},1,3))+2))/7)+1</f>
        <v>10</v>
      </c>
      <c r="HO3" s="14">
        <f>INT((HO9-LOOKUP(HO9,DATE(YEAR(HO9)+{-1;0;1},1,3)-WEEKDAY(DATE(YEAR(HO9)+{-1;0;1},1,3))+2))/7)+1</f>
        <v>10</v>
      </c>
      <c r="HP3" s="14">
        <f>INT((HP9-LOOKUP(HP9,DATE(YEAR(HP9)+{-1;0;1},1,3)-WEEKDAY(DATE(YEAR(HP9)+{-1;0;1},1,3))+2))/7)+1</f>
        <v>10</v>
      </c>
      <c r="HQ3" s="14">
        <f>INT((HQ9-LOOKUP(HQ9,DATE(YEAR(HQ9)+{-1;0;1},1,3)-WEEKDAY(DATE(YEAR(HQ9)+{-1;0;1},1,3))+2))/7)+1</f>
        <v>10</v>
      </c>
      <c r="HR3" s="14">
        <f>INT((HR9-LOOKUP(HR9,DATE(YEAR(HR9)+{-1;0;1},1,3)-WEEKDAY(DATE(YEAR(HR9)+{-1;0;1},1,3))+2))/7)+1</f>
        <v>11</v>
      </c>
      <c r="HS3" s="14">
        <f>INT((HS9-LOOKUP(HS9,DATE(YEAR(HS9)+{-1;0;1},1,3)-WEEKDAY(DATE(YEAR(HS9)+{-1;0;1},1,3))+2))/7)+1</f>
        <v>11</v>
      </c>
      <c r="HT3" s="14">
        <f>INT((HT9-LOOKUP(HT9,DATE(YEAR(HT9)+{-1;0;1},1,3)-WEEKDAY(DATE(YEAR(HT9)+{-1;0;1},1,3))+2))/7)+1</f>
        <v>11</v>
      </c>
      <c r="HU3" s="14">
        <f>INT((HU9-LOOKUP(HU9,DATE(YEAR(HU9)+{-1;0;1},1,3)-WEEKDAY(DATE(YEAR(HU9)+{-1;0;1},1,3))+2))/7)+1</f>
        <v>11</v>
      </c>
      <c r="HV3" s="14">
        <f>INT((HV9-LOOKUP(HV9,DATE(YEAR(HV9)+{-1;0;1},1,3)-WEEKDAY(DATE(YEAR(HV9)+{-1;0;1},1,3))+2))/7)+1</f>
        <v>11</v>
      </c>
      <c r="HW3" s="14">
        <f>INT((HW9-LOOKUP(HW9,DATE(YEAR(HW9)+{-1;0;1},1,3)-WEEKDAY(DATE(YEAR(HW9)+{-1;0;1},1,3))+2))/7)+1</f>
        <v>11</v>
      </c>
      <c r="HX3" s="14">
        <f>INT((HX9-LOOKUP(HX9,DATE(YEAR(HX9)+{-1;0;1},1,3)-WEEKDAY(DATE(YEAR(HX9)+{-1;0;1},1,3))+2))/7)+1</f>
        <v>11</v>
      </c>
      <c r="HY3" s="14">
        <f>INT((HY9-LOOKUP(HY9,DATE(YEAR(HY9)+{-1;0;1},1,3)-WEEKDAY(DATE(YEAR(HY9)+{-1;0;1},1,3))+2))/7)+1</f>
        <v>12</v>
      </c>
      <c r="HZ3" s="14">
        <f>INT((HZ9-LOOKUP(HZ9,DATE(YEAR(HZ9)+{-1;0;1},1,3)-WEEKDAY(DATE(YEAR(HZ9)+{-1;0;1},1,3))+2))/7)+1</f>
        <v>12</v>
      </c>
      <c r="IA3" s="14">
        <f>INT((IA9-LOOKUP(IA9,DATE(YEAR(IA9)+{-1;0;1},1,3)-WEEKDAY(DATE(YEAR(IA9)+{-1;0;1},1,3))+2))/7)+1</f>
        <v>12</v>
      </c>
      <c r="IB3" s="14">
        <f>INT((IB9-LOOKUP(IB9,DATE(YEAR(IB9)+{-1;0;1},1,3)-WEEKDAY(DATE(YEAR(IB9)+{-1;0;1},1,3))+2))/7)+1</f>
        <v>12</v>
      </c>
      <c r="IC3" s="14">
        <f>INT((IC9-LOOKUP(IC9,DATE(YEAR(IC9)+{-1;0;1},1,3)-WEEKDAY(DATE(YEAR(IC9)+{-1;0;1},1,3))+2))/7)+1</f>
        <v>12</v>
      </c>
      <c r="ID3" s="14">
        <f>INT((ID9-LOOKUP(ID9,DATE(YEAR(ID9)+{-1;0;1},1,3)-WEEKDAY(DATE(YEAR(ID9)+{-1;0;1},1,3))+2))/7)+1</f>
        <v>12</v>
      </c>
      <c r="IE3" s="14">
        <f>INT((IE9-LOOKUP(IE9,DATE(YEAR(IE9)+{-1;0;1},1,3)-WEEKDAY(DATE(YEAR(IE9)+{-1;0;1},1,3))+2))/7)+1</f>
        <v>12</v>
      </c>
      <c r="IF3" s="14">
        <f>INT((IF9-LOOKUP(IF9,DATE(YEAR(IF9)+{-1;0;1},1,3)-WEEKDAY(DATE(YEAR(IF9)+{-1;0;1},1,3))+2))/7)+1</f>
        <v>13</v>
      </c>
      <c r="IG3" s="14">
        <f>INT((IG9-LOOKUP(IG9,DATE(YEAR(IG9)+{-1;0;1},1,3)-WEEKDAY(DATE(YEAR(IG9)+{-1;0;1},1,3))+2))/7)+1</f>
        <v>13</v>
      </c>
      <c r="IH3" s="14">
        <f>INT((IH9-LOOKUP(IH9,DATE(YEAR(IH9)+{-1;0;1},1,3)-WEEKDAY(DATE(YEAR(IH9)+{-1;0;1},1,3))+2))/7)+1</f>
        <v>13</v>
      </c>
      <c r="II3" s="14">
        <f>INT((II9-LOOKUP(II9,DATE(YEAR(II9)+{-1;0;1},1,3)-WEEKDAY(DATE(YEAR(II9)+{-1;0;1},1,3))+2))/7)+1</f>
        <v>13</v>
      </c>
      <c r="IJ3" s="14">
        <f>INT((IJ9-LOOKUP(IJ9,DATE(YEAR(IJ9)+{-1;0;1},1,3)-WEEKDAY(DATE(YEAR(IJ9)+{-1;0;1},1,3))+2))/7)+1</f>
        <v>13</v>
      </c>
      <c r="IK3" s="14">
        <f>INT((IK9-LOOKUP(IK9,DATE(YEAR(IK9)+{-1;0;1},1,3)-WEEKDAY(DATE(YEAR(IK9)+{-1;0;1},1,3))+2))/7)+1</f>
        <v>13</v>
      </c>
      <c r="IL3" s="14">
        <f>INT((IL9-LOOKUP(IL9,DATE(YEAR(IL9)+{-1;0;1},1,3)-WEEKDAY(DATE(YEAR(IL9)+{-1;0;1},1,3))+2))/7)+1</f>
        <v>13</v>
      </c>
      <c r="IM3" s="14">
        <f>INT((IM9-LOOKUP(IM9,DATE(YEAR(IM9)+{-1;0;1},1,3)-WEEKDAY(DATE(YEAR(IM9)+{-1;0;1},1,3))+2))/7)+1</f>
        <v>14</v>
      </c>
      <c r="IN3" s="14">
        <f>INT((IN9-LOOKUP(IN9,DATE(YEAR(IN9)+{-1;0;1},1,3)-WEEKDAY(DATE(YEAR(IN9)+{-1;0;1},1,3))+2))/7)+1</f>
        <v>14</v>
      </c>
      <c r="IO3" s="14">
        <f>INT((IO9-LOOKUP(IO9,DATE(YEAR(IO9)+{-1;0;1},1,3)-WEEKDAY(DATE(YEAR(IO9)+{-1;0;1},1,3))+2))/7)+1</f>
        <v>14</v>
      </c>
      <c r="IP3" s="14">
        <f>INT((IP9-LOOKUP(IP9,DATE(YEAR(IP9)+{-1;0;1},1,3)-WEEKDAY(DATE(YEAR(IP9)+{-1;0;1},1,3))+2))/7)+1</f>
        <v>14</v>
      </c>
      <c r="IQ3" s="14">
        <f>INT((IQ9-LOOKUP(IQ9,DATE(YEAR(IQ9)+{-1;0;1},1,3)-WEEKDAY(DATE(YEAR(IQ9)+{-1;0;1},1,3))+2))/7)+1</f>
        <v>14</v>
      </c>
      <c r="IR3" s="14">
        <f>INT((IR9-LOOKUP(IR9,DATE(YEAR(IR9)+{-1;0;1},1,3)-WEEKDAY(DATE(YEAR(IR9)+{-1;0;1},1,3))+2))/7)+1</f>
        <v>14</v>
      </c>
      <c r="IS3" s="14">
        <f>INT((IS9-LOOKUP(IS9,DATE(YEAR(IS9)+{-1;0;1},1,3)-WEEKDAY(DATE(YEAR(IS9)+{-1;0;1},1,3))+2))/7)+1</f>
        <v>14</v>
      </c>
      <c r="IT3" s="14">
        <f>INT((IT9-LOOKUP(IT9,DATE(YEAR(IT9)+{-1;0;1},1,3)-WEEKDAY(DATE(YEAR(IT9)+{-1;0;1},1,3))+2))/7)+1</f>
        <v>15</v>
      </c>
      <c r="IU3" s="14">
        <f>INT((IU9-LOOKUP(IU9,DATE(YEAR(IU9)+{-1;0;1},1,3)-WEEKDAY(DATE(YEAR(IU9)+{-1;0;1},1,3))+2))/7)+1</f>
        <v>15</v>
      </c>
      <c r="IV3" s="14">
        <f>INT((IV9-LOOKUP(IV9,DATE(YEAR(IV9)+{-1;0;1},1,3)-WEEKDAY(DATE(YEAR(IV9)+{-1;0;1},1,3))+2))/7)+1</f>
        <v>15</v>
      </c>
      <c r="IW3" s="14">
        <f>INT((IW9-LOOKUP(IW9,DATE(YEAR(IW9)+{-1;0;1},1,3)-WEEKDAY(DATE(YEAR(IW9)+{-1;0;1},1,3))+2))/7)+1</f>
        <v>15</v>
      </c>
      <c r="IX3" s="14">
        <f>INT((IX9-LOOKUP(IX9,DATE(YEAR(IX9)+{-1;0;1},1,3)-WEEKDAY(DATE(YEAR(IX9)+{-1;0;1},1,3))+2))/7)+1</f>
        <v>15</v>
      </c>
      <c r="IY3" s="14">
        <f>INT((IY9-LOOKUP(IY9,DATE(YEAR(IY9)+{-1;0;1},1,3)-WEEKDAY(DATE(YEAR(IY9)+{-1;0;1},1,3))+2))/7)+1</f>
        <v>15</v>
      </c>
      <c r="IZ3" s="14">
        <f>INT((IZ9-LOOKUP(IZ9,DATE(YEAR(IZ9)+{-1;0;1},1,3)-WEEKDAY(DATE(YEAR(IZ9)+{-1;0;1},1,3))+2))/7)+1</f>
        <v>15</v>
      </c>
      <c r="JA3" s="14">
        <f>INT((JA9-LOOKUP(JA9,DATE(YEAR(JA9)+{-1;0;1},1,3)-WEEKDAY(DATE(YEAR(JA9)+{-1;0;1},1,3))+2))/7)+1</f>
        <v>16</v>
      </c>
      <c r="JB3" s="14">
        <f>INT((JB9-LOOKUP(JB9,DATE(YEAR(JB9)+{-1;0;1},1,3)-WEEKDAY(DATE(YEAR(JB9)+{-1;0;1},1,3))+2))/7)+1</f>
        <v>16</v>
      </c>
      <c r="JC3" s="14">
        <f>INT((JC9-LOOKUP(JC9,DATE(YEAR(JC9)+{-1;0;1},1,3)-WEEKDAY(DATE(YEAR(JC9)+{-1;0;1},1,3))+2))/7)+1</f>
        <v>16</v>
      </c>
      <c r="JD3" s="14">
        <f>INT((JD9-LOOKUP(JD9,DATE(YEAR(JD9)+{-1;0;1},1,3)-WEEKDAY(DATE(YEAR(JD9)+{-1;0;1},1,3))+2))/7)+1</f>
        <v>16</v>
      </c>
      <c r="JE3" s="14">
        <f>INT((JE9-LOOKUP(JE9,DATE(YEAR(JE9)+{-1;0;1},1,3)-WEEKDAY(DATE(YEAR(JE9)+{-1;0;1},1,3))+2))/7)+1</f>
        <v>16</v>
      </c>
      <c r="JF3" s="14">
        <f>INT((JF9-LOOKUP(JF9,DATE(YEAR(JF9)+{-1;0;1},1,3)-WEEKDAY(DATE(YEAR(JF9)+{-1;0;1},1,3))+2))/7)+1</f>
        <v>16</v>
      </c>
      <c r="JG3" s="14">
        <f>INT((JG9-LOOKUP(JG9,DATE(YEAR(JG9)+{-1;0;1},1,3)-WEEKDAY(DATE(YEAR(JG9)+{-1;0;1},1,3))+2))/7)+1</f>
        <v>16</v>
      </c>
      <c r="JH3" s="14">
        <f>INT((JH9-LOOKUP(JH9,DATE(YEAR(JH9)+{-1;0;1},1,3)-WEEKDAY(DATE(YEAR(JH9)+{-1;0;1},1,3))+2))/7)+1</f>
        <v>17</v>
      </c>
      <c r="JI3" s="14">
        <f>INT((JI9-LOOKUP(JI9,DATE(YEAR(JI9)+{-1;0;1},1,3)-WEEKDAY(DATE(YEAR(JI9)+{-1;0;1},1,3))+2))/7)+1</f>
        <v>17</v>
      </c>
      <c r="JJ3" s="14">
        <f>INT((JJ9-LOOKUP(JJ9,DATE(YEAR(JJ9)+{-1;0;1},1,3)-WEEKDAY(DATE(YEAR(JJ9)+{-1;0;1},1,3))+2))/7)+1</f>
        <v>17</v>
      </c>
      <c r="JK3" s="14">
        <f>INT((JK9-LOOKUP(JK9,DATE(YEAR(JK9)+{-1;0;1},1,3)-WEEKDAY(DATE(YEAR(JK9)+{-1;0;1},1,3))+2))/7)+1</f>
        <v>17</v>
      </c>
      <c r="JL3" s="14">
        <f>INT((JL9-LOOKUP(JL9,DATE(YEAR(JL9)+{-1;0;1},1,3)-WEEKDAY(DATE(YEAR(JL9)+{-1;0;1},1,3))+2))/7)+1</f>
        <v>17</v>
      </c>
      <c r="JM3" s="14">
        <f>INT((JM9-LOOKUP(JM9,DATE(YEAR(JM9)+{-1;0;1},1,3)-WEEKDAY(DATE(YEAR(JM9)+{-1;0;1},1,3))+2))/7)+1</f>
        <v>17</v>
      </c>
      <c r="JN3" s="14">
        <f>INT((JN9-LOOKUP(JN9,DATE(YEAR(JN9)+{-1;0;1},1,3)-WEEKDAY(DATE(YEAR(JN9)+{-1;0;1},1,3))+2))/7)+1</f>
        <v>17</v>
      </c>
      <c r="JO3" s="14">
        <f>INT((JO9-LOOKUP(JO9,DATE(YEAR(JO9)+{-1;0;1},1,3)-WEEKDAY(DATE(YEAR(JO9)+{-1;0;1},1,3))+2))/7)+1</f>
        <v>18</v>
      </c>
      <c r="JP3" s="14">
        <f>INT((JP9-LOOKUP(JP9,DATE(YEAR(JP9)+{-1;0;1},1,3)-WEEKDAY(DATE(YEAR(JP9)+{-1;0;1},1,3))+2))/7)+1</f>
        <v>18</v>
      </c>
      <c r="JQ3" s="14">
        <f>INT((JQ9-LOOKUP(JQ9,DATE(YEAR(JQ9)+{-1;0;1},1,3)-WEEKDAY(DATE(YEAR(JQ9)+{-1;0;1},1,3))+2))/7)+1</f>
        <v>18</v>
      </c>
      <c r="JR3" s="14">
        <f>INT((JR9-LOOKUP(JR9,DATE(YEAR(JR9)+{-1;0;1},1,3)-WEEKDAY(DATE(YEAR(JR9)+{-1;0;1},1,3))+2))/7)+1</f>
        <v>18</v>
      </c>
      <c r="JS3" s="14">
        <f>INT((JS9-LOOKUP(JS9,DATE(YEAR(JS9)+{-1;0;1},1,3)-WEEKDAY(DATE(YEAR(JS9)+{-1;0;1},1,3))+2))/7)+1</f>
        <v>18</v>
      </c>
      <c r="JT3" s="14">
        <f>INT((JT9-LOOKUP(JT9,DATE(YEAR(JT9)+{-1;0;1},1,3)-WEEKDAY(DATE(YEAR(JT9)+{-1;0;1},1,3))+2))/7)+1</f>
        <v>18</v>
      </c>
      <c r="JU3" s="14">
        <f>INT((JU9-LOOKUP(JU9,DATE(YEAR(JU9)+{-1;0;1},1,3)-WEEKDAY(DATE(YEAR(JU9)+{-1;0;1},1,3))+2))/7)+1</f>
        <v>18</v>
      </c>
      <c r="JV3" s="14">
        <f>INT((JV9-LOOKUP(JV9,DATE(YEAR(JV9)+{-1;0;1},1,3)-WEEKDAY(DATE(YEAR(JV9)+{-1;0;1},1,3))+2))/7)+1</f>
        <v>19</v>
      </c>
      <c r="JW3" s="14">
        <f>INT((JW9-LOOKUP(JW9,DATE(YEAR(JW9)+{-1;0;1},1,3)-WEEKDAY(DATE(YEAR(JW9)+{-1;0;1},1,3))+2))/7)+1</f>
        <v>19</v>
      </c>
      <c r="JX3" s="14">
        <f>INT((JX9-LOOKUP(JX9,DATE(YEAR(JX9)+{-1;0;1},1,3)-WEEKDAY(DATE(YEAR(JX9)+{-1;0;1},1,3))+2))/7)+1</f>
        <v>19</v>
      </c>
      <c r="JY3" s="14">
        <f>INT((JY9-LOOKUP(JY9,DATE(YEAR(JY9)+{-1;0;1},1,3)-WEEKDAY(DATE(YEAR(JY9)+{-1;0;1},1,3))+2))/7)+1</f>
        <v>19</v>
      </c>
      <c r="JZ3" s="14">
        <f>INT((JZ9-LOOKUP(JZ9,DATE(YEAR(JZ9)+{-1;0;1},1,3)-WEEKDAY(DATE(YEAR(JZ9)+{-1;0;1},1,3))+2))/7)+1</f>
        <v>19</v>
      </c>
      <c r="KA3" s="14">
        <f>INT((KA9-LOOKUP(KA9,DATE(YEAR(KA9)+{-1;0;1},1,3)-WEEKDAY(DATE(YEAR(KA9)+{-1;0;1},1,3))+2))/7)+1</f>
        <v>19</v>
      </c>
      <c r="KB3" s="14">
        <f>INT((KB9-LOOKUP(KB9,DATE(YEAR(KB9)+{-1;0;1},1,3)-WEEKDAY(DATE(YEAR(KB9)+{-1;0;1},1,3))+2))/7)+1</f>
        <v>19</v>
      </c>
      <c r="KC3" s="14">
        <f>INT((KC9-LOOKUP(KC9,DATE(YEAR(KC9)+{-1;0;1},1,3)-WEEKDAY(DATE(YEAR(KC9)+{-1;0;1},1,3))+2))/7)+1</f>
        <v>20</v>
      </c>
      <c r="KD3" s="14">
        <f>INT((KD9-LOOKUP(KD9,DATE(YEAR(KD9)+{-1;0;1},1,3)-WEEKDAY(DATE(YEAR(KD9)+{-1;0;1},1,3))+2))/7)+1</f>
        <v>20</v>
      </c>
      <c r="KE3" s="14">
        <f>INT((KE9-LOOKUP(KE9,DATE(YEAR(KE9)+{-1;0;1},1,3)-WEEKDAY(DATE(YEAR(KE9)+{-1;0;1},1,3))+2))/7)+1</f>
        <v>20</v>
      </c>
      <c r="KF3" s="14">
        <f>INT((KF9-LOOKUP(KF9,DATE(YEAR(KF9)+{-1;0;1},1,3)-WEEKDAY(DATE(YEAR(KF9)+{-1;0;1},1,3))+2))/7)+1</f>
        <v>20</v>
      </c>
      <c r="KG3" s="14">
        <f>INT((KG9-LOOKUP(KG9,DATE(YEAR(KG9)+{-1;0;1},1,3)-WEEKDAY(DATE(YEAR(KG9)+{-1;0;1},1,3))+2))/7)+1</f>
        <v>20</v>
      </c>
      <c r="KH3" s="14">
        <f>INT((KH9-LOOKUP(KH9,DATE(YEAR(KH9)+{-1;0;1},1,3)-WEEKDAY(DATE(YEAR(KH9)+{-1;0;1},1,3))+2))/7)+1</f>
        <v>20</v>
      </c>
      <c r="KI3" s="14">
        <f>INT((KI9-LOOKUP(KI9,DATE(YEAR(KI9)+{-1;0;1},1,3)-WEEKDAY(DATE(YEAR(KI9)+{-1;0;1},1,3))+2))/7)+1</f>
        <v>20</v>
      </c>
      <c r="KJ3" s="14">
        <f>INT((KJ9-LOOKUP(KJ9,DATE(YEAR(KJ9)+{-1;0;1},1,3)-WEEKDAY(DATE(YEAR(KJ9)+{-1;0;1},1,3))+2))/7)+1</f>
        <v>21</v>
      </c>
      <c r="KK3" s="14">
        <f>INT((KK9-LOOKUP(KK9,DATE(YEAR(KK9)+{-1;0;1},1,3)-WEEKDAY(DATE(YEAR(KK9)+{-1;0;1},1,3))+2))/7)+1</f>
        <v>21</v>
      </c>
      <c r="KL3" s="14">
        <f>INT((KL9-LOOKUP(KL9,DATE(YEAR(KL9)+{-1;0;1},1,3)-WEEKDAY(DATE(YEAR(KL9)+{-1;0;1},1,3))+2))/7)+1</f>
        <v>21</v>
      </c>
      <c r="KM3" s="14">
        <f>INT((KM9-LOOKUP(KM9,DATE(YEAR(KM9)+{-1;0;1},1,3)-WEEKDAY(DATE(YEAR(KM9)+{-1;0;1},1,3))+2))/7)+1</f>
        <v>21</v>
      </c>
      <c r="KN3" s="14">
        <f>INT((KN9-LOOKUP(KN9,DATE(YEAR(KN9)+{-1;0;1},1,3)-WEEKDAY(DATE(YEAR(KN9)+{-1;0;1},1,3))+2))/7)+1</f>
        <v>21</v>
      </c>
      <c r="KO3" s="14">
        <f>INT((KO9-LOOKUP(KO9,DATE(YEAR(KO9)+{-1;0;1},1,3)-WEEKDAY(DATE(YEAR(KO9)+{-1;0;1},1,3))+2))/7)+1</f>
        <v>21</v>
      </c>
      <c r="KP3" s="14">
        <f>INT((KP9-LOOKUP(KP9,DATE(YEAR(KP9)+{-1;0;1},1,3)-WEEKDAY(DATE(YEAR(KP9)+{-1;0;1},1,3))+2))/7)+1</f>
        <v>21</v>
      </c>
      <c r="KQ3" s="14">
        <f>INT((KQ9-LOOKUP(KQ9,DATE(YEAR(KQ9)+{-1;0;1},1,3)-WEEKDAY(DATE(YEAR(KQ9)+{-1;0;1},1,3))+2))/7)+1</f>
        <v>22</v>
      </c>
      <c r="KR3" s="14">
        <f>INT((KR9-LOOKUP(KR9,DATE(YEAR(KR9)+{-1;0;1},1,3)-WEEKDAY(DATE(YEAR(KR9)+{-1;0;1},1,3))+2))/7)+1</f>
        <v>22</v>
      </c>
      <c r="KS3" s="14">
        <f>INT((KS9-LOOKUP(KS9,DATE(YEAR(KS9)+{-1;0;1},1,3)-WEEKDAY(DATE(YEAR(KS9)+{-1;0;1},1,3))+2))/7)+1</f>
        <v>22</v>
      </c>
      <c r="KT3" s="14">
        <f>INT((KT9-LOOKUP(KT9,DATE(YEAR(KT9)+{-1;0;1},1,3)-WEEKDAY(DATE(YEAR(KT9)+{-1;0;1},1,3))+2))/7)+1</f>
        <v>22</v>
      </c>
      <c r="KU3" s="14">
        <f>INT((KU9-LOOKUP(KU9,DATE(YEAR(KU9)+{-1;0;1},1,3)-WEEKDAY(DATE(YEAR(KU9)+{-1;0;1},1,3))+2))/7)+1</f>
        <v>22</v>
      </c>
      <c r="KV3" s="14">
        <f>INT((KV9-LOOKUP(KV9,DATE(YEAR(KV9)+{-1;0;1},1,3)-WEEKDAY(DATE(YEAR(KV9)+{-1;0;1},1,3))+2))/7)+1</f>
        <v>22</v>
      </c>
      <c r="KW3" s="14">
        <f>INT((KW9-LOOKUP(KW9,DATE(YEAR(KW9)+{-1;0;1},1,3)-WEEKDAY(DATE(YEAR(KW9)+{-1;0;1},1,3))+2))/7)+1</f>
        <v>22</v>
      </c>
      <c r="KX3" s="14">
        <f>INT((KX9-LOOKUP(KX9,DATE(YEAR(KX9)+{-1;0;1},1,3)-WEEKDAY(DATE(YEAR(KX9)+{-1;0;1},1,3))+2))/7)+1</f>
        <v>23</v>
      </c>
      <c r="KY3" s="14">
        <f>INT((KY9-LOOKUP(KY9,DATE(YEAR(KY9)+{-1;0;1},1,3)-WEEKDAY(DATE(YEAR(KY9)+{-1;0;1},1,3))+2))/7)+1</f>
        <v>23</v>
      </c>
      <c r="KZ3" s="14">
        <f>INT((KZ9-LOOKUP(KZ9,DATE(YEAR(KZ9)+{-1;0;1},1,3)-WEEKDAY(DATE(YEAR(KZ9)+{-1;0;1},1,3))+2))/7)+1</f>
        <v>23</v>
      </c>
      <c r="LA3" s="14">
        <f>INT((LA9-LOOKUP(LA9,DATE(YEAR(LA9)+{-1;0;1},1,3)-WEEKDAY(DATE(YEAR(LA9)+{-1;0;1},1,3))+2))/7)+1</f>
        <v>23</v>
      </c>
      <c r="LB3" s="14">
        <f>INT((LB9-LOOKUP(LB9,DATE(YEAR(LB9)+{-1;0;1},1,3)-WEEKDAY(DATE(YEAR(LB9)+{-1;0;1},1,3))+2))/7)+1</f>
        <v>23</v>
      </c>
      <c r="LC3" s="14">
        <f>INT((LC9-LOOKUP(LC9,DATE(YEAR(LC9)+{-1;0;1},1,3)-WEEKDAY(DATE(YEAR(LC9)+{-1;0;1},1,3))+2))/7)+1</f>
        <v>23</v>
      </c>
      <c r="LD3" s="14">
        <f>INT((LD9-LOOKUP(LD9,DATE(YEAR(LD9)+{-1;0;1},1,3)-WEEKDAY(DATE(YEAR(LD9)+{-1;0;1},1,3))+2))/7)+1</f>
        <v>23</v>
      </c>
      <c r="LE3" s="14">
        <f>INT((LE9-LOOKUP(LE9,DATE(YEAR(LE9)+{-1;0;1},1,3)-WEEKDAY(DATE(YEAR(LE9)+{-1;0;1},1,3))+2))/7)+1</f>
        <v>24</v>
      </c>
      <c r="LF3" s="14">
        <f>INT((LF9-LOOKUP(LF9,DATE(YEAR(LF9)+{-1;0;1},1,3)-WEEKDAY(DATE(YEAR(LF9)+{-1;0;1},1,3))+2))/7)+1</f>
        <v>24</v>
      </c>
      <c r="LG3" s="14">
        <f>INT((LG9-LOOKUP(LG9,DATE(YEAR(LG9)+{-1;0;1},1,3)-WEEKDAY(DATE(YEAR(LG9)+{-1;0;1},1,3))+2))/7)+1</f>
        <v>24</v>
      </c>
      <c r="LH3" s="14">
        <f>INT((LH9-LOOKUP(LH9,DATE(YEAR(LH9)+{-1;0;1},1,3)-WEEKDAY(DATE(YEAR(LH9)+{-1;0;1},1,3))+2))/7)+1</f>
        <v>24</v>
      </c>
      <c r="LI3" s="14">
        <f>INT((LI9-LOOKUP(LI9,DATE(YEAR(LI9)+{-1;0;1},1,3)-WEEKDAY(DATE(YEAR(LI9)+{-1;0;1},1,3))+2))/7)+1</f>
        <v>24</v>
      </c>
      <c r="LJ3" s="14">
        <f>INT((LJ9-LOOKUP(LJ9,DATE(YEAR(LJ9)+{-1;0;1},1,3)-WEEKDAY(DATE(YEAR(LJ9)+{-1;0;1},1,3))+2))/7)+1</f>
        <v>24</v>
      </c>
      <c r="LK3" s="14">
        <f>INT((LK9-LOOKUP(LK9,DATE(YEAR(LK9)+{-1;0;1},1,3)-WEEKDAY(DATE(YEAR(LK9)+{-1;0;1},1,3))+2))/7)+1</f>
        <v>24</v>
      </c>
      <c r="LL3" s="14">
        <f>INT((LL9-LOOKUP(LL9,DATE(YEAR(LL9)+{-1;0;1},1,3)-WEEKDAY(DATE(YEAR(LL9)+{-1;0;1},1,3))+2))/7)+1</f>
        <v>25</v>
      </c>
      <c r="LM3" s="14">
        <f>INT((LM9-LOOKUP(LM9,DATE(YEAR(LM9)+{-1;0;1},1,3)-WEEKDAY(DATE(YEAR(LM9)+{-1;0;1},1,3))+2))/7)+1</f>
        <v>25</v>
      </c>
      <c r="LN3" s="14">
        <f>INT((LN9-LOOKUP(LN9,DATE(YEAR(LN9)+{-1;0;1},1,3)-WEEKDAY(DATE(YEAR(LN9)+{-1;0;1},1,3))+2))/7)+1</f>
        <v>25</v>
      </c>
      <c r="LO3" s="14">
        <f>INT((LO9-LOOKUP(LO9,DATE(YEAR(LO9)+{-1;0;1},1,3)-WEEKDAY(DATE(YEAR(LO9)+{-1;0;1},1,3))+2))/7)+1</f>
        <v>25</v>
      </c>
      <c r="LP3" s="14">
        <f>INT((LP9-LOOKUP(LP9,DATE(YEAR(LP9)+{-1;0;1},1,3)-WEEKDAY(DATE(YEAR(LP9)+{-1;0;1},1,3))+2))/7)+1</f>
        <v>25</v>
      </c>
      <c r="LQ3" s="14">
        <f>INT((LQ9-LOOKUP(LQ9,DATE(YEAR(LQ9)+{-1;0;1},1,3)-WEEKDAY(DATE(YEAR(LQ9)+{-1;0;1},1,3))+2))/7)+1</f>
        <v>25</v>
      </c>
      <c r="LR3" s="14">
        <f>INT((LR9-LOOKUP(LR9,DATE(YEAR(LR9)+{-1;0;1},1,3)-WEEKDAY(DATE(YEAR(LR9)+{-1;0;1},1,3))+2))/7)+1</f>
        <v>25</v>
      </c>
      <c r="LS3" s="14">
        <f>INT((LS9-LOOKUP(LS9,DATE(YEAR(LS9)+{-1;0;1},1,3)-WEEKDAY(DATE(YEAR(LS9)+{-1;0;1},1,3))+2))/7)+1</f>
        <v>26</v>
      </c>
      <c r="LT3" s="14">
        <f>INT((LT9-LOOKUP(LT9,DATE(YEAR(LT9)+{-1;0;1},1,3)-WEEKDAY(DATE(YEAR(LT9)+{-1;0;1},1,3))+2))/7)+1</f>
        <v>26</v>
      </c>
      <c r="LU3" s="14">
        <f>INT((LU9-LOOKUP(LU9,DATE(YEAR(LU9)+{-1;0;1},1,3)-WEEKDAY(DATE(YEAR(LU9)+{-1;0;1},1,3))+2))/7)+1</f>
        <v>26</v>
      </c>
      <c r="LV3" s="14">
        <f>INT((LV9-LOOKUP(LV9,DATE(YEAR(LV9)+{-1;0;1},1,3)-WEEKDAY(DATE(YEAR(LV9)+{-1;0;1},1,3))+2))/7)+1</f>
        <v>26</v>
      </c>
      <c r="LW3" s="14">
        <f>INT((LW9-LOOKUP(LW9,DATE(YEAR(LW9)+{-1;0;1},1,3)-WEEKDAY(DATE(YEAR(LW9)+{-1;0;1},1,3))+2))/7)+1</f>
        <v>26</v>
      </c>
      <c r="LX3" s="14">
        <f>INT((LX9-LOOKUP(LX9,DATE(YEAR(LX9)+{-1;0;1},1,3)-WEEKDAY(DATE(YEAR(LX9)+{-1;0;1},1,3))+2))/7)+1</f>
        <v>26</v>
      </c>
      <c r="LY3" s="14">
        <f>INT((LY9-LOOKUP(LY9,DATE(YEAR(LY9)+{-1;0;1},1,3)-WEEKDAY(DATE(YEAR(LY9)+{-1;0;1},1,3))+2))/7)+1</f>
        <v>26</v>
      </c>
      <c r="LZ3" s="14">
        <f>INT((LZ9-LOOKUP(LZ9,DATE(YEAR(LZ9)+{-1;0;1},1,3)-WEEKDAY(DATE(YEAR(LZ9)+{-1;0;1},1,3))+2))/7)+1</f>
        <v>27</v>
      </c>
      <c r="MA3" s="14">
        <f>INT((MA9-LOOKUP(MA9,DATE(YEAR(MA9)+{-1;0;1},1,3)-WEEKDAY(DATE(YEAR(MA9)+{-1;0;1},1,3))+2))/7)+1</f>
        <v>27</v>
      </c>
      <c r="MB3" s="14">
        <f>INT((MB9-LOOKUP(MB9,DATE(YEAR(MB9)+{-1;0;1},1,3)-WEEKDAY(DATE(YEAR(MB9)+{-1;0;1},1,3))+2))/7)+1</f>
        <v>27</v>
      </c>
      <c r="MC3" s="14">
        <f>INT((MC9-LOOKUP(MC9,DATE(YEAR(MC9)+{-1;0;1},1,3)-WEEKDAY(DATE(YEAR(MC9)+{-1;0;1},1,3))+2))/7)+1</f>
        <v>27</v>
      </c>
      <c r="MD3" s="14">
        <f>INT((MD9-LOOKUP(MD9,DATE(YEAR(MD9)+{-1;0;1},1,3)-WEEKDAY(DATE(YEAR(MD9)+{-1;0;1},1,3))+2))/7)+1</f>
        <v>27</v>
      </c>
      <c r="ME3" s="14">
        <f>INT((ME9-LOOKUP(ME9,DATE(YEAR(ME9)+{-1;0;1},1,3)-WEEKDAY(DATE(YEAR(ME9)+{-1;0;1},1,3))+2))/7)+1</f>
        <v>27</v>
      </c>
      <c r="MF3" s="14">
        <f>INT((MF9-LOOKUP(MF9,DATE(YEAR(MF9)+{-1;0;1},1,3)-WEEKDAY(DATE(YEAR(MF9)+{-1;0;1},1,3))+2))/7)+1</f>
        <v>27</v>
      </c>
      <c r="MG3" s="14">
        <f>INT((MG9-LOOKUP(MG9,DATE(YEAR(MG9)+{-1;0;1},1,3)-WEEKDAY(DATE(YEAR(MG9)+{-1;0;1},1,3))+2))/7)+1</f>
        <v>28</v>
      </c>
      <c r="MH3" s="14">
        <f>INT((MH9-LOOKUP(MH9,DATE(YEAR(MH9)+{-1;0;1},1,3)-WEEKDAY(DATE(YEAR(MH9)+{-1;0;1},1,3))+2))/7)+1</f>
        <v>28</v>
      </c>
      <c r="MI3" s="14">
        <f>INT((MI9-LOOKUP(MI9,DATE(YEAR(MI9)+{-1;0;1},1,3)-WEEKDAY(DATE(YEAR(MI9)+{-1;0;1},1,3))+2))/7)+1</f>
        <v>28</v>
      </c>
      <c r="MJ3" s="14">
        <f>INT((MJ9-LOOKUP(MJ9,DATE(YEAR(MJ9)+{-1;0;1},1,3)-WEEKDAY(DATE(YEAR(MJ9)+{-1;0;1},1,3))+2))/7)+1</f>
        <v>28</v>
      </c>
      <c r="MK3" s="14">
        <f>INT((MK9-LOOKUP(MK9,DATE(YEAR(MK9)+{-1;0;1},1,3)-WEEKDAY(DATE(YEAR(MK9)+{-1;0;1},1,3))+2))/7)+1</f>
        <v>28</v>
      </c>
      <c r="ML3" s="14">
        <f>INT((ML9-LOOKUP(ML9,DATE(YEAR(ML9)+{-1;0;1},1,3)-WEEKDAY(DATE(YEAR(ML9)+{-1;0;1},1,3))+2))/7)+1</f>
        <v>28</v>
      </c>
      <c r="MM3" s="14">
        <f>INT((MM9-LOOKUP(MM9,DATE(YEAR(MM9)+{-1;0;1},1,3)-WEEKDAY(DATE(YEAR(MM9)+{-1;0;1},1,3))+2))/7)+1</f>
        <v>28</v>
      </c>
      <c r="MN3" s="14">
        <f>INT((MN9-LOOKUP(MN9,DATE(YEAR(MN9)+{-1;0;1},1,3)-WEEKDAY(DATE(YEAR(MN9)+{-1;0;1},1,3))+2))/7)+1</f>
        <v>29</v>
      </c>
      <c r="MO3" s="14">
        <f>INT((MO9-LOOKUP(MO9,DATE(YEAR(MO9)+{-1;0;1},1,3)-WEEKDAY(DATE(YEAR(MO9)+{-1;0;1},1,3))+2))/7)+1</f>
        <v>29</v>
      </c>
      <c r="MP3" s="14">
        <f>INT((MP9-LOOKUP(MP9,DATE(YEAR(MP9)+{-1;0;1},1,3)-WEEKDAY(DATE(YEAR(MP9)+{-1;0;1},1,3))+2))/7)+1</f>
        <v>29</v>
      </c>
      <c r="MQ3" s="14">
        <f>INT((MQ9-LOOKUP(MQ9,DATE(YEAR(MQ9)+{-1;0;1},1,3)-WEEKDAY(DATE(YEAR(MQ9)+{-1;0;1},1,3))+2))/7)+1</f>
        <v>29</v>
      </c>
      <c r="MR3" s="14">
        <f>INT((MR9-LOOKUP(MR9,DATE(YEAR(MR9)+{-1;0;1},1,3)-WEEKDAY(DATE(YEAR(MR9)+{-1;0;1},1,3))+2))/7)+1</f>
        <v>29</v>
      </c>
      <c r="MS3" s="14">
        <f>INT((MS9-LOOKUP(MS9,DATE(YEAR(MS9)+{-1;0;1},1,3)-WEEKDAY(DATE(YEAR(MS9)+{-1;0;1},1,3))+2))/7)+1</f>
        <v>29</v>
      </c>
      <c r="MT3" s="14">
        <f>INT((MT9-LOOKUP(MT9,DATE(YEAR(MT9)+{-1;0;1},1,3)-WEEKDAY(DATE(YEAR(MT9)+{-1;0;1},1,3))+2))/7)+1</f>
        <v>29</v>
      </c>
      <c r="MU3" s="14">
        <f>INT((MU9-LOOKUP(MU9,DATE(YEAR(MU9)+{-1;0;1},1,3)-WEEKDAY(DATE(YEAR(MU9)+{-1;0;1},1,3))+2))/7)+1</f>
        <v>30</v>
      </c>
      <c r="MV3" s="14">
        <f>INT((MV9-LOOKUP(MV9,DATE(YEAR(MV9)+{-1;0;1},1,3)-WEEKDAY(DATE(YEAR(MV9)+{-1;0;1},1,3))+2))/7)+1</f>
        <v>30</v>
      </c>
      <c r="MW3" s="14">
        <f>INT((MW9-LOOKUP(MW9,DATE(YEAR(MW9)+{-1;0;1},1,3)-WEEKDAY(DATE(YEAR(MW9)+{-1;0;1},1,3))+2))/7)+1</f>
        <v>30</v>
      </c>
      <c r="MX3" s="14">
        <f>INT((MX9-LOOKUP(MX9,DATE(YEAR(MX9)+{-1;0;1},1,3)-WEEKDAY(DATE(YEAR(MX9)+{-1;0;1},1,3))+2))/7)+1</f>
        <v>30</v>
      </c>
      <c r="MY3" s="14">
        <f>INT((MY9-LOOKUP(MY9,DATE(YEAR(MY9)+{-1;0;1},1,3)-WEEKDAY(DATE(YEAR(MY9)+{-1;0;1},1,3))+2))/7)+1</f>
        <v>30</v>
      </c>
      <c r="MZ3" s="14">
        <f>INT((MZ9-LOOKUP(MZ9,DATE(YEAR(MZ9)+{-1;0;1},1,3)-WEEKDAY(DATE(YEAR(MZ9)+{-1;0;1},1,3))+2))/7)+1</f>
        <v>30</v>
      </c>
      <c r="NA3" s="14">
        <f>INT((NA9-LOOKUP(NA9,DATE(YEAR(NA9)+{-1;0;1},1,3)-WEEKDAY(DATE(YEAR(NA9)+{-1;0;1},1,3))+2))/7)+1</f>
        <v>30</v>
      </c>
      <c r="NB3" s="14">
        <f>INT((NB9-LOOKUP(NB9,DATE(YEAR(NB9)+{-1;0;1},1,3)-WEEKDAY(DATE(YEAR(NB9)+{-1;0;1},1,3))+2))/7)+1</f>
        <v>31</v>
      </c>
      <c r="NC3" s="14">
        <f>INT((NC9-LOOKUP(NC9,DATE(YEAR(NC9)+{-1;0;1},1,3)-WEEKDAY(DATE(YEAR(NC9)+{-1;0;1},1,3))+2))/7)+1</f>
        <v>31</v>
      </c>
      <c r="ND3" s="14">
        <f>INT((ND9-LOOKUP(ND9,DATE(YEAR(ND9)+{-1;0;1},1,3)-WEEKDAY(DATE(YEAR(ND9)+{-1;0;1},1,3))+2))/7)+1</f>
        <v>31</v>
      </c>
      <c r="NE3" s="14">
        <f>INT((NE9-LOOKUP(NE9,DATE(YEAR(NE9)+{-1;0;1},1,3)-WEEKDAY(DATE(YEAR(NE9)+{-1;0;1},1,3))+2))/7)+1</f>
        <v>31</v>
      </c>
      <c r="NF3" s="14">
        <f>INT((NF9-LOOKUP(NF9,DATE(YEAR(NF9)+{-1;0;1},1,3)-WEEKDAY(DATE(YEAR(NF9)+{-1;0;1},1,3))+2))/7)+1</f>
        <v>31</v>
      </c>
      <c r="NG3" s="14">
        <f>INT((NG9-LOOKUP(NG9,DATE(YEAR(NG9)+{-1;0;1},1,3)-WEEKDAY(DATE(YEAR(NG9)+{-1;0;1},1,3))+2))/7)+1</f>
        <v>31</v>
      </c>
      <c r="NH3" s="14">
        <f>INT((NH9-LOOKUP(NH9,DATE(YEAR(NH9)+{-1;0;1},1,3)-WEEKDAY(DATE(YEAR(NH9)+{-1;0;1},1,3))+2))/7)+1</f>
        <v>31</v>
      </c>
      <c r="NI3" s="14">
        <f>INT((NI9-LOOKUP(NI9,DATE(YEAR(NI9)+{-1;0;1},1,3)-WEEKDAY(DATE(YEAR(NI9)+{-1;0;1},1,3))+2))/7)+1</f>
        <v>32</v>
      </c>
      <c r="NJ3" s="14">
        <f>INT((NJ9-LOOKUP(NJ9,DATE(YEAR(NJ9)+{-1;0;1},1,3)-WEEKDAY(DATE(YEAR(NJ9)+{-1;0;1},1,3))+2))/7)+1</f>
        <v>32</v>
      </c>
      <c r="NK3" s="14">
        <f>INT((NK9-LOOKUP(NK9,DATE(YEAR(NK9)+{-1;0;1},1,3)-WEEKDAY(DATE(YEAR(NK9)+{-1;0;1},1,3))+2))/7)+1</f>
        <v>32</v>
      </c>
      <c r="NL3" s="14">
        <f>INT((NL9-LOOKUP(NL9,DATE(YEAR(NL9)+{-1;0;1},1,3)-WEEKDAY(DATE(YEAR(NL9)+{-1;0;1},1,3))+2))/7)+1</f>
        <v>32</v>
      </c>
      <c r="NM3" s="14">
        <f>INT((NM9-LOOKUP(NM9,DATE(YEAR(NM9)+{-1;0;1},1,3)-WEEKDAY(DATE(YEAR(NM9)+{-1;0;1},1,3))+2))/7)+1</f>
        <v>32</v>
      </c>
      <c r="NN3" s="14">
        <f>INT((NN9-LOOKUP(NN9,DATE(YEAR(NN9)+{-1;0;1},1,3)-WEEKDAY(DATE(YEAR(NN9)+{-1;0;1},1,3))+2))/7)+1</f>
        <v>32</v>
      </c>
      <c r="NO3" s="14">
        <f>INT((NO9-LOOKUP(NO9,DATE(YEAR(NO9)+{-1;0;1},1,3)-WEEKDAY(DATE(YEAR(NO9)+{-1;0;1},1,3))+2))/7)+1</f>
        <v>32</v>
      </c>
      <c r="NP3" s="14">
        <f>INT((NP9-LOOKUP(NP9,DATE(YEAR(NP9)+{-1;0;1},1,3)-WEEKDAY(DATE(YEAR(NP9)+{-1;0;1},1,3))+2))/7)+1</f>
        <v>33</v>
      </c>
      <c r="NQ3" s="14">
        <f>INT((NQ9-LOOKUP(NQ9,DATE(YEAR(NQ9)+{-1;0;1},1,3)-WEEKDAY(DATE(YEAR(NQ9)+{-1;0;1},1,3))+2))/7)+1</f>
        <v>33</v>
      </c>
      <c r="NR3" s="14">
        <f>INT((NR9-LOOKUP(NR9,DATE(YEAR(NR9)+{-1;0;1},1,3)-WEEKDAY(DATE(YEAR(NR9)+{-1;0;1},1,3))+2))/7)+1</f>
        <v>33</v>
      </c>
      <c r="NS3" s="14">
        <f>INT((NS9-LOOKUP(NS9,DATE(YEAR(NS9)+{-1;0;1},1,3)-WEEKDAY(DATE(YEAR(NS9)+{-1;0;1},1,3))+2))/7)+1</f>
        <v>33</v>
      </c>
      <c r="NT3" s="14">
        <f>INT((NT9-LOOKUP(NT9,DATE(YEAR(NT9)+{-1;0;1},1,3)-WEEKDAY(DATE(YEAR(NT9)+{-1;0;1},1,3))+2))/7)+1</f>
        <v>33</v>
      </c>
      <c r="NU3" s="14">
        <f>INT((NU9-LOOKUP(NU9,DATE(YEAR(NU9)+{-1;0;1},1,3)-WEEKDAY(DATE(YEAR(NU9)+{-1;0;1},1,3))+2))/7)+1</f>
        <v>33</v>
      </c>
      <c r="NV3" s="14">
        <f>INT((NV9-LOOKUP(NV9,DATE(YEAR(NV9)+{-1;0;1},1,3)-WEEKDAY(DATE(YEAR(NV9)+{-1;0;1},1,3))+2))/7)+1</f>
        <v>33</v>
      </c>
      <c r="NW3" s="14">
        <f>INT((NW9-LOOKUP(NW9,DATE(YEAR(NW9)+{-1;0;1},1,3)-WEEKDAY(DATE(YEAR(NW9)+{-1;0;1},1,3))+2))/7)+1</f>
        <v>34</v>
      </c>
      <c r="NX3" s="14">
        <f>INT((NX9-LOOKUP(NX9,DATE(YEAR(NX9)+{-1;0;1},1,3)-WEEKDAY(DATE(YEAR(NX9)+{-1;0;1},1,3))+2))/7)+1</f>
        <v>34</v>
      </c>
      <c r="NY3" s="14">
        <f>INT((NY9-LOOKUP(NY9,DATE(YEAR(NY9)+{-1;0;1},1,3)-WEEKDAY(DATE(YEAR(NY9)+{-1;0;1},1,3))+2))/7)+1</f>
        <v>34</v>
      </c>
      <c r="NZ3" s="14">
        <f>INT((NZ9-LOOKUP(NZ9,DATE(YEAR(NZ9)+{-1;0;1},1,3)-WEEKDAY(DATE(YEAR(NZ9)+{-1;0;1},1,3))+2))/7)+1</f>
        <v>34</v>
      </c>
      <c r="OA3" s="14">
        <f>INT((OA9-LOOKUP(OA9,DATE(YEAR(OA9)+{-1;0;1},1,3)-WEEKDAY(DATE(YEAR(OA9)+{-1;0;1},1,3))+2))/7)+1</f>
        <v>34</v>
      </c>
      <c r="OB3" s="14">
        <f>INT((OB9-LOOKUP(OB9,DATE(YEAR(OB9)+{-1;0;1},1,3)-WEEKDAY(DATE(YEAR(OB9)+{-1;0;1},1,3))+2))/7)+1</f>
        <v>34</v>
      </c>
      <c r="OC3" s="14">
        <f>INT((OC9-LOOKUP(OC9,DATE(YEAR(OC9)+{-1;0;1},1,3)-WEEKDAY(DATE(YEAR(OC9)+{-1;0;1},1,3))+2))/7)+1</f>
        <v>34</v>
      </c>
      <c r="OD3" s="14">
        <f>INT((OD9-LOOKUP(OD9,DATE(YEAR(OD9)+{-1;0;1},1,3)-WEEKDAY(DATE(YEAR(OD9)+{-1;0;1},1,3))+2))/7)+1</f>
        <v>35</v>
      </c>
      <c r="OE3" s="14">
        <f>INT((OE9-LOOKUP(OE9,DATE(YEAR(OE9)+{-1;0;1},1,3)-WEEKDAY(DATE(YEAR(OE9)+{-1;0;1},1,3))+2))/7)+1</f>
        <v>35</v>
      </c>
      <c r="OF3" s="14">
        <f>INT((OF9-LOOKUP(OF9,DATE(YEAR(OF9)+{-1;0;1},1,3)-WEEKDAY(DATE(YEAR(OF9)+{-1;0;1},1,3))+2))/7)+1</f>
        <v>35</v>
      </c>
      <c r="OG3" s="14">
        <f>INT((OG9-LOOKUP(OG9,DATE(YEAR(OG9)+{-1;0;1},1,3)-WEEKDAY(DATE(YEAR(OG9)+{-1;0;1},1,3))+2))/7)+1</f>
        <v>35</v>
      </c>
      <c r="OH3" s="14">
        <f>INT((OH9-LOOKUP(OH9,DATE(YEAR(OH9)+{-1;0;1},1,3)-WEEKDAY(DATE(YEAR(OH9)+{-1;0;1},1,3))+2))/7)+1</f>
        <v>35</v>
      </c>
      <c r="OI3" s="14">
        <f>INT((OI9-LOOKUP(OI9,DATE(YEAR(OI9)+{-1;0;1},1,3)-WEEKDAY(DATE(YEAR(OI9)+{-1;0;1},1,3))+2))/7)+1</f>
        <v>35</v>
      </c>
      <c r="OJ3" s="148">
        <f>INT((OJ9-LOOKUP(OJ9,DATE(YEAR(OJ9)+{-1;0;1},1,3)-WEEKDAY(DATE(YEAR(OJ9)+{-1;0;1},1,3))+2))/7)+1</f>
        <v>35</v>
      </c>
    </row>
    <row r="4" spans="1:401" ht="18.75" customHeight="1" x14ac:dyDescent="0.2">
      <c r="A4" s="45"/>
      <c r="B4" s="417" t="s">
        <v>41</v>
      </c>
      <c r="C4" s="418"/>
      <c r="D4" s="104"/>
      <c r="E4" s="8"/>
      <c r="F4" s="4"/>
      <c r="G4" s="4"/>
      <c r="H4" s="4"/>
      <c r="I4" s="4"/>
      <c r="J4" s="4"/>
      <c r="K4" s="4"/>
      <c r="L4" s="9"/>
      <c r="M4" s="10"/>
      <c r="N4" s="10"/>
      <c r="O4" s="7"/>
      <c r="P4" s="7"/>
      <c r="Q4" s="7"/>
      <c r="R4" s="7"/>
      <c r="S4" s="7"/>
      <c r="T4" s="7"/>
      <c r="U4" s="4"/>
      <c r="V4" s="4"/>
      <c r="W4" s="9"/>
      <c r="X4" s="10"/>
      <c r="Y4" s="10"/>
      <c r="Z4" s="7"/>
      <c r="AA4" s="7"/>
      <c r="AB4" s="7"/>
      <c r="AC4" s="7"/>
      <c r="AD4" s="7"/>
      <c r="AE4" s="4"/>
      <c r="AF4" s="4"/>
      <c r="AG4" s="9"/>
      <c r="AH4" s="10"/>
      <c r="AI4" s="11"/>
      <c r="AJ4" s="10"/>
      <c r="AK4" s="10"/>
      <c r="AL4" s="10"/>
      <c r="AM4" s="10"/>
      <c r="AN4" s="10"/>
      <c r="AO4" s="10"/>
      <c r="AP4" s="10"/>
      <c r="AQ4" s="10"/>
      <c r="AR4" s="10"/>
      <c r="AS4" s="10"/>
      <c r="AT4" s="10"/>
      <c r="AU4" s="10"/>
      <c r="AV4" s="10"/>
      <c r="AW4" s="10"/>
      <c r="AX4" s="10"/>
      <c r="AY4" s="10"/>
      <c r="AZ4" s="10"/>
      <c r="BA4" s="10"/>
      <c r="BB4" s="10"/>
      <c r="BC4" s="10"/>
      <c r="BD4" s="10"/>
      <c r="BE4" s="10"/>
      <c r="BF4" s="10"/>
      <c r="BG4" s="10"/>
      <c r="BH4" s="10"/>
      <c r="BI4" s="10"/>
      <c r="BJ4" s="10"/>
      <c r="BK4" s="10"/>
      <c r="BL4" s="10"/>
      <c r="BM4" s="10"/>
      <c r="BN4" s="10"/>
      <c r="BO4" s="10"/>
      <c r="BP4" s="10"/>
      <c r="BQ4" s="10"/>
      <c r="BR4" s="10"/>
      <c r="BS4" s="10"/>
      <c r="BT4" s="10"/>
      <c r="BU4" s="10"/>
      <c r="BV4" s="10"/>
      <c r="BW4" s="10"/>
      <c r="BX4" s="10"/>
      <c r="BY4" s="10"/>
      <c r="BZ4" s="10"/>
      <c r="CA4" s="10"/>
      <c r="CB4" s="10"/>
      <c r="CC4" s="10"/>
      <c r="CD4" s="10"/>
      <c r="CE4" s="10"/>
      <c r="CF4" s="10"/>
      <c r="CG4" s="10"/>
      <c r="CH4" s="10"/>
      <c r="CI4" s="10"/>
      <c r="CJ4" s="10"/>
      <c r="CK4" s="10"/>
      <c r="CL4" s="10"/>
      <c r="CM4" s="10"/>
      <c r="CN4" s="10"/>
      <c r="CO4" s="10"/>
      <c r="CP4" s="27"/>
      <c r="CQ4" s="10"/>
      <c r="CR4" s="10"/>
      <c r="CS4" s="10"/>
      <c r="CT4" s="10"/>
      <c r="CU4" s="10"/>
      <c r="CV4" s="10"/>
      <c r="CW4" s="10"/>
      <c r="CX4" s="10"/>
      <c r="CY4" s="10"/>
      <c r="CZ4" s="10"/>
      <c r="DA4" s="10"/>
      <c r="DB4" s="10"/>
      <c r="DC4" s="10"/>
      <c r="DD4" s="10"/>
      <c r="DE4" s="10"/>
      <c r="DF4" s="10"/>
      <c r="DG4" s="10"/>
      <c r="DH4" s="10"/>
      <c r="DI4" s="10"/>
      <c r="DJ4" s="10"/>
      <c r="DK4" s="10"/>
      <c r="DL4" s="10"/>
      <c r="DM4" s="10"/>
      <c r="DN4" s="10"/>
      <c r="DO4" s="10"/>
      <c r="DP4" s="10"/>
      <c r="DQ4" s="10"/>
      <c r="DR4" s="10"/>
      <c r="DS4" s="10"/>
      <c r="DT4" s="10"/>
      <c r="DU4" s="10"/>
      <c r="DV4" s="10"/>
      <c r="DW4" s="10"/>
      <c r="DX4" s="10"/>
      <c r="DY4" s="10"/>
      <c r="DZ4" s="10"/>
      <c r="EA4" s="10"/>
      <c r="EB4" s="10"/>
      <c r="EC4" s="10"/>
      <c r="ED4" s="10"/>
      <c r="EE4" s="10"/>
      <c r="EF4" s="10"/>
      <c r="EG4" s="10"/>
      <c r="EH4" s="27"/>
      <c r="EI4" s="10"/>
      <c r="EJ4" s="10"/>
      <c r="EK4" s="10"/>
      <c r="EL4" s="10"/>
      <c r="EM4" s="10"/>
      <c r="EN4" s="10"/>
      <c r="EO4" s="10"/>
      <c r="EP4" s="10"/>
      <c r="EQ4" s="10"/>
      <c r="ER4" s="10"/>
      <c r="ES4" s="10"/>
      <c r="ET4" s="10"/>
      <c r="EU4" s="10"/>
      <c r="EV4" s="10"/>
      <c r="EW4" s="10"/>
      <c r="EX4" s="10"/>
      <c r="EY4" s="10"/>
      <c r="EZ4" s="10"/>
      <c r="FA4" s="10"/>
      <c r="FB4" s="10"/>
      <c r="FC4" s="10"/>
      <c r="FD4" s="10"/>
      <c r="FE4" s="10"/>
      <c r="FF4" s="10"/>
      <c r="FG4" s="10"/>
      <c r="FH4" s="10"/>
      <c r="FI4" s="10"/>
      <c r="FJ4" s="10"/>
      <c r="FK4" s="10"/>
      <c r="FL4" s="10"/>
      <c r="FM4" s="10"/>
      <c r="FN4" s="10"/>
      <c r="FO4" s="10"/>
      <c r="FP4" s="10"/>
      <c r="FQ4" s="10"/>
      <c r="FR4" s="10"/>
      <c r="FS4" s="10"/>
      <c r="FT4" s="10"/>
      <c r="FU4" s="10"/>
      <c r="FV4" s="10"/>
      <c r="FW4" s="10"/>
      <c r="FX4" s="10"/>
      <c r="FY4" s="10"/>
      <c r="FZ4" s="10"/>
      <c r="GA4" s="10"/>
      <c r="GB4" s="10"/>
      <c r="GC4" s="10"/>
      <c r="GD4" s="10"/>
      <c r="GE4" s="10"/>
      <c r="GF4" s="10"/>
      <c r="GG4" s="10"/>
      <c r="GH4" s="10"/>
      <c r="GI4" s="10"/>
      <c r="GJ4" s="10"/>
      <c r="GK4" s="10"/>
      <c r="GL4" s="10"/>
      <c r="GM4" s="10"/>
      <c r="GN4" s="10"/>
      <c r="GO4" s="27"/>
      <c r="GP4" s="10"/>
      <c r="GQ4" s="10"/>
      <c r="GR4" s="10"/>
      <c r="GS4" s="10"/>
      <c r="GT4" s="10"/>
      <c r="GU4" s="10"/>
      <c r="GV4" s="10"/>
      <c r="GW4" s="10"/>
      <c r="GX4" s="10"/>
      <c r="GY4" s="10"/>
      <c r="GZ4" s="10"/>
      <c r="HA4" s="10"/>
      <c r="HB4" s="10"/>
      <c r="HC4" s="10"/>
      <c r="HD4" s="10"/>
      <c r="HE4" s="10"/>
      <c r="HF4" s="10"/>
      <c r="HG4" s="10"/>
      <c r="HH4" s="10"/>
      <c r="HI4" s="10"/>
      <c r="HJ4" s="10"/>
      <c r="HK4" s="10"/>
      <c r="HL4" s="10"/>
      <c r="HM4" s="10"/>
      <c r="HN4" s="10"/>
      <c r="HO4" s="10"/>
      <c r="HP4" s="10"/>
      <c r="HQ4" s="10"/>
      <c r="HR4" s="10"/>
      <c r="HS4" s="10"/>
      <c r="HT4" s="10"/>
      <c r="HU4" s="10"/>
      <c r="HV4" s="10"/>
      <c r="HW4" s="10"/>
      <c r="HX4" s="10"/>
      <c r="HY4" s="10"/>
      <c r="HZ4" s="10"/>
      <c r="IA4" s="10"/>
      <c r="IB4" s="10"/>
      <c r="IC4" s="10"/>
      <c r="ID4" s="10"/>
      <c r="IE4" s="10"/>
      <c r="IF4" s="10"/>
      <c r="IG4" s="10"/>
      <c r="IH4" s="10"/>
      <c r="II4" s="10"/>
      <c r="IJ4" s="10"/>
      <c r="IK4" s="10"/>
      <c r="IL4" s="10"/>
      <c r="IM4" s="10"/>
      <c r="IN4" s="10"/>
      <c r="IO4" s="10"/>
      <c r="IP4" s="10"/>
      <c r="IQ4" s="10"/>
      <c r="IR4" s="10"/>
      <c r="IS4" s="10"/>
      <c r="IT4" s="10"/>
      <c r="IU4" s="10"/>
      <c r="IV4" s="10"/>
      <c r="IW4" s="10"/>
      <c r="IX4" s="10"/>
      <c r="IY4" s="10"/>
      <c r="IZ4" s="10"/>
      <c r="JA4" s="10"/>
      <c r="JB4" s="10"/>
      <c r="JC4" s="10"/>
      <c r="JD4" s="10"/>
      <c r="JE4" s="10"/>
      <c r="JF4" s="10"/>
      <c r="JG4" s="10"/>
      <c r="JH4" s="10"/>
      <c r="JI4" s="10"/>
      <c r="JJ4" s="10"/>
      <c r="JK4" s="10"/>
      <c r="JL4" s="10"/>
      <c r="JM4" s="10"/>
      <c r="JN4" s="10"/>
      <c r="JO4" s="10"/>
      <c r="JP4" s="10"/>
      <c r="JQ4" s="10"/>
      <c r="JR4" s="10"/>
      <c r="JS4" s="10"/>
      <c r="JT4" s="10"/>
      <c r="JU4" s="10"/>
      <c r="JV4" s="10"/>
      <c r="JW4" s="10"/>
      <c r="JX4" s="10"/>
      <c r="JY4" s="10"/>
      <c r="JZ4" s="10"/>
      <c r="KA4" s="10"/>
      <c r="KB4" s="10"/>
      <c r="KC4" s="10"/>
      <c r="KD4" s="10"/>
      <c r="KE4" s="10"/>
      <c r="KF4" s="10"/>
      <c r="KG4" s="10"/>
      <c r="KH4" s="10"/>
      <c r="KI4" s="10"/>
      <c r="KJ4" s="10"/>
      <c r="KK4" s="10"/>
      <c r="KL4" s="10"/>
      <c r="KM4" s="10"/>
      <c r="KN4" s="10"/>
      <c r="KO4" s="10"/>
      <c r="KP4" s="10"/>
      <c r="KQ4" s="10"/>
      <c r="KR4" s="10"/>
      <c r="KS4" s="10"/>
      <c r="KT4" s="10"/>
      <c r="KU4" s="10"/>
      <c r="KV4" s="10"/>
      <c r="KW4" s="10"/>
      <c r="KX4" s="10"/>
      <c r="KY4" s="10"/>
      <c r="KZ4" s="10"/>
      <c r="LA4" s="10"/>
      <c r="LB4" s="10"/>
      <c r="LC4" s="10"/>
      <c r="LD4" s="10"/>
      <c r="LE4" s="10"/>
      <c r="LF4" s="10"/>
      <c r="LG4" s="10"/>
      <c r="LH4" s="10"/>
      <c r="LI4" s="10"/>
      <c r="LJ4" s="10"/>
      <c r="LK4" s="10"/>
      <c r="LL4" s="10"/>
      <c r="LM4" s="10"/>
      <c r="LN4" s="10"/>
      <c r="LO4" s="10"/>
      <c r="LP4" s="10"/>
      <c r="LQ4" s="10"/>
      <c r="LR4" s="10"/>
      <c r="LS4" s="10"/>
      <c r="LT4" s="10"/>
      <c r="LU4" s="10"/>
      <c r="LV4" s="10"/>
      <c r="LW4" s="10"/>
      <c r="LX4" s="10"/>
      <c r="LY4" s="10"/>
      <c r="LZ4" s="10"/>
      <c r="MA4" s="10"/>
      <c r="MB4" s="10"/>
      <c r="MC4" s="10"/>
      <c r="MD4" s="10"/>
      <c r="ME4" s="10"/>
      <c r="MF4" s="10"/>
      <c r="MG4" s="10"/>
      <c r="MH4" s="10"/>
      <c r="MI4" s="10"/>
      <c r="MJ4" s="10"/>
      <c r="MK4" s="10"/>
      <c r="ML4" s="10"/>
      <c r="MM4" s="10"/>
      <c r="MN4" s="10"/>
      <c r="MO4" s="10"/>
      <c r="MP4" s="10"/>
      <c r="MQ4" s="10"/>
      <c r="MR4" s="10"/>
      <c r="MS4" s="10"/>
      <c r="MT4" s="10"/>
      <c r="MU4" s="10"/>
      <c r="MV4" s="10"/>
      <c r="MW4" s="10"/>
      <c r="MX4" s="10"/>
      <c r="MY4" s="10"/>
      <c r="MZ4" s="10"/>
      <c r="NA4" s="10"/>
      <c r="NB4" s="10"/>
      <c r="NC4" s="10"/>
      <c r="ND4" s="10"/>
      <c r="NE4" s="10"/>
      <c r="NF4" s="10"/>
      <c r="NG4" s="10"/>
      <c r="NH4" s="10"/>
      <c r="NI4" s="10"/>
      <c r="NJ4" s="10"/>
      <c r="NK4" s="10"/>
      <c r="NL4" s="10"/>
      <c r="NM4" s="10"/>
      <c r="NN4" s="10"/>
      <c r="NO4" s="10"/>
      <c r="NP4" s="10"/>
      <c r="NQ4" s="10"/>
      <c r="NR4" s="10"/>
      <c r="NS4" s="10"/>
      <c r="NT4" s="10"/>
      <c r="NU4" s="10"/>
      <c r="NV4" s="10"/>
      <c r="NW4" s="10"/>
      <c r="NX4" s="10"/>
      <c r="NY4" s="10"/>
      <c r="NZ4" s="10"/>
      <c r="OA4" s="10"/>
      <c r="OB4" s="10"/>
      <c r="OC4" s="10"/>
      <c r="OD4" s="10"/>
      <c r="OE4" s="10"/>
      <c r="OF4" s="10"/>
      <c r="OG4" s="10"/>
      <c r="OH4" s="10"/>
      <c r="OI4" s="10"/>
      <c r="OJ4" s="103"/>
    </row>
    <row r="5" spans="1:401" ht="18.75" customHeight="1" x14ac:dyDescent="0.2">
      <c r="A5" s="91"/>
      <c r="B5" s="419" t="s">
        <v>58</v>
      </c>
      <c r="C5" s="420"/>
      <c r="D5" s="104"/>
      <c r="E5" s="8"/>
      <c r="F5" s="4"/>
      <c r="G5" s="4"/>
      <c r="H5" s="4"/>
      <c r="I5" s="4"/>
      <c r="J5" s="4"/>
      <c r="K5" s="4"/>
      <c r="L5" s="9"/>
      <c r="M5" s="10"/>
      <c r="N5" s="10"/>
      <c r="O5" s="7"/>
      <c r="P5" s="7"/>
      <c r="Q5" s="7"/>
      <c r="R5" s="7"/>
      <c r="S5" s="7"/>
      <c r="T5" s="7"/>
      <c r="U5" s="4"/>
      <c r="V5" s="4"/>
      <c r="W5" s="9"/>
      <c r="X5" s="10"/>
      <c r="Y5" s="10"/>
      <c r="Z5" s="7"/>
      <c r="AA5" s="7"/>
      <c r="AB5" s="7"/>
      <c r="AC5" s="7"/>
      <c r="AD5" s="7"/>
      <c r="AE5" s="4"/>
      <c r="AF5" s="4"/>
      <c r="AG5" s="9"/>
      <c r="AH5" s="10"/>
      <c r="AI5" s="11"/>
      <c r="AJ5" s="10"/>
      <c r="AK5" s="10"/>
      <c r="AL5" s="10"/>
      <c r="AM5" s="10"/>
      <c r="AN5" s="10"/>
      <c r="AO5" s="10"/>
      <c r="AP5" s="10"/>
      <c r="AQ5" s="10"/>
      <c r="AR5" s="10"/>
      <c r="AS5" s="10"/>
      <c r="AT5" s="10"/>
      <c r="AU5" s="10"/>
      <c r="AV5" s="10"/>
      <c r="AW5" s="7"/>
      <c r="AX5" s="7"/>
      <c r="AY5" s="7"/>
      <c r="AZ5" s="7"/>
      <c r="BA5" s="10"/>
      <c r="BB5" s="10"/>
      <c r="BC5" s="10"/>
      <c r="BD5" s="10"/>
      <c r="BE5" s="10"/>
      <c r="BF5" s="10"/>
      <c r="BG5" s="10"/>
      <c r="BH5" s="10"/>
      <c r="BI5" s="10"/>
      <c r="BJ5" s="10"/>
      <c r="BK5" s="10"/>
      <c r="BL5" s="10"/>
      <c r="BM5" s="10"/>
      <c r="BN5" s="10"/>
      <c r="BO5" s="10"/>
      <c r="BP5" s="10"/>
      <c r="BQ5" s="10"/>
      <c r="BR5" s="10"/>
      <c r="BS5" s="10"/>
      <c r="BT5" s="10"/>
      <c r="BU5" s="10"/>
      <c r="BV5" s="10"/>
      <c r="BW5" s="10"/>
      <c r="BX5" s="10"/>
      <c r="BY5" s="10"/>
      <c r="BZ5" s="10"/>
      <c r="CA5" s="10"/>
      <c r="CB5" s="10"/>
      <c r="CC5" s="10"/>
      <c r="CD5" s="10"/>
      <c r="CE5" s="10"/>
      <c r="CF5" s="10"/>
      <c r="CG5" s="10"/>
      <c r="CH5" s="10"/>
      <c r="CI5" s="10"/>
      <c r="CJ5" s="10"/>
      <c r="CK5" s="10"/>
      <c r="CL5" s="10"/>
      <c r="CM5" s="10"/>
      <c r="CN5" s="10"/>
      <c r="CO5" s="10"/>
      <c r="CP5" s="10"/>
      <c r="CQ5" s="10"/>
      <c r="CR5" s="10"/>
      <c r="CS5" s="10"/>
      <c r="CT5" s="10"/>
      <c r="CU5" s="10"/>
      <c r="CV5" s="10"/>
      <c r="CW5" s="10"/>
      <c r="CX5" s="10"/>
      <c r="CY5" s="10"/>
      <c r="CZ5" s="10"/>
      <c r="DA5" s="10"/>
      <c r="DB5" s="10"/>
      <c r="DC5" s="10"/>
      <c r="DD5" s="10"/>
      <c r="DE5" s="10"/>
      <c r="DF5" s="10"/>
      <c r="DG5" s="10"/>
      <c r="DH5" s="10"/>
      <c r="DI5" s="10"/>
      <c r="DJ5" s="10"/>
      <c r="DK5" s="10"/>
      <c r="DL5" s="10"/>
      <c r="DM5" s="10"/>
      <c r="DN5" s="10"/>
      <c r="DO5" s="10"/>
      <c r="DP5" s="10"/>
      <c r="DQ5" s="10"/>
      <c r="DR5" s="10"/>
      <c r="DS5" s="10"/>
      <c r="DT5" s="10"/>
      <c r="DU5" s="10"/>
      <c r="DV5" s="10"/>
      <c r="DW5" s="10"/>
      <c r="DX5" s="10"/>
      <c r="DY5" s="10"/>
      <c r="DZ5" s="10"/>
      <c r="EA5" s="10"/>
      <c r="EB5" s="10"/>
      <c r="EC5" s="10"/>
      <c r="ED5" s="10"/>
      <c r="EE5" s="10"/>
      <c r="EF5" s="10"/>
      <c r="EG5" s="10"/>
      <c r="EH5" s="10"/>
      <c r="EI5" s="10"/>
      <c r="EJ5" s="10"/>
      <c r="EK5" s="10"/>
      <c r="EL5" s="10"/>
      <c r="EM5" s="10"/>
      <c r="EN5" s="10"/>
      <c r="EO5" s="10"/>
      <c r="EP5" s="10"/>
      <c r="EQ5" s="10"/>
      <c r="ER5" s="10"/>
      <c r="ES5" s="10"/>
      <c r="ET5" s="10"/>
      <c r="EU5" s="10"/>
      <c r="EV5" s="10"/>
      <c r="EW5" s="10"/>
      <c r="EX5" s="10"/>
      <c r="EY5" s="10"/>
      <c r="EZ5" s="10"/>
      <c r="FA5" s="10"/>
      <c r="FB5" s="10"/>
      <c r="FC5" s="10"/>
      <c r="FD5" s="10"/>
      <c r="FE5" s="10"/>
      <c r="FF5" s="10"/>
      <c r="FG5" s="10"/>
      <c r="FH5" s="10"/>
      <c r="FI5" s="10"/>
      <c r="FJ5" s="10"/>
      <c r="FK5" s="10"/>
      <c r="FL5" s="10"/>
      <c r="FM5" s="10"/>
      <c r="FN5" s="10"/>
      <c r="FO5" s="10"/>
      <c r="FP5" s="10"/>
      <c r="FQ5" s="10"/>
      <c r="FR5" s="10"/>
      <c r="FS5" s="10"/>
      <c r="FT5" s="10"/>
      <c r="FU5" s="10"/>
      <c r="FV5" s="10"/>
      <c r="FW5" s="10"/>
      <c r="FX5" s="10"/>
      <c r="FY5" s="10"/>
      <c r="FZ5" s="10"/>
      <c r="GA5" s="10"/>
      <c r="GB5" s="10"/>
      <c r="GC5" s="10"/>
      <c r="GD5" s="10"/>
      <c r="GE5" s="10"/>
      <c r="GF5" s="10"/>
      <c r="GG5" s="10"/>
      <c r="GH5" s="10"/>
      <c r="GI5" s="10"/>
      <c r="GJ5" s="10"/>
      <c r="GK5" s="10"/>
      <c r="GL5" s="10"/>
      <c r="GM5" s="10"/>
      <c r="GN5" s="10"/>
      <c r="GO5" s="10"/>
      <c r="GP5" s="10"/>
      <c r="GQ5" s="10"/>
      <c r="GR5" s="10"/>
      <c r="GS5" s="10"/>
      <c r="GT5" s="10"/>
      <c r="GU5" s="10"/>
      <c r="GV5" s="10"/>
      <c r="GW5" s="10"/>
      <c r="GX5" s="10"/>
      <c r="GY5" s="10"/>
      <c r="GZ5" s="10"/>
      <c r="HA5" s="10"/>
      <c r="HB5" s="10"/>
      <c r="HC5" s="10"/>
      <c r="HD5" s="10"/>
      <c r="HE5" s="10"/>
      <c r="HF5" s="10"/>
      <c r="HG5" s="10"/>
      <c r="HH5" s="10"/>
      <c r="HI5" s="10"/>
      <c r="HJ5" s="10"/>
      <c r="HK5" s="10"/>
      <c r="HL5" s="10"/>
      <c r="HM5" s="10"/>
      <c r="HN5" s="10"/>
      <c r="HO5" s="10"/>
      <c r="HP5" s="10"/>
      <c r="HQ5" s="10"/>
      <c r="HR5" s="10"/>
      <c r="HS5" s="10"/>
      <c r="HT5" s="10"/>
      <c r="HU5" s="10"/>
      <c r="HV5" s="10"/>
      <c r="HW5" s="10"/>
      <c r="HX5" s="10"/>
      <c r="HY5" s="10"/>
      <c r="HZ5" s="10"/>
      <c r="IA5" s="10"/>
      <c r="IB5" s="10"/>
      <c r="IC5" s="10"/>
      <c r="ID5" s="10"/>
      <c r="IE5" s="10"/>
      <c r="IF5" s="10"/>
      <c r="IG5" s="10"/>
      <c r="IH5" s="10"/>
      <c r="II5" s="10"/>
      <c r="IJ5" s="10"/>
      <c r="IK5" s="10"/>
      <c r="IL5" s="10"/>
      <c r="IM5" s="10"/>
      <c r="IN5" s="10"/>
      <c r="IO5" s="10"/>
      <c r="IP5" s="10"/>
      <c r="IQ5" s="10"/>
      <c r="IR5" s="10"/>
      <c r="IS5" s="10"/>
      <c r="IT5" s="10"/>
      <c r="IU5" s="10"/>
      <c r="IV5" s="10"/>
      <c r="IW5" s="10"/>
      <c r="IX5" s="10"/>
      <c r="IY5" s="10"/>
      <c r="IZ5" s="10"/>
      <c r="JA5" s="10"/>
      <c r="JB5" s="10"/>
      <c r="JC5" s="10"/>
      <c r="JD5" s="10"/>
      <c r="JE5" s="10"/>
      <c r="JF5" s="10"/>
      <c r="JG5" s="10"/>
      <c r="JH5" s="10"/>
      <c r="JI5" s="10"/>
      <c r="JJ5" s="10"/>
      <c r="JK5" s="10"/>
      <c r="JL5" s="10"/>
      <c r="JM5" s="10"/>
      <c r="JN5" s="10"/>
      <c r="JO5" s="10"/>
      <c r="JP5" s="10"/>
      <c r="JQ5" s="10"/>
      <c r="JR5" s="10"/>
      <c r="JS5" s="10"/>
      <c r="JT5" s="10"/>
      <c r="JU5" s="10"/>
      <c r="JV5" s="10"/>
      <c r="JW5" s="10"/>
      <c r="JX5" s="10"/>
      <c r="JY5" s="10"/>
      <c r="JZ5" s="10"/>
      <c r="KA5" s="10"/>
      <c r="KB5" s="10"/>
      <c r="KC5" s="10"/>
      <c r="KD5" s="10"/>
      <c r="KE5" s="10"/>
      <c r="KF5" s="10"/>
      <c r="KG5" s="10"/>
      <c r="KH5" s="10"/>
      <c r="KI5" s="10"/>
      <c r="KJ5" s="10"/>
      <c r="KK5" s="10"/>
      <c r="KL5" s="10"/>
      <c r="KM5" s="10"/>
      <c r="KN5" s="10"/>
      <c r="KO5" s="10"/>
      <c r="KP5" s="10"/>
      <c r="KQ5" s="10"/>
      <c r="KR5" s="10"/>
      <c r="KS5" s="10"/>
      <c r="KT5" s="10"/>
      <c r="KU5" s="10"/>
      <c r="KV5" s="10"/>
      <c r="KW5" s="10"/>
      <c r="KX5" s="10"/>
      <c r="KY5" s="10"/>
      <c r="KZ5" s="10"/>
      <c r="LA5" s="10"/>
      <c r="LB5" s="10"/>
      <c r="LC5" s="10"/>
      <c r="LD5" s="10"/>
      <c r="LE5" s="10"/>
      <c r="LF5" s="10"/>
      <c r="LG5" s="10"/>
      <c r="LH5" s="10"/>
      <c r="LI5" s="10"/>
      <c r="LJ5" s="10"/>
      <c r="LK5" s="10"/>
      <c r="LL5" s="10"/>
      <c r="LM5" s="10"/>
      <c r="LN5" s="10"/>
      <c r="LO5" s="10"/>
      <c r="LP5" s="10"/>
      <c r="LQ5" s="10"/>
      <c r="LR5" s="10"/>
      <c r="LS5" s="10"/>
      <c r="LT5" s="10"/>
      <c r="LU5" s="10"/>
      <c r="LV5" s="10"/>
      <c r="LW5" s="10"/>
      <c r="LX5" s="10"/>
      <c r="LY5" s="10"/>
      <c r="LZ5" s="10"/>
      <c r="MA5" s="10"/>
      <c r="MB5" s="10"/>
      <c r="MC5" s="10"/>
      <c r="MD5" s="10"/>
      <c r="ME5" s="10"/>
      <c r="MF5" s="10"/>
      <c r="MG5" s="10"/>
      <c r="MH5" s="10"/>
      <c r="MI5" s="10"/>
      <c r="MJ5" s="10"/>
      <c r="MK5" s="10"/>
      <c r="ML5" s="10"/>
      <c r="MM5" s="10"/>
      <c r="MN5" s="10"/>
      <c r="MO5" s="10"/>
      <c r="MP5" s="10"/>
      <c r="MQ5" s="10"/>
      <c r="MR5" s="10"/>
      <c r="MS5" s="10"/>
      <c r="MT5" s="10"/>
      <c r="MU5" s="10"/>
      <c r="MV5" s="10"/>
      <c r="MW5" s="10"/>
      <c r="MX5" s="10"/>
      <c r="MY5" s="10"/>
      <c r="MZ5" s="10"/>
      <c r="NA5" s="10"/>
      <c r="NB5" s="10"/>
      <c r="NC5" s="10"/>
      <c r="ND5" s="10"/>
      <c r="NE5" s="10"/>
      <c r="NF5" s="10"/>
      <c r="NG5" s="10"/>
      <c r="NH5" s="10"/>
      <c r="NI5" s="10"/>
      <c r="NJ5" s="10"/>
      <c r="NK5" s="10"/>
      <c r="NL5" s="10"/>
      <c r="NM5" s="10"/>
      <c r="NN5" s="10"/>
      <c r="NO5" s="10"/>
      <c r="NP5" s="10"/>
      <c r="NQ5" s="10"/>
      <c r="NR5" s="10"/>
      <c r="NS5" s="10"/>
      <c r="NT5" s="10"/>
      <c r="NU5" s="10"/>
      <c r="NV5" s="10"/>
      <c r="NW5" s="10"/>
      <c r="NX5" s="10"/>
      <c r="NY5" s="10"/>
      <c r="NZ5" s="10"/>
      <c r="OA5" s="10"/>
      <c r="OB5" s="10"/>
      <c r="OC5" s="10"/>
      <c r="OD5" s="10"/>
      <c r="OE5" s="10"/>
      <c r="OF5" s="10"/>
      <c r="OG5" s="10"/>
      <c r="OH5" s="10"/>
      <c r="OI5" s="10"/>
      <c r="OJ5" s="103"/>
    </row>
    <row r="6" spans="1:401" ht="18.75" customHeight="1" x14ac:dyDescent="0.2">
      <c r="A6" s="45"/>
      <c r="B6" s="421" t="s">
        <v>42</v>
      </c>
      <c r="C6" s="422"/>
      <c r="D6" s="105"/>
      <c r="E6" s="4"/>
      <c r="F6" s="4"/>
      <c r="G6" s="4"/>
      <c r="H6" s="4"/>
      <c r="I6" s="4"/>
      <c r="J6" s="4"/>
      <c r="K6" s="4"/>
      <c r="L6" s="9"/>
      <c r="M6" s="4"/>
      <c r="N6" s="4"/>
      <c r="O6" s="4"/>
      <c r="P6" s="4"/>
      <c r="Q6" s="4"/>
      <c r="R6" s="4"/>
      <c r="S6" s="4"/>
      <c r="T6" s="4"/>
      <c r="U6" s="4"/>
      <c r="V6" s="4"/>
      <c r="W6" s="9"/>
      <c r="X6" s="4"/>
      <c r="Y6" s="4"/>
      <c r="Z6" s="4"/>
      <c r="AA6" s="4"/>
      <c r="AB6" s="4"/>
      <c r="AC6" s="4"/>
      <c r="AD6" s="4"/>
      <c r="AE6" s="4"/>
      <c r="AF6" s="4"/>
      <c r="AG6" s="9"/>
      <c r="AH6" s="10"/>
      <c r="AI6" s="11"/>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c r="CJ6" s="10"/>
      <c r="CK6" s="10"/>
      <c r="CL6" s="10"/>
      <c r="CM6" s="10"/>
      <c r="CN6" s="10"/>
      <c r="CO6" s="10"/>
      <c r="CP6" s="10"/>
      <c r="CQ6" s="10"/>
      <c r="CR6" s="10"/>
      <c r="CS6" s="10"/>
      <c r="CT6" s="10"/>
      <c r="CU6" s="10"/>
      <c r="CV6" s="10"/>
      <c r="CW6" s="10"/>
      <c r="CX6" s="10"/>
      <c r="CY6" s="10"/>
      <c r="CZ6" s="10"/>
      <c r="DA6" s="10"/>
      <c r="DB6" s="10"/>
      <c r="DC6" s="10"/>
      <c r="DD6" s="10"/>
      <c r="DE6" s="10"/>
      <c r="DF6" s="10"/>
      <c r="DG6" s="10"/>
      <c r="DH6" s="10"/>
      <c r="DI6" s="10"/>
      <c r="DJ6" s="10"/>
      <c r="DK6" s="10"/>
      <c r="DL6" s="10"/>
      <c r="DM6" s="10"/>
      <c r="DN6" s="10"/>
      <c r="DO6" s="10"/>
      <c r="DP6" s="10"/>
      <c r="DQ6" s="10"/>
      <c r="DR6" s="10"/>
      <c r="DS6" s="10"/>
      <c r="DT6" s="10"/>
      <c r="DU6" s="10"/>
      <c r="DV6" s="10"/>
      <c r="DW6" s="10"/>
      <c r="DX6" s="10"/>
      <c r="DY6" s="10"/>
      <c r="DZ6" s="10"/>
      <c r="EA6" s="10"/>
      <c r="EB6" s="10"/>
      <c r="EC6" s="10"/>
      <c r="ED6" s="10"/>
      <c r="EE6" s="10"/>
      <c r="EF6" s="10"/>
      <c r="EG6" s="10"/>
      <c r="EH6" s="10"/>
      <c r="EI6" s="10"/>
      <c r="EJ6" s="10"/>
      <c r="EK6" s="10"/>
      <c r="EL6" s="10"/>
      <c r="EM6" s="10"/>
      <c r="EN6" s="10"/>
      <c r="EO6" s="10"/>
      <c r="EP6" s="10"/>
      <c r="EQ6" s="10"/>
      <c r="ER6" s="10"/>
      <c r="ES6" s="10"/>
      <c r="ET6" s="10"/>
      <c r="EU6" s="10"/>
      <c r="EV6" s="10"/>
      <c r="EW6" s="10"/>
      <c r="EX6" s="10"/>
      <c r="EY6" s="10"/>
      <c r="EZ6" s="10"/>
      <c r="FA6" s="10"/>
      <c r="FB6" s="10"/>
      <c r="FC6" s="10"/>
      <c r="FD6" s="10"/>
      <c r="FE6" s="10"/>
      <c r="FF6" s="10"/>
      <c r="FG6" s="10"/>
      <c r="FH6" s="10"/>
      <c r="FI6" s="10"/>
      <c r="FJ6" s="10"/>
      <c r="FK6" s="10"/>
      <c r="FL6" s="10"/>
      <c r="FM6" s="10"/>
      <c r="FN6" s="10"/>
      <c r="FO6" s="10"/>
      <c r="FP6" s="10"/>
      <c r="FQ6" s="10"/>
      <c r="FR6" s="10"/>
      <c r="FS6" s="10"/>
      <c r="FT6" s="10"/>
      <c r="FU6" s="10"/>
      <c r="FV6" s="10"/>
      <c r="FW6" s="10"/>
      <c r="FX6" s="10"/>
      <c r="FY6" s="10"/>
      <c r="FZ6" s="10"/>
      <c r="GA6" s="10"/>
      <c r="GB6" s="10"/>
      <c r="GC6" s="10"/>
      <c r="GD6" s="10"/>
      <c r="GE6" s="10"/>
      <c r="GF6" s="10"/>
      <c r="GG6" s="10"/>
      <c r="GH6" s="10"/>
      <c r="GI6" s="10"/>
      <c r="GJ6" s="10"/>
      <c r="GK6" s="10"/>
      <c r="GL6" s="10"/>
      <c r="GM6" s="10"/>
      <c r="GN6" s="10"/>
      <c r="GO6" s="10"/>
      <c r="GP6" s="10"/>
      <c r="GQ6" s="10"/>
      <c r="GR6" s="10"/>
      <c r="GS6" s="10"/>
      <c r="GT6" s="10"/>
      <c r="GU6" s="10"/>
      <c r="GV6" s="10"/>
      <c r="GW6" s="10"/>
      <c r="GX6" s="10"/>
      <c r="GY6" s="10"/>
      <c r="GZ6" s="10"/>
      <c r="HA6" s="10"/>
      <c r="HB6" s="10"/>
      <c r="HC6" s="10"/>
      <c r="HD6" s="10"/>
      <c r="HE6" s="10"/>
      <c r="HF6" s="10"/>
      <c r="HG6" s="10"/>
      <c r="HH6" s="10"/>
      <c r="HI6" s="10"/>
      <c r="HJ6" s="10"/>
      <c r="HK6" s="10"/>
      <c r="HL6" s="10"/>
      <c r="HM6" s="10"/>
      <c r="HN6" s="10"/>
      <c r="HO6" s="10"/>
      <c r="HP6" s="10"/>
      <c r="HQ6" s="10"/>
      <c r="HR6" s="10"/>
      <c r="HS6" s="10"/>
      <c r="HT6" s="10"/>
      <c r="HU6" s="10"/>
      <c r="HV6" s="10"/>
      <c r="HW6" s="10"/>
      <c r="HX6" s="10"/>
      <c r="HY6" s="10"/>
      <c r="HZ6" s="10"/>
      <c r="IA6" s="10"/>
      <c r="IB6" s="10"/>
      <c r="IC6" s="10"/>
      <c r="ID6" s="10"/>
      <c r="IE6" s="10"/>
      <c r="IF6" s="10"/>
      <c r="IG6" s="10"/>
      <c r="IH6" s="10"/>
      <c r="II6" s="10"/>
      <c r="IJ6" s="10"/>
      <c r="IK6" s="10"/>
      <c r="IL6" s="10"/>
      <c r="IM6" s="10"/>
      <c r="IN6" s="10"/>
      <c r="IO6" s="10"/>
      <c r="IP6" s="10"/>
      <c r="IQ6" s="10"/>
      <c r="IR6" s="10"/>
      <c r="IS6" s="10"/>
      <c r="IT6" s="10"/>
      <c r="IU6" s="10"/>
      <c r="IV6" s="10"/>
      <c r="IW6" s="10"/>
      <c r="IX6" s="10"/>
      <c r="IY6" s="10"/>
      <c r="IZ6" s="10"/>
      <c r="JA6" s="10"/>
      <c r="JB6" s="10"/>
      <c r="JC6" s="10"/>
      <c r="JD6" s="10"/>
      <c r="JE6" s="10"/>
      <c r="JF6" s="10"/>
      <c r="JG6" s="10"/>
      <c r="JH6" s="10"/>
      <c r="JI6" s="10"/>
      <c r="JJ6" s="10"/>
      <c r="JK6" s="10"/>
      <c r="JL6" s="10"/>
      <c r="JM6" s="10"/>
      <c r="JN6" s="10"/>
      <c r="JO6" s="10"/>
      <c r="JP6" s="10"/>
      <c r="JQ6" s="10"/>
      <c r="JR6" s="10"/>
      <c r="JS6" s="10"/>
      <c r="JT6" s="10"/>
      <c r="JU6" s="10"/>
      <c r="JV6" s="10"/>
      <c r="JW6" s="10"/>
      <c r="JX6" s="10"/>
      <c r="JY6" s="10"/>
      <c r="JZ6" s="10"/>
      <c r="KA6" s="10"/>
      <c r="KB6" s="10"/>
      <c r="KC6" s="10"/>
      <c r="KD6" s="10"/>
      <c r="KE6" s="10"/>
      <c r="KF6" s="10"/>
      <c r="KG6" s="10"/>
      <c r="KH6" s="10"/>
      <c r="KI6" s="10"/>
      <c r="KJ6" s="10"/>
      <c r="KK6" s="10"/>
      <c r="KL6" s="10"/>
      <c r="KM6" s="10"/>
      <c r="KN6" s="10"/>
      <c r="KO6" s="10"/>
      <c r="KP6" s="10"/>
      <c r="KQ6" s="10"/>
      <c r="KR6" s="10"/>
      <c r="KS6" s="10"/>
      <c r="KT6" s="10"/>
      <c r="KU6" s="10"/>
      <c r="KV6" s="10"/>
      <c r="KW6" s="10"/>
      <c r="KX6" s="10"/>
      <c r="KY6" s="10"/>
      <c r="KZ6" s="10"/>
      <c r="LA6" s="10"/>
      <c r="LB6" s="10"/>
      <c r="LC6" s="10"/>
      <c r="LD6" s="10"/>
      <c r="LE6" s="10"/>
      <c r="LF6" s="10"/>
      <c r="LG6" s="10"/>
      <c r="LH6" s="10"/>
      <c r="LI6" s="10"/>
      <c r="LJ6" s="10"/>
      <c r="LK6" s="10"/>
      <c r="LL6" s="10"/>
      <c r="LM6" s="10"/>
      <c r="LN6" s="10"/>
      <c r="LO6" s="10"/>
      <c r="LP6" s="10"/>
      <c r="LQ6" s="10"/>
      <c r="LR6" s="10"/>
      <c r="LS6" s="10"/>
      <c r="LT6" s="10"/>
      <c r="LU6" s="10"/>
      <c r="LV6" s="10"/>
      <c r="LW6" s="10"/>
      <c r="LX6" s="10"/>
      <c r="LY6" s="10"/>
      <c r="LZ6" s="10"/>
      <c r="MA6" s="10"/>
      <c r="MB6" s="10"/>
      <c r="MC6" s="10"/>
      <c r="MD6" s="10"/>
      <c r="ME6" s="10"/>
      <c r="MF6" s="10"/>
      <c r="MG6" s="10"/>
      <c r="MH6" s="10"/>
      <c r="MI6" s="10"/>
      <c r="MJ6" s="10"/>
      <c r="MK6" s="10"/>
      <c r="ML6" s="10"/>
      <c r="MM6" s="10"/>
      <c r="MN6" s="10"/>
      <c r="MO6" s="10"/>
      <c r="MP6" s="10"/>
      <c r="MQ6" s="10"/>
      <c r="MR6" s="10"/>
      <c r="MS6" s="10"/>
      <c r="MT6" s="10"/>
      <c r="MU6" s="10"/>
      <c r="MV6" s="10"/>
      <c r="MW6" s="10"/>
      <c r="MX6" s="10"/>
      <c r="MY6" s="10"/>
      <c r="MZ6" s="10"/>
      <c r="NA6" s="10"/>
      <c r="NB6" s="10"/>
      <c r="NC6" s="10"/>
      <c r="ND6" s="10"/>
      <c r="NE6" s="10"/>
      <c r="NF6" s="10"/>
      <c r="NG6" s="10"/>
      <c r="NH6" s="10"/>
      <c r="NI6" s="10"/>
      <c r="NJ6" s="10"/>
      <c r="NK6" s="10"/>
      <c r="NL6" s="10"/>
      <c r="NM6" s="10"/>
      <c r="NN6" s="10"/>
      <c r="NO6" s="10"/>
      <c r="NP6" s="10"/>
      <c r="NQ6" s="10"/>
      <c r="NR6" s="10"/>
      <c r="NS6" s="10"/>
      <c r="NT6" s="10"/>
      <c r="NU6" s="10"/>
      <c r="NV6" s="10"/>
      <c r="NW6" s="10"/>
      <c r="NX6" s="10"/>
      <c r="NY6" s="10"/>
      <c r="NZ6" s="10"/>
      <c r="OA6" s="10"/>
      <c r="OB6" s="10"/>
      <c r="OC6" s="10"/>
      <c r="OD6" s="10"/>
      <c r="OE6" s="10"/>
      <c r="OF6" s="10"/>
      <c r="OG6" s="10"/>
      <c r="OH6" s="10"/>
      <c r="OI6" s="10"/>
      <c r="OJ6" s="103"/>
    </row>
    <row r="7" spans="1:401" ht="18.75" customHeight="1" x14ac:dyDescent="0.2">
      <c r="A7" s="51"/>
      <c r="B7" s="423" t="s">
        <v>43</v>
      </c>
      <c r="C7" s="424"/>
      <c r="D7" s="104"/>
      <c r="E7" s="9"/>
      <c r="F7" s="9"/>
      <c r="G7" s="9"/>
      <c r="H7" s="9"/>
      <c r="I7" s="9"/>
      <c r="J7" s="9"/>
      <c r="K7" s="9"/>
      <c r="L7" s="9"/>
      <c r="M7" s="9"/>
      <c r="N7" s="9"/>
      <c r="O7" s="9"/>
      <c r="P7" s="9"/>
      <c r="Q7" s="9"/>
      <c r="R7" s="9"/>
      <c r="S7" s="9"/>
      <c r="T7" s="9"/>
      <c r="U7" s="9"/>
      <c r="V7" s="9"/>
      <c r="W7" s="9"/>
      <c r="X7" s="9"/>
      <c r="Y7" s="9"/>
      <c r="Z7" s="9"/>
      <c r="AA7" s="9"/>
      <c r="AB7" s="9"/>
      <c r="AC7" s="9"/>
      <c r="AD7" s="9"/>
      <c r="AE7" s="9"/>
      <c r="AF7" s="9"/>
      <c r="AG7" s="9"/>
      <c r="AH7" s="10"/>
      <c r="AI7" s="11"/>
      <c r="AJ7" s="10"/>
      <c r="AK7" s="10"/>
      <c r="AL7" s="10"/>
      <c r="AM7" s="10"/>
      <c r="AN7" s="10"/>
      <c r="AO7" s="10"/>
      <c r="AP7" s="10"/>
      <c r="AQ7" s="10"/>
      <c r="AR7" s="10"/>
      <c r="AS7" s="10"/>
      <c r="AT7" s="10"/>
      <c r="AU7" s="10"/>
      <c r="AV7" s="10"/>
      <c r="AW7" s="10"/>
      <c r="AX7" s="10"/>
      <c r="AY7" s="10"/>
      <c r="AZ7" s="10"/>
      <c r="BA7" s="10"/>
      <c r="BB7" s="10"/>
      <c r="BC7" s="10"/>
      <c r="BD7" s="10"/>
      <c r="BE7" s="10"/>
      <c r="BF7" s="10"/>
      <c r="BG7" s="10"/>
      <c r="BH7" s="10"/>
      <c r="BI7" s="10"/>
      <c r="BJ7" s="10"/>
      <c r="BK7" s="10"/>
      <c r="BL7" s="10"/>
      <c r="BM7" s="10"/>
      <c r="BN7" s="10"/>
      <c r="BO7" s="10"/>
      <c r="BP7" s="10"/>
      <c r="BQ7" s="10"/>
      <c r="BR7" s="10"/>
      <c r="BS7" s="10"/>
      <c r="BT7" s="10"/>
      <c r="BU7" s="10"/>
      <c r="BV7" s="10"/>
      <c r="BW7" s="10"/>
      <c r="BX7" s="10"/>
      <c r="BY7" s="10"/>
      <c r="BZ7" s="10"/>
      <c r="CA7" s="10"/>
      <c r="CB7" s="10"/>
      <c r="CC7" s="10"/>
      <c r="CD7" s="10"/>
      <c r="CE7" s="10"/>
      <c r="CF7" s="10"/>
      <c r="CG7" s="10"/>
      <c r="CH7" s="10"/>
      <c r="CI7" s="10"/>
      <c r="CJ7" s="10"/>
      <c r="CK7" s="10"/>
      <c r="CL7" s="10"/>
      <c r="CM7" s="10"/>
      <c r="CN7" s="10"/>
      <c r="CO7" s="10"/>
      <c r="CP7" s="10"/>
      <c r="CQ7" s="10"/>
      <c r="CR7" s="10"/>
      <c r="CS7" s="10"/>
      <c r="CT7" s="10"/>
      <c r="CU7" s="10"/>
      <c r="CV7" s="10"/>
      <c r="CW7" s="10"/>
      <c r="CX7" s="10"/>
      <c r="CY7" s="10"/>
      <c r="CZ7" s="10"/>
      <c r="DA7" s="10"/>
      <c r="DB7" s="10"/>
      <c r="DC7" s="10"/>
      <c r="DD7" s="10"/>
      <c r="DE7" s="10"/>
      <c r="DF7" s="10"/>
      <c r="DG7" s="10"/>
      <c r="DH7" s="10"/>
      <c r="DI7" s="10"/>
      <c r="DJ7" s="10"/>
      <c r="DK7" s="10"/>
      <c r="DL7" s="10"/>
      <c r="DM7" s="10"/>
      <c r="DN7" s="10"/>
      <c r="DO7" s="10"/>
      <c r="DP7" s="10"/>
      <c r="DQ7" s="10"/>
      <c r="DR7" s="10"/>
      <c r="DS7" s="10"/>
      <c r="DT7" s="10"/>
      <c r="DU7" s="10"/>
      <c r="DV7" s="10"/>
      <c r="DW7" s="10"/>
      <c r="DX7" s="10"/>
      <c r="DY7" s="10"/>
      <c r="DZ7" s="10"/>
      <c r="EA7" s="10"/>
      <c r="EB7" s="10"/>
      <c r="EC7" s="10"/>
      <c r="ED7" s="10"/>
      <c r="EE7" s="10"/>
      <c r="EF7" s="10"/>
      <c r="EG7" s="10"/>
      <c r="EH7" s="10"/>
      <c r="EI7" s="10"/>
      <c r="EJ7" s="10"/>
      <c r="EK7" s="10"/>
      <c r="EL7" s="10"/>
      <c r="EM7" s="10"/>
      <c r="EN7" s="10"/>
      <c r="EO7" s="10"/>
      <c r="EP7" s="10"/>
      <c r="EQ7" s="10"/>
      <c r="ER7" s="10"/>
      <c r="ES7" s="10"/>
      <c r="ET7" s="10"/>
      <c r="EU7" s="10"/>
      <c r="EV7" s="10"/>
      <c r="EW7" s="10"/>
      <c r="EX7" s="10"/>
      <c r="EY7" s="10"/>
      <c r="EZ7" s="10"/>
      <c r="FA7" s="10"/>
      <c r="FB7" s="10"/>
      <c r="FC7" s="10"/>
      <c r="FD7" s="10"/>
      <c r="FE7" s="10"/>
      <c r="FF7" s="10"/>
      <c r="FG7" s="10"/>
      <c r="FH7" s="10"/>
      <c r="FI7" s="10"/>
      <c r="FJ7" s="10"/>
      <c r="FK7" s="10"/>
      <c r="FL7" s="10"/>
      <c r="FM7" s="10"/>
      <c r="FN7" s="10"/>
      <c r="FO7" s="10"/>
      <c r="FP7" s="10"/>
      <c r="FQ7" s="10"/>
      <c r="FR7" s="10"/>
      <c r="FS7" s="10"/>
      <c r="FT7" s="10"/>
      <c r="FU7" s="10"/>
      <c r="FV7" s="10"/>
      <c r="FW7" s="10"/>
      <c r="FX7" s="10"/>
      <c r="FY7" s="10"/>
      <c r="FZ7" s="10"/>
      <c r="GA7" s="10"/>
      <c r="GB7" s="10"/>
      <c r="GC7" s="10"/>
      <c r="GD7" s="10"/>
      <c r="GE7" s="10"/>
      <c r="GF7" s="10"/>
      <c r="GG7" s="10"/>
      <c r="GH7" s="10"/>
      <c r="GI7" s="10"/>
      <c r="GJ7" s="10"/>
      <c r="GK7" s="10"/>
      <c r="GL7" s="10"/>
      <c r="GM7" s="10"/>
      <c r="GN7" s="10"/>
      <c r="GO7" s="10"/>
      <c r="GP7" s="10"/>
      <c r="GQ7" s="10"/>
      <c r="GR7" s="10"/>
      <c r="GS7" s="10"/>
      <c r="GT7" s="10"/>
      <c r="GU7" s="10"/>
      <c r="GV7" s="10"/>
      <c r="GW7" s="10"/>
      <c r="GX7" s="10"/>
      <c r="GY7" s="10"/>
      <c r="GZ7" s="10"/>
      <c r="HA7" s="10"/>
      <c r="HB7" s="10"/>
      <c r="HC7" s="10"/>
      <c r="HD7" s="10"/>
      <c r="HE7" s="10"/>
      <c r="HF7" s="10"/>
      <c r="HG7" s="10"/>
      <c r="HH7" s="10"/>
      <c r="HI7" s="10"/>
      <c r="HJ7" s="10"/>
      <c r="HK7" s="10"/>
      <c r="HL7" s="10"/>
      <c r="HM7" s="10"/>
      <c r="HN7" s="10"/>
      <c r="HO7" s="10"/>
      <c r="HP7" s="10"/>
      <c r="HQ7" s="10"/>
      <c r="HR7" s="10"/>
      <c r="HS7" s="10"/>
      <c r="HT7" s="10"/>
      <c r="HU7" s="10"/>
      <c r="HV7" s="10"/>
      <c r="HW7" s="10"/>
      <c r="HX7" s="10"/>
      <c r="HY7" s="10"/>
      <c r="HZ7" s="10"/>
      <c r="IA7" s="10"/>
      <c r="IB7" s="10"/>
      <c r="IC7" s="10"/>
      <c r="ID7" s="10"/>
      <c r="IE7" s="10"/>
      <c r="IF7" s="10"/>
      <c r="IG7" s="10"/>
      <c r="IH7" s="10"/>
      <c r="II7" s="10"/>
      <c r="IJ7" s="10"/>
      <c r="IK7" s="10"/>
      <c r="IL7" s="10"/>
      <c r="IM7" s="10"/>
      <c r="IN7" s="10"/>
      <c r="IO7" s="10"/>
      <c r="IP7" s="10"/>
      <c r="IQ7" s="10"/>
      <c r="IR7" s="10"/>
      <c r="IS7" s="10"/>
      <c r="IT7" s="10"/>
      <c r="IU7" s="10"/>
      <c r="IV7" s="10"/>
      <c r="IW7" s="10"/>
      <c r="IX7" s="10"/>
      <c r="IY7" s="10"/>
      <c r="IZ7" s="10"/>
      <c r="JA7" s="10"/>
      <c r="JB7" s="10"/>
      <c r="JC7" s="10"/>
      <c r="JD7" s="10"/>
      <c r="JE7" s="10"/>
      <c r="JF7" s="10"/>
      <c r="JG7" s="10"/>
      <c r="JH7" s="10"/>
      <c r="JI7" s="10"/>
      <c r="JJ7" s="10"/>
      <c r="JK7" s="10"/>
      <c r="JL7" s="10"/>
      <c r="JM7" s="10"/>
      <c r="JN7" s="10"/>
      <c r="JO7" s="10"/>
      <c r="JP7" s="10"/>
      <c r="JQ7" s="10"/>
      <c r="JR7" s="10"/>
      <c r="JS7" s="10"/>
      <c r="JT7" s="10"/>
      <c r="JU7" s="10"/>
      <c r="JV7" s="10"/>
      <c r="JW7" s="10"/>
      <c r="JX7" s="10"/>
      <c r="JY7" s="10"/>
      <c r="JZ7" s="10"/>
      <c r="KA7" s="10"/>
      <c r="KB7" s="10"/>
      <c r="KC7" s="10"/>
      <c r="KD7" s="10"/>
      <c r="KE7" s="10"/>
      <c r="KF7" s="10"/>
      <c r="KG7" s="10"/>
      <c r="KH7" s="10"/>
      <c r="KI7" s="10"/>
      <c r="KJ7" s="10"/>
      <c r="KK7" s="10"/>
      <c r="KL7" s="10"/>
      <c r="KM7" s="10"/>
      <c r="KN7" s="10"/>
      <c r="KO7" s="10"/>
      <c r="KP7" s="10"/>
      <c r="KQ7" s="10"/>
      <c r="KR7" s="10"/>
      <c r="KS7" s="10"/>
      <c r="KT7" s="10"/>
      <c r="KU7" s="10"/>
      <c r="KV7" s="10"/>
      <c r="KW7" s="10"/>
      <c r="KX7" s="10"/>
      <c r="KY7" s="10"/>
      <c r="KZ7" s="10"/>
      <c r="LA7" s="10"/>
      <c r="LB7" s="10"/>
      <c r="LC7" s="10"/>
      <c r="LD7" s="10"/>
      <c r="LE7" s="10"/>
      <c r="LF7" s="10"/>
      <c r="LG7" s="10"/>
      <c r="LH7" s="10"/>
      <c r="LI7" s="10"/>
      <c r="LJ7" s="10"/>
      <c r="LK7" s="10"/>
      <c r="LL7" s="10"/>
      <c r="LM7" s="10"/>
      <c r="LN7" s="10"/>
      <c r="LO7" s="10"/>
      <c r="LP7" s="10"/>
      <c r="LQ7" s="10"/>
      <c r="LR7" s="10"/>
      <c r="LS7" s="10"/>
      <c r="LT7" s="10"/>
      <c r="LU7" s="10"/>
      <c r="LV7" s="10"/>
      <c r="LW7" s="10"/>
      <c r="LX7" s="10"/>
      <c r="LY7" s="10"/>
      <c r="LZ7" s="10"/>
      <c r="MA7" s="10"/>
      <c r="MB7" s="10"/>
      <c r="MC7" s="10"/>
      <c r="MD7" s="10"/>
      <c r="ME7" s="10"/>
      <c r="MF7" s="10"/>
      <c r="MG7" s="10"/>
      <c r="MH7" s="10"/>
      <c r="MI7" s="10"/>
      <c r="MJ7" s="10"/>
      <c r="MK7" s="10"/>
      <c r="ML7" s="10"/>
      <c r="MM7" s="10"/>
      <c r="MN7" s="10"/>
      <c r="MO7" s="10"/>
      <c r="MP7" s="10"/>
      <c r="MQ7" s="10"/>
      <c r="MR7" s="10"/>
      <c r="MS7" s="10"/>
      <c r="MT7" s="10"/>
      <c r="MU7" s="10"/>
      <c r="MV7" s="10"/>
      <c r="MW7" s="10"/>
      <c r="MX7" s="10"/>
      <c r="MY7" s="10"/>
      <c r="MZ7" s="10"/>
      <c r="NA7" s="10"/>
      <c r="NB7" s="10"/>
      <c r="NC7" s="10"/>
      <c r="ND7" s="10"/>
      <c r="NE7" s="10"/>
      <c r="NF7" s="10"/>
      <c r="NG7" s="10"/>
      <c r="NH7" s="10"/>
      <c r="NI7" s="10"/>
      <c r="NJ7" s="10"/>
      <c r="NK7" s="10"/>
      <c r="NL7" s="10"/>
      <c r="NM7" s="10"/>
      <c r="NN7" s="10"/>
      <c r="NO7" s="10"/>
      <c r="NP7" s="10"/>
      <c r="NQ7" s="10"/>
      <c r="NR7" s="10"/>
      <c r="NS7" s="10"/>
      <c r="NT7" s="10"/>
      <c r="NU7" s="10"/>
      <c r="NV7" s="10"/>
      <c r="NW7" s="10"/>
      <c r="NX7" s="10"/>
      <c r="NY7" s="10"/>
      <c r="NZ7" s="10"/>
      <c r="OA7" s="10"/>
      <c r="OB7" s="10"/>
      <c r="OC7" s="10"/>
      <c r="OD7" s="10"/>
      <c r="OE7" s="10"/>
      <c r="OF7" s="10"/>
      <c r="OG7" s="10"/>
      <c r="OH7" s="10"/>
      <c r="OI7" s="10"/>
      <c r="OJ7" s="103"/>
    </row>
    <row r="8" spans="1:401" ht="18.75" customHeight="1" x14ac:dyDescent="0.2">
      <c r="A8" s="50"/>
      <c r="B8" s="412" t="s">
        <v>49</v>
      </c>
      <c r="C8" s="413"/>
      <c r="D8" s="41">
        <f>DATE(AN,Mois_deb_planning,1)</f>
        <v>43313</v>
      </c>
      <c r="E8" s="12">
        <f>D8+1</f>
        <v>43314</v>
      </c>
      <c r="F8" s="12">
        <f t="shared" ref="F8:BJ8" si="0">E8+1</f>
        <v>43315</v>
      </c>
      <c r="G8" s="12">
        <f t="shared" si="0"/>
        <v>43316</v>
      </c>
      <c r="H8" s="12">
        <f t="shared" si="0"/>
        <v>43317</v>
      </c>
      <c r="I8" s="12">
        <f t="shared" si="0"/>
        <v>43318</v>
      </c>
      <c r="J8" s="12">
        <f t="shared" si="0"/>
        <v>43319</v>
      </c>
      <c r="K8" s="12">
        <f t="shared" si="0"/>
        <v>43320</v>
      </c>
      <c r="L8" s="12">
        <f t="shared" si="0"/>
        <v>43321</v>
      </c>
      <c r="M8" s="12">
        <f t="shared" si="0"/>
        <v>43322</v>
      </c>
      <c r="N8" s="12">
        <f t="shared" si="0"/>
        <v>43323</v>
      </c>
      <c r="O8" s="12">
        <f t="shared" si="0"/>
        <v>43324</v>
      </c>
      <c r="P8" s="12">
        <f t="shared" si="0"/>
        <v>43325</v>
      </c>
      <c r="Q8" s="12">
        <f t="shared" si="0"/>
        <v>43326</v>
      </c>
      <c r="R8" s="12">
        <f t="shared" si="0"/>
        <v>43327</v>
      </c>
      <c r="S8" s="12">
        <f t="shared" si="0"/>
        <v>43328</v>
      </c>
      <c r="T8" s="12">
        <f t="shared" si="0"/>
        <v>43329</v>
      </c>
      <c r="U8" s="12">
        <f t="shared" si="0"/>
        <v>43330</v>
      </c>
      <c r="V8" s="12">
        <f t="shared" si="0"/>
        <v>43331</v>
      </c>
      <c r="W8" s="12">
        <f t="shared" si="0"/>
        <v>43332</v>
      </c>
      <c r="X8" s="12">
        <f t="shared" si="0"/>
        <v>43333</v>
      </c>
      <c r="Y8" s="12">
        <f t="shared" si="0"/>
        <v>43334</v>
      </c>
      <c r="Z8" s="12">
        <f t="shared" si="0"/>
        <v>43335</v>
      </c>
      <c r="AA8" s="12">
        <f t="shared" si="0"/>
        <v>43336</v>
      </c>
      <c r="AB8" s="12">
        <f t="shared" si="0"/>
        <v>43337</v>
      </c>
      <c r="AC8" s="12">
        <f t="shared" si="0"/>
        <v>43338</v>
      </c>
      <c r="AD8" s="12">
        <f t="shared" si="0"/>
        <v>43339</v>
      </c>
      <c r="AE8" s="12">
        <f t="shared" si="0"/>
        <v>43340</v>
      </c>
      <c r="AF8" s="12">
        <f t="shared" si="0"/>
        <v>43341</v>
      </c>
      <c r="AG8" s="12">
        <f t="shared" si="0"/>
        <v>43342</v>
      </c>
      <c r="AH8" s="12">
        <f t="shared" si="0"/>
        <v>43343</v>
      </c>
      <c r="AI8" s="12">
        <f t="shared" si="0"/>
        <v>43344</v>
      </c>
      <c r="AJ8" s="12">
        <f t="shared" si="0"/>
        <v>43345</v>
      </c>
      <c r="AK8" s="12">
        <f t="shared" si="0"/>
        <v>43346</v>
      </c>
      <c r="AL8" s="12">
        <f t="shared" si="0"/>
        <v>43347</v>
      </c>
      <c r="AM8" s="12">
        <f t="shared" si="0"/>
        <v>43348</v>
      </c>
      <c r="AN8" s="12">
        <f t="shared" si="0"/>
        <v>43349</v>
      </c>
      <c r="AO8" s="12">
        <f t="shared" si="0"/>
        <v>43350</v>
      </c>
      <c r="AP8" s="12">
        <f t="shared" si="0"/>
        <v>43351</v>
      </c>
      <c r="AQ8" s="12">
        <f t="shared" si="0"/>
        <v>43352</v>
      </c>
      <c r="AR8" s="12">
        <f t="shared" si="0"/>
        <v>43353</v>
      </c>
      <c r="AS8" s="12">
        <f t="shared" si="0"/>
        <v>43354</v>
      </c>
      <c r="AT8" s="12">
        <f t="shared" si="0"/>
        <v>43355</v>
      </c>
      <c r="AU8" s="12">
        <f t="shared" si="0"/>
        <v>43356</v>
      </c>
      <c r="AV8" s="12">
        <f t="shared" si="0"/>
        <v>43357</v>
      </c>
      <c r="AW8" s="12">
        <f t="shared" si="0"/>
        <v>43358</v>
      </c>
      <c r="AX8" s="12">
        <f t="shared" si="0"/>
        <v>43359</v>
      </c>
      <c r="AY8" s="12">
        <f t="shared" si="0"/>
        <v>43360</v>
      </c>
      <c r="AZ8" s="12">
        <f t="shared" si="0"/>
        <v>43361</v>
      </c>
      <c r="BA8" s="12">
        <f t="shared" si="0"/>
        <v>43362</v>
      </c>
      <c r="BB8" s="12">
        <f t="shared" si="0"/>
        <v>43363</v>
      </c>
      <c r="BC8" s="12">
        <f t="shared" si="0"/>
        <v>43364</v>
      </c>
      <c r="BD8" s="12">
        <f t="shared" si="0"/>
        <v>43365</v>
      </c>
      <c r="BE8" s="12">
        <f t="shared" si="0"/>
        <v>43366</v>
      </c>
      <c r="BF8" s="12">
        <f t="shared" si="0"/>
        <v>43367</v>
      </c>
      <c r="BG8" s="12">
        <f t="shared" si="0"/>
        <v>43368</v>
      </c>
      <c r="BH8" s="12">
        <f t="shared" si="0"/>
        <v>43369</v>
      </c>
      <c r="BI8" s="12">
        <f t="shared" si="0"/>
        <v>43370</v>
      </c>
      <c r="BJ8" s="12">
        <f t="shared" si="0"/>
        <v>43371</v>
      </c>
      <c r="BK8" s="12">
        <f t="shared" ref="BK8:DV8" si="1">BJ8+1</f>
        <v>43372</v>
      </c>
      <c r="BL8" s="12">
        <f t="shared" si="1"/>
        <v>43373</v>
      </c>
      <c r="BM8" s="12">
        <f t="shared" si="1"/>
        <v>43374</v>
      </c>
      <c r="BN8" s="12">
        <f t="shared" si="1"/>
        <v>43375</v>
      </c>
      <c r="BO8" s="12">
        <f t="shared" si="1"/>
        <v>43376</v>
      </c>
      <c r="BP8" s="12">
        <f t="shared" si="1"/>
        <v>43377</v>
      </c>
      <c r="BQ8" s="12">
        <f t="shared" si="1"/>
        <v>43378</v>
      </c>
      <c r="BR8" s="12">
        <f t="shared" si="1"/>
        <v>43379</v>
      </c>
      <c r="BS8" s="12">
        <f t="shared" si="1"/>
        <v>43380</v>
      </c>
      <c r="BT8" s="12">
        <f t="shared" si="1"/>
        <v>43381</v>
      </c>
      <c r="BU8" s="12">
        <f t="shared" si="1"/>
        <v>43382</v>
      </c>
      <c r="BV8" s="12">
        <f t="shared" si="1"/>
        <v>43383</v>
      </c>
      <c r="BW8" s="12">
        <f t="shared" si="1"/>
        <v>43384</v>
      </c>
      <c r="BX8" s="12">
        <f t="shared" si="1"/>
        <v>43385</v>
      </c>
      <c r="BY8" s="12">
        <f t="shared" si="1"/>
        <v>43386</v>
      </c>
      <c r="BZ8" s="12">
        <f t="shared" si="1"/>
        <v>43387</v>
      </c>
      <c r="CA8" s="12">
        <f t="shared" si="1"/>
        <v>43388</v>
      </c>
      <c r="CB8" s="12">
        <f t="shared" si="1"/>
        <v>43389</v>
      </c>
      <c r="CC8" s="12">
        <f t="shared" si="1"/>
        <v>43390</v>
      </c>
      <c r="CD8" s="12">
        <f t="shared" si="1"/>
        <v>43391</v>
      </c>
      <c r="CE8" s="12">
        <f t="shared" si="1"/>
        <v>43392</v>
      </c>
      <c r="CF8" s="12">
        <f t="shared" si="1"/>
        <v>43393</v>
      </c>
      <c r="CG8" s="12">
        <f t="shared" si="1"/>
        <v>43394</v>
      </c>
      <c r="CH8" s="12">
        <f t="shared" si="1"/>
        <v>43395</v>
      </c>
      <c r="CI8" s="12">
        <f t="shared" si="1"/>
        <v>43396</v>
      </c>
      <c r="CJ8" s="12">
        <f t="shared" si="1"/>
        <v>43397</v>
      </c>
      <c r="CK8" s="12">
        <f t="shared" si="1"/>
        <v>43398</v>
      </c>
      <c r="CL8" s="12">
        <f t="shared" si="1"/>
        <v>43399</v>
      </c>
      <c r="CM8" s="12">
        <f t="shared" si="1"/>
        <v>43400</v>
      </c>
      <c r="CN8" s="12">
        <f t="shared" si="1"/>
        <v>43401</v>
      </c>
      <c r="CO8" s="12">
        <f t="shared" si="1"/>
        <v>43402</v>
      </c>
      <c r="CP8" s="12">
        <f t="shared" si="1"/>
        <v>43403</v>
      </c>
      <c r="CQ8" s="12">
        <f t="shared" si="1"/>
        <v>43404</v>
      </c>
      <c r="CR8" s="12">
        <f t="shared" si="1"/>
        <v>43405</v>
      </c>
      <c r="CS8" s="12">
        <f t="shared" si="1"/>
        <v>43406</v>
      </c>
      <c r="CT8" s="12">
        <f t="shared" si="1"/>
        <v>43407</v>
      </c>
      <c r="CU8" s="12">
        <f t="shared" si="1"/>
        <v>43408</v>
      </c>
      <c r="CV8" s="12">
        <f t="shared" si="1"/>
        <v>43409</v>
      </c>
      <c r="CW8" s="12">
        <f t="shared" si="1"/>
        <v>43410</v>
      </c>
      <c r="CX8" s="12">
        <f t="shared" si="1"/>
        <v>43411</v>
      </c>
      <c r="CY8" s="12">
        <f t="shared" si="1"/>
        <v>43412</v>
      </c>
      <c r="CZ8" s="12">
        <f t="shared" si="1"/>
        <v>43413</v>
      </c>
      <c r="DA8" s="12">
        <f t="shared" si="1"/>
        <v>43414</v>
      </c>
      <c r="DB8" s="12">
        <f t="shared" si="1"/>
        <v>43415</v>
      </c>
      <c r="DC8" s="12">
        <f t="shared" si="1"/>
        <v>43416</v>
      </c>
      <c r="DD8" s="12">
        <f t="shared" si="1"/>
        <v>43417</v>
      </c>
      <c r="DE8" s="12">
        <f t="shared" si="1"/>
        <v>43418</v>
      </c>
      <c r="DF8" s="12">
        <f t="shared" si="1"/>
        <v>43419</v>
      </c>
      <c r="DG8" s="12">
        <f t="shared" si="1"/>
        <v>43420</v>
      </c>
      <c r="DH8" s="12">
        <f t="shared" si="1"/>
        <v>43421</v>
      </c>
      <c r="DI8" s="12">
        <f t="shared" si="1"/>
        <v>43422</v>
      </c>
      <c r="DJ8" s="12">
        <f t="shared" si="1"/>
        <v>43423</v>
      </c>
      <c r="DK8" s="12">
        <f t="shared" si="1"/>
        <v>43424</v>
      </c>
      <c r="DL8" s="12">
        <f t="shared" si="1"/>
        <v>43425</v>
      </c>
      <c r="DM8" s="12">
        <f t="shared" si="1"/>
        <v>43426</v>
      </c>
      <c r="DN8" s="12">
        <f t="shared" si="1"/>
        <v>43427</v>
      </c>
      <c r="DO8" s="12">
        <f t="shared" si="1"/>
        <v>43428</v>
      </c>
      <c r="DP8" s="12">
        <f t="shared" si="1"/>
        <v>43429</v>
      </c>
      <c r="DQ8" s="12">
        <f t="shared" si="1"/>
        <v>43430</v>
      </c>
      <c r="DR8" s="12">
        <f t="shared" si="1"/>
        <v>43431</v>
      </c>
      <c r="DS8" s="12">
        <f t="shared" si="1"/>
        <v>43432</v>
      </c>
      <c r="DT8" s="12">
        <f t="shared" si="1"/>
        <v>43433</v>
      </c>
      <c r="DU8" s="12">
        <f t="shared" si="1"/>
        <v>43434</v>
      </c>
      <c r="DV8" s="12">
        <f t="shared" si="1"/>
        <v>43435</v>
      </c>
      <c r="DW8" s="12">
        <f t="shared" ref="DW8:GH8" si="2">DV8+1</f>
        <v>43436</v>
      </c>
      <c r="DX8" s="12">
        <f t="shared" si="2"/>
        <v>43437</v>
      </c>
      <c r="DY8" s="12">
        <f t="shared" si="2"/>
        <v>43438</v>
      </c>
      <c r="DZ8" s="12">
        <f t="shared" si="2"/>
        <v>43439</v>
      </c>
      <c r="EA8" s="12">
        <f t="shared" si="2"/>
        <v>43440</v>
      </c>
      <c r="EB8" s="12">
        <f t="shared" si="2"/>
        <v>43441</v>
      </c>
      <c r="EC8" s="12">
        <f t="shared" si="2"/>
        <v>43442</v>
      </c>
      <c r="ED8" s="12">
        <f t="shared" si="2"/>
        <v>43443</v>
      </c>
      <c r="EE8" s="12">
        <f t="shared" si="2"/>
        <v>43444</v>
      </c>
      <c r="EF8" s="12">
        <f t="shared" si="2"/>
        <v>43445</v>
      </c>
      <c r="EG8" s="12">
        <f t="shared" si="2"/>
        <v>43446</v>
      </c>
      <c r="EH8" s="12">
        <f t="shared" si="2"/>
        <v>43447</v>
      </c>
      <c r="EI8" s="12">
        <f t="shared" si="2"/>
        <v>43448</v>
      </c>
      <c r="EJ8" s="12">
        <f t="shared" si="2"/>
        <v>43449</v>
      </c>
      <c r="EK8" s="12">
        <f t="shared" si="2"/>
        <v>43450</v>
      </c>
      <c r="EL8" s="12">
        <f t="shared" si="2"/>
        <v>43451</v>
      </c>
      <c r="EM8" s="12">
        <f t="shared" si="2"/>
        <v>43452</v>
      </c>
      <c r="EN8" s="12">
        <f t="shared" si="2"/>
        <v>43453</v>
      </c>
      <c r="EO8" s="12">
        <f t="shared" si="2"/>
        <v>43454</v>
      </c>
      <c r="EP8" s="12">
        <f t="shared" si="2"/>
        <v>43455</v>
      </c>
      <c r="EQ8" s="12">
        <f t="shared" si="2"/>
        <v>43456</v>
      </c>
      <c r="ER8" s="12">
        <f t="shared" si="2"/>
        <v>43457</v>
      </c>
      <c r="ES8" s="12">
        <f t="shared" si="2"/>
        <v>43458</v>
      </c>
      <c r="ET8" s="12">
        <f t="shared" si="2"/>
        <v>43459</v>
      </c>
      <c r="EU8" s="12">
        <f t="shared" si="2"/>
        <v>43460</v>
      </c>
      <c r="EV8" s="12">
        <f t="shared" si="2"/>
        <v>43461</v>
      </c>
      <c r="EW8" s="12">
        <f t="shared" si="2"/>
        <v>43462</v>
      </c>
      <c r="EX8" s="12">
        <f t="shared" si="2"/>
        <v>43463</v>
      </c>
      <c r="EY8" s="12">
        <f t="shared" si="2"/>
        <v>43464</v>
      </c>
      <c r="EZ8" s="12">
        <f t="shared" si="2"/>
        <v>43465</v>
      </c>
      <c r="FA8" s="12">
        <f t="shared" si="2"/>
        <v>43466</v>
      </c>
      <c r="FB8" s="12">
        <f t="shared" si="2"/>
        <v>43467</v>
      </c>
      <c r="FC8" s="12">
        <f t="shared" si="2"/>
        <v>43468</v>
      </c>
      <c r="FD8" s="12">
        <f t="shared" si="2"/>
        <v>43469</v>
      </c>
      <c r="FE8" s="12">
        <f t="shared" si="2"/>
        <v>43470</v>
      </c>
      <c r="FF8" s="12">
        <f t="shared" si="2"/>
        <v>43471</v>
      </c>
      <c r="FG8" s="12">
        <f t="shared" si="2"/>
        <v>43472</v>
      </c>
      <c r="FH8" s="12">
        <f t="shared" si="2"/>
        <v>43473</v>
      </c>
      <c r="FI8" s="12">
        <f t="shared" si="2"/>
        <v>43474</v>
      </c>
      <c r="FJ8" s="12">
        <f t="shared" si="2"/>
        <v>43475</v>
      </c>
      <c r="FK8" s="12">
        <f t="shared" si="2"/>
        <v>43476</v>
      </c>
      <c r="FL8" s="12">
        <f t="shared" si="2"/>
        <v>43477</v>
      </c>
      <c r="FM8" s="12">
        <f t="shared" si="2"/>
        <v>43478</v>
      </c>
      <c r="FN8" s="12">
        <f t="shared" si="2"/>
        <v>43479</v>
      </c>
      <c r="FO8" s="12">
        <f t="shared" si="2"/>
        <v>43480</v>
      </c>
      <c r="FP8" s="12">
        <f t="shared" si="2"/>
        <v>43481</v>
      </c>
      <c r="FQ8" s="12">
        <f t="shared" si="2"/>
        <v>43482</v>
      </c>
      <c r="FR8" s="12">
        <f t="shared" si="2"/>
        <v>43483</v>
      </c>
      <c r="FS8" s="12">
        <f t="shared" si="2"/>
        <v>43484</v>
      </c>
      <c r="FT8" s="12">
        <f t="shared" si="2"/>
        <v>43485</v>
      </c>
      <c r="FU8" s="12">
        <f t="shared" si="2"/>
        <v>43486</v>
      </c>
      <c r="FV8" s="12">
        <f t="shared" si="2"/>
        <v>43487</v>
      </c>
      <c r="FW8" s="12">
        <f t="shared" si="2"/>
        <v>43488</v>
      </c>
      <c r="FX8" s="12">
        <f t="shared" si="2"/>
        <v>43489</v>
      </c>
      <c r="FY8" s="12">
        <f t="shared" si="2"/>
        <v>43490</v>
      </c>
      <c r="FZ8" s="12">
        <f t="shared" si="2"/>
        <v>43491</v>
      </c>
      <c r="GA8" s="12">
        <f t="shared" si="2"/>
        <v>43492</v>
      </c>
      <c r="GB8" s="12">
        <f t="shared" si="2"/>
        <v>43493</v>
      </c>
      <c r="GC8" s="12">
        <f t="shared" si="2"/>
        <v>43494</v>
      </c>
      <c r="GD8" s="12">
        <f t="shared" si="2"/>
        <v>43495</v>
      </c>
      <c r="GE8" s="12">
        <f t="shared" si="2"/>
        <v>43496</v>
      </c>
      <c r="GF8" s="12">
        <f t="shared" si="2"/>
        <v>43497</v>
      </c>
      <c r="GG8" s="12">
        <f t="shared" si="2"/>
        <v>43498</v>
      </c>
      <c r="GH8" s="12">
        <f t="shared" si="2"/>
        <v>43499</v>
      </c>
      <c r="GI8" s="12">
        <f t="shared" ref="GI8:IT8" si="3">GH8+1</f>
        <v>43500</v>
      </c>
      <c r="GJ8" s="12">
        <f t="shared" si="3"/>
        <v>43501</v>
      </c>
      <c r="GK8" s="12">
        <f t="shared" si="3"/>
        <v>43502</v>
      </c>
      <c r="GL8" s="12">
        <f t="shared" si="3"/>
        <v>43503</v>
      </c>
      <c r="GM8" s="12">
        <f t="shared" si="3"/>
        <v>43504</v>
      </c>
      <c r="GN8" s="12">
        <f t="shared" si="3"/>
        <v>43505</v>
      </c>
      <c r="GO8" s="12">
        <f t="shared" si="3"/>
        <v>43506</v>
      </c>
      <c r="GP8" s="12">
        <f t="shared" si="3"/>
        <v>43507</v>
      </c>
      <c r="GQ8" s="12">
        <f t="shared" si="3"/>
        <v>43508</v>
      </c>
      <c r="GR8" s="12">
        <f t="shared" si="3"/>
        <v>43509</v>
      </c>
      <c r="GS8" s="12">
        <f t="shared" si="3"/>
        <v>43510</v>
      </c>
      <c r="GT8" s="12">
        <f t="shared" si="3"/>
        <v>43511</v>
      </c>
      <c r="GU8" s="12">
        <f t="shared" si="3"/>
        <v>43512</v>
      </c>
      <c r="GV8" s="12">
        <f t="shared" si="3"/>
        <v>43513</v>
      </c>
      <c r="GW8" s="12">
        <f t="shared" si="3"/>
        <v>43514</v>
      </c>
      <c r="GX8" s="12">
        <f t="shared" si="3"/>
        <v>43515</v>
      </c>
      <c r="GY8" s="12">
        <f t="shared" si="3"/>
        <v>43516</v>
      </c>
      <c r="GZ8" s="12">
        <f t="shared" si="3"/>
        <v>43517</v>
      </c>
      <c r="HA8" s="12">
        <f t="shared" si="3"/>
        <v>43518</v>
      </c>
      <c r="HB8" s="12">
        <f t="shared" si="3"/>
        <v>43519</v>
      </c>
      <c r="HC8" s="12">
        <f t="shared" si="3"/>
        <v>43520</v>
      </c>
      <c r="HD8" s="12">
        <f t="shared" si="3"/>
        <v>43521</v>
      </c>
      <c r="HE8" s="12">
        <f t="shared" si="3"/>
        <v>43522</v>
      </c>
      <c r="HF8" s="12">
        <f t="shared" si="3"/>
        <v>43523</v>
      </c>
      <c r="HG8" s="12">
        <f t="shared" si="3"/>
        <v>43524</v>
      </c>
      <c r="HH8" s="12">
        <f t="shared" si="3"/>
        <v>43525</v>
      </c>
      <c r="HI8" s="12">
        <f t="shared" si="3"/>
        <v>43526</v>
      </c>
      <c r="HJ8" s="12">
        <f t="shared" si="3"/>
        <v>43527</v>
      </c>
      <c r="HK8" s="12">
        <f t="shared" si="3"/>
        <v>43528</v>
      </c>
      <c r="HL8" s="12">
        <f t="shared" si="3"/>
        <v>43529</v>
      </c>
      <c r="HM8" s="12">
        <f t="shared" si="3"/>
        <v>43530</v>
      </c>
      <c r="HN8" s="12">
        <f t="shared" si="3"/>
        <v>43531</v>
      </c>
      <c r="HO8" s="12">
        <f t="shared" si="3"/>
        <v>43532</v>
      </c>
      <c r="HP8" s="12">
        <f t="shared" si="3"/>
        <v>43533</v>
      </c>
      <c r="HQ8" s="12">
        <f t="shared" si="3"/>
        <v>43534</v>
      </c>
      <c r="HR8" s="12">
        <f t="shared" si="3"/>
        <v>43535</v>
      </c>
      <c r="HS8" s="12">
        <f t="shared" si="3"/>
        <v>43536</v>
      </c>
      <c r="HT8" s="12">
        <f t="shared" si="3"/>
        <v>43537</v>
      </c>
      <c r="HU8" s="12">
        <f t="shared" si="3"/>
        <v>43538</v>
      </c>
      <c r="HV8" s="12">
        <f t="shared" si="3"/>
        <v>43539</v>
      </c>
      <c r="HW8" s="12">
        <f t="shared" si="3"/>
        <v>43540</v>
      </c>
      <c r="HX8" s="12">
        <f t="shared" si="3"/>
        <v>43541</v>
      </c>
      <c r="HY8" s="12">
        <f t="shared" si="3"/>
        <v>43542</v>
      </c>
      <c r="HZ8" s="12">
        <f t="shared" si="3"/>
        <v>43543</v>
      </c>
      <c r="IA8" s="12">
        <f t="shared" si="3"/>
        <v>43544</v>
      </c>
      <c r="IB8" s="12">
        <f t="shared" si="3"/>
        <v>43545</v>
      </c>
      <c r="IC8" s="12">
        <f t="shared" si="3"/>
        <v>43546</v>
      </c>
      <c r="ID8" s="12">
        <f t="shared" si="3"/>
        <v>43547</v>
      </c>
      <c r="IE8" s="12">
        <f t="shared" si="3"/>
        <v>43548</v>
      </c>
      <c r="IF8" s="12">
        <f t="shared" si="3"/>
        <v>43549</v>
      </c>
      <c r="IG8" s="12">
        <f t="shared" si="3"/>
        <v>43550</v>
      </c>
      <c r="IH8" s="12">
        <f t="shared" si="3"/>
        <v>43551</v>
      </c>
      <c r="II8" s="12">
        <f t="shared" si="3"/>
        <v>43552</v>
      </c>
      <c r="IJ8" s="12">
        <f t="shared" si="3"/>
        <v>43553</v>
      </c>
      <c r="IK8" s="12">
        <f t="shared" si="3"/>
        <v>43554</v>
      </c>
      <c r="IL8" s="12">
        <f t="shared" si="3"/>
        <v>43555</v>
      </c>
      <c r="IM8" s="12">
        <f t="shared" si="3"/>
        <v>43556</v>
      </c>
      <c r="IN8" s="12">
        <f t="shared" si="3"/>
        <v>43557</v>
      </c>
      <c r="IO8" s="12">
        <f t="shared" si="3"/>
        <v>43558</v>
      </c>
      <c r="IP8" s="12">
        <f t="shared" si="3"/>
        <v>43559</v>
      </c>
      <c r="IQ8" s="12">
        <f t="shared" si="3"/>
        <v>43560</v>
      </c>
      <c r="IR8" s="12">
        <f t="shared" si="3"/>
        <v>43561</v>
      </c>
      <c r="IS8" s="12">
        <f t="shared" si="3"/>
        <v>43562</v>
      </c>
      <c r="IT8" s="12">
        <f t="shared" si="3"/>
        <v>43563</v>
      </c>
      <c r="IU8" s="12">
        <f t="shared" ref="IU8:LF8" si="4">IT8+1</f>
        <v>43564</v>
      </c>
      <c r="IV8" s="12">
        <f t="shared" si="4"/>
        <v>43565</v>
      </c>
      <c r="IW8" s="12">
        <f t="shared" si="4"/>
        <v>43566</v>
      </c>
      <c r="IX8" s="12">
        <f t="shared" si="4"/>
        <v>43567</v>
      </c>
      <c r="IY8" s="12">
        <f t="shared" si="4"/>
        <v>43568</v>
      </c>
      <c r="IZ8" s="12">
        <f t="shared" si="4"/>
        <v>43569</v>
      </c>
      <c r="JA8" s="12">
        <f t="shared" si="4"/>
        <v>43570</v>
      </c>
      <c r="JB8" s="12">
        <f t="shared" si="4"/>
        <v>43571</v>
      </c>
      <c r="JC8" s="12">
        <f t="shared" si="4"/>
        <v>43572</v>
      </c>
      <c r="JD8" s="12">
        <f t="shared" si="4"/>
        <v>43573</v>
      </c>
      <c r="JE8" s="12">
        <f t="shared" si="4"/>
        <v>43574</v>
      </c>
      <c r="JF8" s="12">
        <f t="shared" si="4"/>
        <v>43575</v>
      </c>
      <c r="JG8" s="12">
        <f t="shared" si="4"/>
        <v>43576</v>
      </c>
      <c r="JH8" s="12">
        <f t="shared" si="4"/>
        <v>43577</v>
      </c>
      <c r="JI8" s="12">
        <f t="shared" si="4"/>
        <v>43578</v>
      </c>
      <c r="JJ8" s="12">
        <f t="shared" si="4"/>
        <v>43579</v>
      </c>
      <c r="JK8" s="12">
        <f t="shared" si="4"/>
        <v>43580</v>
      </c>
      <c r="JL8" s="12">
        <f t="shared" si="4"/>
        <v>43581</v>
      </c>
      <c r="JM8" s="12">
        <f t="shared" si="4"/>
        <v>43582</v>
      </c>
      <c r="JN8" s="12">
        <f t="shared" si="4"/>
        <v>43583</v>
      </c>
      <c r="JO8" s="12">
        <f t="shared" si="4"/>
        <v>43584</v>
      </c>
      <c r="JP8" s="12">
        <f t="shared" si="4"/>
        <v>43585</v>
      </c>
      <c r="JQ8" s="12">
        <f t="shared" si="4"/>
        <v>43586</v>
      </c>
      <c r="JR8" s="12">
        <f t="shared" si="4"/>
        <v>43587</v>
      </c>
      <c r="JS8" s="12">
        <f t="shared" si="4"/>
        <v>43588</v>
      </c>
      <c r="JT8" s="12">
        <f t="shared" si="4"/>
        <v>43589</v>
      </c>
      <c r="JU8" s="12">
        <f t="shared" si="4"/>
        <v>43590</v>
      </c>
      <c r="JV8" s="12">
        <f t="shared" si="4"/>
        <v>43591</v>
      </c>
      <c r="JW8" s="12">
        <f t="shared" si="4"/>
        <v>43592</v>
      </c>
      <c r="JX8" s="12">
        <f t="shared" si="4"/>
        <v>43593</v>
      </c>
      <c r="JY8" s="12">
        <f t="shared" si="4"/>
        <v>43594</v>
      </c>
      <c r="JZ8" s="12">
        <f t="shared" si="4"/>
        <v>43595</v>
      </c>
      <c r="KA8" s="12">
        <f t="shared" si="4"/>
        <v>43596</v>
      </c>
      <c r="KB8" s="12">
        <f t="shared" si="4"/>
        <v>43597</v>
      </c>
      <c r="KC8" s="12">
        <f t="shared" si="4"/>
        <v>43598</v>
      </c>
      <c r="KD8" s="12">
        <f t="shared" si="4"/>
        <v>43599</v>
      </c>
      <c r="KE8" s="12">
        <f t="shared" si="4"/>
        <v>43600</v>
      </c>
      <c r="KF8" s="12">
        <f t="shared" si="4"/>
        <v>43601</v>
      </c>
      <c r="KG8" s="12">
        <f t="shared" si="4"/>
        <v>43602</v>
      </c>
      <c r="KH8" s="12">
        <f t="shared" si="4"/>
        <v>43603</v>
      </c>
      <c r="KI8" s="12">
        <f t="shared" si="4"/>
        <v>43604</v>
      </c>
      <c r="KJ8" s="12">
        <f t="shared" si="4"/>
        <v>43605</v>
      </c>
      <c r="KK8" s="12">
        <f t="shared" si="4"/>
        <v>43606</v>
      </c>
      <c r="KL8" s="12">
        <f t="shared" si="4"/>
        <v>43607</v>
      </c>
      <c r="KM8" s="12">
        <f t="shared" si="4"/>
        <v>43608</v>
      </c>
      <c r="KN8" s="12">
        <f t="shared" si="4"/>
        <v>43609</v>
      </c>
      <c r="KO8" s="12">
        <f t="shared" si="4"/>
        <v>43610</v>
      </c>
      <c r="KP8" s="12">
        <f t="shared" si="4"/>
        <v>43611</v>
      </c>
      <c r="KQ8" s="12">
        <f t="shared" si="4"/>
        <v>43612</v>
      </c>
      <c r="KR8" s="12">
        <f t="shared" si="4"/>
        <v>43613</v>
      </c>
      <c r="KS8" s="12">
        <f t="shared" si="4"/>
        <v>43614</v>
      </c>
      <c r="KT8" s="12">
        <f t="shared" si="4"/>
        <v>43615</v>
      </c>
      <c r="KU8" s="12">
        <f t="shared" si="4"/>
        <v>43616</v>
      </c>
      <c r="KV8" s="12">
        <f t="shared" si="4"/>
        <v>43617</v>
      </c>
      <c r="KW8" s="12">
        <f t="shared" si="4"/>
        <v>43618</v>
      </c>
      <c r="KX8" s="12">
        <f t="shared" si="4"/>
        <v>43619</v>
      </c>
      <c r="KY8" s="12">
        <f t="shared" si="4"/>
        <v>43620</v>
      </c>
      <c r="KZ8" s="12">
        <f t="shared" si="4"/>
        <v>43621</v>
      </c>
      <c r="LA8" s="12">
        <f t="shared" si="4"/>
        <v>43622</v>
      </c>
      <c r="LB8" s="12">
        <f t="shared" si="4"/>
        <v>43623</v>
      </c>
      <c r="LC8" s="12">
        <f t="shared" si="4"/>
        <v>43624</v>
      </c>
      <c r="LD8" s="12">
        <f t="shared" si="4"/>
        <v>43625</v>
      </c>
      <c r="LE8" s="12">
        <f t="shared" si="4"/>
        <v>43626</v>
      </c>
      <c r="LF8" s="12">
        <f t="shared" si="4"/>
        <v>43627</v>
      </c>
      <c r="LG8" s="12">
        <f t="shared" ref="LG8:NE8" si="5">LF8+1</f>
        <v>43628</v>
      </c>
      <c r="LH8" s="12">
        <f t="shared" si="5"/>
        <v>43629</v>
      </c>
      <c r="LI8" s="12">
        <f t="shared" si="5"/>
        <v>43630</v>
      </c>
      <c r="LJ8" s="12">
        <f t="shared" si="5"/>
        <v>43631</v>
      </c>
      <c r="LK8" s="12">
        <f t="shared" si="5"/>
        <v>43632</v>
      </c>
      <c r="LL8" s="12">
        <f t="shared" si="5"/>
        <v>43633</v>
      </c>
      <c r="LM8" s="12">
        <f t="shared" si="5"/>
        <v>43634</v>
      </c>
      <c r="LN8" s="12">
        <f t="shared" si="5"/>
        <v>43635</v>
      </c>
      <c r="LO8" s="12">
        <f t="shared" si="5"/>
        <v>43636</v>
      </c>
      <c r="LP8" s="12">
        <f t="shared" si="5"/>
        <v>43637</v>
      </c>
      <c r="LQ8" s="12">
        <f t="shared" si="5"/>
        <v>43638</v>
      </c>
      <c r="LR8" s="12">
        <f t="shared" si="5"/>
        <v>43639</v>
      </c>
      <c r="LS8" s="12">
        <f t="shared" si="5"/>
        <v>43640</v>
      </c>
      <c r="LT8" s="12">
        <f t="shared" si="5"/>
        <v>43641</v>
      </c>
      <c r="LU8" s="12">
        <f t="shared" si="5"/>
        <v>43642</v>
      </c>
      <c r="LV8" s="12">
        <f t="shared" si="5"/>
        <v>43643</v>
      </c>
      <c r="LW8" s="12">
        <f t="shared" si="5"/>
        <v>43644</v>
      </c>
      <c r="LX8" s="12">
        <f t="shared" si="5"/>
        <v>43645</v>
      </c>
      <c r="LY8" s="12">
        <f t="shared" si="5"/>
        <v>43646</v>
      </c>
      <c r="LZ8" s="12">
        <f t="shared" si="5"/>
        <v>43647</v>
      </c>
      <c r="MA8" s="12">
        <f t="shared" si="5"/>
        <v>43648</v>
      </c>
      <c r="MB8" s="12">
        <f t="shared" si="5"/>
        <v>43649</v>
      </c>
      <c r="MC8" s="12">
        <f t="shared" si="5"/>
        <v>43650</v>
      </c>
      <c r="MD8" s="12">
        <f t="shared" si="5"/>
        <v>43651</v>
      </c>
      <c r="ME8" s="12">
        <f t="shared" si="5"/>
        <v>43652</v>
      </c>
      <c r="MF8" s="12">
        <f t="shared" si="5"/>
        <v>43653</v>
      </c>
      <c r="MG8" s="12">
        <f t="shared" si="5"/>
        <v>43654</v>
      </c>
      <c r="MH8" s="12">
        <f t="shared" si="5"/>
        <v>43655</v>
      </c>
      <c r="MI8" s="12">
        <f t="shared" si="5"/>
        <v>43656</v>
      </c>
      <c r="MJ8" s="12">
        <f t="shared" si="5"/>
        <v>43657</v>
      </c>
      <c r="MK8" s="12">
        <f t="shared" si="5"/>
        <v>43658</v>
      </c>
      <c r="ML8" s="12">
        <f t="shared" si="5"/>
        <v>43659</v>
      </c>
      <c r="MM8" s="12">
        <f t="shared" si="5"/>
        <v>43660</v>
      </c>
      <c r="MN8" s="12">
        <f t="shared" si="5"/>
        <v>43661</v>
      </c>
      <c r="MO8" s="12">
        <f t="shared" si="5"/>
        <v>43662</v>
      </c>
      <c r="MP8" s="12">
        <f t="shared" si="5"/>
        <v>43663</v>
      </c>
      <c r="MQ8" s="12">
        <f t="shared" si="5"/>
        <v>43664</v>
      </c>
      <c r="MR8" s="12">
        <f t="shared" si="5"/>
        <v>43665</v>
      </c>
      <c r="MS8" s="12">
        <f t="shared" si="5"/>
        <v>43666</v>
      </c>
      <c r="MT8" s="12">
        <f t="shared" si="5"/>
        <v>43667</v>
      </c>
      <c r="MU8" s="12">
        <f t="shared" si="5"/>
        <v>43668</v>
      </c>
      <c r="MV8" s="12">
        <f t="shared" si="5"/>
        <v>43669</v>
      </c>
      <c r="MW8" s="12">
        <f t="shared" si="5"/>
        <v>43670</v>
      </c>
      <c r="MX8" s="12">
        <f t="shared" si="5"/>
        <v>43671</v>
      </c>
      <c r="MY8" s="12">
        <f t="shared" si="5"/>
        <v>43672</v>
      </c>
      <c r="MZ8" s="12">
        <f t="shared" si="5"/>
        <v>43673</v>
      </c>
      <c r="NA8" s="12">
        <f t="shared" si="5"/>
        <v>43674</v>
      </c>
      <c r="NB8" s="12">
        <f t="shared" si="5"/>
        <v>43675</v>
      </c>
      <c r="NC8" s="12">
        <f t="shared" si="5"/>
        <v>43676</v>
      </c>
      <c r="ND8" s="12">
        <f t="shared" si="5"/>
        <v>43677</v>
      </c>
      <c r="NE8" s="12">
        <f t="shared" si="5"/>
        <v>43678</v>
      </c>
      <c r="NF8" s="12">
        <f t="shared" ref="NF8:NF9" si="6">NE8+1</f>
        <v>43679</v>
      </c>
      <c r="NG8" s="12">
        <f t="shared" ref="NG8:NG9" si="7">NF8+1</f>
        <v>43680</v>
      </c>
      <c r="NH8" s="12">
        <f t="shared" ref="NH8:NH9" si="8">NG8+1</f>
        <v>43681</v>
      </c>
      <c r="NI8" s="12">
        <f t="shared" ref="NI8:NI9" si="9">NH8+1</f>
        <v>43682</v>
      </c>
      <c r="NJ8" s="12">
        <f t="shared" ref="NJ8:NJ9" si="10">NI8+1</f>
        <v>43683</v>
      </c>
      <c r="NK8" s="12">
        <f t="shared" ref="NK8:NK9" si="11">NJ8+1</f>
        <v>43684</v>
      </c>
      <c r="NL8" s="12">
        <f t="shared" ref="NL8:NL9" si="12">NK8+1</f>
        <v>43685</v>
      </c>
      <c r="NM8" s="12">
        <f t="shared" ref="NM8:NM9" si="13">NL8+1</f>
        <v>43686</v>
      </c>
      <c r="NN8" s="12">
        <f t="shared" ref="NN8:NN9" si="14">NM8+1</f>
        <v>43687</v>
      </c>
      <c r="NO8" s="12">
        <f t="shared" ref="NO8:NO9" si="15">NN8+1</f>
        <v>43688</v>
      </c>
      <c r="NP8" s="12">
        <f t="shared" ref="NP8:NP9" si="16">NO8+1</f>
        <v>43689</v>
      </c>
      <c r="NQ8" s="12">
        <f t="shared" ref="NQ8:NQ9" si="17">NP8+1</f>
        <v>43690</v>
      </c>
      <c r="NR8" s="12">
        <f t="shared" ref="NR8:NR9" si="18">NQ8+1</f>
        <v>43691</v>
      </c>
      <c r="NS8" s="12">
        <f t="shared" ref="NS8:NS9" si="19">NR8+1</f>
        <v>43692</v>
      </c>
      <c r="NT8" s="12">
        <f t="shared" ref="NT8:NT9" si="20">NS8+1</f>
        <v>43693</v>
      </c>
      <c r="NU8" s="12">
        <f t="shared" ref="NU8:NU9" si="21">NT8+1</f>
        <v>43694</v>
      </c>
      <c r="NV8" s="12">
        <f t="shared" ref="NV8:NV9" si="22">NU8+1</f>
        <v>43695</v>
      </c>
      <c r="NW8" s="12">
        <f t="shared" ref="NW8:NW9" si="23">NV8+1</f>
        <v>43696</v>
      </c>
      <c r="NX8" s="12">
        <f t="shared" ref="NX8:NX9" si="24">NW8+1</f>
        <v>43697</v>
      </c>
      <c r="NY8" s="12">
        <f t="shared" ref="NY8:NY9" si="25">NX8+1</f>
        <v>43698</v>
      </c>
      <c r="NZ8" s="12">
        <f t="shared" ref="NZ8:NZ9" si="26">NY8+1</f>
        <v>43699</v>
      </c>
      <c r="OA8" s="12">
        <f t="shared" ref="OA8:OA9" si="27">NZ8+1</f>
        <v>43700</v>
      </c>
      <c r="OB8" s="12">
        <f t="shared" ref="OB8:OB9" si="28">OA8+1</f>
        <v>43701</v>
      </c>
      <c r="OC8" s="12">
        <f t="shared" ref="OC8:OC9" si="29">OB8+1</f>
        <v>43702</v>
      </c>
      <c r="OD8" s="12">
        <f t="shared" ref="OD8:OD9" si="30">OC8+1</f>
        <v>43703</v>
      </c>
      <c r="OE8" s="12">
        <f t="shared" ref="OE8:OE9" si="31">OD8+1</f>
        <v>43704</v>
      </c>
      <c r="OF8" s="12">
        <f t="shared" ref="OF8:OF9" si="32">OE8+1</f>
        <v>43705</v>
      </c>
      <c r="OG8" s="12">
        <f t="shared" ref="OG8:OG9" si="33">OF8+1</f>
        <v>43706</v>
      </c>
      <c r="OH8" s="12">
        <f t="shared" ref="OH8:OH9" si="34">OG8+1</f>
        <v>43707</v>
      </c>
      <c r="OI8" s="12">
        <f t="shared" ref="OI8:OI9" si="35">OH8+1</f>
        <v>43708</v>
      </c>
      <c r="OJ8" s="12">
        <f t="shared" ref="OJ8:OJ9" si="36">OI8+1</f>
        <v>43709</v>
      </c>
    </row>
    <row r="9" spans="1:401" ht="18.75" customHeight="1" x14ac:dyDescent="0.2">
      <c r="A9" s="52" t="s">
        <v>0</v>
      </c>
      <c r="B9" s="414"/>
      <c r="C9" s="415"/>
      <c r="D9" s="42">
        <f>DATE(AN,Mois_deb_planning,1)</f>
        <v>43313</v>
      </c>
      <c r="E9" s="3">
        <f>D9+1</f>
        <v>43314</v>
      </c>
      <c r="F9" s="3">
        <f t="shared" ref="F9:AH9" si="37">E9+1</f>
        <v>43315</v>
      </c>
      <c r="G9" s="3">
        <f t="shared" si="37"/>
        <v>43316</v>
      </c>
      <c r="H9" s="3">
        <f t="shared" si="37"/>
        <v>43317</v>
      </c>
      <c r="I9" s="3">
        <f t="shared" si="37"/>
        <v>43318</v>
      </c>
      <c r="J9" s="3">
        <f t="shared" si="37"/>
        <v>43319</v>
      </c>
      <c r="K9" s="3">
        <f t="shared" si="37"/>
        <v>43320</v>
      </c>
      <c r="L9" s="3">
        <f t="shared" si="37"/>
        <v>43321</v>
      </c>
      <c r="M9" s="3">
        <f t="shared" si="37"/>
        <v>43322</v>
      </c>
      <c r="N9" s="3">
        <f t="shared" si="37"/>
        <v>43323</v>
      </c>
      <c r="O9" s="3">
        <f t="shared" si="37"/>
        <v>43324</v>
      </c>
      <c r="P9" s="3">
        <f t="shared" si="37"/>
        <v>43325</v>
      </c>
      <c r="Q9" s="3">
        <f t="shared" si="37"/>
        <v>43326</v>
      </c>
      <c r="R9" s="3">
        <f t="shared" si="37"/>
        <v>43327</v>
      </c>
      <c r="S9" s="3">
        <f t="shared" si="37"/>
        <v>43328</v>
      </c>
      <c r="T9" s="3">
        <f t="shared" si="37"/>
        <v>43329</v>
      </c>
      <c r="U9" s="3">
        <f t="shared" si="37"/>
        <v>43330</v>
      </c>
      <c r="V9" s="3">
        <f t="shared" si="37"/>
        <v>43331</v>
      </c>
      <c r="W9" s="3">
        <f t="shared" si="37"/>
        <v>43332</v>
      </c>
      <c r="X9" s="3">
        <f t="shared" si="37"/>
        <v>43333</v>
      </c>
      <c r="Y9" s="3">
        <f t="shared" si="37"/>
        <v>43334</v>
      </c>
      <c r="Z9" s="3">
        <f t="shared" si="37"/>
        <v>43335</v>
      </c>
      <c r="AA9" s="3">
        <f t="shared" si="37"/>
        <v>43336</v>
      </c>
      <c r="AB9" s="3">
        <f t="shared" si="37"/>
        <v>43337</v>
      </c>
      <c r="AC9" s="3">
        <f t="shared" si="37"/>
        <v>43338</v>
      </c>
      <c r="AD9" s="3">
        <f t="shared" si="37"/>
        <v>43339</v>
      </c>
      <c r="AE9" s="3">
        <f t="shared" si="37"/>
        <v>43340</v>
      </c>
      <c r="AF9" s="3">
        <f t="shared" si="37"/>
        <v>43341</v>
      </c>
      <c r="AG9" s="3">
        <f t="shared" si="37"/>
        <v>43342</v>
      </c>
      <c r="AH9" s="3">
        <f t="shared" si="37"/>
        <v>43343</v>
      </c>
      <c r="AI9" s="3">
        <f t="shared" ref="AI9:BJ9" si="38">AH9+1</f>
        <v>43344</v>
      </c>
      <c r="AJ9" s="3">
        <f t="shared" si="38"/>
        <v>43345</v>
      </c>
      <c r="AK9" s="3">
        <f t="shared" si="38"/>
        <v>43346</v>
      </c>
      <c r="AL9" s="3">
        <f t="shared" si="38"/>
        <v>43347</v>
      </c>
      <c r="AM9" s="3">
        <f t="shared" si="38"/>
        <v>43348</v>
      </c>
      <c r="AN9" s="3">
        <f t="shared" si="38"/>
        <v>43349</v>
      </c>
      <c r="AO9" s="3">
        <f t="shared" si="38"/>
        <v>43350</v>
      </c>
      <c r="AP9" s="3">
        <f t="shared" si="38"/>
        <v>43351</v>
      </c>
      <c r="AQ9" s="3">
        <f t="shared" si="38"/>
        <v>43352</v>
      </c>
      <c r="AR9" s="3">
        <f t="shared" si="38"/>
        <v>43353</v>
      </c>
      <c r="AS9" s="3">
        <f t="shared" si="38"/>
        <v>43354</v>
      </c>
      <c r="AT9" s="3">
        <f t="shared" si="38"/>
        <v>43355</v>
      </c>
      <c r="AU9" s="3">
        <f t="shared" si="38"/>
        <v>43356</v>
      </c>
      <c r="AV9" s="3">
        <f t="shared" si="38"/>
        <v>43357</v>
      </c>
      <c r="AW9" s="3">
        <f t="shared" si="38"/>
        <v>43358</v>
      </c>
      <c r="AX9" s="3">
        <f t="shared" si="38"/>
        <v>43359</v>
      </c>
      <c r="AY9" s="3">
        <f t="shared" si="38"/>
        <v>43360</v>
      </c>
      <c r="AZ9" s="3">
        <f t="shared" si="38"/>
        <v>43361</v>
      </c>
      <c r="BA9" s="3">
        <f t="shared" si="38"/>
        <v>43362</v>
      </c>
      <c r="BB9" s="3">
        <f t="shared" si="38"/>
        <v>43363</v>
      </c>
      <c r="BC9" s="3">
        <f t="shared" si="38"/>
        <v>43364</v>
      </c>
      <c r="BD9" s="3">
        <f t="shared" si="38"/>
        <v>43365</v>
      </c>
      <c r="BE9" s="3">
        <f t="shared" si="38"/>
        <v>43366</v>
      </c>
      <c r="BF9" s="3">
        <f t="shared" si="38"/>
        <v>43367</v>
      </c>
      <c r="BG9" s="3">
        <f t="shared" si="38"/>
        <v>43368</v>
      </c>
      <c r="BH9" s="3">
        <f t="shared" si="38"/>
        <v>43369</v>
      </c>
      <c r="BI9" s="3">
        <f t="shared" si="38"/>
        <v>43370</v>
      </c>
      <c r="BJ9" s="3">
        <f t="shared" si="38"/>
        <v>43371</v>
      </c>
      <c r="BK9" s="3">
        <f t="shared" ref="BK9:DV9" si="39">BJ9+1</f>
        <v>43372</v>
      </c>
      <c r="BL9" s="3">
        <f t="shared" si="39"/>
        <v>43373</v>
      </c>
      <c r="BM9" s="3">
        <f t="shared" si="39"/>
        <v>43374</v>
      </c>
      <c r="BN9" s="3">
        <f t="shared" si="39"/>
        <v>43375</v>
      </c>
      <c r="BO9" s="3">
        <f t="shared" si="39"/>
        <v>43376</v>
      </c>
      <c r="BP9" s="3">
        <f t="shared" si="39"/>
        <v>43377</v>
      </c>
      <c r="BQ9" s="3">
        <f t="shared" si="39"/>
        <v>43378</v>
      </c>
      <c r="BR9" s="3">
        <f t="shared" si="39"/>
        <v>43379</v>
      </c>
      <c r="BS9" s="3">
        <f t="shared" si="39"/>
        <v>43380</v>
      </c>
      <c r="BT9" s="3">
        <f t="shared" si="39"/>
        <v>43381</v>
      </c>
      <c r="BU9" s="3">
        <f t="shared" si="39"/>
        <v>43382</v>
      </c>
      <c r="BV9" s="3">
        <f t="shared" si="39"/>
        <v>43383</v>
      </c>
      <c r="BW9" s="3">
        <f t="shared" si="39"/>
        <v>43384</v>
      </c>
      <c r="BX9" s="3">
        <f t="shared" si="39"/>
        <v>43385</v>
      </c>
      <c r="BY9" s="3">
        <f t="shared" si="39"/>
        <v>43386</v>
      </c>
      <c r="BZ9" s="3">
        <f t="shared" si="39"/>
        <v>43387</v>
      </c>
      <c r="CA9" s="3">
        <f t="shared" si="39"/>
        <v>43388</v>
      </c>
      <c r="CB9" s="3">
        <f t="shared" si="39"/>
        <v>43389</v>
      </c>
      <c r="CC9" s="3">
        <f t="shared" si="39"/>
        <v>43390</v>
      </c>
      <c r="CD9" s="3">
        <f t="shared" si="39"/>
        <v>43391</v>
      </c>
      <c r="CE9" s="3">
        <f t="shared" si="39"/>
        <v>43392</v>
      </c>
      <c r="CF9" s="3">
        <f t="shared" si="39"/>
        <v>43393</v>
      </c>
      <c r="CG9" s="3">
        <f t="shared" si="39"/>
        <v>43394</v>
      </c>
      <c r="CH9" s="3">
        <f t="shared" si="39"/>
        <v>43395</v>
      </c>
      <c r="CI9" s="3">
        <f t="shared" si="39"/>
        <v>43396</v>
      </c>
      <c r="CJ9" s="3">
        <f t="shared" si="39"/>
        <v>43397</v>
      </c>
      <c r="CK9" s="3">
        <f t="shared" si="39"/>
        <v>43398</v>
      </c>
      <c r="CL9" s="3">
        <f t="shared" si="39"/>
        <v>43399</v>
      </c>
      <c r="CM9" s="3">
        <f t="shared" si="39"/>
        <v>43400</v>
      </c>
      <c r="CN9" s="3">
        <f t="shared" si="39"/>
        <v>43401</v>
      </c>
      <c r="CO9" s="3">
        <f t="shared" si="39"/>
        <v>43402</v>
      </c>
      <c r="CP9" s="3">
        <f t="shared" si="39"/>
        <v>43403</v>
      </c>
      <c r="CQ9" s="3">
        <f t="shared" si="39"/>
        <v>43404</v>
      </c>
      <c r="CR9" s="3">
        <f t="shared" si="39"/>
        <v>43405</v>
      </c>
      <c r="CS9" s="3">
        <f t="shared" si="39"/>
        <v>43406</v>
      </c>
      <c r="CT9" s="3">
        <f t="shared" si="39"/>
        <v>43407</v>
      </c>
      <c r="CU9" s="3">
        <f t="shared" si="39"/>
        <v>43408</v>
      </c>
      <c r="CV9" s="3">
        <f t="shared" si="39"/>
        <v>43409</v>
      </c>
      <c r="CW9" s="3">
        <f t="shared" si="39"/>
        <v>43410</v>
      </c>
      <c r="CX9" s="3">
        <f t="shared" si="39"/>
        <v>43411</v>
      </c>
      <c r="CY9" s="3">
        <f t="shared" si="39"/>
        <v>43412</v>
      </c>
      <c r="CZ9" s="3">
        <f t="shared" si="39"/>
        <v>43413</v>
      </c>
      <c r="DA9" s="3">
        <f t="shared" si="39"/>
        <v>43414</v>
      </c>
      <c r="DB9" s="3">
        <f t="shared" si="39"/>
        <v>43415</v>
      </c>
      <c r="DC9" s="3">
        <f t="shared" si="39"/>
        <v>43416</v>
      </c>
      <c r="DD9" s="3">
        <f t="shared" si="39"/>
        <v>43417</v>
      </c>
      <c r="DE9" s="3">
        <f t="shared" si="39"/>
        <v>43418</v>
      </c>
      <c r="DF9" s="3">
        <f t="shared" si="39"/>
        <v>43419</v>
      </c>
      <c r="DG9" s="3">
        <f t="shared" si="39"/>
        <v>43420</v>
      </c>
      <c r="DH9" s="3">
        <f t="shared" si="39"/>
        <v>43421</v>
      </c>
      <c r="DI9" s="3">
        <f t="shared" si="39"/>
        <v>43422</v>
      </c>
      <c r="DJ9" s="3">
        <f t="shared" si="39"/>
        <v>43423</v>
      </c>
      <c r="DK9" s="3">
        <f t="shared" si="39"/>
        <v>43424</v>
      </c>
      <c r="DL9" s="3">
        <f t="shared" si="39"/>
        <v>43425</v>
      </c>
      <c r="DM9" s="3">
        <f t="shared" si="39"/>
        <v>43426</v>
      </c>
      <c r="DN9" s="3">
        <f t="shared" si="39"/>
        <v>43427</v>
      </c>
      <c r="DO9" s="3">
        <f t="shared" si="39"/>
        <v>43428</v>
      </c>
      <c r="DP9" s="3">
        <f t="shared" si="39"/>
        <v>43429</v>
      </c>
      <c r="DQ9" s="3">
        <f t="shared" si="39"/>
        <v>43430</v>
      </c>
      <c r="DR9" s="3">
        <f t="shared" si="39"/>
        <v>43431</v>
      </c>
      <c r="DS9" s="3">
        <f t="shared" si="39"/>
        <v>43432</v>
      </c>
      <c r="DT9" s="3">
        <f t="shared" si="39"/>
        <v>43433</v>
      </c>
      <c r="DU9" s="3">
        <f t="shared" si="39"/>
        <v>43434</v>
      </c>
      <c r="DV9" s="3">
        <f t="shared" si="39"/>
        <v>43435</v>
      </c>
      <c r="DW9" s="3">
        <f t="shared" ref="DW9:GH9" si="40">DV9+1</f>
        <v>43436</v>
      </c>
      <c r="DX9" s="3">
        <f t="shared" si="40"/>
        <v>43437</v>
      </c>
      <c r="DY9" s="3">
        <f t="shared" si="40"/>
        <v>43438</v>
      </c>
      <c r="DZ9" s="3">
        <f t="shared" si="40"/>
        <v>43439</v>
      </c>
      <c r="EA9" s="3">
        <f t="shared" si="40"/>
        <v>43440</v>
      </c>
      <c r="EB9" s="3">
        <f t="shared" si="40"/>
        <v>43441</v>
      </c>
      <c r="EC9" s="3">
        <f t="shared" si="40"/>
        <v>43442</v>
      </c>
      <c r="ED9" s="3">
        <f t="shared" si="40"/>
        <v>43443</v>
      </c>
      <c r="EE9" s="3">
        <f t="shared" si="40"/>
        <v>43444</v>
      </c>
      <c r="EF9" s="3">
        <f t="shared" si="40"/>
        <v>43445</v>
      </c>
      <c r="EG9" s="3">
        <f t="shared" si="40"/>
        <v>43446</v>
      </c>
      <c r="EH9" s="3">
        <f t="shared" si="40"/>
        <v>43447</v>
      </c>
      <c r="EI9" s="3">
        <f t="shared" si="40"/>
        <v>43448</v>
      </c>
      <c r="EJ9" s="3">
        <f t="shared" si="40"/>
        <v>43449</v>
      </c>
      <c r="EK9" s="3">
        <f t="shared" si="40"/>
        <v>43450</v>
      </c>
      <c r="EL9" s="3">
        <f t="shared" si="40"/>
        <v>43451</v>
      </c>
      <c r="EM9" s="3">
        <f t="shared" si="40"/>
        <v>43452</v>
      </c>
      <c r="EN9" s="3">
        <f t="shared" si="40"/>
        <v>43453</v>
      </c>
      <c r="EO9" s="3">
        <f t="shared" si="40"/>
        <v>43454</v>
      </c>
      <c r="EP9" s="3">
        <f t="shared" si="40"/>
        <v>43455</v>
      </c>
      <c r="EQ9" s="3">
        <f t="shared" si="40"/>
        <v>43456</v>
      </c>
      <c r="ER9" s="3">
        <f t="shared" si="40"/>
        <v>43457</v>
      </c>
      <c r="ES9" s="3">
        <f t="shared" si="40"/>
        <v>43458</v>
      </c>
      <c r="ET9" s="3">
        <f t="shared" si="40"/>
        <v>43459</v>
      </c>
      <c r="EU9" s="3">
        <f t="shared" si="40"/>
        <v>43460</v>
      </c>
      <c r="EV9" s="3">
        <f t="shared" si="40"/>
        <v>43461</v>
      </c>
      <c r="EW9" s="3">
        <f t="shared" si="40"/>
        <v>43462</v>
      </c>
      <c r="EX9" s="3">
        <f t="shared" si="40"/>
        <v>43463</v>
      </c>
      <c r="EY9" s="3">
        <f t="shared" si="40"/>
        <v>43464</v>
      </c>
      <c r="EZ9" s="3">
        <f t="shared" si="40"/>
        <v>43465</v>
      </c>
      <c r="FA9" s="3">
        <f t="shared" si="40"/>
        <v>43466</v>
      </c>
      <c r="FB9" s="3">
        <f t="shared" si="40"/>
        <v>43467</v>
      </c>
      <c r="FC9" s="3">
        <f t="shared" si="40"/>
        <v>43468</v>
      </c>
      <c r="FD9" s="3">
        <f t="shared" si="40"/>
        <v>43469</v>
      </c>
      <c r="FE9" s="3">
        <f t="shared" si="40"/>
        <v>43470</v>
      </c>
      <c r="FF9" s="3">
        <f t="shared" si="40"/>
        <v>43471</v>
      </c>
      <c r="FG9" s="3">
        <f t="shared" si="40"/>
        <v>43472</v>
      </c>
      <c r="FH9" s="3">
        <f t="shared" si="40"/>
        <v>43473</v>
      </c>
      <c r="FI9" s="3">
        <f t="shared" si="40"/>
        <v>43474</v>
      </c>
      <c r="FJ9" s="3">
        <f t="shared" si="40"/>
        <v>43475</v>
      </c>
      <c r="FK9" s="3">
        <f t="shared" si="40"/>
        <v>43476</v>
      </c>
      <c r="FL9" s="3">
        <f t="shared" si="40"/>
        <v>43477</v>
      </c>
      <c r="FM9" s="3">
        <f t="shared" si="40"/>
        <v>43478</v>
      </c>
      <c r="FN9" s="3">
        <f t="shared" si="40"/>
        <v>43479</v>
      </c>
      <c r="FO9" s="3">
        <f t="shared" si="40"/>
        <v>43480</v>
      </c>
      <c r="FP9" s="3">
        <f t="shared" si="40"/>
        <v>43481</v>
      </c>
      <c r="FQ9" s="3">
        <f t="shared" si="40"/>
        <v>43482</v>
      </c>
      <c r="FR9" s="3">
        <f t="shared" si="40"/>
        <v>43483</v>
      </c>
      <c r="FS9" s="3">
        <f t="shared" si="40"/>
        <v>43484</v>
      </c>
      <c r="FT9" s="3">
        <f t="shared" si="40"/>
        <v>43485</v>
      </c>
      <c r="FU9" s="3">
        <f t="shared" si="40"/>
        <v>43486</v>
      </c>
      <c r="FV9" s="3">
        <f t="shared" si="40"/>
        <v>43487</v>
      </c>
      <c r="FW9" s="3">
        <f t="shared" si="40"/>
        <v>43488</v>
      </c>
      <c r="FX9" s="3">
        <f t="shared" si="40"/>
        <v>43489</v>
      </c>
      <c r="FY9" s="3">
        <f t="shared" si="40"/>
        <v>43490</v>
      </c>
      <c r="FZ9" s="3">
        <f t="shared" si="40"/>
        <v>43491</v>
      </c>
      <c r="GA9" s="3">
        <f t="shared" si="40"/>
        <v>43492</v>
      </c>
      <c r="GB9" s="3">
        <f t="shared" si="40"/>
        <v>43493</v>
      </c>
      <c r="GC9" s="3">
        <f t="shared" si="40"/>
        <v>43494</v>
      </c>
      <c r="GD9" s="3">
        <f t="shared" si="40"/>
        <v>43495</v>
      </c>
      <c r="GE9" s="3">
        <f t="shared" si="40"/>
        <v>43496</v>
      </c>
      <c r="GF9" s="3">
        <f t="shared" si="40"/>
        <v>43497</v>
      </c>
      <c r="GG9" s="3">
        <f t="shared" si="40"/>
        <v>43498</v>
      </c>
      <c r="GH9" s="3">
        <f t="shared" si="40"/>
        <v>43499</v>
      </c>
      <c r="GI9" s="3">
        <f t="shared" ref="GI9:IT9" si="41">GH9+1</f>
        <v>43500</v>
      </c>
      <c r="GJ9" s="3">
        <f t="shared" si="41"/>
        <v>43501</v>
      </c>
      <c r="GK9" s="3">
        <f t="shared" si="41"/>
        <v>43502</v>
      </c>
      <c r="GL9" s="3">
        <f t="shared" si="41"/>
        <v>43503</v>
      </c>
      <c r="GM9" s="3">
        <f t="shared" si="41"/>
        <v>43504</v>
      </c>
      <c r="GN9" s="3">
        <f t="shared" si="41"/>
        <v>43505</v>
      </c>
      <c r="GO9" s="3">
        <f t="shared" si="41"/>
        <v>43506</v>
      </c>
      <c r="GP9" s="3">
        <f t="shared" si="41"/>
        <v>43507</v>
      </c>
      <c r="GQ9" s="3">
        <f t="shared" si="41"/>
        <v>43508</v>
      </c>
      <c r="GR9" s="3">
        <f t="shared" si="41"/>
        <v>43509</v>
      </c>
      <c r="GS9" s="3">
        <f t="shared" si="41"/>
        <v>43510</v>
      </c>
      <c r="GT9" s="3">
        <f t="shared" si="41"/>
        <v>43511</v>
      </c>
      <c r="GU9" s="3">
        <f t="shared" si="41"/>
        <v>43512</v>
      </c>
      <c r="GV9" s="3">
        <f t="shared" si="41"/>
        <v>43513</v>
      </c>
      <c r="GW9" s="3">
        <f t="shared" si="41"/>
        <v>43514</v>
      </c>
      <c r="GX9" s="3">
        <f t="shared" si="41"/>
        <v>43515</v>
      </c>
      <c r="GY9" s="3">
        <f t="shared" si="41"/>
        <v>43516</v>
      </c>
      <c r="GZ9" s="3">
        <f t="shared" si="41"/>
        <v>43517</v>
      </c>
      <c r="HA9" s="3">
        <f t="shared" si="41"/>
        <v>43518</v>
      </c>
      <c r="HB9" s="3">
        <f t="shared" si="41"/>
        <v>43519</v>
      </c>
      <c r="HC9" s="3">
        <f t="shared" si="41"/>
        <v>43520</v>
      </c>
      <c r="HD9" s="3">
        <f t="shared" si="41"/>
        <v>43521</v>
      </c>
      <c r="HE9" s="3">
        <f t="shared" si="41"/>
        <v>43522</v>
      </c>
      <c r="HF9" s="3">
        <f t="shared" si="41"/>
        <v>43523</v>
      </c>
      <c r="HG9" s="3">
        <f t="shared" si="41"/>
        <v>43524</v>
      </c>
      <c r="HH9" s="3">
        <f t="shared" si="41"/>
        <v>43525</v>
      </c>
      <c r="HI9" s="3">
        <f t="shared" si="41"/>
        <v>43526</v>
      </c>
      <c r="HJ9" s="3">
        <f t="shared" si="41"/>
        <v>43527</v>
      </c>
      <c r="HK9" s="3">
        <f t="shared" si="41"/>
        <v>43528</v>
      </c>
      <c r="HL9" s="3">
        <f t="shared" si="41"/>
        <v>43529</v>
      </c>
      <c r="HM9" s="3">
        <f t="shared" si="41"/>
        <v>43530</v>
      </c>
      <c r="HN9" s="3">
        <f t="shared" si="41"/>
        <v>43531</v>
      </c>
      <c r="HO9" s="3">
        <f t="shared" si="41"/>
        <v>43532</v>
      </c>
      <c r="HP9" s="3">
        <f t="shared" si="41"/>
        <v>43533</v>
      </c>
      <c r="HQ9" s="3">
        <f t="shared" si="41"/>
        <v>43534</v>
      </c>
      <c r="HR9" s="3">
        <f t="shared" si="41"/>
        <v>43535</v>
      </c>
      <c r="HS9" s="3">
        <f t="shared" si="41"/>
        <v>43536</v>
      </c>
      <c r="HT9" s="3">
        <f t="shared" si="41"/>
        <v>43537</v>
      </c>
      <c r="HU9" s="3">
        <f t="shared" si="41"/>
        <v>43538</v>
      </c>
      <c r="HV9" s="3">
        <f t="shared" si="41"/>
        <v>43539</v>
      </c>
      <c r="HW9" s="3">
        <f t="shared" si="41"/>
        <v>43540</v>
      </c>
      <c r="HX9" s="3">
        <f t="shared" si="41"/>
        <v>43541</v>
      </c>
      <c r="HY9" s="3">
        <f t="shared" si="41"/>
        <v>43542</v>
      </c>
      <c r="HZ9" s="3">
        <f t="shared" si="41"/>
        <v>43543</v>
      </c>
      <c r="IA9" s="3">
        <f t="shared" si="41"/>
        <v>43544</v>
      </c>
      <c r="IB9" s="3">
        <f t="shared" si="41"/>
        <v>43545</v>
      </c>
      <c r="IC9" s="3">
        <f t="shared" si="41"/>
        <v>43546</v>
      </c>
      <c r="ID9" s="3">
        <f t="shared" si="41"/>
        <v>43547</v>
      </c>
      <c r="IE9" s="3">
        <f t="shared" si="41"/>
        <v>43548</v>
      </c>
      <c r="IF9" s="3">
        <f t="shared" si="41"/>
        <v>43549</v>
      </c>
      <c r="IG9" s="3">
        <f t="shared" si="41"/>
        <v>43550</v>
      </c>
      <c r="IH9" s="3">
        <f t="shared" si="41"/>
        <v>43551</v>
      </c>
      <c r="II9" s="3">
        <f t="shared" si="41"/>
        <v>43552</v>
      </c>
      <c r="IJ9" s="3">
        <f t="shared" si="41"/>
        <v>43553</v>
      </c>
      <c r="IK9" s="3">
        <f t="shared" si="41"/>
        <v>43554</v>
      </c>
      <c r="IL9" s="3">
        <f t="shared" si="41"/>
        <v>43555</v>
      </c>
      <c r="IM9" s="3">
        <f t="shared" si="41"/>
        <v>43556</v>
      </c>
      <c r="IN9" s="3">
        <f t="shared" si="41"/>
        <v>43557</v>
      </c>
      <c r="IO9" s="3">
        <f t="shared" si="41"/>
        <v>43558</v>
      </c>
      <c r="IP9" s="3">
        <f t="shared" si="41"/>
        <v>43559</v>
      </c>
      <c r="IQ9" s="3">
        <f t="shared" si="41"/>
        <v>43560</v>
      </c>
      <c r="IR9" s="3">
        <f t="shared" si="41"/>
        <v>43561</v>
      </c>
      <c r="IS9" s="3">
        <f t="shared" si="41"/>
        <v>43562</v>
      </c>
      <c r="IT9" s="3">
        <f t="shared" si="41"/>
        <v>43563</v>
      </c>
      <c r="IU9" s="3">
        <f t="shared" ref="IU9:LF9" si="42">IT9+1</f>
        <v>43564</v>
      </c>
      <c r="IV9" s="3">
        <f t="shared" si="42"/>
        <v>43565</v>
      </c>
      <c r="IW9" s="3">
        <f t="shared" si="42"/>
        <v>43566</v>
      </c>
      <c r="IX9" s="3">
        <f t="shared" si="42"/>
        <v>43567</v>
      </c>
      <c r="IY9" s="3">
        <f t="shared" si="42"/>
        <v>43568</v>
      </c>
      <c r="IZ9" s="3">
        <f t="shared" si="42"/>
        <v>43569</v>
      </c>
      <c r="JA9" s="3">
        <f t="shared" si="42"/>
        <v>43570</v>
      </c>
      <c r="JB9" s="3">
        <f t="shared" si="42"/>
        <v>43571</v>
      </c>
      <c r="JC9" s="3">
        <f t="shared" si="42"/>
        <v>43572</v>
      </c>
      <c r="JD9" s="3">
        <f t="shared" si="42"/>
        <v>43573</v>
      </c>
      <c r="JE9" s="3">
        <f t="shared" si="42"/>
        <v>43574</v>
      </c>
      <c r="JF9" s="3">
        <f t="shared" si="42"/>
        <v>43575</v>
      </c>
      <c r="JG9" s="3">
        <f t="shared" si="42"/>
        <v>43576</v>
      </c>
      <c r="JH9" s="3">
        <f t="shared" si="42"/>
        <v>43577</v>
      </c>
      <c r="JI9" s="3">
        <f t="shared" si="42"/>
        <v>43578</v>
      </c>
      <c r="JJ9" s="3">
        <f t="shared" si="42"/>
        <v>43579</v>
      </c>
      <c r="JK9" s="3">
        <f t="shared" si="42"/>
        <v>43580</v>
      </c>
      <c r="JL9" s="3">
        <f t="shared" si="42"/>
        <v>43581</v>
      </c>
      <c r="JM9" s="3">
        <f t="shared" si="42"/>
        <v>43582</v>
      </c>
      <c r="JN9" s="3">
        <f t="shared" si="42"/>
        <v>43583</v>
      </c>
      <c r="JO9" s="3">
        <f t="shared" si="42"/>
        <v>43584</v>
      </c>
      <c r="JP9" s="3">
        <f t="shared" si="42"/>
        <v>43585</v>
      </c>
      <c r="JQ9" s="3">
        <f t="shared" si="42"/>
        <v>43586</v>
      </c>
      <c r="JR9" s="3">
        <f t="shared" si="42"/>
        <v>43587</v>
      </c>
      <c r="JS9" s="3">
        <f t="shared" si="42"/>
        <v>43588</v>
      </c>
      <c r="JT9" s="3">
        <f t="shared" si="42"/>
        <v>43589</v>
      </c>
      <c r="JU9" s="3">
        <f t="shared" si="42"/>
        <v>43590</v>
      </c>
      <c r="JV9" s="3">
        <f t="shared" si="42"/>
        <v>43591</v>
      </c>
      <c r="JW9" s="3">
        <f t="shared" si="42"/>
        <v>43592</v>
      </c>
      <c r="JX9" s="3">
        <f t="shared" si="42"/>
        <v>43593</v>
      </c>
      <c r="JY9" s="3">
        <f t="shared" si="42"/>
        <v>43594</v>
      </c>
      <c r="JZ9" s="3">
        <f t="shared" si="42"/>
        <v>43595</v>
      </c>
      <c r="KA9" s="3">
        <f t="shared" si="42"/>
        <v>43596</v>
      </c>
      <c r="KB9" s="3">
        <f t="shared" si="42"/>
        <v>43597</v>
      </c>
      <c r="KC9" s="3">
        <f t="shared" si="42"/>
        <v>43598</v>
      </c>
      <c r="KD9" s="3">
        <f t="shared" si="42"/>
        <v>43599</v>
      </c>
      <c r="KE9" s="3">
        <f t="shared" si="42"/>
        <v>43600</v>
      </c>
      <c r="KF9" s="3">
        <f t="shared" si="42"/>
        <v>43601</v>
      </c>
      <c r="KG9" s="3">
        <f t="shared" si="42"/>
        <v>43602</v>
      </c>
      <c r="KH9" s="3">
        <f t="shared" si="42"/>
        <v>43603</v>
      </c>
      <c r="KI9" s="3">
        <f t="shared" si="42"/>
        <v>43604</v>
      </c>
      <c r="KJ9" s="3">
        <f t="shared" si="42"/>
        <v>43605</v>
      </c>
      <c r="KK9" s="3">
        <f t="shared" si="42"/>
        <v>43606</v>
      </c>
      <c r="KL9" s="3">
        <f t="shared" si="42"/>
        <v>43607</v>
      </c>
      <c r="KM9" s="3">
        <f t="shared" si="42"/>
        <v>43608</v>
      </c>
      <c r="KN9" s="3">
        <f t="shared" si="42"/>
        <v>43609</v>
      </c>
      <c r="KO9" s="3">
        <f t="shared" si="42"/>
        <v>43610</v>
      </c>
      <c r="KP9" s="3">
        <f t="shared" si="42"/>
        <v>43611</v>
      </c>
      <c r="KQ9" s="3">
        <f t="shared" si="42"/>
        <v>43612</v>
      </c>
      <c r="KR9" s="3">
        <f t="shared" si="42"/>
        <v>43613</v>
      </c>
      <c r="KS9" s="3">
        <f t="shared" si="42"/>
        <v>43614</v>
      </c>
      <c r="KT9" s="3">
        <f t="shared" si="42"/>
        <v>43615</v>
      </c>
      <c r="KU9" s="3">
        <f t="shared" si="42"/>
        <v>43616</v>
      </c>
      <c r="KV9" s="3">
        <f t="shared" si="42"/>
        <v>43617</v>
      </c>
      <c r="KW9" s="3">
        <f t="shared" si="42"/>
        <v>43618</v>
      </c>
      <c r="KX9" s="3">
        <f t="shared" si="42"/>
        <v>43619</v>
      </c>
      <c r="KY9" s="3">
        <f t="shared" si="42"/>
        <v>43620</v>
      </c>
      <c r="KZ9" s="3">
        <f t="shared" si="42"/>
        <v>43621</v>
      </c>
      <c r="LA9" s="3">
        <f t="shared" si="42"/>
        <v>43622</v>
      </c>
      <c r="LB9" s="3">
        <f t="shared" si="42"/>
        <v>43623</v>
      </c>
      <c r="LC9" s="3">
        <f t="shared" si="42"/>
        <v>43624</v>
      </c>
      <c r="LD9" s="3">
        <f t="shared" si="42"/>
        <v>43625</v>
      </c>
      <c r="LE9" s="3">
        <f t="shared" si="42"/>
        <v>43626</v>
      </c>
      <c r="LF9" s="3">
        <f t="shared" si="42"/>
        <v>43627</v>
      </c>
      <c r="LG9" s="3">
        <f t="shared" ref="LG9:NE9" si="43">LF9+1</f>
        <v>43628</v>
      </c>
      <c r="LH9" s="3">
        <f t="shared" si="43"/>
        <v>43629</v>
      </c>
      <c r="LI9" s="3">
        <f t="shared" si="43"/>
        <v>43630</v>
      </c>
      <c r="LJ9" s="3">
        <f t="shared" si="43"/>
        <v>43631</v>
      </c>
      <c r="LK9" s="3">
        <f t="shared" si="43"/>
        <v>43632</v>
      </c>
      <c r="LL9" s="3">
        <f t="shared" si="43"/>
        <v>43633</v>
      </c>
      <c r="LM9" s="3">
        <f t="shared" si="43"/>
        <v>43634</v>
      </c>
      <c r="LN9" s="3">
        <f t="shared" si="43"/>
        <v>43635</v>
      </c>
      <c r="LO9" s="3">
        <f t="shared" si="43"/>
        <v>43636</v>
      </c>
      <c r="LP9" s="3">
        <f t="shared" si="43"/>
        <v>43637</v>
      </c>
      <c r="LQ9" s="3">
        <f t="shared" si="43"/>
        <v>43638</v>
      </c>
      <c r="LR9" s="3">
        <f t="shared" si="43"/>
        <v>43639</v>
      </c>
      <c r="LS9" s="3">
        <f t="shared" si="43"/>
        <v>43640</v>
      </c>
      <c r="LT9" s="3">
        <f t="shared" si="43"/>
        <v>43641</v>
      </c>
      <c r="LU9" s="3">
        <f t="shared" si="43"/>
        <v>43642</v>
      </c>
      <c r="LV9" s="3">
        <f t="shared" si="43"/>
        <v>43643</v>
      </c>
      <c r="LW9" s="3">
        <f t="shared" si="43"/>
        <v>43644</v>
      </c>
      <c r="LX9" s="3">
        <f t="shared" si="43"/>
        <v>43645</v>
      </c>
      <c r="LY9" s="3">
        <f t="shared" si="43"/>
        <v>43646</v>
      </c>
      <c r="LZ9" s="3">
        <f t="shared" si="43"/>
        <v>43647</v>
      </c>
      <c r="MA9" s="3">
        <f t="shared" si="43"/>
        <v>43648</v>
      </c>
      <c r="MB9" s="3">
        <f t="shared" si="43"/>
        <v>43649</v>
      </c>
      <c r="MC9" s="3">
        <f t="shared" si="43"/>
        <v>43650</v>
      </c>
      <c r="MD9" s="3">
        <f t="shared" si="43"/>
        <v>43651</v>
      </c>
      <c r="ME9" s="3">
        <f t="shared" si="43"/>
        <v>43652</v>
      </c>
      <c r="MF9" s="3">
        <f t="shared" si="43"/>
        <v>43653</v>
      </c>
      <c r="MG9" s="3">
        <f t="shared" si="43"/>
        <v>43654</v>
      </c>
      <c r="MH9" s="3">
        <f t="shared" si="43"/>
        <v>43655</v>
      </c>
      <c r="MI9" s="3">
        <f t="shared" si="43"/>
        <v>43656</v>
      </c>
      <c r="MJ9" s="3">
        <f t="shared" si="43"/>
        <v>43657</v>
      </c>
      <c r="MK9" s="3">
        <f t="shared" si="43"/>
        <v>43658</v>
      </c>
      <c r="ML9" s="3">
        <f t="shared" si="43"/>
        <v>43659</v>
      </c>
      <c r="MM9" s="3">
        <f t="shared" si="43"/>
        <v>43660</v>
      </c>
      <c r="MN9" s="3">
        <f t="shared" si="43"/>
        <v>43661</v>
      </c>
      <c r="MO9" s="3">
        <f t="shared" si="43"/>
        <v>43662</v>
      </c>
      <c r="MP9" s="3">
        <f t="shared" si="43"/>
        <v>43663</v>
      </c>
      <c r="MQ9" s="3">
        <f t="shared" si="43"/>
        <v>43664</v>
      </c>
      <c r="MR9" s="3">
        <f t="shared" si="43"/>
        <v>43665</v>
      </c>
      <c r="MS9" s="3">
        <f t="shared" si="43"/>
        <v>43666</v>
      </c>
      <c r="MT9" s="3">
        <f t="shared" si="43"/>
        <v>43667</v>
      </c>
      <c r="MU9" s="3">
        <f t="shared" si="43"/>
        <v>43668</v>
      </c>
      <c r="MV9" s="3">
        <f t="shared" si="43"/>
        <v>43669</v>
      </c>
      <c r="MW9" s="3">
        <f t="shared" si="43"/>
        <v>43670</v>
      </c>
      <c r="MX9" s="3">
        <f t="shared" si="43"/>
        <v>43671</v>
      </c>
      <c r="MY9" s="3">
        <f t="shared" si="43"/>
        <v>43672</v>
      </c>
      <c r="MZ9" s="3">
        <f t="shared" si="43"/>
        <v>43673</v>
      </c>
      <c r="NA9" s="3">
        <f t="shared" si="43"/>
        <v>43674</v>
      </c>
      <c r="NB9" s="3">
        <f t="shared" si="43"/>
        <v>43675</v>
      </c>
      <c r="NC9" s="3">
        <f t="shared" si="43"/>
        <v>43676</v>
      </c>
      <c r="ND9" s="3">
        <f t="shared" si="43"/>
        <v>43677</v>
      </c>
      <c r="NE9" s="3">
        <f t="shared" si="43"/>
        <v>43678</v>
      </c>
      <c r="NF9" s="3">
        <f t="shared" si="6"/>
        <v>43679</v>
      </c>
      <c r="NG9" s="3">
        <f t="shared" si="7"/>
        <v>43680</v>
      </c>
      <c r="NH9" s="3">
        <f t="shared" si="8"/>
        <v>43681</v>
      </c>
      <c r="NI9" s="3">
        <f t="shared" si="9"/>
        <v>43682</v>
      </c>
      <c r="NJ9" s="3">
        <f t="shared" si="10"/>
        <v>43683</v>
      </c>
      <c r="NK9" s="3">
        <f t="shared" si="11"/>
        <v>43684</v>
      </c>
      <c r="NL9" s="3">
        <f t="shared" si="12"/>
        <v>43685</v>
      </c>
      <c r="NM9" s="3">
        <f t="shared" si="13"/>
        <v>43686</v>
      </c>
      <c r="NN9" s="3">
        <f t="shared" si="14"/>
        <v>43687</v>
      </c>
      <c r="NO9" s="3">
        <f t="shared" si="15"/>
        <v>43688</v>
      </c>
      <c r="NP9" s="3">
        <f t="shared" si="16"/>
        <v>43689</v>
      </c>
      <c r="NQ9" s="3">
        <f t="shared" si="17"/>
        <v>43690</v>
      </c>
      <c r="NR9" s="3">
        <f t="shared" si="18"/>
        <v>43691</v>
      </c>
      <c r="NS9" s="3">
        <f t="shared" si="19"/>
        <v>43692</v>
      </c>
      <c r="NT9" s="3">
        <f t="shared" si="20"/>
        <v>43693</v>
      </c>
      <c r="NU9" s="3">
        <f t="shared" si="21"/>
        <v>43694</v>
      </c>
      <c r="NV9" s="3">
        <f t="shared" si="22"/>
        <v>43695</v>
      </c>
      <c r="NW9" s="3">
        <f t="shared" si="23"/>
        <v>43696</v>
      </c>
      <c r="NX9" s="3">
        <f t="shared" si="24"/>
        <v>43697</v>
      </c>
      <c r="NY9" s="3">
        <f t="shared" si="25"/>
        <v>43698</v>
      </c>
      <c r="NZ9" s="3">
        <f t="shared" si="26"/>
        <v>43699</v>
      </c>
      <c r="OA9" s="3">
        <f t="shared" si="27"/>
        <v>43700</v>
      </c>
      <c r="OB9" s="3">
        <f t="shared" si="28"/>
        <v>43701</v>
      </c>
      <c r="OC9" s="3">
        <f t="shared" si="29"/>
        <v>43702</v>
      </c>
      <c r="OD9" s="3">
        <f t="shared" si="30"/>
        <v>43703</v>
      </c>
      <c r="OE9" s="3">
        <f t="shared" si="31"/>
        <v>43704</v>
      </c>
      <c r="OF9" s="3">
        <f t="shared" si="32"/>
        <v>43705</v>
      </c>
      <c r="OG9" s="3">
        <f t="shared" si="33"/>
        <v>43706</v>
      </c>
      <c r="OH9" s="3">
        <f t="shared" si="34"/>
        <v>43707</v>
      </c>
      <c r="OI9" s="3">
        <f t="shared" si="35"/>
        <v>43708</v>
      </c>
      <c r="OJ9" s="3">
        <f t="shared" si="36"/>
        <v>43709</v>
      </c>
    </row>
    <row r="10" spans="1:401" ht="1.5" customHeight="1" x14ac:dyDescent="0.2">
      <c r="A10" s="402" t="s">
        <v>66</v>
      </c>
      <c r="B10" s="107"/>
      <c r="C10" s="108"/>
      <c r="D10" s="108"/>
      <c r="E10" s="108"/>
      <c r="F10" s="108"/>
      <c r="G10" s="108"/>
      <c r="H10" s="108"/>
      <c r="I10" s="108"/>
      <c r="J10" s="108"/>
      <c r="K10" s="108"/>
      <c r="L10" s="108"/>
      <c r="M10" s="108"/>
      <c r="N10" s="108"/>
      <c r="O10" s="108"/>
      <c r="P10" s="108"/>
      <c r="Q10" s="108"/>
      <c r="R10" s="108"/>
      <c r="S10" s="108"/>
      <c r="T10" s="108"/>
      <c r="U10" s="108"/>
      <c r="V10" s="108"/>
      <c r="W10" s="108"/>
      <c r="X10" s="108"/>
      <c r="Y10" s="108"/>
      <c r="Z10" s="108"/>
      <c r="AA10" s="108"/>
      <c r="AB10" s="108"/>
      <c r="AC10" s="108"/>
      <c r="AD10" s="108"/>
      <c r="AE10" s="108"/>
      <c r="AF10" s="108"/>
      <c r="AG10" s="108"/>
      <c r="AH10" s="108"/>
      <c r="AI10" s="108"/>
      <c r="AJ10" s="108"/>
      <c r="AK10" s="108"/>
      <c r="AL10" s="108"/>
      <c r="AM10" s="108"/>
      <c r="AN10" s="108"/>
      <c r="AO10" s="108"/>
      <c r="AP10" s="108"/>
      <c r="AQ10" s="108"/>
      <c r="AR10" s="108"/>
      <c r="AS10" s="108"/>
      <c r="AT10" s="108"/>
      <c r="AU10" s="108"/>
      <c r="AV10" s="108"/>
      <c r="AW10" s="108"/>
      <c r="AX10" s="108"/>
      <c r="AY10" s="108"/>
      <c r="AZ10" s="108"/>
      <c r="BA10" s="108"/>
      <c r="BB10" s="108"/>
      <c r="BC10" s="108"/>
      <c r="BD10" s="108"/>
      <c r="BE10" s="108"/>
      <c r="BF10" s="108"/>
      <c r="BG10" s="108"/>
      <c r="BH10" s="108"/>
      <c r="BI10" s="108"/>
      <c r="BJ10" s="108"/>
      <c r="BK10" s="108"/>
      <c r="BL10" s="108"/>
      <c r="BM10" s="108"/>
      <c r="BN10" s="108"/>
      <c r="BO10" s="108"/>
      <c r="BP10" s="108"/>
      <c r="BQ10" s="108"/>
      <c r="BR10" s="108"/>
      <c r="BS10" s="108"/>
      <c r="BT10" s="108"/>
      <c r="BU10" s="108"/>
      <c r="BV10" s="108"/>
      <c r="BW10" s="108"/>
      <c r="BX10" s="108"/>
      <c r="BY10" s="108"/>
      <c r="BZ10" s="108"/>
      <c r="CA10" s="108"/>
      <c r="CB10" s="108"/>
      <c r="CC10" s="108"/>
      <c r="CD10" s="108"/>
      <c r="CE10" s="108"/>
      <c r="CF10" s="108"/>
      <c r="CG10" s="108"/>
      <c r="CH10" s="108"/>
      <c r="CI10" s="108"/>
      <c r="CJ10" s="108"/>
      <c r="CK10" s="108"/>
      <c r="CL10" s="108"/>
      <c r="CM10" s="108"/>
      <c r="CN10" s="108"/>
      <c r="CO10" s="108"/>
      <c r="CP10" s="108"/>
      <c r="CQ10" s="108"/>
      <c r="CR10" s="108"/>
      <c r="CS10" s="108"/>
      <c r="CT10" s="108"/>
      <c r="CU10" s="108"/>
      <c r="CV10" s="108"/>
      <c r="CW10" s="108"/>
      <c r="CX10" s="108"/>
      <c r="CY10" s="108"/>
      <c r="CZ10" s="108"/>
      <c r="DA10" s="108"/>
      <c r="DB10" s="108"/>
      <c r="DC10" s="108"/>
      <c r="DD10" s="108"/>
      <c r="DE10" s="108"/>
      <c r="DF10" s="108"/>
      <c r="DG10" s="108"/>
      <c r="DH10" s="108"/>
      <c r="DI10" s="108"/>
      <c r="DJ10" s="108"/>
      <c r="DK10" s="108"/>
      <c r="DL10" s="108"/>
      <c r="DM10" s="108"/>
      <c r="DN10" s="108"/>
      <c r="DO10" s="108"/>
      <c r="DP10" s="108"/>
      <c r="DQ10" s="108"/>
      <c r="DR10" s="108"/>
      <c r="DS10" s="108"/>
      <c r="DT10" s="108"/>
      <c r="DU10" s="108"/>
      <c r="DV10" s="108"/>
      <c r="DW10" s="108"/>
      <c r="DX10" s="108"/>
      <c r="DY10" s="108"/>
      <c r="DZ10" s="108"/>
      <c r="EA10" s="108"/>
      <c r="EB10" s="108"/>
      <c r="EC10" s="108"/>
      <c r="ED10" s="108"/>
      <c r="EE10" s="108"/>
      <c r="EF10" s="108"/>
      <c r="EG10" s="108"/>
      <c r="EH10" s="108"/>
      <c r="EI10" s="108"/>
      <c r="EJ10" s="108"/>
      <c r="EK10" s="108"/>
      <c r="EL10" s="108"/>
      <c r="EM10" s="108"/>
      <c r="EN10" s="108"/>
      <c r="EO10" s="108"/>
      <c r="EP10" s="108"/>
      <c r="EQ10" s="108"/>
      <c r="ER10" s="108"/>
      <c r="ES10" s="108"/>
      <c r="ET10" s="108"/>
      <c r="EU10" s="108"/>
      <c r="EV10" s="108"/>
      <c r="EW10" s="108"/>
      <c r="EX10" s="108"/>
      <c r="EY10" s="108"/>
      <c r="EZ10" s="108"/>
      <c r="FA10" s="108"/>
      <c r="FB10" s="108"/>
      <c r="FC10" s="108"/>
      <c r="FD10" s="108"/>
      <c r="FE10" s="108"/>
      <c r="FF10" s="108"/>
      <c r="FG10" s="108"/>
      <c r="FH10" s="108"/>
      <c r="FI10" s="108"/>
      <c r="FJ10" s="108"/>
      <c r="FK10" s="108"/>
      <c r="FL10" s="108"/>
      <c r="FM10" s="108"/>
      <c r="FN10" s="108"/>
      <c r="FO10" s="108"/>
      <c r="FP10" s="108"/>
      <c r="FQ10" s="108"/>
      <c r="FR10" s="108"/>
      <c r="FS10" s="108"/>
      <c r="FT10" s="108"/>
      <c r="FU10" s="108"/>
      <c r="FV10" s="108"/>
      <c r="FW10" s="108"/>
      <c r="FX10" s="108"/>
      <c r="FY10" s="108"/>
      <c r="FZ10" s="108"/>
      <c r="GA10" s="108"/>
      <c r="GB10" s="108"/>
      <c r="GC10" s="108"/>
      <c r="GD10" s="108"/>
      <c r="GE10" s="108"/>
      <c r="GF10" s="108"/>
      <c r="GG10" s="108"/>
      <c r="GH10" s="108"/>
      <c r="GI10" s="108"/>
      <c r="GJ10" s="108"/>
      <c r="GK10" s="108"/>
      <c r="GL10" s="108"/>
      <c r="GM10" s="108"/>
      <c r="GN10" s="108"/>
      <c r="GO10" s="108"/>
      <c r="GP10" s="108"/>
      <c r="GQ10" s="108"/>
      <c r="GR10" s="108"/>
      <c r="GS10" s="108"/>
      <c r="GT10" s="108"/>
      <c r="GU10" s="108"/>
      <c r="GV10" s="108"/>
      <c r="GW10" s="108"/>
      <c r="GX10" s="108"/>
      <c r="GY10" s="108"/>
      <c r="GZ10" s="108"/>
      <c r="HA10" s="108"/>
      <c r="HB10" s="108"/>
      <c r="HC10" s="108"/>
      <c r="HD10" s="108"/>
      <c r="HE10" s="108"/>
      <c r="HF10" s="108"/>
      <c r="HG10" s="108"/>
      <c r="HH10" s="108"/>
      <c r="HI10" s="108"/>
      <c r="HJ10" s="108"/>
      <c r="HK10" s="108"/>
      <c r="HL10" s="108"/>
      <c r="HM10" s="108"/>
      <c r="HN10" s="108"/>
      <c r="HO10" s="108"/>
      <c r="HP10" s="108"/>
      <c r="HQ10" s="108"/>
      <c r="HR10" s="108"/>
      <c r="HS10" s="108"/>
      <c r="HT10" s="108"/>
      <c r="HU10" s="108"/>
      <c r="HV10" s="108"/>
      <c r="HW10" s="108"/>
      <c r="HX10" s="108"/>
      <c r="HY10" s="108"/>
      <c r="HZ10" s="108"/>
      <c r="IA10" s="108"/>
      <c r="IB10" s="108"/>
      <c r="IC10" s="108"/>
      <c r="ID10" s="108"/>
      <c r="IE10" s="108"/>
      <c r="IF10" s="108"/>
      <c r="IG10" s="108"/>
      <c r="IH10" s="108"/>
      <c r="II10" s="108"/>
      <c r="IJ10" s="108"/>
      <c r="IK10" s="108"/>
      <c r="IL10" s="108"/>
      <c r="IM10" s="108"/>
      <c r="IN10" s="108"/>
      <c r="IO10" s="108"/>
      <c r="IP10" s="108"/>
      <c r="IQ10" s="108"/>
      <c r="IR10" s="108"/>
      <c r="IS10" s="108"/>
      <c r="IT10" s="108"/>
      <c r="IU10" s="108"/>
      <c r="IV10" s="108"/>
      <c r="IW10" s="108"/>
      <c r="IX10" s="108"/>
      <c r="IY10" s="108"/>
      <c r="IZ10" s="108"/>
      <c r="JA10" s="108"/>
      <c r="JB10" s="108"/>
      <c r="JC10" s="108"/>
      <c r="JD10" s="108"/>
      <c r="JE10" s="108"/>
      <c r="JF10" s="108"/>
      <c r="JG10" s="108"/>
      <c r="JH10" s="108"/>
      <c r="JI10" s="108"/>
      <c r="JJ10" s="108"/>
      <c r="JK10" s="108"/>
      <c r="JL10" s="108"/>
      <c r="JM10" s="108"/>
      <c r="JN10" s="108"/>
      <c r="JO10" s="108"/>
      <c r="JP10" s="108"/>
      <c r="JQ10" s="108"/>
      <c r="JR10" s="108"/>
      <c r="JS10" s="108"/>
      <c r="JT10" s="108"/>
      <c r="JU10" s="108"/>
      <c r="JV10" s="108"/>
      <c r="JW10" s="108"/>
      <c r="JX10" s="108"/>
      <c r="JY10" s="108"/>
      <c r="JZ10" s="108"/>
      <c r="KA10" s="108"/>
      <c r="KB10" s="108"/>
      <c r="KC10" s="108"/>
      <c r="KD10" s="108"/>
      <c r="KE10" s="108"/>
      <c r="KF10" s="108"/>
      <c r="KG10" s="108"/>
      <c r="KH10" s="108"/>
      <c r="KI10" s="108"/>
      <c r="KJ10" s="108"/>
      <c r="KK10" s="108"/>
      <c r="KL10" s="108"/>
      <c r="KM10" s="108"/>
      <c r="KN10" s="108"/>
      <c r="KO10" s="108"/>
      <c r="KP10" s="108"/>
      <c r="KQ10" s="108"/>
      <c r="KR10" s="108"/>
      <c r="KS10" s="108"/>
      <c r="KT10" s="108"/>
      <c r="KU10" s="108"/>
      <c r="KV10" s="108"/>
      <c r="KW10" s="108"/>
      <c r="KX10" s="108"/>
      <c r="KY10" s="108"/>
      <c r="KZ10" s="108"/>
      <c r="LA10" s="108"/>
      <c r="LB10" s="108"/>
      <c r="LC10" s="108"/>
      <c r="LD10" s="108"/>
      <c r="LE10" s="108"/>
      <c r="LF10" s="108"/>
      <c r="LG10" s="108"/>
      <c r="LH10" s="108"/>
      <c r="LI10" s="108"/>
      <c r="LJ10" s="108"/>
      <c r="LK10" s="108"/>
      <c r="LL10" s="108"/>
      <c r="LM10" s="108"/>
      <c r="LN10" s="108"/>
      <c r="LO10" s="108"/>
      <c r="LP10" s="108"/>
      <c r="LQ10" s="108"/>
      <c r="LR10" s="108"/>
      <c r="LS10" s="108"/>
      <c r="LT10" s="108"/>
      <c r="LU10" s="108"/>
      <c r="LV10" s="108"/>
      <c r="LW10" s="108"/>
      <c r="LX10" s="108"/>
      <c r="LY10" s="108"/>
      <c r="LZ10" s="108"/>
      <c r="MA10" s="108"/>
      <c r="MB10" s="108"/>
      <c r="MC10" s="108"/>
      <c r="MD10" s="108"/>
      <c r="ME10" s="108"/>
      <c r="MF10" s="108"/>
      <c r="MG10" s="108"/>
      <c r="MH10" s="108"/>
      <c r="MI10" s="108"/>
      <c r="MJ10" s="108"/>
      <c r="MK10" s="108"/>
      <c r="ML10" s="108"/>
      <c r="MM10" s="108"/>
      <c r="MN10" s="108"/>
      <c r="MO10" s="108"/>
      <c r="MP10" s="108"/>
      <c r="MQ10" s="108"/>
      <c r="MR10" s="108"/>
      <c r="MS10" s="108"/>
      <c r="MT10" s="108"/>
      <c r="MU10" s="108"/>
      <c r="MV10" s="108"/>
      <c r="MW10" s="108"/>
      <c r="MX10" s="108"/>
      <c r="MY10" s="108"/>
      <c r="MZ10" s="108"/>
      <c r="NA10" s="108"/>
      <c r="NB10" s="108"/>
      <c r="NC10" s="108"/>
      <c r="ND10" s="108"/>
      <c r="NE10" s="108"/>
      <c r="NF10" s="108"/>
      <c r="NG10" s="108"/>
      <c r="NH10" s="108"/>
      <c r="NI10" s="108"/>
      <c r="NJ10" s="108"/>
      <c r="NK10" s="108"/>
      <c r="NL10" s="108"/>
      <c r="NM10" s="108"/>
      <c r="NN10" s="108"/>
      <c r="NO10" s="108"/>
      <c r="NP10" s="108"/>
      <c r="NQ10" s="108"/>
      <c r="NR10" s="108"/>
      <c r="NS10" s="108"/>
      <c r="NT10" s="108"/>
      <c r="NU10" s="108"/>
      <c r="NV10" s="108"/>
      <c r="NW10" s="108"/>
      <c r="NX10" s="108"/>
      <c r="NY10" s="108"/>
      <c r="NZ10" s="108"/>
      <c r="OA10" s="108"/>
      <c r="OB10" s="108"/>
      <c r="OC10" s="108"/>
      <c r="OD10" s="108"/>
      <c r="OE10" s="108"/>
      <c r="OF10" s="108"/>
      <c r="OG10" s="108"/>
      <c r="OH10" s="108"/>
      <c r="OI10" s="108"/>
      <c r="OJ10" s="108"/>
    </row>
    <row r="11" spans="1:401" ht="15.75" customHeight="1" x14ac:dyDescent="0.2">
      <c r="A11" s="403"/>
      <c r="B11" s="404" t="str">
        <f>Position_journalière</f>
        <v>Positions</v>
      </c>
      <c r="C11" s="405"/>
      <c r="D11" s="141" t="s">
        <v>13</v>
      </c>
      <c r="E11" s="141" t="s">
        <v>13</v>
      </c>
      <c r="F11" s="141" t="s">
        <v>13</v>
      </c>
      <c r="G11" s="44"/>
      <c r="H11" s="44"/>
      <c r="I11" s="44"/>
      <c r="J11" s="44"/>
      <c r="K11" s="44"/>
      <c r="L11" s="44"/>
      <c r="M11" s="44"/>
      <c r="N11" s="44"/>
      <c r="O11" s="44"/>
      <c r="P11" s="44"/>
      <c r="Q11" s="44"/>
      <c r="R11" s="44"/>
      <c r="S11" s="44"/>
      <c r="T11" s="44"/>
      <c r="U11" s="44"/>
      <c r="V11" s="44"/>
      <c r="W11" s="44"/>
      <c r="X11" s="44"/>
      <c r="Y11" s="44"/>
      <c r="Z11" s="44"/>
      <c r="AA11" s="44"/>
      <c r="AB11" s="44"/>
      <c r="AC11" s="44"/>
      <c r="AD11" s="44"/>
      <c r="AE11" s="44"/>
      <c r="AF11" s="44"/>
      <c r="AG11" s="44"/>
      <c r="AH11" s="186" t="s">
        <v>8</v>
      </c>
      <c r="AI11" s="44"/>
      <c r="AJ11" s="44"/>
      <c r="AK11" s="186" t="s">
        <v>8</v>
      </c>
      <c r="AL11" s="186" t="s">
        <v>8</v>
      </c>
      <c r="AM11" s="44"/>
      <c r="AN11" s="44"/>
      <c r="AO11" s="44"/>
      <c r="AP11" s="44"/>
      <c r="AQ11" s="44"/>
      <c r="AR11" s="44"/>
      <c r="AS11" s="44"/>
      <c r="AT11" s="44"/>
      <c r="AU11" s="44"/>
      <c r="AV11" s="44"/>
      <c r="AW11" s="44"/>
      <c r="AX11" s="44"/>
      <c r="AY11" s="44"/>
      <c r="AZ11" s="44"/>
      <c r="BA11" s="44"/>
      <c r="BB11" s="44"/>
      <c r="BC11" s="44"/>
      <c r="BD11" s="44"/>
      <c r="BE11" s="44"/>
      <c r="BF11" s="44"/>
      <c r="BG11" s="44"/>
      <c r="BH11" s="44"/>
      <c r="BI11" s="44"/>
      <c r="BJ11" s="44"/>
      <c r="BK11" s="44"/>
      <c r="BL11" s="44"/>
      <c r="BM11" s="44"/>
      <c r="BN11" s="44"/>
      <c r="BO11" s="44"/>
      <c r="BP11" s="44"/>
      <c r="BQ11" s="44"/>
      <c r="BR11" s="44"/>
      <c r="BS11" s="44"/>
      <c r="BT11" s="44"/>
      <c r="BU11" s="44"/>
      <c r="BV11" s="44"/>
      <c r="BW11" s="44"/>
      <c r="BX11" s="44"/>
      <c r="BY11" s="44"/>
      <c r="BZ11" s="44"/>
      <c r="CA11" s="44"/>
      <c r="CB11" s="44"/>
      <c r="CC11" s="44"/>
      <c r="CD11" s="44"/>
      <c r="CE11" s="44"/>
      <c r="CF11" s="44"/>
      <c r="CG11" s="44"/>
      <c r="CH11" s="44"/>
      <c r="CI11" s="44"/>
      <c r="CJ11" s="44"/>
      <c r="CK11" s="44"/>
      <c r="CL11" s="44"/>
      <c r="CM11" s="44"/>
      <c r="CN11" s="44"/>
      <c r="CO11" s="44"/>
      <c r="CP11" s="44"/>
      <c r="CQ11" s="44"/>
      <c r="CR11" s="44"/>
      <c r="CS11" s="44"/>
      <c r="CT11" s="44"/>
      <c r="CU11" s="44"/>
      <c r="CV11" s="44"/>
      <c r="CW11" s="44"/>
      <c r="CX11" s="44"/>
      <c r="CY11" s="44"/>
      <c r="CZ11" s="44"/>
      <c r="DA11" s="44"/>
      <c r="DB11" s="44"/>
      <c r="DC11" s="44"/>
      <c r="DD11" s="44"/>
      <c r="DE11" s="44"/>
      <c r="DF11" s="44"/>
      <c r="DG11" s="44"/>
      <c r="DH11" s="44"/>
      <c r="DI11" s="44"/>
      <c r="DJ11" s="44"/>
      <c r="DK11" s="44"/>
      <c r="DL11" s="44"/>
      <c r="DM11" s="44"/>
      <c r="DN11" s="44"/>
      <c r="DO11" s="44"/>
      <c r="DP11" s="44"/>
      <c r="DQ11" s="44"/>
      <c r="DR11" s="44"/>
      <c r="DS11" s="44"/>
      <c r="DT11" s="44"/>
      <c r="DU11" s="44"/>
      <c r="DV11" s="44"/>
      <c r="DW11" s="44"/>
      <c r="DX11" s="44"/>
      <c r="DY11" s="44"/>
      <c r="DZ11" s="44"/>
      <c r="EA11" s="44"/>
      <c r="EB11" s="44"/>
      <c r="EC11" s="44"/>
      <c r="ED11" s="44"/>
      <c r="EE11" s="44"/>
      <c r="EF11" s="44"/>
      <c r="EG11" s="44"/>
      <c r="EH11" s="44"/>
      <c r="EI11" s="44"/>
      <c r="EJ11" s="44"/>
      <c r="EK11" s="44"/>
      <c r="EL11" s="44"/>
      <c r="EM11" s="44"/>
      <c r="EN11" s="44"/>
      <c r="EO11" s="44"/>
      <c r="EP11" s="44"/>
      <c r="EQ11" s="44"/>
      <c r="ER11" s="44"/>
      <c r="ES11" s="44"/>
      <c r="ET11" s="44"/>
      <c r="EU11" s="44"/>
      <c r="EV11" s="44"/>
      <c r="EW11" s="44"/>
      <c r="EX11" s="44"/>
      <c r="EY11" s="44"/>
      <c r="EZ11" s="44"/>
      <c r="FA11" s="44"/>
      <c r="FB11" s="44"/>
      <c r="FC11" s="44"/>
      <c r="FD11" s="44"/>
      <c r="FE11" s="44"/>
      <c r="FF11" s="44"/>
      <c r="FG11" s="44"/>
      <c r="FH11" s="44"/>
      <c r="FI11" s="44"/>
      <c r="FJ11" s="44"/>
      <c r="FK11" s="44"/>
      <c r="FL11" s="44"/>
      <c r="FM11" s="44"/>
      <c r="FN11" s="44"/>
      <c r="FO11" s="44"/>
      <c r="FP11" s="44"/>
      <c r="FQ11" s="44"/>
      <c r="FR11" s="44"/>
      <c r="FS11" s="44"/>
      <c r="FT11" s="44"/>
      <c r="FU11" s="44"/>
      <c r="FV11" s="44"/>
      <c r="FW11" s="44"/>
      <c r="FX11" s="44"/>
      <c r="FY11" s="44"/>
      <c r="FZ11" s="44"/>
      <c r="GA11" s="44"/>
      <c r="GB11" s="44"/>
      <c r="GC11" s="44"/>
      <c r="GD11" s="44"/>
      <c r="GE11" s="44"/>
      <c r="GF11" s="44"/>
      <c r="GG11" s="44"/>
      <c r="GH11" s="44"/>
      <c r="GI11" s="44"/>
      <c r="GJ11" s="44"/>
      <c r="GK11" s="44"/>
      <c r="GL11" s="44"/>
      <c r="GM11" s="44"/>
      <c r="GN11" s="44"/>
      <c r="GO11" s="44"/>
      <c r="GP11" s="44"/>
      <c r="GQ11" s="44"/>
      <c r="GR11" s="44"/>
      <c r="GS11" s="44"/>
      <c r="GT11" s="44"/>
      <c r="GU11" s="44"/>
      <c r="GV11" s="44"/>
      <c r="GW11" s="44"/>
      <c r="GX11" s="44"/>
      <c r="GY11" s="44"/>
      <c r="GZ11" s="44"/>
      <c r="HA11" s="44"/>
      <c r="HB11" s="44"/>
      <c r="HC11" s="44"/>
      <c r="HD11" s="44"/>
      <c r="HE11" s="44"/>
      <c r="HF11" s="44"/>
      <c r="HG11" s="44"/>
      <c r="HH11" s="44"/>
      <c r="HI11" s="44"/>
      <c r="HJ11" s="44"/>
      <c r="HK11" s="44"/>
      <c r="HL11" s="44"/>
      <c r="HM11" s="44"/>
      <c r="HN11" s="44"/>
      <c r="HO11" s="44"/>
      <c r="HP11" s="44"/>
      <c r="HQ11" s="44"/>
      <c r="HR11" s="44"/>
      <c r="HS11" s="44"/>
      <c r="HT11" s="44"/>
      <c r="HU11" s="44"/>
      <c r="HV11" s="44"/>
      <c r="HW11" s="44"/>
      <c r="HX11" s="44"/>
      <c r="HY11" s="44"/>
      <c r="HZ11" s="44"/>
      <c r="IA11" s="44"/>
      <c r="IB11" s="44"/>
      <c r="IC11" s="44"/>
      <c r="ID11" s="44"/>
      <c r="IE11" s="44"/>
      <c r="IF11" s="44"/>
      <c r="IG11" s="44"/>
      <c r="IH11" s="44"/>
      <c r="II11" s="44"/>
      <c r="IJ11" s="44"/>
      <c r="IK11" s="44"/>
      <c r="IL11" s="44"/>
      <c r="IM11" s="44"/>
      <c r="IN11" s="44"/>
      <c r="IO11" s="44"/>
      <c r="IP11" s="44"/>
      <c r="IQ11" s="44"/>
      <c r="IR11" s="44"/>
      <c r="IS11" s="44"/>
      <c r="IT11" s="44"/>
      <c r="IU11" s="44"/>
      <c r="IV11" s="44"/>
      <c r="IW11" s="44"/>
      <c r="IX11" s="44"/>
      <c r="IY11" s="44"/>
      <c r="IZ11" s="44"/>
      <c r="JA11" s="44"/>
      <c r="JB11" s="44"/>
      <c r="JC11" s="44"/>
      <c r="JD11" s="44"/>
      <c r="JE11" s="44"/>
      <c r="JF11" s="44"/>
      <c r="JG11" s="44"/>
      <c r="JH11" s="44"/>
      <c r="JI11" s="44"/>
      <c r="JJ11" s="44"/>
      <c r="JK11" s="44"/>
      <c r="JL11" s="44"/>
      <c r="JM11" s="44"/>
      <c r="JN11" s="44"/>
      <c r="JO11" s="44"/>
      <c r="JP11" s="44"/>
      <c r="JQ11" s="44"/>
      <c r="JR11" s="44"/>
      <c r="JS11" s="44"/>
      <c r="JT11" s="44"/>
      <c r="JU11" s="44"/>
      <c r="JV11" s="44"/>
      <c r="JW11" s="44"/>
      <c r="JX11" s="44"/>
      <c r="JY11" s="44"/>
      <c r="JZ11" s="44"/>
      <c r="KA11" s="44"/>
      <c r="KB11" s="44"/>
      <c r="KC11" s="44"/>
      <c r="KD11" s="44"/>
      <c r="KE11" s="44"/>
      <c r="KF11" s="44"/>
      <c r="KG11" s="44"/>
      <c r="KH11" s="44"/>
      <c r="KI11" s="44"/>
      <c r="KJ11" s="44"/>
      <c r="KK11" s="44"/>
      <c r="KL11" s="44"/>
      <c r="KM11" s="44"/>
      <c r="KN11" s="44"/>
      <c r="KO11" s="44"/>
      <c r="KP11" s="44"/>
      <c r="KQ11" s="44"/>
      <c r="KR11" s="44"/>
      <c r="KS11" s="44"/>
      <c r="KT11" s="44"/>
      <c r="KU11" s="44"/>
      <c r="KV11" s="44"/>
      <c r="KW11" s="44"/>
      <c r="KX11" s="44"/>
      <c r="KY11" s="44"/>
      <c r="KZ11" s="44"/>
      <c r="LA11" s="44"/>
      <c r="LB11" s="44"/>
      <c r="LC11" s="44"/>
      <c r="LD11" s="44"/>
      <c r="LE11" s="44"/>
      <c r="LF11" s="44"/>
      <c r="LG11" s="44"/>
      <c r="LH11" s="44"/>
      <c r="LI11" s="44"/>
      <c r="LJ11" s="44"/>
      <c r="LK11" s="44"/>
      <c r="LL11" s="44"/>
      <c r="LM11" s="44"/>
      <c r="LN11" s="44"/>
      <c r="LO11" s="44"/>
      <c r="LP11" s="44"/>
      <c r="LQ11" s="44"/>
      <c r="LR11" s="44"/>
      <c r="LS11" s="44"/>
      <c r="LT11" s="44"/>
      <c r="LU11" s="44"/>
      <c r="LV11" s="44"/>
      <c r="LW11" s="44"/>
      <c r="LX11" s="44"/>
      <c r="LY11" s="44"/>
      <c r="LZ11" s="44"/>
      <c r="MA11" s="44"/>
      <c r="MB11" s="44"/>
      <c r="MC11" s="44"/>
      <c r="MD11" s="44"/>
      <c r="ME11" s="44"/>
      <c r="MF11" s="44"/>
      <c r="MG11" s="186" t="s">
        <v>61</v>
      </c>
      <c r="MH11" s="186" t="s">
        <v>61</v>
      </c>
      <c r="MI11" s="186" t="s">
        <v>61</v>
      </c>
      <c r="MJ11" s="186" t="s">
        <v>61</v>
      </c>
      <c r="MK11" s="186" t="s">
        <v>61</v>
      </c>
      <c r="ML11" s="44"/>
      <c r="MM11" s="44"/>
      <c r="MN11" s="186" t="s">
        <v>61</v>
      </c>
      <c r="MO11" s="186" t="s">
        <v>61</v>
      </c>
      <c r="MP11" s="186" t="s">
        <v>61</v>
      </c>
      <c r="MQ11" s="186" t="s">
        <v>61</v>
      </c>
      <c r="MR11" s="186" t="s">
        <v>61</v>
      </c>
      <c r="MS11" s="44"/>
      <c r="MT11" s="44"/>
      <c r="MU11" s="186" t="s">
        <v>61</v>
      </c>
      <c r="MV11" s="186" t="s">
        <v>61</v>
      </c>
      <c r="MW11" s="186" t="s">
        <v>61</v>
      </c>
      <c r="MX11" s="186" t="s">
        <v>61</v>
      </c>
      <c r="MY11" s="186" t="s">
        <v>61</v>
      </c>
      <c r="MZ11" s="44"/>
      <c r="NA11" s="44"/>
      <c r="NB11" s="186" t="s">
        <v>61</v>
      </c>
      <c r="NC11" s="186" t="s">
        <v>61</v>
      </c>
      <c r="ND11" s="186" t="s">
        <v>61</v>
      </c>
      <c r="NE11" s="186" t="s">
        <v>61</v>
      </c>
      <c r="NF11" s="186" t="s">
        <v>61</v>
      </c>
      <c r="NG11" s="44"/>
      <c r="NH11" s="44"/>
      <c r="NI11" s="44"/>
      <c r="NJ11" s="44"/>
      <c r="NK11" s="44"/>
      <c r="NL11" s="44"/>
      <c r="NM11" s="44"/>
      <c r="NN11" s="44"/>
      <c r="NO11" s="44"/>
      <c r="NP11" s="44"/>
      <c r="NQ11" s="44"/>
      <c r="NR11" s="44"/>
      <c r="NS11" s="44"/>
      <c r="NT11" s="44"/>
      <c r="NU11" s="44"/>
      <c r="NV11" s="44"/>
      <c r="NW11" s="44"/>
      <c r="NX11" s="44"/>
      <c r="NY11" s="44"/>
      <c r="NZ11" s="44"/>
      <c r="OA11" s="44"/>
      <c r="OB11" s="44"/>
      <c r="OC11" s="44"/>
      <c r="OD11" s="44"/>
      <c r="OE11" s="44"/>
      <c r="OF11" s="44"/>
      <c r="OG11" s="44"/>
      <c r="OH11" s="44"/>
      <c r="OI11" s="44"/>
      <c r="OJ11" s="44"/>
      <c r="OK11" s="2" t="s">
        <v>165</v>
      </c>
    </row>
    <row r="12" spans="1:401" ht="15.75" customHeight="1" x14ac:dyDescent="0.2">
      <c r="A12" s="403"/>
      <c r="B12" s="192" t="str">
        <f>Journée_matin</f>
        <v>HOMA</v>
      </c>
      <c r="C12" s="43" t="s">
        <v>264</v>
      </c>
      <c r="D12" s="44"/>
      <c r="E12" s="44"/>
      <c r="F12" s="44"/>
      <c r="G12" s="210" t="s">
        <v>152</v>
      </c>
      <c r="H12" s="44"/>
      <c r="I12" s="182" t="s">
        <v>124</v>
      </c>
      <c r="J12" s="182" t="s">
        <v>124</v>
      </c>
      <c r="K12" s="182" t="s">
        <v>124</v>
      </c>
      <c r="L12" s="182" t="s">
        <v>124</v>
      </c>
      <c r="M12" s="182" t="s">
        <v>124</v>
      </c>
      <c r="N12" s="182" t="s">
        <v>124</v>
      </c>
      <c r="O12" s="182" t="s">
        <v>124</v>
      </c>
      <c r="P12" s="182" t="s">
        <v>124</v>
      </c>
      <c r="Q12" s="182" t="s">
        <v>124</v>
      </c>
      <c r="R12" s="182" t="s">
        <v>124</v>
      </c>
      <c r="S12" s="182" t="s">
        <v>124</v>
      </c>
      <c r="T12" s="182" t="s">
        <v>124</v>
      </c>
      <c r="U12" s="182" t="s">
        <v>124</v>
      </c>
      <c r="V12" s="182" t="s">
        <v>124</v>
      </c>
      <c r="W12" s="182" t="s">
        <v>124</v>
      </c>
      <c r="X12" s="182" t="s">
        <v>124</v>
      </c>
      <c r="Y12" s="182" t="s">
        <v>124</v>
      </c>
      <c r="Z12" s="182" t="s">
        <v>124</v>
      </c>
      <c r="AA12" s="182" t="s">
        <v>124</v>
      </c>
      <c r="AB12" s="182" t="s">
        <v>124</v>
      </c>
      <c r="AC12" s="182" t="s">
        <v>124</v>
      </c>
      <c r="AD12" s="182" t="s">
        <v>124</v>
      </c>
      <c r="AE12" s="182" t="s">
        <v>124</v>
      </c>
      <c r="AF12" s="182" t="s">
        <v>124</v>
      </c>
      <c r="AG12" s="182" t="s">
        <v>124</v>
      </c>
      <c r="AH12" s="44"/>
      <c r="AI12" s="44"/>
      <c r="AJ12" s="44"/>
      <c r="AK12" s="44"/>
      <c r="AL12" s="44"/>
      <c r="AM12" s="178" t="s">
        <v>84</v>
      </c>
      <c r="AN12" s="178" t="s">
        <v>84</v>
      </c>
      <c r="AO12" s="44"/>
      <c r="AP12" s="44"/>
      <c r="AQ12" s="44"/>
      <c r="AR12" s="180" t="s">
        <v>106</v>
      </c>
      <c r="AS12" s="180" t="s">
        <v>106</v>
      </c>
      <c r="AT12" s="180" t="s">
        <v>106</v>
      </c>
      <c r="AU12" s="180" t="s">
        <v>106</v>
      </c>
      <c r="AV12" s="180" t="s">
        <v>106</v>
      </c>
      <c r="AW12" s="44"/>
      <c r="AX12" s="44"/>
      <c r="AY12" s="180" t="s">
        <v>106</v>
      </c>
      <c r="AZ12" s="180" t="s">
        <v>106</v>
      </c>
      <c r="BA12" s="180" t="s">
        <v>106</v>
      </c>
      <c r="BB12" s="180" t="s">
        <v>106</v>
      </c>
      <c r="BC12" s="180" t="s">
        <v>106</v>
      </c>
      <c r="BD12" s="44"/>
      <c r="BE12" s="44"/>
      <c r="BF12" s="183" t="s">
        <v>364</v>
      </c>
      <c r="BG12" s="44"/>
      <c r="BH12" s="44"/>
      <c r="BI12" s="184" t="s">
        <v>394</v>
      </c>
      <c r="BJ12" s="184" t="s">
        <v>394</v>
      </c>
      <c r="BK12" s="44"/>
      <c r="BL12" s="44"/>
      <c r="BM12" s="44"/>
      <c r="BN12" s="44"/>
      <c r="BO12" s="44"/>
      <c r="BP12" s="44"/>
      <c r="BQ12" s="44"/>
      <c r="BR12" s="44"/>
      <c r="BS12" s="44"/>
      <c r="BT12" s="44"/>
      <c r="BU12" s="44"/>
      <c r="BV12" s="44"/>
      <c r="BW12" s="44"/>
      <c r="BX12" s="44"/>
      <c r="BY12" s="44"/>
      <c r="BZ12" s="44"/>
      <c r="CA12" s="44"/>
      <c r="CB12" s="44"/>
      <c r="CC12" s="44"/>
      <c r="CD12" s="44"/>
      <c r="CE12" s="44"/>
      <c r="CF12" s="44"/>
      <c r="CG12" s="44"/>
      <c r="CH12" s="44"/>
      <c r="CI12" s="44"/>
      <c r="CJ12" s="44"/>
      <c r="CK12" s="44"/>
      <c r="CL12" s="44"/>
      <c r="CM12" s="44"/>
      <c r="CN12" s="44"/>
      <c r="CO12" s="44"/>
      <c r="CP12" s="44"/>
      <c r="CQ12" s="44"/>
      <c r="CR12" s="44"/>
      <c r="CS12" s="44"/>
      <c r="CT12" s="44"/>
      <c r="CU12" s="44"/>
      <c r="CV12" s="44"/>
      <c r="CW12" s="44"/>
      <c r="CX12" s="44"/>
      <c r="CY12" s="44"/>
      <c r="CZ12" s="44"/>
      <c r="DA12" s="44"/>
      <c r="DB12" s="44"/>
      <c r="DC12" s="44"/>
      <c r="DD12" s="44"/>
      <c r="DE12" s="44"/>
      <c r="DF12" s="44"/>
      <c r="DG12" s="44"/>
      <c r="DH12" s="44"/>
      <c r="DI12" s="44"/>
      <c r="DJ12" s="44"/>
      <c r="DK12" s="44"/>
      <c r="DL12" s="44"/>
      <c r="DM12" s="44"/>
      <c r="DN12" s="44"/>
      <c r="DO12" s="44"/>
      <c r="DP12" s="44"/>
      <c r="DQ12" s="44"/>
      <c r="DR12" s="44"/>
      <c r="DS12" s="44"/>
      <c r="DT12" s="44"/>
      <c r="DU12" s="44"/>
      <c r="DV12" s="44"/>
      <c r="DW12" s="44"/>
      <c r="DX12" s="44"/>
      <c r="DY12" s="44"/>
      <c r="DZ12" s="44"/>
      <c r="EA12" s="44"/>
      <c r="EB12" s="44"/>
      <c r="EC12" s="44"/>
      <c r="ED12" s="44"/>
      <c r="EE12" s="44"/>
      <c r="EF12" s="44"/>
      <c r="EG12" s="44"/>
      <c r="EH12" s="44"/>
      <c r="EI12" s="44"/>
      <c r="EJ12" s="44"/>
      <c r="EK12" s="44"/>
      <c r="EL12" s="44"/>
      <c r="EM12" s="44"/>
      <c r="EN12" s="44"/>
      <c r="EO12" s="44"/>
      <c r="EP12" s="44"/>
      <c r="EQ12" s="44"/>
      <c r="ER12" s="44"/>
      <c r="ES12" s="44"/>
      <c r="ET12" s="44"/>
      <c r="EU12" s="44"/>
      <c r="EV12" s="44"/>
      <c r="EW12" s="44"/>
      <c r="EX12" s="44"/>
      <c r="EY12" s="44"/>
      <c r="EZ12" s="44"/>
      <c r="FA12" s="44"/>
      <c r="FB12" s="44"/>
      <c r="FC12" s="44"/>
      <c r="FD12" s="44"/>
      <c r="FE12" s="44"/>
      <c r="FF12" s="44"/>
      <c r="FG12" s="44"/>
      <c r="FH12" s="44"/>
      <c r="FI12" s="44"/>
      <c r="FJ12" s="44"/>
      <c r="FK12" s="44"/>
      <c r="FL12" s="44"/>
      <c r="FM12" s="44"/>
      <c r="FN12" s="44"/>
      <c r="FO12" s="44"/>
      <c r="FP12" s="44"/>
      <c r="FQ12" s="44"/>
      <c r="FR12" s="44"/>
      <c r="FS12" s="44"/>
      <c r="FT12" s="44"/>
      <c r="FU12" s="44"/>
      <c r="FV12" s="44"/>
      <c r="FW12" s="44"/>
      <c r="FX12" s="44"/>
      <c r="FY12" s="44"/>
      <c r="FZ12" s="44"/>
      <c r="GA12" s="44"/>
      <c r="GB12" s="44"/>
      <c r="GC12" s="44"/>
      <c r="GD12" s="44"/>
      <c r="GE12" s="44"/>
      <c r="GF12" s="44"/>
      <c r="GG12" s="44"/>
      <c r="GH12" s="44"/>
      <c r="GI12" s="44"/>
      <c r="GJ12" s="44"/>
      <c r="GK12" s="44"/>
      <c r="GL12" s="44"/>
      <c r="GM12" s="44"/>
      <c r="GN12" s="44"/>
      <c r="GO12" s="44"/>
      <c r="GP12" s="44"/>
      <c r="GQ12" s="44"/>
      <c r="GR12" s="44"/>
      <c r="GS12" s="44"/>
      <c r="GT12" s="44"/>
      <c r="GU12" s="44"/>
      <c r="GV12" s="44"/>
      <c r="GW12" s="44"/>
      <c r="GX12" s="44"/>
      <c r="GY12" s="44"/>
      <c r="GZ12" s="44"/>
      <c r="HA12" s="44"/>
      <c r="HB12" s="44"/>
      <c r="HC12" s="44"/>
      <c r="HD12" s="44"/>
      <c r="HE12" s="44"/>
      <c r="HF12" s="44"/>
      <c r="HG12" s="44"/>
      <c r="HH12" s="44"/>
      <c r="HI12" s="44"/>
      <c r="HJ12" s="44"/>
      <c r="HK12" s="44"/>
      <c r="HL12" s="44"/>
      <c r="HM12" s="44"/>
      <c r="HN12" s="44"/>
      <c r="HO12" s="44"/>
      <c r="HP12" s="44"/>
      <c r="HQ12" s="44"/>
      <c r="HR12" s="44"/>
      <c r="HS12" s="44"/>
      <c r="HT12" s="44"/>
      <c r="HU12" s="44"/>
      <c r="HV12" s="44"/>
      <c r="HW12" s="44"/>
      <c r="HX12" s="44"/>
      <c r="HY12" s="44"/>
      <c r="HZ12" s="44"/>
      <c r="IA12" s="44"/>
      <c r="IB12" s="44"/>
      <c r="IC12" s="44"/>
      <c r="ID12" s="44"/>
      <c r="IE12" s="44"/>
      <c r="IF12" s="44"/>
      <c r="IG12" s="44"/>
      <c r="IH12" s="44"/>
      <c r="II12" s="44"/>
      <c r="IJ12" s="44"/>
      <c r="IK12" s="44"/>
      <c r="IL12" s="44"/>
      <c r="IM12" s="44"/>
      <c r="IN12" s="44"/>
      <c r="IO12" s="44"/>
      <c r="IP12" s="44"/>
      <c r="IQ12" s="44"/>
      <c r="IR12" s="44"/>
      <c r="IS12" s="44"/>
      <c r="IT12" s="44"/>
      <c r="IU12" s="44"/>
      <c r="IV12" s="44"/>
      <c r="IW12" s="44"/>
      <c r="IX12" s="44"/>
      <c r="IY12" s="44"/>
      <c r="IZ12" s="44"/>
      <c r="JA12" s="44"/>
      <c r="JB12" s="44"/>
      <c r="JC12" s="44"/>
      <c r="JD12" s="44"/>
      <c r="JE12" s="44"/>
      <c r="JF12" s="44"/>
      <c r="JG12" s="44"/>
      <c r="JH12" s="44"/>
      <c r="JI12" s="44"/>
      <c r="JJ12" s="44"/>
      <c r="JK12" s="44"/>
      <c r="JL12" s="44"/>
      <c r="JM12" s="44"/>
      <c r="JN12" s="44"/>
      <c r="JO12" s="44"/>
      <c r="JP12" s="44"/>
      <c r="JQ12" s="44"/>
      <c r="JR12" s="44"/>
      <c r="JS12" s="44"/>
      <c r="JT12" s="44"/>
      <c r="JU12" s="44"/>
      <c r="JV12" s="44"/>
      <c r="JW12" s="44"/>
      <c r="JX12" s="44"/>
      <c r="JY12" s="44"/>
      <c r="JZ12" s="44"/>
      <c r="KA12" s="44"/>
      <c r="KB12" s="44"/>
      <c r="KC12" s="44"/>
      <c r="KD12" s="44"/>
      <c r="KE12" s="44"/>
      <c r="KF12" s="44"/>
      <c r="KG12" s="44"/>
      <c r="KH12" s="44"/>
      <c r="KI12" s="44"/>
      <c r="KJ12" s="44"/>
      <c r="KK12" s="44"/>
      <c r="KL12" s="44"/>
      <c r="KM12" s="44"/>
      <c r="KN12" s="44"/>
      <c r="KO12" s="44"/>
      <c r="KP12" s="44"/>
      <c r="KQ12" s="44"/>
      <c r="KR12" s="44"/>
      <c r="KS12" s="44"/>
      <c r="KT12" s="44"/>
      <c r="KU12" s="44"/>
      <c r="KV12" s="44"/>
      <c r="KW12" s="44"/>
      <c r="KX12" s="44"/>
      <c r="KY12" s="44"/>
      <c r="KZ12" s="44"/>
      <c r="LA12" s="44"/>
      <c r="LB12" s="44"/>
      <c r="LC12" s="44"/>
      <c r="LD12" s="44"/>
      <c r="LE12" s="44"/>
      <c r="LF12" s="44"/>
      <c r="LG12" s="44"/>
      <c r="LH12" s="44"/>
      <c r="LI12" s="44"/>
      <c r="LJ12" s="44"/>
      <c r="LK12" s="44"/>
      <c r="LL12" s="44"/>
      <c r="LM12" s="44"/>
      <c r="LN12" s="44"/>
      <c r="LO12" s="44"/>
      <c r="LP12" s="44"/>
      <c r="LQ12" s="44"/>
      <c r="LR12" s="44"/>
      <c r="LS12" s="44"/>
      <c r="LT12" s="44"/>
      <c r="LU12" s="44"/>
      <c r="LV12" s="44"/>
      <c r="LW12" s="44"/>
      <c r="LX12" s="44"/>
      <c r="LY12" s="44"/>
      <c r="LZ12" s="44"/>
      <c r="MA12" s="44"/>
      <c r="MB12" s="44"/>
      <c r="MC12" s="44"/>
      <c r="MD12" s="44"/>
      <c r="ME12" s="44"/>
      <c r="MF12" s="44"/>
      <c r="MG12" s="44"/>
      <c r="MH12" s="44"/>
      <c r="MI12" s="44"/>
      <c r="MJ12" s="44"/>
      <c r="MK12" s="44"/>
      <c r="ML12" s="44"/>
      <c r="MM12" s="44"/>
      <c r="MN12" s="44"/>
      <c r="MO12" s="44"/>
      <c r="MP12" s="44"/>
      <c r="MQ12" s="44"/>
      <c r="MR12" s="44"/>
      <c r="MS12" s="44"/>
      <c r="MT12" s="44"/>
      <c r="MU12" s="44"/>
      <c r="MV12" s="44"/>
      <c r="MW12" s="44"/>
      <c r="MX12" s="44"/>
      <c r="MY12" s="44"/>
      <c r="MZ12" s="44"/>
      <c r="NA12" s="44"/>
      <c r="NB12" s="44"/>
      <c r="NC12" s="44"/>
      <c r="ND12" s="44"/>
      <c r="NE12" s="44"/>
      <c r="NF12" s="44"/>
      <c r="NG12" s="44"/>
      <c r="NH12" s="44"/>
      <c r="NI12" s="44"/>
      <c r="NJ12" s="44"/>
      <c r="NK12" s="44"/>
      <c r="NL12" s="44"/>
      <c r="NM12" s="44"/>
      <c r="NN12" s="44"/>
      <c r="NO12" s="44"/>
      <c r="NP12" s="44"/>
      <c r="NQ12" s="44"/>
      <c r="NR12" s="44"/>
      <c r="NS12" s="44"/>
      <c r="NT12" s="44"/>
      <c r="NU12" s="44"/>
      <c r="NV12" s="44"/>
      <c r="NW12" s="44"/>
      <c r="NX12" s="44"/>
      <c r="NY12" s="44"/>
      <c r="NZ12" s="44"/>
      <c r="OA12" s="44"/>
      <c r="OB12" s="44"/>
      <c r="OC12" s="44"/>
      <c r="OD12" s="44"/>
      <c r="OE12" s="44"/>
      <c r="OF12" s="44"/>
      <c r="OG12" s="44"/>
      <c r="OH12" s="44"/>
      <c r="OI12" s="44"/>
      <c r="OJ12" s="44"/>
    </row>
    <row r="13" spans="1:401" ht="15.75" customHeight="1" x14ac:dyDescent="0.2">
      <c r="A13" s="403"/>
      <c r="B13" s="192" t="str">
        <f>Journée_Midi</f>
        <v>HOMI</v>
      </c>
      <c r="C13" s="43" t="s">
        <v>263</v>
      </c>
      <c r="D13" s="44"/>
      <c r="E13" s="44"/>
      <c r="F13" s="44"/>
      <c r="G13" s="210" t="s">
        <v>152</v>
      </c>
      <c r="H13" s="44"/>
      <c r="I13" s="182" t="s">
        <v>124</v>
      </c>
      <c r="J13" s="182" t="s">
        <v>124</v>
      </c>
      <c r="K13" s="182" t="s">
        <v>124</v>
      </c>
      <c r="L13" s="182" t="s">
        <v>124</v>
      </c>
      <c r="M13" s="182" t="s">
        <v>124</v>
      </c>
      <c r="N13" s="182" t="s">
        <v>124</v>
      </c>
      <c r="O13" s="182" t="s">
        <v>124</v>
      </c>
      <c r="P13" s="182" t="s">
        <v>124</v>
      </c>
      <c r="Q13" s="182" t="s">
        <v>124</v>
      </c>
      <c r="R13" s="182" t="s">
        <v>124</v>
      </c>
      <c r="S13" s="182" t="s">
        <v>124</v>
      </c>
      <c r="T13" s="182" t="s">
        <v>124</v>
      </c>
      <c r="U13" s="182" t="s">
        <v>124</v>
      </c>
      <c r="V13" s="182" t="s">
        <v>124</v>
      </c>
      <c r="W13" s="182" t="s">
        <v>124</v>
      </c>
      <c r="X13" s="182" t="s">
        <v>124</v>
      </c>
      <c r="Y13" s="182" t="s">
        <v>124</v>
      </c>
      <c r="Z13" s="182" t="s">
        <v>124</v>
      </c>
      <c r="AA13" s="182" t="s">
        <v>124</v>
      </c>
      <c r="AB13" s="182" t="s">
        <v>124</v>
      </c>
      <c r="AC13" s="182" t="s">
        <v>124</v>
      </c>
      <c r="AD13" s="182" t="s">
        <v>124</v>
      </c>
      <c r="AE13" s="182" t="s">
        <v>124</v>
      </c>
      <c r="AF13" s="182" t="s">
        <v>124</v>
      </c>
      <c r="AG13" s="182" t="s">
        <v>124</v>
      </c>
      <c r="AH13" s="44"/>
      <c r="AI13" s="44"/>
      <c r="AJ13" s="44"/>
      <c r="AK13" s="44"/>
      <c r="AL13" s="44"/>
      <c r="AM13" s="178" t="s">
        <v>84</v>
      </c>
      <c r="AN13" s="178" t="s">
        <v>84</v>
      </c>
      <c r="AO13" s="44"/>
      <c r="AP13" s="44"/>
      <c r="AQ13" s="44"/>
      <c r="AR13" s="180" t="s">
        <v>106</v>
      </c>
      <c r="AS13" s="180" t="s">
        <v>106</v>
      </c>
      <c r="AT13" s="180" t="s">
        <v>106</v>
      </c>
      <c r="AU13" s="180" t="s">
        <v>106</v>
      </c>
      <c r="AV13" s="180" t="s">
        <v>106</v>
      </c>
      <c r="AW13" s="44"/>
      <c r="AX13" s="44"/>
      <c r="AY13" s="180" t="s">
        <v>106</v>
      </c>
      <c r="AZ13" s="180" t="s">
        <v>106</v>
      </c>
      <c r="BA13" s="180" t="s">
        <v>106</v>
      </c>
      <c r="BB13" s="180" t="s">
        <v>106</v>
      </c>
      <c r="BC13" s="180" t="s">
        <v>106</v>
      </c>
      <c r="BD13" s="44"/>
      <c r="BE13" s="44"/>
      <c r="BF13" s="183" t="s">
        <v>364</v>
      </c>
      <c r="BG13" s="44"/>
      <c r="BH13" s="44"/>
      <c r="BI13" s="184" t="s">
        <v>394</v>
      </c>
      <c r="BJ13" s="184" t="s">
        <v>394</v>
      </c>
      <c r="BK13" s="44"/>
      <c r="BL13" s="44"/>
      <c r="BM13" s="44"/>
      <c r="BN13" s="44"/>
      <c r="BO13" s="44"/>
      <c r="BP13" s="44"/>
      <c r="BQ13" s="44"/>
      <c r="BR13" s="44"/>
      <c r="BS13" s="44"/>
      <c r="BT13" s="44"/>
      <c r="BU13" s="44"/>
      <c r="BV13" s="44"/>
      <c r="BW13" s="44"/>
      <c r="BX13" s="44"/>
      <c r="BY13" s="44"/>
      <c r="BZ13" s="44"/>
      <c r="CA13" s="44"/>
      <c r="CB13" s="44"/>
      <c r="CC13" s="44"/>
      <c r="CD13" s="44"/>
      <c r="CE13" s="44"/>
      <c r="CF13" s="44"/>
      <c r="CG13" s="44"/>
      <c r="CH13" s="44"/>
      <c r="CI13" s="44"/>
      <c r="CJ13" s="44"/>
      <c r="CK13" s="44"/>
      <c r="CL13" s="44"/>
      <c r="CM13" s="44"/>
      <c r="CN13" s="44"/>
      <c r="CO13" s="44"/>
      <c r="CP13" s="44"/>
      <c r="CQ13" s="44"/>
      <c r="CR13" s="44"/>
      <c r="CS13" s="44"/>
      <c r="CT13" s="44"/>
      <c r="CU13" s="44"/>
      <c r="CV13" s="44"/>
      <c r="CW13" s="44"/>
      <c r="CX13" s="44"/>
      <c r="CY13" s="44"/>
      <c r="CZ13" s="44"/>
      <c r="DA13" s="44"/>
      <c r="DB13" s="44"/>
      <c r="DC13" s="44"/>
      <c r="DD13" s="44"/>
      <c r="DE13" s="44"/>
      <c r="DF13" s="44"/>
      <c r="DG13" s="44"/>
      <c r="DH13" s="44"/>
      <c r="DI13" s="44"/>
      <c r="DJ13" s="44"/>
      <c r="DK13" s="44"/>
      <c r="DL13" s="44"/>
      <c r="DM13" s="44"/>
      <c r="DN13" s="44"/>
      <c r="DO13" s="44"/>
      <c r="DP13" s="44"/>
      <c r="DQ13" s="44"/>
      <c r="DR13" s="44"/>
      <c r="DS13" s="44"/>
      <c r="DT13" s="44"/>
      <c r="DU13" s="44"/>
      <c r="DV13" s="44"/>
      <c r="DW13" s="44"/>
      <c r="DX13" s="44"/>
      <c r="DY13" s="44"/>
      <c r="DZ13" s="44"/>
      <c r="EA13" s="44"/>
      <c r="EB13" s="44"/>
      <c r="EC13" s="44"/>
      <c r="ED13" s="44"/>
      <c r="EE13" s="44"/>
      <c r="EF13" s="44"/>
      <c r="EG13" s="44"/>
      <c r="EH13" s="44"/>
      <c r="EI13" s="44"/>
      <c r="EJ13" s="44"/>
      <c r="EK13" s="44"/>
      <c r="EL13" s="44"/>
      <c r="EM13" s="44"/>
      <c r="EN13" s="44"/>
      <c r="EO13" s="44"/>
      <c r="EP13" s="44"/>
      <c r="EQ13" s="44"/>
      <c r="ER13" s="44"/>
      <c r="ES13" s="44"/>
      <c r="ET13" s="44"/>
      <c r="EU13" s="44"/>
      <c r="EV13" s="44"/>
      <c r="EW13" s="44"/>
      <c r="EX13" s="44"/>
      <c r="EY13" s="44"/>
      <c r="EZ13" s="44"/>
      <c r="FA13" s="44"/>
      <c r="FB13" s="44"/>
      <c r="FC13" s="44"/>
      <c r="FD13" s="44"/>
      <c r="FE13" s="44"/>
      <c r="FF13" s="44"/>
      <c r="FG13" s="44"/>
      <c r="FH13" s="44"/>
      <c r="FI13" s="44"/>
      <c r="FJ13" s="44"/>
      <c r="FK13" s="44"/>
      <c r="FL13" s="44"/>
      <c r="FM13" s="44"/>
      <c r="FN13" s="44"/>
      <c r="FO13" s="44"/>
      <c r="FP13" s="44"/>
      <c r="FQ13" s="44"/>
      <c r="FR13" s="44"/>
      <c r="FS13" s="44"/>
      <c r="FT13" s="44"/>
      <c r="FU13" s="44"/>
      <c r="FV13" s="44"/>
      <c r="FW13" s="44"/>
      <c r="FX13" s="44"/>
      <c r="FY13" s="44"/>
      <c r="FZ13" s="44"/>
      <c r="GA13" s="44"/>
      <c r="GB13" s="44"/>
      <c r="GC13" s="44"/>
      <c r="GD13" s="44"/>
      <c r="GE13" s="44"/>
      <c r="GF13" s="44"/>
      <c r="GG13" s="44"/>
      <c r="GH13" s="44"/>
      <c r="GI13" s="44"/>
      <c r="GJ13" s="44"/>
      <c r="GK13" s="44"/>
      <c r="GL13" s="44"/>
      <c r="GM13" s="44"/>
      <c r="GN13" s="44"/>
      <c r="GO13" s="44"/>
      <c r="GP13" s="44"/>
      <c r="GQ13" s="44"/>
      <c r="GR13" s="44"/>
      <c r="GS13" s="44"/>
      <c r="GT13" s="44"/>
      <c r="GU13" s="44"/>
      <c r="GV13" s="44"/>
      <c r="GW13" s="44"/>
      <c r="GX13" s="44"/>
      <c r="GY13" s="44"/>
      <c r="GZ13" s="44"/>
      <c r="HA13" s="44"/>
      <c r="HB13" s="44"/>
      <c r="HC13" s="44"/>
      <c r="HD13" s="44"/>
      <c r="HE13" s="44"/>
      <c r="HF13" s="44"/>
      <c r="HG13" s="44"/>
      <c r="HH13" s="44"/>
      <c r="HI13" s="44"/>
      <c r="HJ13" s="44"/>
      <c r="HK13" s="44"/>
      <c r="HL13" s="44"/>
      <c r="HM13" s="44"/>
      <c r="HN13" s="44"/>
      <c r="HO13" s="44"/>
      <c r="HP13" s="44"/>
      <c r="HQ13" s="44"/>
      <c r="HR13" s="44"/>
      <c r="HS13" s="44"/>
      <c r="HT13" s="44"/>
      <c r="HU13" s="44"/>
      <c r="HV13" s="44"/>
      <c r="HW13" s="44"/>
      <c r="HX13" s="44"/>
      <c r="HY13" s="44"/>
      <c r="HZ13" s="44"/>
      <c r="IA13" s="44"/>
      <c r="IB13" s="44"/>
      <c r="IC13" s="44"/>
      <c r="ID13" s="44"/>
      <c r="IE13" s="44"/>
      <c r="IF13" s="44"/>
      <c r="IG13" s="44"/>
      <c r="IH13" s="44"/>
      <c r="II13" s="44"/>
      <c r="IJ13" s="44"/>
      <c r="IK13" s="44"/>
      <c r="IL13" s="44"/>
      <c r="IM13" s="44"/>
      <c r="IN13" s="44"/>
      <c r="IO13" s="44"/>
      <c r="IP13" s="44"/>
      <c r="IQ13" s="44"/>
      <c r="IR13" s="44"/>
      <c r="IS13" s="44"/>
      <c r="IT13" s="44"/>
      <c r="IU13" s="44"/>
      <c r="IV13" s="44"/>
      <c r="IW13" s="44"/>
      <c r="IX13" s="44"/>
      <c r="IY13" s="44"/>
      <c r="IZ13" s="44"/>
      <c r="JA13" s="44"/>
      <c r="JB13" s="44"/>
      <c r="JC13" s="44"/>
      <c r="JD13" s="44"/>
      <c r="JE13" s="44"/>
      <c r="JF13" s="44"/>
      <c r="JG13" s="44"/>
      <c r="JH13" s="44"/>
      <c r="JI13" s="44"/>
      <c r="JJ13" s="44"/>
      <c r="JK13" s="44"/>
      <c r="JL13" s="44"/>
      <c r="JM13" s="44"/>
      <c r="JN13" s="44"/>
      <c r="JO13" s="44"/>
      <c r="JP13" s="44"/>
      <c r="JQ13" s="44"/>
      <c r="JR13" s="44"/>
      <c r="JS13" s="44"/>
      <c r="JT13" s="44"/>
      <c r="JU13" s="44"/>
      <c r="JV13" s="44"/>
      <c r="JW13" s="44"/>
      <c r="JX13" s="44"/>
      <c r="JY13" s="44"/>
      <c r="JZ13" s="44"/>
      <c r="KA13" s="44"/>
      <c r="KB13" s="44"/>
      <c r="KC13" s="44"/>
      <c r="KD13" s="44"/>
      <c r="KE13" s="44"/>
      <c r="KF13" s="44"/>
      <c r="KG13" s="44"/>
      <c r="KH13" s="44"/>
      <c r="KI13" s="44"/>
      <c r="KJ13" s="44"/>
      <c r="KK13" s="44"/>
      <c r="KL13" s="44"/>
      <c r="KM13" s="44"/>
      <c r="KN13" s="44"/>
      <c r="KO13" s="44"/>
      <c r="KP13" s="44"/>
      <c r="KQ13" s="44"/>
      <c r="KR13" s="44"/>
      <c r="KS13" s="44"/>
      <c r="KT13" s="44"/>
      <c r="KU13" s="44"/>
      <c r="KV13" s="44"/>
      <c r="KW13" s="44"/>
      <c r="KX13" s="44"/>
      <c r="KY13" s="44"/>
      <c r="KZ13" s="44"/>
      <c r="LA13" s="44"/>
      <c r="LB13" s="44"/>
      <c r="LC13" s="44"/>
      <c r="LD13" s="44"/>
      <c r="LE13" s="44"/>
      <c r="LF13" s="44"/>
      <c r="LG13" s="44"/>
      <c r="LH13" s="44"/>
      <c r="LI13" s="44"/>
      <c r="LJ13" s="44"/>
      <c r="LK13" s="44"/>
      <c r="LL13" s="44"/>
      <c r="LM13" s="44"/>
      <c r="LN13" s="44"/>
      <c r="LO13" s="44"/>
      <c r="LP13" s="44"/>
      <c r="LQ13" s="44"/>
      <c r="LR13" s="44"/>
      <c r="LS13" s="44"/>
      <c r="LT13" s="44"/>
      <c r="LU13" s="44"/>
      <c r="LV13" s="44"/>
      <c r="LW13" s="44"/>
      <c r="LX13" s="44"/>
      <c r="LY13" s="44"/>
      <c r="LZ13" s="44"/>
      <c r="MA13" s="44"/>
      <c r="MB13" s="44"/>
      <c r="MC13" s="44"/>
      <c r="MD13" s="44"/>
      <c r="ME13" s="44"/>
      <c r="MF13" s="44"/>
      <c r="MG13" s="44"/>
      <c r="MH13" s="44"/>
      <c r="MI13" s="44"/>
      <c r="MJ13" s="44"/>
      <c r="MK13" s="44"/>
      <c r="ML13" s="44"/>
      <c r="MM13" s="44"/>
      <c r="MN13" s="44"/>
      <c r="MO13" s="44"/>
      <c r="MP13" s="44"/>
      <c r="MQ13" s="44"/>
      <c r="MR13" s="44"/>
      <c r="MS13" s="44"/>
      <c r="MT13" s="44"/>
      <c r="MU13" s="44"/>
      <c r="MV13" s="44"/>
      <c r="MW13" s="44"/>
      <c r="MX13" s="44"/>
      <c r="MY13" s="44"/>
      <c r="MZ13" s="44"/>
      <c r="NA13" s="44"/>
      <c r="NB13" s="44"/>
      <c r="NC13" s="44"/>
      <c r="ND13" s="44"/>
      <c r="NE13" s="44"/>
      <c r="NF13" s="44"/>
      <c r="NG13" s="44"/>
      <c r="NH13" s="44"/>
      <c r="NI13" s="44"/>
      <c r="NJ13" s="44"/>
      <c r="NK13" s="44"/>
      <c r="NL13" s="44"/>
      <c r="NM13" s="44"/>
      <c r="NN13" s="44"/>
      <c r="NO13" s="44"/>
      <c r="NP13" s="44"/>
      <c r="NQ13" s="44"/>
      <c r="NR13" s="44"/>
      <c r="NS13" s="44"/>
      <c r="NT13" s="44"/>
      <c r="NU13" s="44"/>
      <c r="NV13" s="44"/>
      <c r="NW13" s="44"/>
      <c r="NX13" s="44"/>
      <c r="NY13" s="44"/>
      <c r="NZ13" s="44"/>
      <c r="OA13" s="44"/>
      <c r="OB13" s="44"/>
      <c r="OC13" s="44"/>
      <c r="OD13" s="44"/>
      <c r="OE13" s="44"/>
      <c r="OF13" s="44"/>
      <c r="OG13" s="44"/>
      <c r="OH13" s="44"/>
      <c r="OI13" s="44"/>
      <c r="OJ13" s="44"/>
    </row>
    <row r="14" spans="1:401" ht="1.5" customHeight="1" x14ac:dyDescent="0.2">
      <c r="A14" s="402" t="s">
        <v>67</v>
      </c>
      <c r="B14" s="107"/>
      <c r="C14" s="108"/>
      <c r="D14" s="109"/>
      <c r="E14" s="109"/>
      <c r="F14" s="109"/>
      <c r="G14" s="109"/>
      <c r="H14" s="109"/>
      <c r="I14" s="109"/>
      <c r="J14" s="109"/>
      <c r="K14" s="109"/>
      <c r="L14" s="109"/>
      <c r="M14" s="109"/>
      <c r="N14" s="109"/>
      <c r="O14" s="109"/>
      <c r="P14" s="109"/>
      <c r="Q14" s="109"/>
      <c r="R14" s="109"/>
      <c r="S14" s="109"/>
      <c r="T14" s="109"/>
      <c r="U14" s="109"/>
      <c r="V14" s="109"/>
      <c r="W14" s="109"/>
      <c r="X14" s="109"/>
      <c r="Y14" s="109"/>
      <c r="Z14" s="109"/>
      <c r="AA14" s="109"/>
      <c r="AB14" s="109"/>
      <c r="AC14" s="109"/>
      <c r="AD14" s="109"/>
      <c r="AE14" s="109"/>
      <c r="AF14" s="109"/>
      <c r="AG14" s="109"/>
      <c r="AH14" s="109"/>
      <c r="AI14" s="109"/>
      <c r="AJ14" s="109"/>
      <c r="AK14" s="109"/>
      <c r="AL14" s="109"/>
      <c r="AM14" s="109"/>
      <c r="AN14" s="109"/>
      <c r="AO14" s="109"/>
      <c r="AP14" s="109"/>
      <c r="AQ14" s="109"/>
      <c r="AR14" s="109"/>
      <c r="AS14" s="109"/>
      <c r="AT14" s="109"/>
      <c r="AU14" s="109"/>
      <c r="AV14" s="109"/>
      <c r="AW14" s="109"/>
      <c r="AX14" s="109"/>
      <c r="AY14" s="109"/>
      <c r="AZ14" s="109"/>
      <c r="BA14" s="109"/>
      <c r="BB14" s="109"/>
      <c r="BC14" s="109"/>
      <c r="BD14" s="109"/>
      <c r="BE14" s="109"/>
      <c r="BF14" s="109"/>
      <c r="BG14" s="109"/>
      <c r="BH14" s="109"/>
      <c r="BI14" s="109"/>
      <c r="BJ14" s="109"/>
      <c r="BK14" s="109"/>
      <c r="BL14" s="109"/>
      <c r="BM14" s="109"/>
      <c r="BN14" s="109"/>
      <c r="BO14" s="109"/>
      <c r="BP14" s="109"/>
      <c r="BQ14" s="109"/>
      <c r="BR14" s="109"/>
      <c r="BS14" s="109"/>
      <c r="BT14" s="109"/>
      <c r="BU14" s="109"/>
      <c r="BV14" s="109"/>
      <c r="BW14" s="109"/>
      <c r="BX14" s="109"/>
      <c r="BY14" s="109"/>
      <c r="BZ14" s="109"/>
      <c r="CA14" s="109"/>
      <c r="CB14" s="109"/>
      <c r="CC14" s="109"/>
      <c r="CD14" s="109"/>
      <c r="CE14" s="109"/>
      <c r="CF14" s="109"/>
      <c r="CG14" s="109"/>
      <c r="CH14" s="109"/>
      <c r="CI14" s="109"/>
      <c r="CJ14" s="109"/>
      <c r="CK14" s="109"/>
      <c r="CL14" s="109"/>
      <c r="CM14" s="109"/>
      <c r="CN14" s="109"/>
      <c r="CO14" s="109"/>
      <c r="CP14" s="109"/>
      <c r="CQ14" s="109"/>
      <c r="CR14" s="109"/>
      <c r="CS14" s="109"/>
      <c r="CT14" s="109"/>
      <c r="CU14" s="109"/>
      <c r="CV14" s="109"/>
      <c r="CW14" s="109"/>
      <c r="CX14" s="109"/>
      <c r="CY14" s="109"/>
      <c r="CZ14" s="109"/>
      <c r="DA14" s="109"/>
      <c r="DB14" s="109"/>
      <c r="DC14" s="109"/>
      <c r="DD14" s="109"/>
      <c r="DE14" s="109"/>
      <c r="DF14" s="109"/>
      <c r="DG14" s="109"/>
      <c r="DH14" s="109"/>
      <c r="DI14" s="109"/>
      <c r="DJ14" s="109"/>
      <c r="DK14" s="109"/>
      <c r="DL14" s="109"/>
      <c r="DM14" s="109"/>
      <c r="DN14" s="109"/>
      <c r="DO14" s="109"/>
      <c r="DP14" s="109"/>
      <c r="DQ14" s="109"/>
      <c r="DR14" s="109"/>
      <c r="DS14" s="109"/>
      <c r="DT14" s="109"/>
      <c r="DU14" s="109"/>
      <c r="DV14" s="109"/>
      <c r="DW14" s="109"/>
      <c r="DX14" s="109"/>
      <c r="DY14" s="109"/>
      <c r="DZ14" s="109"/>
      <c r="EA14" s="109"/>
      <c r="EB14" s="109"/>
      <c r="EC14" s="109"/>
      <c r="ED14" s="109"/>
      <c r="EE14" s="109"/>
      <c r="EF14" s="109"/>
      <c r="EG14" s="109"/>
      <c r="EH14" s="109"/>
      <c r="EI14" s="109"/>
      <c r="EJ14" s="109"/>
      <c r="EK14" s="109"/>
      <c r="EL14" s="109"/>
      <c r="EM14" s="109"/>
      <c r="EN14" s="109"/>
      <c r="EO14" s="109"/>
      <c r="EP14" s="109"/>
      <c r="EQ14" s="109"/>
      <c r="ER14" s="109"/>
      <c r="ES14" s="109"/>
      <c r="ET14" s="109"/>
      <c r="EU14" s="109"/>
      <c r="EV14" s="109"/>
      <c r="EW14" s="109"/>
      <c r="EX14" s="109"/>
      <c r="EY14" s="109"/>
      <c r="EZ14" s="109"/>
      <c r="FA14" s="109"/>
      <c r="FB14" s="109"/>
      <c r="FC14" s="109"/>
      <c r="FD14" s="109"/>
      <c r="FE14" s="109"/>
      <c r="FF14" s="109"/>
      <c r="FG14" s="109"/>
      <c r="FH14" s="109"/>
      <c r="FI14" s="109"/>
      <c r="FJ14" s="109"/>
      <c r="FK14" s="109"/>
      <c r="FL14" s="109"/>
      <c r="FM14" s="109"/>
      <c r="FN14" s="109"/>
      <c r="FO14" s="109"/>
      <c r="FP14" s="109"/>
      <c r="FQ14" s="109"/>
      <c r="FR14" s="109"/>
      <c r="FS14" s="109"/>
      <c r="FT14" s="109"/>
      <c r="FU14" s="109"/>
      <c r="FV14" s="109"/>
      <c r="FW14" s="109"/>
      <c r="FX14" s="109"/>
      <c r="FY14" s="109"/>
      <c r="FZ14" s="109"/>
      <c r="GA14" s="109"/>
      <c r="GB14" s="109"/>
      <c r="GC14" s="109"/>
      <c r="GD14" s="109"/>
      <c r="GE14" s="109"/>
      <c r="GF14" s="109"/>
      <c r="GG14" s="109"/>
      <c r="GH14" s="109"/>
      <c r="GI14" s="109"/>
      <c r="GJ14" s="109"/>
      <c r="GK14" s="109"/>
      <c r="GL14" s="109"/>
      <c r="GM14" s="109"/>
      <c r="GN14" s="109"/>
      <c r="GO14" s="109"/>
      <c r="GP14" s="109"/>
      <c r="GQ14" s="109"/>
      <c r="GR14" s="109"/>
      <c r="GS14" s="109"/>
      <c r="GT14" s="109"/>
      <c r="GU14" s="109"/>
      <c r="GV14" s="109"/>
      <c r="GW14" s="109"/>
      <c r="GX14" s="109"/>
      <c r="GY14" s="109"/>
      <c r="GZ14" s="109"/>
      <c r="HA14" s="109"/>
      <c r="HB14" s="109"/>
      <c r="HC14" s="109"/>
      <c r="HD14" s="109"/>
      <c r="HE14" s="109"/>
      <c r="HF14" s="109"/>
      <c r="HG14" s="109"/>
      <c r="HH14" s="109"/>
      <c r="HI14" s="109"/>
      <c r="HJ14" s="109"/>
      <c r="HK14" s="109"/>
      <c r="HL14" s="109"/>
      <c r="HM14" s="109"/>
      <c r="HN14" s="109"/>
      <c r="HO14" s="109"/>
      <c r="HP14" s="109"/>
      <c r="HQ14" s="109"/>
      <c r="HR14" s="109"/>
      <c r="HS14" s="109"/>
      <c r="HT14" s="109"/>
      <c r="HU14" s="109"/>
      <c r="HV14" s="109"/>
      <c r="HW14" s="109"/>
      <c r="HX14" s="109"/>
      <c r="HY14" s="109"/>
      <c r="HZ14" s="109"/>
      <c r="IA14" s="109"/>
      <c r="IB14" s="109"/>
      <c r="IC14" s="109"/>
      <c r="ID14" s="109"/>
      <c r="IE14" s="109"/>
      <c r="IF14" s="109"/>
      <c r="IG14" s="109"/>
      <c r="IH14" s="109"/>
      <c r="II14" s="109"/>
      <c r="IJ14" s="109"/>
      <c r="IK14" s="109"/>
      <c r="IL14" s="109"/>
      <c r="IM14" s="109"/>
      <c r="IN14" s="109"/>
      <c r="IO14" s="109"/>
      <c r="IP14" s="109"/>
      <c r="IQ14" s="109"/>
      <c r="IR14" s="109"/>
      <c r="IS14" s="109"/>
      <c r="IT14" s="109"/>
      <c r="IU14" s="109"/>
      <c r="IV14" s="109"/>
      <c r="IW14" s="109"/>
      <c r="IX14" s="109"/>
      <c r="IY14" s="109"/>
      <c r="IZ14" s="109"/>
      <c r="JA14" s="109"/>
      <c r="JB14" s="109"/>
      <c r="JC14" s="109"/>
      <c r="JD14" s="109"/>
      <c r="JE14" s="109"/>
      <c r="JF14" s="109"/>
      <c r="JG14" s="109"/>
      <c r="JH14" s="109"/>
      <c r="JI14" s="109"/>
      <c r="JJ14" s="109"/>
      <c r="JK14" s="109"/>
      <c r="JL14" s="109"/>
      <c r="JM14" s="109"/>
      <c r="JN14" s="109"/>
      <c r="JO14" s="109"/>
      <c r="JP14" s="109"/>
      <c r="JQ14" s="109"/>
      <c r="JR14" s="109"/>
      <c r="JS14" s="109"/>
      <c r="JT14" s="109"/>
      <c r="JU14" s="109"/>
      <c r="JV14" s="109"/>
      <c r="JW14" s="109"/>
      <c r="JX14" s="109"/>
      <c r="JY14" s="109"/>
      <c r="JZ14" s="109"/>
      <c r="KA14" s="109"/>
      <c r="KB14" s="109"/>
      <c r="KC14" s="109"/>
      <c r="KD14" s="109"/>
      <c r="KE14" s="109"/>
      <c r="KF14" s="109"/>
      <c r="KG14" s="109"/>
      <c r="KH14" s="109"/>
      <c r="KI14" s="109"/>
      <c r="KJ14" s="109"/>
      <c r="KK14" s="109"/>
      <c r="KL14" s="109"/>
      <c r="KM14" s="109"/>
      <c r="KN14" s="109"/>
      <c r="KO14" s="109"/>
      <c r="KP14" s="109"/>
      <c r="KQ14" s="109"/>
      <c r="KR14" s="109"/>
      <c r="KS14" s="109"/>
      <c r="KT14" s="109"/>
      <c r="KU14" s="109"/>
      <c r="KV14" s="109"/>
      <c r="KW14" s="109"/>
      <c r="KX14" s="109"/>
      <c r="KY14" s="109"/>
      <c r="KZ14" s="109"/>
      <c r="LA14" s="109"/>
      <c r="LB14" s="109"/>
      <c r="LC14" s="109"/>
      <c r="LD14" s="109"/>
      <c r="LE14" s="109"/>
      <c r="LF14" s="109"/>
      <c r="LG14" s="109"/>
      <c r="LH14" s="109"/>
      <c r="LI14" s="109"/>
      <c r="LJ14" s="109"/>
      <c r="LK14" s="109"/>
      <c r="LL14" s="109"/>
      <c r="LM14" s="109"/>
      <c r="LN14" s="109"/>
      <c r="LO14" s="109"/>
      <c r="LP14" s="109"/>
      <c r="LQ14" s="109"/>
      <c r="LR14" s="109"/>
      <c r="LS14" s="109"/>
      <c r="LT14" s="109"/>
      <c r="LU14" s="109"/>
      <c r="LV14" s="109"/>
      <c r="LW14" s="109"/>
      <c r="LX14" s="109"/>
      <c r="LY14" s="109"/>
      <c r="LZ14" s="109"/>
      <c r="MA14" s="109"/>
      <c r="MB14" s="109"/>
      <c r="MC14" s="109"/>
      <c r="MD14" s="109"/>
      <c r="ME14" s="109"/>
      <c r="MF14" s="109"/>
      <c r="MG14" s="109"/>
      <c r="MH14" s="109"/>
      <c r="MI14" s="109"/>
      <c r="MJ14" s="109"/>
      <c r="MK14" s="109"/>
      <c r="ML14" s="109"/>
      <c r="MM14" s="109"/>
      <c r="MN14" s="109"/>
      <c r="MO14" s="109"/>
      <c r="MP14" s="109"/>
      <c r="MQ14" s="109"/>
      <c r="MR14" s="109"/>
      <c r="MS14" s="109"/>
      <c r="MT14" s="109"/>
      <c r="MU14" s="109"/>
      <c r="MV14" s="109"/>
      <c r="MW14" s="109"/>
      <c r="MX14" s="109"/>
      <c r="MY14" s="109"/>
      <c r="MZ14" s="109"/>
      <c r="NA14" s="109"/>
      <c r="NB14" s="109"/>
      <c r="NC14" s="109"/>
      <c r="ND14" s="109"/>
      <c r="NE14" s="109"/>
      <c r="NF14" s="109"/>
      <c r="NG14" s="109"/>
      <c r="NH14" s="109"/>
      <c r="NI14" s="109"/>
      <c r="NJ14" s="109"/>
      <c r="NK14" s="109"/>
      <c r="NL14" s="109"/>
      <c r="NM14" s="109"/>
      <c r="NN14" s="109"/>
      <c r="NO14" s="109"/>
      <c r="NP14" s="109"/>
      <c r="NQ14" s="109"/>
      <c r="NR14" s="109"/>
      <c r="NS14" s="109"/>
      <c r="NT14" s="109"/>
      <c r="NU14" s="109"/>
      <c r="NV14" s="109"/>
      <c r="NW14" s="109"/>
      <c r="NX14" s="109"/>
      <c r="NY14" s="109"/>
      <c r="NZ14" s="109"/>
      <c r="OA14" s="109"/>
      <c r="OB14" s="109"/>
      <c r="OC14" s="109"/>
      <c r="OD14" s="109"/>
      <c r="OE14" s="109"/>
      <c r="OF14" s="109"/>
      <c r="OG14" s="109"/>
      <c r="OH14" s="109"/>
      <c r="OI14" s="109"/>
      <c r="OJ14" s="109"/>
    </row>
    <row r="15" spans="1:401" ht="15.75" customHeight="1" x14ac:dyDescent="0.2">
      <c r="A15" s="403"/>
      <c r="B15" s="404" t="str">
        <f>Position_journalière</f>
        <v>Positions</v>
      </c>
      <c r="C15" s="404"/>
      <c r="D15" s="44"/>
      <c r="E15" s="44"/>
      <c r="F15" s="44"/>
      <c r="G15" s="44"/>
      <c r="H15" s="44"/>
      <c r="I15" s="44"/>
      <c r="J15" s="44"/>
      <c r="K15" s="44"/>
      <c r="L15" s="44"/>
      <c r="M15" s="44"/>
      <c r="N15" s="44"/>
      <c r="O15" s="44"/>
      <c r="P15" s="44"/>
      <c r="Q15" s="44"/>
      <c r="R15" s="44"/>
      <c r="S15" s="44"/>
      <c r="T15" s="44"/>
      <c r="U15" s="44"/>
      <c r="V15" s="44"/>
      <c r="W15" s="44"/>
      <c r="X15" s="44"/>
      <c r="Y15" s="44"/>
      <c r="Z15" s="44"/>
      <c r="AA15" s="44"/>
      <c r="AB15" s="44"/>
      <c r="AC15" s="44"/>
      <c r="AD15" s="44"/>
      <c r="AE15" s="44"/>
      <c r="AF15" s="44"/>
      <c r="AG15" s="44"/>
      <c r="AH15" s="44"/>
      <c r="AI15" s="89"/>
      <c r="AJ15" s="89"/>
      <c r="AK15" s="89"/>
      <c r="AL15" s="89"/>
      <c r="AM15" s="89"/>
      <c r="AN15" s="89"/>
      <c r="AO15" s="89"/>
      <c r="AP15" s="89"/>
      <c r="AQ15" s="89"/>
      <c r="AR15" s="89"/>
      <c r="AS15" s="89"/>
      <c r="AT15" s="89"/>
      <c r="AU15" s="89"/>
      <c r="AV15" s="89"/>
      <c r="AW15" s="89"/>
      <c r="AX15" s="89"/>
      <c r="AY15" s="89"/>
      <c r="AZ15" s="89"/>
      <c r="BA15" s="89"/>
      <c r="BB15" s="89"/>
      <c r="BC15" s="89"/>
      <c r="BD15" s="89"/>
      <c r="BE15" s="89"/>
      <c r="BF15" s="89"/>
      <c r="BG15" s="89"/>
      <c r="BH15" s="89"/>
      <c r="BI15" s="89"/>
      <c r="BJ15" s="89"/>
      <c r="BK15" s="89"/>
      <c r="BL15" s="89"/>
      <c r="BM15" s="89"/>
      <c r="BN15" s="89"/>
      <c r="BO15" s="89"/>
      <c r="BP15" s="89"/>
      <c r="BQ15" s="89"/>
      <c r="BR15" s="89"/>
      <c r="BS15" s="89"/>
      <c r="BT15" s="89"/>
      <c r="BU15" s="89"/>
      <c r="BV15" s="89"/>
      <c r="BW15" s="89"/>
      <c r="BX15" s="89"/>
      <c r="BY15" s="89"/>
      <c r="BZ15" s="89"/>
      <c r="CA15" s="89"/>
      <c r="CB15" s="89"/>
      <c r="CC15" s="89"/>
      <c r="CD15" s="89"/>
      <c r="CE15" s="89"/>
      <c r="CF15" s="89"/>
      <c r="CG15" s="89"/>
      <c r="CH15" s="89"/>
      <c r="CI15" s="89"/>
      <c r="CJ15" s="89"/>
      <c r="CK15" s="89"/>
      <c r="CL15" s="89"/>
      <c r="CM15" s="89"/>
      <c r="CN15" s="89"/>
      <c r="CO15" s="89"/>
      <c r="CP15" s="89"/>
      <c r="CQ15" s="89"/>
      <c r="CR15" s="89"/>
      <c r="CS15" s="89"/>
      <c r="CT15" s="89"/>
      <c r="CU15" s="89"/>
      <c r="CV15" s="89"/>
      <c r="CW15" s="89"/>
      <c r="CX15" s="89"/>
      <c r="CY15" s="89"/>
      <c r="CZ15" s="89"/>
      <c r="DA15" s="89"/>
      <c r="DB15" s="89"/>
      <c r="DC15" s="89"/>
      <c r="DD15" s="89"/>
      <c r="DE15" s="89"/>
      <c r="DF15" s="89"/>
      <c r="DG15" s="89"/>
      <c r="DH15" s="89"/>
      <c r="DI15" s="89"/>
      <c r="DJ15" s="89"/>
      <c r="DK15" s="89"/>
      <c r="DL15" s="89"/>
      <c r="DM15" s="89"/>
      <c r="DN15" s="89"/>
      <c r="DO15" s="89"/>
      <c r="DP15" s="89"/>
      <c r="DQ15" s="89"/>
      <c r="DR15" s="89"/>
      <c r="DS15" s="89"/>
      <c r="DT15" s="89"/>
      <c r="DU15" s="89"/>
      <c r="DV15" s="89"/>
      <c r="DW15" s="89"/>
      <c r="DX15" s="89"/>
      <c r="DY15" s="89"/>
      <c r="DZ15" s="89"/>
      <c r="EA15" s="89"/>
      <c r="EB15" s="89"/>
      <c r="EC15" s="89"/>
      <c r="ED15" s="89"/>
      <c r="EE15" s="44"/>
      <c r="EF15" s="44"/>
      <c r="EG15" s="44"/>
      <c r="EH15" s="44"/>
      <c r="EI15" s="44"/>
      <c r="EJ15" s="44"/>
      <c r="EK15" s="44"/>
      <c r="EL15" s="44"/>
      <c r="EM15" s="44"/>
      <c r="EN15" s="44"/>
      <c r="EO15" s="44"/>
      <c r="EP15" s="44"/>
      <c r="EQ15" s="44"/>
      <c r="ER15" s="44"/>
      <c r="ES15" s="44"/>
      <c r="ET15" s="44"/>
      <c r="EU15" s="44"/>
      <c r="EV15" s="44"/>
      <c r="EW15" s="44"/>
      <c r="EX15" s="89"/>
      <c r="EY15" s="89"/>
      <c r="EZ15" s="89"/>
      <c r="FA15" s="89"/>
      <c r="FB15" s="89"/>
      <c r="FC15" s="89"/>
      <c r="FD15" s="89"/>
      <c r="FE15" s="89"/>
      <c r="FF15" s="90"/>
      <c r="FG15" s="89"/>
      <c r="FH15" s="89"/>
      <c r="FI15" s="89"/>
      <c r="FJ15" s="89"/>
      <c r="FK15" s="89"/>
      <c r="FL15" s="89"/>
      <c r="FM15" s="89"/>
      <c r="FN15" s="89"/>
      <c r="FO15" s="89"/>
      <c r="FP15" s="89"/>
      <c r="FQ15" s="89"/>
      <c r="FR15" s="89"/>
      <c r="FS15" s="89"/>
      <c r="FT15" s="89"/>
      <c r="FU15" s="89"/>
      <c r="FV15" s="89"/>
      <c r="FW15" s="89"/>
      <c r="FX15" s="89"/>
      <c r="FY15" s="89"/>
      <c r="FZ15" s="89"/>
      <c r="GA15" s="89"/>
      <c r="GB15" s="89"/>
      <c r="GC15" s="89"/>
      <c r="GD15" s="89"/>
      <c r="GE15" s="89"/>
      <c r="GF15" s="89"/>
      <c r="GG15" s="89"/>
      <c r="GH15" s="89"/>
      <c r="GI15" s="89"/>
      <c r="GJ15" s="89"/>
      <c r="GK15" s="89"/>
      <c r="GL15" s="89"/>
      <c r="GM15" s="89"/>
      <c r="GN15" s="89"/>
      <c r="GO15" s="89"/>
      <c r="GP15" s="89"/>
      <c r="GQ15" s="89"/>
      <c r="GR15" s="89"/>
      <c r="GS15" s="89"/>
      <c r="GT15" s="89"/>
      <c r="GU15" s="89"/>
      <c r="GV15" s="89"/>
      <c r="GW15" s="89"/>
      <c r="GX15" s="89"/>
      <c r="GY15" s="89"/>
      <c r="GZ15" s="89"/>
      <c r="HA15" s="89"/>
      <c r="HB15" s="89"/>
      <c r="HC15" s="89"/>
      <c r="HD15" s="89"/>
      <c r="HE15" s="89"/>
      <c r="HF15" s="89"/>
      <c r="HG15" s="89"/>
      <c r="HH15" s="89"/>
      <c r="HI15" s="89"/>
      <c r="HJ15" s="89"/>
      <c r="HK15" s="89"/>
      <c r="HL15" s="89"/>
      <c r="HM15" s="89"/>
      <c r="HN15" s="89"/>
      <c r="HO15" s="89"/>
      <c r="HP15" s="89"/>
      <c r="HQ15" s="89"/>
      <c r="HR15" s="89"/>
      <c r="HS15" s="89"/>
      <c r="HT15" s="89"/>
      <c r="HU15" s="89"/>
      <c r="HV15" s="89"/>
      <c r="HW15" s="89"/>
      <c r="HX15" s="89"/>
      <c r="HY15" s="89"/>
      <c r="HZ15" s="89"/>
      <c r="IA15" s="89"/>
      <c r="IB15" s="89"/>
      <c r="IC15" s="89"/>
      <c r="ID15" s="89"/>
      <c r="IE15" s="89"/>
      <c r="IF15" s="89"/>
      <c r="IG15" s="89"/>
      <c r="IH15" s="89"/>
      <c r="II15" s="89"/>
      <c r="IJ15" s="89"/>
      <c r="IK15" s="89"/>
      <c r="IL15" s="89"/>
      <c r="IM15" s="89"/>
      <c r="IN15" s="89"/>
      <c r="IO15" s="44"/>
      <c r="IP15" s="44"/>
      <c r="IQ15" s="44"/>
      <c r="IR15" s="44"/>
      <c r="IS15" s="44"/>
      <c r="IT15" s="44"/>
      <c r="IU15" s="44"/>
      <c r="IV15" s="44"/>
      <c r="IW15" s="44"/>
      <c r="IX15" s="44"/>
      <c r="IY15" s="44"/>
      <c r="IZ15" s="44"/>
      <c r="JA15" s="44"/>
      <c r="JB15" s="44"/>
      <c r="JC15" s="44"/>
      <c r="JD15" s="44"/>
      <c r="JE15" s="44"/>
      <c r="JF15" s="44"/>
      <c r="JG15" s="44"/>
      <c r="JH15" s="44"/>
      <c r="JI15" s="44"/>
      <c r="JJ15" s="44"/>
      <c r="JK15" s="44"/>
      <c r="JL15" s="44"/>
      <c r="JM15" s="44"/>
      <c r="JN15" s="44"/>
      <c r="JO15" s="44"/>
      <c r="JP15" s="44"/>
      <c r="JQ15" s="44"/>
      <c r="JR15" s="44"/>
      <c r="JS15" s="44"/>
      <c r="JT15" s="44"/>
      <c r="JU15" s="44"/>
      <c r="JV15" s="44"/>
      <c r="JW15" s="44"/>
      <c r="JX15" s="44"/>
      <c r="JY15" s="89"/>
      <c r="JZ15" s="89"/>
      <c r="KA15" s="89"/>
      <c r="KB15" s="89"/>
      <c r="KC15" s="89"/>
      <c r="KD15" s="89"/>
      <c r="KE15" s="89"/>
      <c r="KF15" s="89"/>
      <c r="KG15" s="89"/>
      <c r="KH15" s="89"/>
      <c r="KI15" s="89"/>
      <c r="KJ15" s="89"/>
      <c r="KK15" s="89"/>
      <c r="KL15" s="89"/>
      <c r="KM15" s="89"/>
      <c r="KN15" s="89"/>
      <c r="KO15" s="89"/>
      <c r="KP15" s="89"/>
      <c r="KQ15" s="89"/>
      <c r="KR15" s="89"/>
      <c r="KS15" s="89"/>
      <c r="KT15" s="89"/>
      <c r="KU15" s="89"/>
      <c r="KV15" s="89"/>
      <c r="KW15" s="89"/>
      <c r="KX15" s="89"/>
      <c r="KY15" s="89"/>
      <c r="KZ15" s="89"/>
      <c r="LA15" s="89"/>
      <c r="LB15" s="89"/>
      <c r="LC15" s="89"/>
      <c r="LD15" s="89"/>
      <c r="LE15" s="89"/>
      <c r="LF15" s="89"/>
      <c r="LG15" s="44"/>
      <c r="LH15" s="44"/>
      <c r="LI15" s="44"/>
      <c r="LJ15" s="44"/>
      <c r="LK15" s="44"/>
      <c r="LL15" s="44"/>
      <c r="LM15" s="44"/>
      <c r="LN15" s="44"/>
      <c r="LO15" s="44"/>
      <c r="LP15" s="44"/>
      <c r="LQ15" s="44"/>
      <c r="LR15" s="44"/>
      <c r="LS15" s="44"/>
      <c r="LT15" s="44"/>
      <c r="LU15" s="44"/>
      <c r="LV15" s="44"/>
      <c r="LW15" s="44"/>
      <c r="LX15" s="44"/>
      <c r="LY15" s="44"/>
      <c r="LZ15" s="44"/>
      <c r="MA15" s="44"/>
      <c r="MB15" s="44"/>
      <c r="MC15" s="44"/>
      <c r="MD15" s="44"/>
      <c r="ME15" s="44"/>
      <c r="MF15" s="44"/>
      <c r="MG15" s="44"/>
      <c r="MH15" s="44"/>
      <c r="MI15" s="44"/>
      <c r="MJ15" s="44"/>
      <c r="MK15" s="44"/>
      <c r="ML15" s="89"/>
      <c r="MM15" s="89"/>
      <c r="MN15" s="89"/>
      <c r="MO15" s="89"/>
      <c r="MP15" s="89"/>
      <c r="MQ15" s="89"/>
      <c r="MR15" s="89"/>
      <c r="MS15" s="89"/>
      <c r="MT15" s="89"/>
      <c r="MU15" s="186" t="s">
        <v>491</v>
      </c>
      <c r="MV15" s="186" t="s">
        <v>491</v>
      </c>
      <c r="MW15" s="186" t="s">
        <v>491</v>
      </c>
      <c r="MX15" s="186" t="s">
        <v>491</v>
      </c>
      <c r="MY15" s="89"/>
      <c r="MZ15" s="89"/>
      <c r="NA15" s="89"/>
      <c r="NB15" s="89"/>
      <c r="NC15" s="89"/>
      <c r="ND15" s="89"/>
      <c r="NE15" s="89"/>
      <c r="NF15" s="89"/>
      <c r="NG15" s="89"/>
      <c r="NH15" s="89"/>
      <c r="NI15" s="89"/>
      <c r="NJ15" s="89"/>
      <c r="NK15" s="89"/>
      <c r="NL15" s="89"/>
      <c r="NM15" s="89"/>
      <c r="NN15" s="89"/>
      <c r="NO15" s="89"/>
      <c r="NP15" s="89"/>
      <c r="NQ15" s="89"/>
      <c r="NR15" s="89"/>
      <c r="NS15" s="89"/>
      <c r="NT15" s="89"/>
      <c r="NU15" s="89"/>
      <c r="NV15" s="89"/>
      <c r="NW15" s="89"/>
      <c r="NX15" s="89"/>
      <c r="NY15" s="89"/>
      <c r="NZ15" s="89"/>
      <c r="OA15" s="89"/>
      <c r="OB15" s="89"/>
      <c r="OC15" s="89"/>
      <c r="OD15" s="89"/>
      <c r="OE15" s="89"/>
      <c r="OF15" s="89"/>
      <c r="OG15" s="89"/>
      <c r="OH15" s="89"/>
      <c r="OI15" s="89"/>
      <c r="OJ15" s="89"/>
      <c r="OK15" s="2" t="s">
        <v>165</v>
      </c>
    </row>
    <row r="16" spans="1:401" ht="15.75" customHeight="1" x14ac:dyDescent="0.2">
      <c r="A16" s="403"/>
      <c r="B16" s="192" t="str">
        <f>Journée_matin</f>
        <v>HOMA</v>
      </c>
      <c r="C16" s="78" t="s">
        <v>264</v>
      </c>
      <c r="D16" s="44"/>
      <c r="E16" s="44"/>
      <c r="F16" s="44"/>
      <c r="G16" s="44"/>
      <c r="H16" s="44"/>
      <c r="I16" s="180" t="s">
        <v>103</v>
      </c>
      <c r="J16" s="180" t="s">
        <v>103</v>
      </c>
      <c r="K16" s="180" t="s">
        <v>103</v>
      </c>
      <c r="L16" s="180" t="s">
        <v>103</v>
      </c>
      <c r="M16" s="180" t="s">
        <v>103</v>
      </c>
      <c r="N16" s="180" t="s">
        <v>103</v>
      </c>
      <c r="O16" s="180" t="s">
        <v>103</v>
      </c>
      <c r="P16" s="44"/>
      <c r="Q16" s="44"/>
      <c r="R16" s="44"/>
      <c r="S16" s="44"/>
      <c r="T16" s="44"/>
      <c r="U16" s="44"/>
      <c r="V16" s="44"/>
      <c r="W16" s="44"/>
      <c r="X16" s="44"/>
      <c r="Y16" s="44"/>
      <c r="Z16" s="44"/>
      <c r="AA16" s="44"/>
      <c r="AB16" s="44"/>
      <c r="AC16" s="44"/>
      <c r="AD16" s="44"/>
      <c r="AE16" s="44"/>
      <c r="AF16" s="44"/>
      <c r="AG16" s="44"/>
      <c r="AH16" s="44"/>
      <c r="AI16" s="89"/>
      <c r="AJ16" s="89"/>
      <c r="AK16" s="89"/>
      <c r="AL16" s="89"/>
      <c r="AM16" s="89"/>
      <c r="AN16" s="89"/>
      <c r="AO16" s="89"/>
      <c r="AP16" s="89"/>
      <c r="AQ16" s="89"/>
      <c r="AR16" s="89"/>
      <c r="AS16" s="89"/>
      <c r="AT16" s="89"/>
      <c r="AU16" s="89"/>
      <c r="AV16" s="89"/>
      <c r="AW16" s="89"/>
      <c r="AX16" s="89"/>
      <c r="AY16" s="89"/>
      <c r="AZ16" s="89"/>
      <c r="BA16" s="89"/>
      <c r="BB16" s="89"/>
      <c r="BC16" s="89"/>
      <c r="BD16" s="89"/>
      <c r="BE16" s="89"/>
      <c r="BF16" s="89"/>
      <c r="BG16" s="89"/>
      <c r="BH16" s="89"/>
      <c r="BI16" s="89"/>
      <c r="BJ16" s="89"/>
      <c r="BK16" s="89"/>
      <c r="BL16" s="89"/>
      <c r="BM16" s="89"/>
      <c r="BN16" s="89"/>
      <c r="BO16" s="89"/>
      <c r="BP16" s="89"/>
      <c r="BQ16" s="89"/>
      <c r="BR16" s="89"/>
      <c r="BS16" s="89"/>
      <c r="BT16" s="89"/>
      <c r="BU16" s="89"/>
      <c r="BV16" s="89"/>
      <c r="BW16" s="89"/>
      <c r="BX16" s="89"/>
      <c r="BY16" s="89"/>
      <c r="BZ16" s="89"/>
      <c r="CA16" s="89"/>
      <c r="CB16" s="89"/>
      <c r="CC16" s="89"/>
      <c r="CD16" s="89"/>
      <c r="CE16" s="89"/>
      <c r="CF16" s="89"/>
      <c r="CG16" s="89"/>
      <c r="CH16" s="89"/>
      <c r="CI16" s="89"/>
      <c r="CJ16" s="89"/>
      <c r="CK16" s="89"/>
      <c r="CL16" s="89"/>
      <c r="CM16" s="89"/>
      <c r="CN16" s="89"/>
      <c r="CO16" s="89"/>
      <c r="CP16" s="89"/>
      <c r="CQ16" s="89"/>
      <c r="CR16" s="89"/>
      <c r="CS16" s="89"/>
      <c r="CT16" s="89"/>
      <c r="CU16" s="89"/>
      <c r="CV16" s="89"/>
      <c r="CW16" s="89"/>
      <c r="CX16" s="89"/>
      <c r="CY16" s="89"/>
      <c r="CZ16" s="89"/>
      <c r="DA16" s="89"/>
      <c r="DB16" s="89"/>
      <c r="DC16" s="89"/>
      <c r="DD16" s="89"/>
      <c r="DE16" s="89"/>
      <c r="DF16" s="89"/>
      <c r="DG16" s="89"/>
      <c r="DH16" s="89"/>
      <c r="DI16" s="89"/>
      <c r="DJ16" s="89"/>
      <c r="DK16" s="89"/>
      <c r="DL16" s="89"/>
      <c r="DM16" s="89"/>
      <c r="DN16" s="89"/>
      <c r="DO16" s="89"/>
      <c r="DP16" s="89"/>
      <c r="DQ16" s="89"/>
      <c r="DR16" s="89"/>
      <c r="DS16" s="89"/>
      <c r="DT16" s="89"/>
      <c r="DU16" s="89"/>
      <c r="DV16" s="89"/>
      <c r="DW16" s="89"/>
      <c r="DX16" s="89"/>
      <c r="DY16" s="89"/>
      <c r="DZ16" s="89"/>
      <c r="EA16" s="89"/>
      <c r="EB16" s="89"/>
      <c r="EC16" s="89"/>
      <c r="ED16" s="89"/>
      <c r="EE16" s="89"/>
      <c r="EF16" s="89"/>
      <c r="EG16" s="89"/>
      <c r="EH16" s="89"/>
      <c r="EI16" s="89"/>
      <c r="EJ16" s="89"/>
      <c r="EK16" s="89"/>
      <c r="EL16" s="89"/>
      <c r="EM16" s="89"/>
      <c r="EN16" s="89"/>
      <c r="EO16" s="89"/>
      <c r="EP16" s="89"/>
      <c r="EQ16" s="89"/>
      <c r="ER16" s="89"/>
      <c r="ES16" s="89"/>
      <c r="ET16" s="89"/>
      <c r="EU16" s="89"/>
      <c r="EV16" s="89"/>
      <c r="EW16" s="89"/>
      <c r="EX16" s="89"/>
      <c r="EY16" s="89"/>
      <c r="EZ16" s="89"/>
      <c r="FA16" s="89"/>
      <c r="FB16" s="89"/>
      <c r="FC16" s="89"/>
      <c r="FD16" s="89"/>
      <c r="FE16" s="89"/>
      <c r="FF16" s="90"/>
      <c r="FG16" s="89"/>
      <c r="FH16" s="89"/>
      <c r="FI16" s="89"/>
      <c r="FJ16" s="89"/>
      <c r="FK16" s="89"/>
      <c r="FL16" s="89"/>
      <c r="FM16" s="89"/>
      <c r="FN16" s="89"/>
      <c r="FO16" s="89"/>
      <c r="FP16" s="89"/>
      <c r="FQ16" s="89"/>
      <c r="FR16" s="89"/>
      <c r="FS16" s="89"/>
      <c r="FT16" s="89"/>
      <c r="FU16" s="89"/>
      <c r="FV16" s="89"/>
      <c r="FW16" s="89"/>
      <c r="FX16" s="89"/>
      <c r="FY16" s="89"/>
      <c r="FZ16" s="89"/>
      <c r="GA16" s="89"/>
      <c r="GB16" s="89"/>
      <c r="GC16" s="89"/>
      <c r="GD16" s="89"/>
      <c r="GE16" s="89"/>
      <c r="GF16" s="89"/>
      <c r="GG16" s="89"/>
      <c r="GH16" s="44"/>
      <c r="GI16" s="89"/>
      <c r="GJ16" s="89"/>
      <c r="GK16" s="89"/>
      <c r="GL16" s="89"/>
      <c r="GM16" s="89"/>
      <c r="GN16" s="89"/>
      <c r="GO16" s="89"/>
      <c r="GP16" s="89"/>
      <c r="GQ16" s="89"/>
      <c r="GR16" s="89"/>
      <c r="GS16" s="89"/>
      <c r="GT16" s="44"/>
      <c r="GU16" s="44"/>
      <c r="GV16" s="89"/>
      <c r="GW16" s="89"/>
      <c r="GX16" s="89"/>
      <c r="GY16" s="89"/>
      <c r="GZ16" s="89"/>
      <c r="HA16" s="89"/>
      <c r="HB16" s="89"/>
      <c r="HC16" s="89"/>
      <c r="HD16" s="89"/>
      <c r="HE16" s="89"/>
      <c r="HF16" s="89"/>
      <c r="HG16" s="89"/>
      <c r="HH16" s="89"/>
      <c r="HI16" s="89"/>
      <c r="HJ16" s="89"/>
      <c r="HK16" s="89"/>
      <c r="HL16" s="44"/>
      <c r="HM16" s="44"/>
      <c r="HN16" s="89"/>
      <c r="HO16" s="89"/>
      <c r="HP16" s="89"/>
      <c r="HQ16" s="89"/>
      <c r="HR16" s="89"/>
      <c r="HS16" s="89"/>
      <c r="HT16" s="89"/>
      <c r="HU16" s="89"/>
      <c r="HV16" s="89"/>
      <c r="HW16" s="89"/>
      <c r="HX16" s="89"/>
      <c r="HY16" s="89"/>
      <c r="HZ16" s="89"/>
      <c r="IA16" s="89"/>
      <c r="IB16" s="89"/>
      <c r="IC16" s="89"/>
      <c r="ID16" s="89"/>
      <c r="IE16" s="44"/>
      <c r="IF16" s="44"/>
      <c r="IG16" s="44"/>
      <c r="IH16" s="44"/>
      <c r="II16" s="44"/>
      <c r="IJ16" s="89"/>
      <c r="IK16" s="89"/>
      <c r="IL16" s="44"/>
      <c r="IM16" s="44"/>
      <c r="IN16" s="44"/>
      <c r="IO16" s="44"/>
      <c r="IP16" s="44"/>
      <c r="IQ16" s="44"/>
      <c r="IR16" s="44"/>
      <c r="IS16" s="44"/>
      <c r="IT16" s="44"/>
      <c r="IU16" s="44"/>
      <c r="IV16" s="44"/>
      <c r="IW16" s="44"/>
      <c r="IX16" s="44"/>
      <c r="IY16" s="44"/>
      <c r="IZ16" s="44"/>
      <c r="JA16" s="44"/>
      <c r="JB16" s="44"/>
      <c r="JC16" s="44"/>
      <c r="JD16" s="44"/>
      <c r="JE16" s="44"/>
      <c r="JF16" s="44"/>
      <c r="JG16" s="44"/>
      <c r="JH16" s="44"/>
      <c r="JI16" s="44"/>
      <c r="JJ16" s="44"/>
      <c r="JK16" s="44"/>
      <c r="JL16" s="89"/>
      <c r="JM16" s="89"/>
      <c r="JN16" s="89"/>
      <c r="JO16" s="89"/>
      <c r="JP16" s="89"/>
      <c r="JQ16" s="89"/>
      <c r="JR16" s="89"/>
      <c r="JS16" s="89"/>
      <c r="JT16" s="89"/>
      <c r="JU16" s="89"/>
      <c r="JV16" s="89"/>
      <c r="JW16" s="89"/>
      <c r="JX16" s="89"/>
      <c r="JY16" s="89"/>
      <c r="JZ16" s="89"/>
      <c r="KA16" s="89"/>
      <c r="KB16" s="89"/>
      <c r="KC16" s="89"/>
      <c r="KD16" s="89"/>
      <c r="KE16" s="89"/>
      <c r="KF16" s="89"/>
      <c r="KG16" s="89"/>
      <c r="KH16" s="89"/>
      <c r="KI16" s="89"/>
      <c r="KJ16" s="89"/>
      <c r="KK16" s="89"/>
      <c r="KL16" s="89"/>
      <c r="KM16" s="89"/>
      <c r="KN16" s="89"/>
      <c r="KO16" s="89"/>
      <c r="KP16" s="89"/>
      <c r="KQ16" s="89"/>
      <c r="KR16" s="89"/>
      <c r="KS16" s="89"/>
      <c r="KT16" s="89"/>
      <c r="KU16" s="89"/>
      <c r="KV16" s="89"/>
      <c r="KW16" s="89"/>
      <c r="KX16" s="89"/>
      <c r="KY16" s="89"/>
      <c r="KZ16" s="89"/>
      <c r="LA16" s="89"/>
      <c r="LB16" s="89"/>
      <c r="LC16" s="89"/>
      <c r="LD16" s="89"/>
      <c r="LE16" s="89"/>
      <c r="LF16" s="89"/>
      <c r="LG16" s="89"/>
      <c r="LH16" s="89"/>
      <c r="LI16" s="89"/>
      <c r="LJ16" s="89"/>
      <c r="LK16" s="89"/>
      <c r="LL16" s="89"/>
      <c r="LM16" s="89"/>
      <c r="LN16" s="89"/>
      <c r="LO16" s="89"/>
      <c r="LP16" s="89"/>
      <c r="LQ16" s="89"/>
      <c r="LR16" s="89"/>
      <c r="LS16" s="89"/>
      <c r="LT16" s="89"/>
      <c r="LU16" s="89"/>
      <c r="LV16" s="89"/>
      <c r="LW16" s="89"/>
      <c r="LX16" s="89"/>
      <c r="LY16" s="89"/>
      <c r="LZ16" s="89"/>
      <c r="MA16" s="89"/>
      <c r="MB16" s="89"/>
      <c r="MC16" s="89"/>
      <c r="MD16" s="89"/>
      <c r="ME16" s="89"/>
      <c r="MF16" s="89"/>
      <c r="MG16" s="89"/>
      <c r="MH16" s="89"/>
      <c r="MI16" s="89"/>
      <c r="MJ16" s="89"/>
      <c r="MK16" s="89"/>
      <c r="ML16" s="89"/>
      <c r="MM16" s="89"/>
      <c r="MN16" s="89"/>
      <c r="MO16" s="89"/>
      <c r="MP16" s="89"/>
      <c r="MQ16" s="89"/>
      <c r="MR16" s="89"/>
      <c r="MS16" s="89"/>
      <c r="MT16" s="89"/>
      <c r="MU16" s="89"/>
      <c r="MV16" s="89"/>
      <c r="MW16" s="89"/>
      <c r="MX16" s="89"/>
      <c r="MY16" s="89"/>
      <c r="MZ16" s="89"/>
      <c r="NA16" s="89"/>
      <c r="NB16" s="89"/>
      <c r="NC16" s="89"/>
      <c r="ND16" s="89"/>
      <c r="NE16" s="89"/>
      <c r="NF16" s="89"/>
      <c r="NG16" s="89"/>
      <c r="NH16" s="89"/>
      <c r="NI16" s="89"/>
      <c r="NJ16" s="89"/>
      <c r="NK16" s="89"/>
      <c r="NL16" s="89"/>
      <c r="NM16" s="89"/>
      <c r="NN16" s="89"/>
      <c r="NO16" s="89"/>
      <c r="NP16" s="89"/>
      <c r="NQ16" s="89"/>
      <c r="NR16" s="89"/>
      <c r="NS16" s="89"/>
      <c r="NT16" s="89"/>
      <c r="NU16" s="89"/>
      <c r="NV16" s="89"/>
      <c r="NW16" s="89"/>
      <c r="NX16" s="89"/>
      <c r="NY16" s="89"/>
      <c r="NZ16" s="89"/>
      <c r="OA16" s="89"/>
      <c r="OB16" s="89"/>
      <c r="OC16" s="89"/>
      <c r="OD16" s="89"/>
      <c r="OE16" s="89"/>
      <c r="OF16" s="89"/>
      <c r="OG16" s="89"/>
      <c r="OH16" s="89"/>
      <c r="OI16" s="89"/>
      <c r="OJ16" s="89"/>
    </row>
    <row r="17" spans="1:401" ht="15.75" customHeight="1" x14ac:dyDescent="0.2">
      <c r="A17" s="403"/>
      <c r="B17" s="192" t="str">
        <f>Journée_Midi</f>
        <v>HOMI</v>
      </c>
      <c r="C17" s="78" t="s">
        <v>263</v>
      </c>
      <c r="D17" s="44"/>
      <c r="E17" s="44"/>
      <c r="F17" s="44"/>
      <c r="G17" s="44"/>
      <c r="H17" s="44"/>
      <c r="I17" s="180" t="s">
        <v>103</v>
      </c>
      <c r="J17" s="180" t="s">
        <v>103</v>
      </c>
      <c r="K17" s="180" t="s">
        <v>103</v>
      </c>
      <c r="L17" s="180" t="s">
        <v>103</v>
      </c>
      <c r="M17" s="180" t="s">
        <v>103</v>
      </c>
      <c r="N17" s="180" t="s">
        <v>103</v>
      </c>
      <c r="O17" s="180" t="s">
        <v>103</v>
      </c>
      <c r="P17" s="44"/>
      <c r="Q17" s="44"/>
      <c r="R17" s="44"/>
      <c r="S17" s="44"/>
      <c r="T17" s="44"/>
      <c r="U17" s="44"/>
      <c r="V17" s="44"/>
      <c r="W17" s="44"/>
      <c r="X17" s="44"/>
      <c r="Y17" s="44"/>
      <c r="Z17" s="44"/>
      <c r="AA17" s="44"/>
      <c r="AB17" s="44"/>
      <c r="AC17" s="44"/>
      <c r="AD17" s="44"/>
      <c r="AE17" s="44"/>
      <c r="AF17" s="44"/>
      <c r="AG17" s="44"/>
      <c r="AH17" s="44"/>
      <c r="AI17" s="89"/>
      <c r="AJ17" s="89"/>
      <c r="AK17" s="89"/>
      <c r="AL17" s="89"/>
      <c r="AM17" s="89"/>
      <c r="AN17" s="89"/>
      <c r="AO17" s="89"/>
      <c r="AP17" s="89"/>
      <c r="AQ17" s="89"/>
      <c r="AR17" s="89"/>
      <c r="AS17" s="89"/>
      <c r="AT17" s="89"/>
      <c r="AU17" s="89"/>
      <c r="AV17" s="89"/>
      <c r="AW17" s="89"/>
      <c r="AX17" s="89"/>
      <c r="AY17" s="89"/>
      <c r="AZ17" s="89"/>
      <c r="BA17" s="89"/>
      <c r="BB17" s="89"/>
      <c r="BC17" s="89"/>
      <c r="BD17" s="89"/>
      <c r="BE17" s="89"/>
      <c r="BF17" s="89"/>
      <c r="BG17" s="89"/>
      <c r="BH17" s="89"/>
      <c r="BI17" s="89"/>
      <c r="BJ17" s="89"/>
      <c r="BK17" s="89"/>
      <c r="BL17" s="89"/>
      <c r="BM17" s="89"/>
      <c r="BN17" s="89"/>
      <c r="BO17" s="89"/>
      <c r="BP17" s="89"/>
      <c r="BQ17" s="89"/>
      <c r="BR17" s="89"/>
      <c r="BS17" s="89"/>
      <c r="BT17" s="89"/>
      <c r="BU17" s="89"/>
      <c r="BV17" s="89"/>
      <c r="BW17" s="89"/>
      <c r="BX17" s="89"/>
      <c r="BY17" s="89"/>
      <c r="BZ17" s="89"/>
      <c r="CA17" s="89"/>
      <c r="CB17" s="89"/>
      <c r="CC17" s="89"/>
      <c r="CD17" s="89"/>
      <c r="CE17" s="89"/>
      <c r="CF17" s="89"/>
      <c r="CG17" s="89"/>
      <c r="CH17" s="89"/>
      <c r="CI17" s="89"/>
      <c r="CJ17" s="89"/>
      <c r="CK17" s="89"/>
      <c r="CL17" s="89"/>
      <c r="CM17" s="89"/>
      <c r="CN17" s="89"/>
      <c r="CO17" s="89"/>
      <c r="CP17" s="89"/>
      <c r="CQ17" s="89"/>
      <c r="CR17" s="89"/>
      <c r="CS17" s="89"/>
      <c r="CT17" s="89"/>
      <c r="CU17" s="89"/>
      <c r="CV17" s="89"/>
      <c r="CW17" s="89"/>
      <c r="CX17" s="89"/>
      <c r="CY17" s="89"/>
      <c r="CZ17" s="89"/>
      <c r="DA17" s="89"/>
      <c r="DB17" s="89"/>
      <c r="DC17" s="89"/>
      <c r="DD17" s="89"/>
      <c r="DE17" s="89"/>
      <c r="DF17" s="89"/>
      <c r="DG17" s="89"/>
      <c r="DH17" s="89"/>
      <c r="DI17" s="89"/>
      <c r="DJ17" s="89"/>
      <c r="DK17" s="89"/>
      <c r="DL17" s="89"/>
      <c r="DM17" s="89"/>
      <c r="DN17" s="89"/>
      <c r="DO17" s="89"/>
      <c r="DP17" s="89"/>
      <c r="DQ17" s="89"/>
      <c r="DR17" s="89"/>
      <c r="DS17" s="89"/>
      <c r="DT17" s="89"/>
      <c r="DU17" s="89"/>
      <c r="DV17" s="89"/>
      <c r="DW17" s="89"/>
      <c r="DX17" s="89"/>
      <c r="DY17" s="89"/>
      <c r="DZ17" s="89"/>
      <c r="EA17" s="89"/>
      <c r="EB17" s="89"/>
      <c r="EC17" s="89"/>
      <c r="ED17" s="89"/>
      <c r="EE17" s="89"/>
      <c r="EF17" s="89"/>
      <c r="EG17" s="89"/>
      <c r="EH17" s="89"/>
      <c r="EI17" s="89"/>
      <c r="EJ17" s="89"/>
      <c r="EK17" s="89"/>
      <c r="EL17" s="89"/>
      <c r="EM17" s="89"/>
      <c r="EN17" s="89"/>
      <c r="EO17" s="89"/>
      <c r="EP17" s="89"/>
      <c r="EQ17" s="89"/>
      <c r="ER17" s="89"/>
      <c r="ES17" s="89"/>
      <c r="ET17" s="89"/>
      <c r="EU17" s="89"/>
      <c r="EV17" s="89"/>
      <c r="EW17" s="89"/>
      <c r="EX17" s="89"/>
      <c r="EY17" s="89"/>
      <c r="EZ17" s="89"/>
      <c r="FA17" s="89"/>
      <c r="FB17" s="89"/>
      <c r="FC17" s="89"/>
      <c r="FD17" s="89"/>
      <c r="FE17" s="89"/>
      <c r="FF17" s="90"/>
      <c r="FG17" s="89"/>
      <c r="FH17" s="89"/>
      <c r="FI17" s="89"/>
      <c r="FJ17" s="89"/>
      <c r="FK17" s="89"/>
      <c r="FL17" s="89"/>
      <c r="FM17" s="89"/>
      <c r="FN17" s="89"/>
      <c r="FO17" s="89"/>
      <c r="FP17" s="89"/>
      <c r="FQ17" s="89"/>
      <c r="FR17" s="89"/>
      <c r="FS17" s="89"/>
      <c r="FT17" s="89"/>
      <c r="FU17" s="89"/>
      <c r="FV17" s="89"/>
      <c r="FW17" s="89"/>
      <c r="FX17" s="89"/>
      <c r="FY17" s="89"/>
      <c r="FZ17" s="89"/>
      <c r="GA17" s="89"/>
      <c r="GB17" s="89"/>
      <c r="GC17" s="89"/>
      <c r="GD17" s="89"/>
      <c r="GE17" s="89"/>
      <c r="GF17" s="89"/>
      <c r="GG17" s="89"/>
      <c r="GH17" s="44"/>
      <c r="GI17" s="89"/>
      <c r="GJ17" s="89"/>
      <c r="GK17" s="89"/>
      <c r="GL17" s="89"/>
      <c r="GM17" s="89"/>
      <c r="GN17" s="89"/>
      <c r="GO17" s="89"/>
      <c r="GP17" s="89"/>
      <c r="GQ17" s="89"/>
      <c r="GR17" s="89"/>
      <c r="GS17" s="89"/>
      <c r="GT17" s="89"/>
      <c r="GU17" s="89"/>
      <c r="GV17" s="89"/>
      <c r="GW17" s="89"/>
      <c r="GX17" s="89"/>
      <c r="GY17" s="89"/>
      <c r="GZ17" s="89"/>
      <c r="HA17" s="89"/>
      <c r="HB17" s="89"/>
      <c r="HC17" s="89"/>
      <c r="HD17" s="89"/>
      <c r="HE17" s="89"/>
      <c r="HF17" s="89"/>
      <c r="HG17" s="89"/>
      <c r="HH17" s="89"/>
      <c r="HI17" s="89"/>
      <c r="HJ17" s="89"/>
      <c r="HK17" s="89"/>
      <c r="HL17" s="44"/>
      <c r="HM17" s="44"/>
      <c r="HN17" s="89"/>
      <c r="HO17" s="89"/>
      <c r="HP17" s="89"/>
      <c r="HQ17" s="89"/>
      <c r="HR17" s="89"/>
      <c r="HS17" s="89"/>
      <c r="HT17" s="89"/>
      <c r="HU17" s="89"/>
      <c r="HV17" s="89"/>
      <c r="HW17" s="89"/>
      <c r="HX17" s="89"/>
      <c r="HY17" s="89"/>
      <c r="HZ17" s="89"/>
      <c r="IA17" s="89"/>
      <c r="IB17" s="89"/>
      <c r="IC17" s="89"/>
      <c r="ID17" s="89"/>
      <c r="IE17" s="44"/>
      <c r="IF17" s="44"/>
      <c r="IG17" s="44"/>
      <c r="IH17" s="44"/>
      <c r="II17" s="44"/>
      <c r="IJ17" s="89"/>
      <c r="IK17" s="89"/>
      <c r="IL17" s="44"/>
      <c r="IM17" s="44"/>
      <c r="IN17" s="44"/>
      <c r="IO17" s="44"/>
      <c r="IP17" s="44"/>
      <c r="IQ17" s="44"/>
      <c r="IR17" s="44"/>
      <c r="IS17" s="44"/>
      <c r="IT17" s="44"/>
      <c r="IU17" s="44"/>
      <c r="IV17" s="44"/>
      <c r="IW17" s="44"/>
      <c r="IX17" s="44"/>
      <c r="IY17" s="44"/>
      <c r="IZ17" s="44"/>
      <c r="JA17" s="44"/>
      <c r="JB17" s="44"/>
      <c r="JC17" s="44"/>
      <c r="JD17" s="44"/>
      <c r="JE17" s="44"/>
      <c r="JF17" s="44"/>
      <c r="JG17" s="44"/>
      <c r="JH17" s="44"/>
      <c r="JI17" s="44"/>
      <c r="JJ17" s="44"/>
      <c r="JK17" s="44"/>
      <c r="JL17" s="89"/>
      <c r="JM17" s="89"/>
      <c r="JN17" s="89"/>
      <c r="JO17" s="89"/>
      <c r="JP17" s="89"/>
      <c r="JQ17" s="89"/>
      <c r="JR17" s="89"/>
      <c r="JS17" s="89"/>
      <c r="JT17" s="89"/>
      <c r="JU17" s="89"/>
      <c r="JV17" s="89"/>
      <c r="JW17" s="89"/>
      <c r="JX17" s="89"/>
      <c r="JY17" s="89"/>
      <c r="JZ17" s="89"/>
      <c r="KA17" s="89"/>
      <c r="KB17" s="89"/>
      <c r="KC17" s="89"/>
      <c r="KD17" s="89"/>
      <c r="KE17" s="89"/>
      <c r="KF17" s="89"/>
      <c r="KG17" s="89"/>
      <c r="KH17" s="89"/>
      <c r="KI17" s="89"/>
      <c r="KJ17" s="89"/>
      <c r="KK17" s="89"/>
      <c r="KL17" s="89"/>
      <c r="KM17" s="89"/>
      <c r="KN17" s="89"/>
      <c r="KO17" s="89"/>
      <c r="KP17" s="89"/>
      <c r="KQ17" s="89"/>
      <c r="KR17" s="89"/>
      <c r="KS17" s="89"/>
      <c r="KT17" s="89"/>
      <c r="KU17" s="89"/>
      <c r="KV17" s="89"/>
      <c r="KW17" s="89"/>
      <c r="KX17" s="89"/>
      <c r="KY17" s="89"/>
      <c r="KZ17" s="89"/>
      <c r="LA17" s="89"/>
      <c r="LB17" s="89"/>
      <c r="LC17" s="89"/>
      <c r="LD17" s="89"/>
      <c r="LE17" s="89"/>
      <c r="LF17" s="89"/>
      <c r="LG17" s="89"/>
      <c r="LH17" s="89"/>
      <c r="LI17" s="89"/>
      <c r="LJ17" s="89"/>
      <c r="LK17" s="89"/>
      <c r="LL17" s="89"/>
      <c r="LM17" s="89"/>
      <c r="LN17" s="89"/>
      <c r="LO17" s="89"/>
      <c r="LP17" s="89"/>
      <c r="LQ17" s="89"/>
      <c r="LR17" s="89"/>
      <c r="LS17" s="89"/>
      <c r="LT17" s="89"/>
      <c r="LU17" s="89"/>
      <c r="LV17" s="89"/>
      <c r="LW17" s="89"/>
      <c r="LX17" s="89"/>
      <c r="LY17" s="89"/>
      <c r="LZ17" s="89"/>
      <c r="MA17" s="89"/>
      <c r="MB17" s="89"/>
      <c r="MC17" s="89"/>
      <c r="MD17" s="89"/>
      <c r="ME17" s="89"/>
      <c r="MF17" s="89"/>
      <c r="MG17" s="89"/>
      <c r="MH17" s="89"/>
      <c r="MI17" s="89"/>
      <c r="MJ17" s="89"/>
      <c r="MK17" s="89"/>
      <c r="ML17" s="89"/>
      <c r="MM17" s="89"/>
      <c r="MN17" s="89"/>
      <c r="MO17" s="89"/>
      <c r="MP17" s="89"/>
      <c r="MQ17" s="89"/>
      <c r="MR17" s="89"/>
      <c r="MS17" s="89"/>
      <c r="MT17" s="89"/>
      <c r="MU17" s="89"/>
      <c r="MV17" s="89"/>
      <c r="MW17" s="89"/>
      <c r="MX17" s="89"/>
      <c r="MY17" s="89"/>
      <c r="MZ17" s="89"/>
      <c r="NA17" s="89"/>
      <c r="NB17" s="89"/>
      <c r="NC17" s="89"/>
      <c r="ND17" s="89"/>
      <c r="NE17" s="89"/>
      <c r="NF17" s="89"/>
      <c r="NG17" s="89"/>
      <c r="NH17" s="89"/>
      <c r="NI17" s="89"/>
      <c r="NJ17" s="89"/>
      <c r="NK17" s="89"/>
      <c r="NL17" s="89"/>
      <c r="NM17" s="89"/>
      <c r="NN17" s="89"/>
      <c r="NO17" s="89"/>
      <c r="NP17" s="89"/>
      <c r="NQ17" s="89"/>
      <c r="NR17" s="89"/>
      <c r="NS17" s="89"/>
      <c r="NT17" s="89"/>
      <c r="NU17" s="89"/>
      <c r="NV17" s="89"/>
      <c r="NW17" s="89"/>
      <c r="NX17" s="89"/>
      <c r="NY17" s="89"/>
      <c r="NZ17" s="89"/>
      <c r="OA17" s="89"/>
      <c r="OB17" s="89"/>
      <c r="OC17" s="89"/>
      <c r="OD17" s="89"/>
      <c r="OE17" s="89"/>
      <c r="OF17" s="89"/>
      <c r="OG17" s="89"/>
      <c r="OH17" s="89"/>
      <c r="OI17" s="89"/>
      <c r="OJ17" s="89"/>
    </row>
    <row r="18" spans="1:401" ht="1.5" customHeight="1" x14ac:dyDescent="0.2">
      <c r="A18" s="402" t="s">
        <v>572</v>
      </c>
      <c r="B18" s="406"/>
      <c r="C18" s="407"/>
      <c r="D18" s="408"/>
      <c r="E18" s="408"/>
      <c r="F18" s="408"/>
      <c r="G18" s="408"/>
      <c r="H18" s="408"/>
      <c r="I18" s="408"/>
      <c r="J18" s="408"/>
      <c r="K18" s="408"/>
      <c r="L18" s="408"/>
      <c r="M18" s="408"/>
      <c r="N18" s="408"/>
      <c r="O18" s="408"/>
      <c r="P18" s="408"/>
      <c r="Q18" s="408"/>
      <c r="R18" s="408"/>
      <c r="S18" s="408"/>
      <c r="T18" s="408"/>
      <c r="U18" s="408"/>
      <c r="V18" s="408"/>
      <c r="W18" s="408"/>
      <c r="X18" s="408"/>
      <c r="Y18" s="408"/>
      <c r="Z18" s="408"/>
      <c r="AA18" s="408"/>
      <c r="AB18" s="408"/>
      <c r="AC18" s="408"/>
      <c r="AD18" s="408"/>
      <c r="AE18" s="408"/>
      <c r="AF18" s="408"/>
      <c r="AG18" s="408"/>
      <c r="AH18" s="408"/>
      <c r="AI18" s="408"/>
      <c r="AJ18" s="408"/>
      <c r="AK18" s="408"/>
      <c r="AL18" s="408"/>
      <c r="AM18" s="408"/>
      <c r="AN18" s="408"/>
      <c r="AO18" s="408"/>
      <c r="AP18" s="408"/>
      <c r="AQ18" s="408"/>
      <c r="AR18" s="408"/>
      <c r="AS18" s="408"/>
      <c r="AT18" s="408"/>
      <c r="AU18" s="408"/>
      <c r="AV18" s="408"/>
      <c r="AW18" s="408"/>
      <c r="AX18" s="408"/>
      <c r="AY18" s="408"/>
      <c r="AZ18" s="408"/>
      <c r="BA18" s="408"/>
      <c r="BB18" s="408"/>
      <c r="BC18" s="408"/>
      <c r="BD18" s="408"/>
      <c r="BE18" s="408"/>
      <c r="BF18" s="408"/>
      <c r="BG18" s="408"/>
      <c r="BH18" s="408"/>
      <c r="BI18" s="408"/>
      <c r="BJ18" s="408"/>
      <c r="BK18" s="408"/>
      <c r="BL18" s="408"/>
      <c r="BM18" s="408"/>
      <c r="BN18" s="408"/>
      <c r="BO18" s="408"/>
      <c r="BP18" s="408"/>
      <c r="BQ18" s="408"/>
      <c r="BR18" s="408"/>
      <c r="BS18" s="408"/>
      <c r="BT18" s="408"/>
      <c r="BU18" s="408"/>
      <c r="BV18" s="408"/>
      <c r="BW18" s="408"/>
      <c r="BX18" s="408"/>
      <c r="BY18" s="408"/>
      <c r="BZ18" s="408"/>
      <c r="CA18" s="408"/>
      <c r="CB18" s="408"/>
      <c r="CC18" s="408"/>
      <c r="CD18" s="408"/>
      <c r="CE18" s="408"/>
      <c r="CF18" s="408"/>
      <c r="CG18" s="408"/>
      <c r="CH18" s="408"/>
      <c r="CI18" s="408"/>
      <c r="CJ18" s="408"/>
      <c r="CK18" s="408"/>
      <c r="CL18" s="408"/>
      <c r="CM18" s="408"/>
      <c r="CN18" s="408"/>
      <c r="CO18" s="408"/>
      <c r="CP18" s="408"/>
      <c r="CQ18" s="408"/>
      <c r="CR18" s="408"/>
      <c r="CS18" s="408"/>
      <c r="CT18" s="408"/>
      <c r="CU18" s="408"/>
      <c r="CV18" s="408"/>
      <c r="CW18" s="408"/>
      <c r="CX18" s="408"/>
      <c r="CY18" s="408"/>
      <c r="CZ18" s="408"/>
      <c r="DA18" s="408"/>
      <c r="DB18" s="408"/>
      <c r="DC18" s="408"/>
      <c r="DD18" s="408"/>
      <c r="DE18" s="408"/>
      <c r="DF18" s="408"/>
      <c r="DG18" s="408"/>
      <c r="DH18" s="408"/>
      <c r="DI18" s="408"/>
      <c r="DJ18" s="408"/>
      <c r="DK18" s="408"/>
      <c r="DL18" s="408"/>
      <c r="DM18" s="408"/>
      <c r="DN18" s="408"/>
      <c r="DO18" s="408"/>
      <c r="DP18" s="408"/>
      <c r="DQ18" s="408"/>
      <c r="DR18" s="408"/>
      <c r="DS18" s="408"/>
      <c r="DT18" s="408"/>
      <c r="DU18" s="408"/>
      <c r="DV18" s="408"/>
      <c r="DW18" s="408"/>
      <c r="DX18" s="408"/>
      <c r="DY18" s="408"/>
      <c r="DZ18" s="408"/>
      <c r="EA18" s="408"/>
      <c r="EB18" s="408"/>
      <c r="EC18" s="408"/>
      <c r="ED18" s="408"/>
      <c r="EE18" s="408"/>
      <c r="EF18" s="408"/>
      <c r="EG18" s="408"/>
      <c r="EH18" s="408"/>
      <c r="EI18" s="408"/>
      <c r="EJ18" s="408"/>
      <c r="EK18" s="408"/>
      <c r="EL18" s="408"/>
      <c r="EM18" s="408"/>
      <c r="EN18" s="408"/>
      <c r="EO18" s="408"/>
      <c r="EP18" s="408"/>
      <c r="EQ18" s="408"/>
      <c r="ER18" s="408"/>
      <c r="ES18" s="408"/>
      <c r="ET18" s="408"/>
      <c r="EU18" s="408"/>
      <c r="EV18" s="408"/>
      <c r="EW18" s="408"/>
      <c r="EX18" s="408"/>
      <c r="EY18" s="408"/>
      <c r="EZ18" s="408"/>
      <c r="FA18" s="408"/>
      <c r="FB18" s="408"/>
      <c r="FC18" s="408"/>
      <c r="FD18" s="408"/>
      <c r="FE18" s="408"/>
      <c r="FF18" s="408"/>
      <c r="FG18" s="408"/>
      <c r="FH18" s="408"/>
      <c r="FI18" s="408"/>
      <c r="FJ18" s="408"/>
      <c r="FK18" s="408"/>
      <c r="FL18" s="408"/>
      <c r="FM18" s="408"/>
      <c r="FN18" s="408"/>
      <c r="FO18" s="408"/>
      <c r="FP18" s="408"/>
      <c r="FQ18" s="408"/>
      <c r="FR18" s="408"/>
      <c r="FS18" s="408"/>
      <c r="FT18" s="408"/>
      <c r="FU18" s="408"/>
      <c r="FV18" s="408"/>
      <c r="FW18" s="408"/>
      <c r="FX18" s="408"/>
      <c r="FY18" s="408"/>
      <c r="FZ18" s="408"/>
      <c r="GA18" s="408"/>
      <c r="GB18" s="408"/>
      <c r="GC18" s="408"/>
      <c r="GD18" s="408"/>
      <c r="GE18" s="408"/>
      <c r="GF18" s="408"/>
      <c r="GG18" s="408"/>
      <c r="GH18" s="408"/>
      <c r="GI18" s="408"/>
      <c r="GJ18" s="408"/>
      <c r="GK18" s="408"/>
      <c r="GL18" s="408"/>
      <c r="GM18" s="408"/>
      <c r="GN18" s="408"/>
      <c r="GO18" s="408"/>
      <c r="GP18" s="408"/>
      <c r="GQ18" s="408"/>
      <c r="GR18" s="408"/>
      <c r="GS18" s="408"/>
      <c r="GT18" s="408"/>
      <c r="GU18" s="408"/>
      <c r="GV18" s="408"/>
      <c r="GW18" s="408"/>
      <c r="GX18" s="408"/>
      <c r="GY18" s="408"/>
      <c r="GZ18" s="408"/>
      <c r="HA18" s="408"/>
      <c r="HB18" s="408"/>
      <c r="HC18" s="408"/>
      <c r="HD18" s="408"/>
      <c r="HE18" s="408"/>
      <c r="HF18" s="408"/>
      <c r="HG18" s="408"/>
      <c r="HH18" s="408"/>
      <c r="HI18" s="408"/>
      <c r="HJ18" s="408"/>
      <c r="HK18" s="408"/>
      <c r="HL18" s="408"/>
      <c r="HM18" s="408"/>
      <c r="HN18" s="408"/>
      <c r="HO18" s="408"/>
      <c r="HP18" s="408"/>
      <c r="HQ18" s="408"/>
      <c r="HR18" s="408"/>
      <c r="HS18" s="408"/>
      <c r="HT18" s="408"/>
      <c r="HU18" s="408"/>
      <c r="HV18" s="408"/>
      <c r="HW18" s="408"/>
      <c r="HX18" s="408"/>
      <c r="HY18" s="408"/>
      <c r="HZ18" s="408"/>
      <c r="IA18" s="408"/>
      <c r="IB18" s="408"/>
      <c r="IC18" s="408"/>
      <c r="ID18" s="408"/>
      <c r="IE18" s="408"/>
      <c r="IF18" s="408"/>
      <c r="IG18" s="408"/>
      <c r="IH18" s="408"/>
      <c r="II18" s="408"/>
      <c r="IJ18" s="408"/>
      <c r="IK18" s="408"/>
      <c r="IL18" s="408"/>
      <c r="IM18" s="408"/>
      <c r="IN18" s="408"/>
      <c r="IO18" s="408"/>
      <c r="IP18" s="408"/>
      <c r="IQ18" s="408"/>
      <c r="IR18" s="408"/>
      <c r="IS18" s="408"/>
      <c r="IT18" s="408"/>
      <c r="IU18" s="408"/>
      <c r="IV18" s="408"/>
      <c r="IW18" s="408"/>
      <c r="IX18" s="408"/>
      <c r="IY18" s="408"/>
      <c r="IZ18" s="408"/>
      <c r="JA18" s="408"/>
      <c r="JB18" s="408"/>
      <c r="JC18" s="408"/>
      <c r="JD18" s="408"/>
      <c r="JE18" s="408"/>
      <c r="JF18" s="408"/>
      <c r="JG18" s="408"/>
      <c r="JH18" s="408"/>
      <c r="JI18" s="408"/>
      <c r="JJ18" s="408"/>
      <c r="JK18" s="408"/>
      <c r="JL18" s="408"/>
      <c r="JM18" s="408"/>
      <c r="JN18" s="408"/>
      <c r="JO18" s="408"/>
      <c r="JP18" s="408"/>
      <c r="JQ18" s="408"/>
      <c r="JR18" s="408"/>
      <c r="JS18" s="408"/>
      <c r="JT18" s="408"/>
      <c r="JU18" s="408"/>
      <c r="JV18" s="408"/>
      <c r="JW18" s="408"/>
      <c r="JX18" s="408"/>
      <c r="JY18" s="408"/>
      <c r="JZ18" s="408"/>
      <c r="KA18" s="408"/>
      <c r="KB18" s="408"/>
      <c r="KC18" s="408"/>
      <c r="KD18" s="408"/>
      <c r="KE18" s="408"/>
      <c r="KF18" s="408"/>
      <c r="KG18" s="408"/>
      <c r="KH18" s="408"/>
      <c r="KI18" s="408"/>
      <c r="KJ18" s="408"/>
      <c r="KK18" s="408"/>
      <c r="KL18" s="408"/>
      <c r="KM18" s="408"/>
      <c r="KN18" s="408"/>
      <c r="KO18" s="408"/>
      <c r="KP18" s="408"/>
      <c r="KQ18" s="408"/>
      <c r="KR18" s="408"/>
      <c r="KS18" s="408"/>
      <c r="KT18" s="408"/>
      <c r="KU18" s="408"/>
      <c r="KV18" s="408"/>
      <c r="KW18" s="408"/>
      <c r="KX18" s="408"/>
      <c r="KY18" s="408"/>
      <c r="KZ18" s="408"/>
      <c r="LA18" s="408"/>
      <c r="LB18" s="408"/>
      <c r="LC18" s="408"/>
      <c r="LD18" s="408"/>
      <c r="LE18" s="408"/>
      <c r="LF18" s="408"/>
      <c r="LG18" s="408"/>
      <c r="LH18" s="408"/>
      <c r="LI18" s="408"/>
      <c r="LJ18" s="408"/>
      <c r="LK18" s="408"/>
      <c r="LL18" s="408"/>
      <c r="LM18" s="408"/>
      <c r="LN18" s="408"/>
      <c r="LO18" s="408"/>
      <c r="LP18" s="408"/>
      <c r="LQ18" s="408"/>
      <c r="LR18" s="408"/>
      <c r="LS18" s="408"/>
      <c r="LT18" s="408"/>
      <c r="LU18" s="408"/>
      <c r="LV18" s="408"/>
      <c r="LW18" s="408"/>
      <c r="LX18" s="408"/>
      <c r="LY18" s="408"/>
      <c r="LZ18" s="408"/>
      <c r="MA18" s="408"/>
      <c r="MB18" s="408"/>
      <c r="MC18" s="408"/>
      <c r="MD18" s="408"/>
      <c r="ME18" s="408"/>
      <c r="MF18" s="408"/>
      <c r="MG18" s="408"/>
      <c r="MH18" s="408"/>
      <c r="MI18" s="408"/>
      <c r="MJ18" s="408"/>
      <c r="MK18" s="408"/>
      <c r="ML18" s="408"/>
      <c r="MM18" s="408"/>
      <c r="MN18" s="408"/>
      <c r="MO18" s="408"/>
      <c r="MP18" s="408"/>
      <c r="MQ18" s="408"/>
      <c r="MR18" s="408"/>
      <c r="MS18" s="408"/>
      <c r="MT18" s="408"/>
      <c r="MU18" s="408"/>
      <c r="MV18" s="408"/>
      <c r="MW18" s="408"/>
      <c r="MX18" s="408"/>
      <c r="MY18" s="408"/>
      <c r="MZ18" s="408"/>
      <c r="NA18" s="408"/>
      <c r="NB18" s="408"/>
      <c r="NC18" s="408"/>
      <c r="ND18" s="408"/>
      <c r="NE18" s="408"/>
      <c r="NF18" s="408"/>
      <c r="NG18" s="408"/>
      <c r="NH18" s="408"/>
      <c r="NI18" s="408"/>
      <c r="NJ18" s="408"/>
      <c r="NK18" s="408"/>
      <c r="NL18" s="408"/>
      <c r="NM18" s="408"/>
      <c r="NN18" s="408"/>
      <c r="NO18" s="408"/>
      <c r="NP18" s="408"/>
      <c r="NQ18" s="408"/>
      <c r="NR18" s="408"/>
      <c r="NS18" s="408"/>
      <c r="NT18" s="408"/>
      <c r="NU18" s="408"/>
      <c r="NV18" s="408"/>
      <c r="NW18" s="408"/>
      <c r="NX18" s="408"/>
      <c r="NY18" s="408"/>
      <c r="NZ18" s="408"/>
      <c r="OA18" s="408"/>
      <c r="OB18" s="408"/>
      <c r="OC18" s="408"/>
      <c r="OD18" s="408"/>
      <c r="OE18" s="408"/>
      <c r="OF18" s="408"/>
      <c r="OG18" s="408"/>
      <c r="OH18" s="408"/>
      <c r="OI18" s="408"/>
      <c r="OJ18" s="409"/>
    </row>
    <row r="19" spans="1:401" ht="15.75" customHeight="1" x14ac:dyDescent="0.2">
      <c r="A19" s="403"/>
      <c r="B19" s="404" t="str">
        <f>Position_journalière</f>
        <v>Positions</v>
      </c>
      <c r="C19" s="404"/>
      <c r="D19" s="44"/>
      <c r="E19" s="44"/>
      <c r="F19" s="44"/>
      <c r="G19" s="210"/>
      <c r="H19" s="44"/>
      <c r="I19" s="44"/>
      <c r="J19" s="44"/>
      <c r="K19" s="44"/>
      <c r="L19" s="44"/>
      <c r="M19" s="44"/>
      <c r="N19" s="182"/>
      <c r="O19" s="182"/>
      <c r="P19" s="44"/>
      <c r="Q19" s="44"/>
      <c r="R19" s="182"/>
      <c r="S19" s="44"/>
      <c r="T19" s="44"/>
      <c r="U19" s="182"/>
      <c r="V19" s="182"/>
      <c r="W19" s="44"/>
      <c r="X19" s="44"/>
      <c r="Y19" s="44"/>
      <c r="Z19" s="44"/>
      <c r="AA19" s="44"/>
      <c r="AB19" s="182"/>
      <c r="AC19" s="182"/>
      <c r="AD19" s="44"/>
      <c r="AE19" s="44"/>
      <c r="AF19" s="44"/>
      <c r="AG19" s="44"/>
      <c r="AH19" s="44"/>
      <c r="AI19" s="44"/>
      <c r="AJ19" s="44"/>
      <c r="AK19" s="44"/>
      <c r="AL19" s="44"/>
      <c r="AM19" s="44"/>
      <c r="AN19" s="44"/>
      <c r="AO19" s="44"/>
      <c r="AP19" s="44"/>
      <c r="AQ19" s="44"/>
      <c r="AR19" s="44"/>
      <c r="AS19" s="44"/>
      <c r="AT19" s="44"/>
      <c r="AU19" s="44"/>
      <c r="AV19" s="44"/>
      <c r="AW19" s="44"/>
      <c r="AX19" s="44"/>
      <c r="AY19" s="44"/>
      <c r="AZ19" s="44"/>
      <c r="BA19" s="44"/>
      <c r="BB19" s="44"/>
      <c r="BC19" s="44"/>
      <c r="BD19" s="44"/>
      <c r="BE19" s="44"/>
      <c r="BF19" s="44"/>
      <c r="BG19" s="44"/>
      <c r="BH19" s="44"/>
      <c r="BI19" s="44"/>
      <c r="BJ19" s="44"/>
      <c r="BK19" s="44"/>
      <c r="BL19" s="44"/>
      <c r="BM19" s="44"/>
      <c r="BN19" s="44"/>
      <c r="BO19" s="44"/>
      <c r="BP19" s="44"/>
      <c r="BQ19" s="44"/>
      <c r="BR19" s="44"/>
      <c r="BS19" s="44"/>
      <c r="BT19" s="44"/>
      <c r="BU19" s="44"/>
      <c r="BV19" s="44"/>
      <c r="BW19" s="44"/>
      <c r="BX19" s="44"/>
      <c r="BY19" s="44"/>
      <c r="BZ19" s="44"/>
      <c r="CA19" s="44"/>
      <c r="CB19" s="44"/>
      <c r="CC19" s="44"/>
      <c r="CD19" s="44"/>
      <c r="CE19" s="44"/>
      <c r="CF19" s="44"/>
      <c r="CG19" s="44"/>
      <c r="CH19" s="44"/>
      <c r="CI19" s="44"/>
      <c r="CJ19" s="44"/>
      <c r="CK19" s="44"/>
      <c r="CL19" s="44"/>
      <c r="CM19" s="44"/>
      <c r="CN19" s="44"/>
      <c r="CO19" s="44"/>
      <c r="CP19" s="44"/>
      <c r="CQ19" s="44"/>
      <c r="CR19" s="44"/>
      <c r="CS19" s="44"/>
      <c r="CT19" s="44"/>
      <c r="CU19" s="44"/>
      <c r="CV19" s="44"/>
      <c r="CW19" s="44"/>
      <c r="CX19" s="44"/>
      <c r="CY19" s="44"/>
      <c r="CZ19" s="44"/>
      <c r="DA19" s="44"/>
      <c r="DB19" s="44"/>
      <c r="DC19" s="44"/>
      <c r="DD19" s="44"/>
      <c r="DE19" s="44"/>
      <c r="DF19" s="44"/>
      <c r="DG19" s="44"/>
      <c r="DH19" s="44"/>
      <c r="DI19" s="44"/>
      <c r="DJ19" s="44"/>
      <c r="DK19" s="44"/>
      <c r="DL19" s="44"/>
      <c r="DM19" s="44"/>
      <c r="DN19" s="44"/>
      <c r="DO19" s="44"/>
      <c r="DP19" s="44"/>
      <c r="DQ19" s="44"/>
      <c r="DR19" s="44"/>
      <c r="DS19" s="44"/>
      <c r="DT19" s="44"/>
      <c r="DU19" s="44"/>
      <c r="DV19" s="44"/>
      <c r="DW19" s="44"/>
      <c r="DX19" s="44"/>
      <c r="DY19" s="44"/>
      <c r="DZ19" s="44"/>
      <c r="EA19" s="44"/>
      <c r="EB19" s="44"/>
      <c r="EC19" s="44"/>
      <c r="ED19" s="44"/>
      <c r="EE19" s="44"/>
      <c r="EF19" s="44"/>
      <c r="EG19" s="44"/>
      <c r="EH19" s="44"/>
      <c r="EI19" s="44"/>
      <c r="EJ19" s="44"/>
      <c r="EK19" s="44"/>
      <c r="EL19" s="44"/>
      <c r="EM19" s="44"/>
      <c r="EN19" s="44"/>
      <c r="EO19" s="44"/>
      <c r="EP19" s="44"/>
      <c r="EQ19" s="44"/>
      <c r="ER19" s="44"/>
      <c r="ES19" s="44"/>
      <c r="ET19" s="44"/>
      <c r="EU19" s="44"/>
      <c r="EV19" s="44"/>
      <c r="EW19" s="44"/>
      <c r="EX19" s="44"/>
      <c r="EY19" s="44"/>
      <c r="EZ19" s="44"/>
      <c r="FA19" s="44"/>
      <c r="FB19" s="44"/>
      <c r="FC19" s="44"/>
      <c r="FD19" s="44"/>
      <c r="FE19" s="44"/>
      <c r="FF19" s="44"/>
      <c r="FG19" s="44"/>
      <c r="FH19" s="44"/>
      <c r="FI19" s="44"/>
      <c r="FJ19" s="44"/>
      <c r="FK19" s="44"/>
      <c r="FL19" s="44"/>
      <c r="FM19" s="44"/>
      <c r="FN19" s="44"/>
      <c r="FO19" s="44"/>
      <c r="FP19" s="44"/>
      <c r="FQ19" s="44"/>
      <c r="FR19" s="44"/>
      <c r="FS19" s="44"/>
      <c r="FT19" s="44"/>
      <c r="FU19" s="44"/>
      <c r="FV19" s="44"/>
      <c r="FW19" s="44"/>
      <c r="FX19" s="44"/>
      <c r="FY19" s="44"/>
      <c r="FZ19" s="44"/>
      <c r="GA19" s="44"/>
      <c r="GB19" s="44"/>
      <c r="GC19" s="44"/>
      <c r="GD19" s="44"/>
      <c r="GE19" s="44"/>
      <c r="GF19" s="44"/>
      <c r="GG19" s="44"/>
      <c r="GH19" s="44"/>
      <c r="GI19" s="44"/>
      <c r="GJ19" s="44"/>
      <c r="GK19" s="44"/>
      <c r="GL19" s="44"/>
      <c r="GM19" s="44"/>
      <c r="GN19" s="44"/>
      <c r="GO19" s="44"/>
      <c r="GP19" s="44"/>
      <c r="GQ19" s="44"/>
      <c r="GR19" s="44"/>
      <c r="GS19" s="44"/>
      <c r="GT19" s="44"/>
      <c r="GU19" s="44"/>
      <c r="GV19" s="44"/>
      <c r="GW19" s="44"/>
      <c r="GX19" s="44"/>
      <c r="GY19" s="44"/>
      <c r="GZ19" s="44"/>
      <c r="HA19" s="44"/>
      <c r="HB19" s="44"/>
      <c r="HC19" s="44"/>
      <c r="HD19" s="44"/>
      <c r="HE19" s="44"/>
      <c r="HF19" s="44"/>
      <c r="HG19" s="44"/>
      <c r="HH19" s="44"/>
      <c r="HI19" s="44"/>
      <c r="HJ19" s="44"/>
      <c r="HK19" s="44"/>
      <c r="HL19" s="44"/>
      <c r="HM19" s="44"/>
      <c r="HN19" s="44"/>
      <c r="HO19" s="44"/>
      <c r="HP19" s="44"/>
      <c r="HQ19" s="44"/>
      <c r="HR19" s="44"/>
      <c r="HS19" s="44"/>
      <c r="HT19" s="44"/>
      <c r="HU19" s="44"/>
      <c r="HV19" s="44"/>
      <c r="HW19" s="44"/>
      <c r="HX19" s="44"/>
      <c r="HY19" s="44"/>
      <c r="HZ19" s="44"/>
      <c r="IA19" s="44"/>
      <c r="IB19" s="44"/>
      <c r="IC19" s="44"/>
      <c r="ID19" s="44"/>
      <c r="IE19" s="44"/>
      <c r="IF19" s="44"/>
      <c r="IG19" s="44"/>
      <c r="IH19" s="44"/>
      <c r="II19" s="44"/>
      <c r="IJ19" s="44"/>
      <c r="IK19" s="44"/>
      <c r="IL19" s="44"/>
      <c r="IM19" s="44"/>
      <c r="IN19" s="44"/>
      <c r="IO19" s="44"/>
      <c r="IP19" s="44"/>
      <c r="IQ19" s="44"/>
      <c r="IR19" s="44"/>
      <c r="IS19" s="44"/>
      <c r="IT19" s="44"/>
      <c r="IU19" s="44"/>
      <c r="IV19" s="44"/>
      <c r="IW19" s="44"/>
      <c r="IX19" s="44"/>
      <c r="IY19" s="44"/>
      <c r="IZ19" s="44"/>
      <c r="JA19" s="44"/>
      <c r="JB19" s="44"/>
      <c r="JC19" s="44"/>
      <c r="JD19" s="44"/>
      <c r="JE19" s="44"/>
      <c r="JF19" s="44"/>
      <c r="JG19" s="44"/>
      <c r="JH19" s="44"/>
      <c r="JI19" s="44"/>
      <c r="JJ19" s="44"/>
      <c r="JK19" s="44"/>
      <c r="JL19" s="44"/>
      <c r="JM19" s="44"/>
      <c r="JN19" s="44"/>
      <c r="JO19" s="44"/>
      <c r="JP19" s="44"/>
      <c r="JQ19" s="44"/>
      <c r="JR19" s="44"/>
      <c r="JS19" s="44"/>
      <c r="JT19" s="44"/>
      <c r="JU19" s="44"/>
      <c r="JV19" s="44"/>
      <c r="JW19" s="44"/>
      <c r="JX19" s="44"/>
      <c r="JY19" s="44"/>
      <c r="JZ19" s="44"/>
      <c r="KA19" s="44"/>
      <c r="KB19" s="44"/>
      <c r="KC19" s="44"/>
      <c r="KD19" s="44"/>
      <c r="KE19" s="44"/>
      <c r="KF19" s="44"/>
      <c r="KG19" s="44"/>
      <c r="KH19" s="44"/>
      <c r="KI19" s="44"/>
      <c r="KJ19" s="44"/>
      <c r="KK19" s="44"/>
      <c r="KL19" s="44"/>
      <c r="KM19" s="44"/>
      <c r="KN19" s="44"/>
      <c r="KO19" s="44"/>
      <c r="KP19" s="44"/>
      <c r="KQ19" s="44"/>
      <c r="KR19" s="44"/>
      <c r="KS19" s="44"/>
      <c r="KT19" s="44"/>
      <c r="KU19" s="44"/>
      <c r="KV19" s="44"/>
      <c r="KW19" s="44"/>
      <c r="KX19" s="44"/>
      <c r="KY19" s="44"/>
      <c r="KZ19" s="44"/>
      <c r="LA19" s="44"/>
      <c r="LB19" s="44"/>
      <c r="LC19" s="44"/>
      <c r="LD19" s="44"/>
      <c r="LE19" s="44"/>
      <c r="LF19" s="44"/>
      <c r="LG19" s="44"/>
      <c r="LH19" s="44"/>
      <c r="LI19" s="44"/>
      <c r="LJ19" s="44"/>
      <c r="LK19" s="44"/>
      <c r="LL19" s="44"/>
      <c r="LM19" s="44"/>
      <c r="LN19" s="44"/>
      <c r="LO19" s="44"/>
      <c r="LP19" s="44"/>
      <c r="LQ19" s="44"/>
      <c r="LR19" s="44"/>
      <c r="LS19" s="44"/>
      <c r="LT19" s="44"/>
      <c r="LU19" s="44"/>
      <c r="LV19" s="44"/>
      <c r="LW19" s="44"/>
      <c r="LX19" s="44"/>
      <c r="LY19" s="44"/>
      <c r="LZ19" s="44"/>
      <c r="MA19" s="44"/>
      <c r="MB19" s="44"/>
      <c r="MC19" s="44"/>
      <c r="MD19" s="44"/>
      <c r="ME19" s="44"/>
      <c r="MF19" s="44"/>
      <c r="MG19" s="44"/>
      <c r="MH19" s="44"/>
      <c r="MI19" s="44"/>
      <c r="MJ19" s="44"/>
      <c r="MK19" s="44"/>
      <c r="ML19" s="44"/>
      <c r="MM19" s="44"/>
      <c r="MN19" s="44"/>
      <c r="MO19" s="44"/>
      <c r="MP19" s="44"/>
      <c r="MQ19" s="44"/>
      <c r="MR19" s="44"/>
      <c r="MS19" s="44"/>
      <c r="MT19" s="44"/>
      <c r="MU19" s="44"/>
      <c r="MV19" s="44"/>
      <c r="MW19" s="44"/>
      <c r="MX19" s="44"/>
      <c r="MY19" s="44"/>
      <c r="MZ19" s="44"/>
      <c r="NA19" s="44"/>
      <c r="NB19" s="44"/>
      <c r="NC19" s="44"/>
      <c r="ND19" s="44"/>
      <c r="NE19" s="44"/>
      <c r="NF19" s="44"/>
      <c r="NG19" s="44"/>
      <c r="NH19" s="44"/>
      <c r="NI19" s="44"/>
      <c r="NJ19" s="44"/>
      <c r="NK19" s="44"/>
      <c r="NL19" s="44"/>
      <c r="NM19" s="44"/>
      <c r="NN19" s="44"/>
      <c r="NO19" s="44"/>
      <c r="NP19" s="44"/>
      <c r="NQ19" s="44"/>
      <c r="NR19" s="44"/>
      <c r="NS19" s="44"/>
      <c r="NT19" s="44"/>
      <c r="NU19" s="44"/>
      <c r="NV19" s="44"/>
      <c r="NW19" s="44"/>
      <c r="NX19" s="44"/>
      <c r="NY19" s="44"/>
      <c r="NZ19" s="44"/>
      <c r="OA19" s="44"/>
      <c r="OB19" s="44"/>
      <c r="OC19" s="44"/>
      <c r="OD19" s="44"/>
      <c r="OE19" s="44"/>
      <c r="OF19" s="44"/>
      <c r="OG19" s="44"/>
      <c r="OH19" s="44"/>
      <c r="OI19" s="44"/>
      <c r="OJ19" s="44"/>
      <c r="OK19" s="2" t="s">
        <v>165</v>
      </c>
    </row>
    <row r="20" spans="1:401" ht="15.75" customHeight="1" x14ac:dyDescent="0.2">
      <c r="A20" s="403"/>
      <c r="B20" s="192" t="str">
        <f>Journée_matin</f>
        <v>HOMA</v>
      </c>
      <c r="C20" s="78" t="s">
        <v>264</v>
      </c>
      <c r="D20" s="44"/>
      <c r="E20" s="44"/>
      <c r="F20" s="44"/>
      <c r="G20" s="210"/>
      <c r="H20" s="44"/>
      <c r="I20" s="44"/>
      <c r="J20" s="44"/>
      <c r="K20" s="44"/>
      <c r="L20" s="44"/>
      <c r="M20" s="44"/>
      <c r="N20" s="182"/>
      <c r="O20" s="182"/>
      <c r="P20" s="44"/>
      <c r="Q20" s="44"/>
      <c r="R20" s="182"/>
      <c r="S20" s="44"/>
      <c r="T20" s="44"/>
      <c r="U20" s="182"/>
      <c r="V20" s="182"/>
      <c r="W20" s="44"/>
      <c r="X20" s="44"/>
      <c r="Y20" s="44"/>
      <c r="Z20" s="44"/>
      <c r="AA20" s="44"/>
      <c r="AB20" s="182"/>
      <c r="AC20" s="182"/>
      <c r="AD20" s="44"/>
      <c r="AE20" s="44"/>
      <c r="AF20" s="44"/>
      <c r="AG20" s="44"/>
      <c r="AH20" s="44"/>
      <c r="AI20" s="44"/>
      <c r="AJ20" s="44"/>
      <c r="AK20" s="44"/>
      <c r="AL20" s="44"/>
      <c r="AM20" s="44"/>
      <c r="AN20" s="44"/>
      <c r="AO20" s="44"/>
      <c r="AP20" s="44"/>
      <c r="AQ20" s="44"/>
      <c r="AR20" s="44"/>
      <c r="AS20" s="44"/>
      <c r="AT20" s="44"/>
      <c r="AU20" s="44"/>
      <c r="AV20" s="44"/>
      <c r="AW20" s="44"/>
      <c r="AX20" s="44"/>
      <c r="AY20" s="44"/>
      <c r="AZ20" s="44"/>
      <c r="BA20" s="44"/>
      <c r="BB20" s="44"/>
      <c r="BC20" s="44"/>
      <c r="BD20" s="44"/>
      <c r="BE20" s="44"/>
      <c r="BF20" s="44"/>
      <c r="BG20" s="44"/>
      <c r="BH20" s="44"/>
      <c r="BI20" s="44"/>
      <c r="BJ20" s="44"/>
      <c r="BK20" s="44"/>
      <c r="BL20" s="44"/>
      <c r="BM20" s="44"/>
      <c r="BN20" s="44"/>
      <c r="BO20" s="44"/>
      <c r="BP20" s="44"/>
      <c r="BQ20" s="44"/>
      <c r="BR20" s="44"/>
      <c r="BS20" s="44"/>
      <c r="BT20" s="44"/>
      <c r="BU20" s="44"/>
      <c r="BV20" s="44"/>
      <c r="BW20" s="44"/>
      <c r="BX20" s="44"/>
      <c r="BY20" s="44"/>
      <c r="BZ20" s="44"/>
      <c r="CA20" s="44"/>
      <c r="CB20" s="44"/>
      <c r="CC20" s="44"/>
      <c r="CD20" s="44"/>
      <c r="CE20" s="44"/>
      <c r="CF20" s="44"/>
      <c r="CG20" s="44"/>
      <c r="CH20" s="44"/>
      <c r="CI20" s="44"/>
      <c r="CJ20" s="44"/>
      <c r="CK20" s="44"/>
      <c r="CL20" s="44"/>
      <c r="CM20" s="44"/>
      <c r="CN20" s="44"/>
      <c r="CO20" s="44"/>
      <c r="CP20" s="44"/>
      <c r="CQ20" s="44"/>
      <c r="CR20" s="44"/>
      <c r="CS20" s="44"/>
      <c r="CT20" s="44"/>
      <c r="CU20" s="44"/>
      <c r="CV20" s="44"/>
      <c r="CW20" s="44"/>
      <c r="CX20" s="44"/>
      <c r="CY20" s="44"/>
      <c r="CZ20" s="44"/>
      <c r="DA20" s="44"/>
      <c r="DB20" s="44"/>
      <c r="DC20" s="44"/>
      <c r="DD20" s="44"/>
      <c r="DE20" s="44"/>
      <c r="DF20" s="44"/>
      <c r="DG20" s="44"/>
      <c r="DH20" s="44"/>
      <c r="DI20" s="44"/>
      <c r="DJ20" s="44"/>
      <c r="DK20" s="44"/>
      <c r="DL20" s="44"/>
      <c r="DM20" s="44"/>
      <c r="DN20" s="44"/>
      <c r="DO20" s="44"/>
      <c r="DP20" s="44"/>
      <c r="DQ20" s="44"/>
      <c r="DR20" s="44"/>
      <c r="DS20" s="44"/>
      <c r="DT20" s="44"/>
      <c r="DU20" s="44"/>
      <c r="DV20" s="44"/>
      <c r="DW20" s="44"/>
      <c r="DX20" s="44"/>
      <c r="DY20" s="44"/>
      <c r="DZ20" s="44"/>
      <c r="EA20" s="44"/>
      <c r="EB20" s="44"/>
      <c r="EC20" s="44"/>
      <c r="ED20" s="44"/>
      <c r="EE20" s="44"/>
      <c r="EF20" s="44"/>
      <c r="EG20" s="44"/>
      <c r="EH20" s="44"/>
      <c r="EI20" s="44"/>
      <c r="EJ20" s="44"/>
      <c r="EK20" s="44"/>
      <c r="EL20" s="44"/>
      <c r="EM20" s="44"/>
      <c r="EN20" s="44"/>
      <c r="EO20" s="44"/>
      <c r="EP20" s="44"/>
      <c r="EQ20" s="44"/>
      <c r="ER20" s="44"/>
      <c r="ES20" s="44"/>
      <c r="ET20" s="44"/>
      <c r="EU20" s="44"/>
      <c r="EV20" s="44"/>
      <c r="EW20" s="44"/>
      <c r="EX20" s="44"/>
      <c r="EY20" s="44"/>
      <c r="EZ20" s="44"/>
      <c r="FA20" s="44"/>
      <c r="FB20" s="44"/>
      <c r="FC20" s="44"/>
      <c r="FD20" s="44"/>
      <c r="FE20" s="44"/>
      <c r="FF20" s="44"/>
      <c r="FG20" s="44"/>
      <c r="FH20" s="44"/>
      <c r="FI20" s="44"/>
      <c r="FJ20" s="44"/>
      <c r="FK20" s="44"/>
      <c r="FL20" s="44"/>
      <c r="FM20" s="44"/>
      <c r="FN20" s="44"/>
      <c r="FO20" s="44"/>
      <c r="FP20" s="44"/>
      <c r="FQ20" s="44"/>
      <c r="FR20" s="44"/>
      <c r="FS20" s="44"/>
      <c r="FT20" s="44"/>
      <c r="FU20" s="44"/>
      <c r="FV20" s="44"/>
      <c r="FW20" s="44"/>
      <c r="FX20" s="44"/>
      <c r="FY20" s="44"/>
      <c r="FZ20" s="44"/>
      <c r="GA20" s="44"/>
      <c r="GB20" s="44"/>
      <c r="GC20" s="44"/>
      <c r="GD20" s="44"/>
      <c r="GE20" s="44"/>
      <c r="GF20" s="44"/>
      <c r="GG20" s="44"/>
      <c r="GH20" s="44"/>
      <c r="GI20" s="44"/>
      <c r="GJ20" s="44"/>
      <c r="GK20" s="44"/>
      <c r="GL20" s="44"/>
      <c r="GM20" s="44"/>
      <c r="GN20" s="44"/>
      <c r="GO20" s="44"/>
      <c r="GP20" s="44"/>
      <c r="GQ20" s="44"/>
      <c r="GR20" s="44"/>
      <c r="GS20" s="44"/>
      <c r="GT20" s="44"/>
      <c r="GU20" s="44"/>
      <c r="GV20" s="44"/>
      <c r="GW20" s="44"/>
      <c r="GX20" s="44"/>
      <c r="GY20" s="44"/>
      <c r="GZ20" s="44"/>
      <c r="HA20" s="44"/>
      <c r="HB20" s="44"/>
      <c r="HC20" s="44"/>
      <c r="HD20" s="44"/>
      <c r="HE20" s="44"/>
      <c r="HF20" s="44"/>
      <c r="HG20" s="44"/>
      <c r="HH20" s="44"/>
      <c r="HI20" s="44"/>
      <c r="HJ20" s="44"/>
      <c r="HK20" s="44"/>
      <c r="HL20" s="44"/>
      <c r="HM20" s="44"/>
      <c r="HN20" s="44"/>
      <c r="HO20" s="44"/>
      <c r="HP20" s="44"/>
      <c r="HQ20" s="44"/>
      <c r="HR20" s="44"/>
      <c r="HS20" s="44"/>
      <c r="HT20" s="44"/>
      <c r="HU20" s="44"/>
      <c r="HV20" s="44"/>
      <c r="HW20" s="44"/>
      <c r="HX20" s="44"/>
      <c r="HY20" s="44"/>
      <c r="HZ20" s="44"/>
      <c r="IA20" s="44"/>
      <c r="IB20" s="44"/>
      <c r="IC20" s="44"/>
      <c r="ID20" s="44"/>
      <c r="IE20" s="44"/>
      <c r="IF20" s="44"/>
      <c r="IG20" s="44"/>
      <c r="IH20" s="44"/>
      <c r="II20" s="44"/>
      <c r="IJ20" s="44"/>
      <c r="IK20" s="44"/>
      <c r="IL20" s="44"/>
      <c r="IM20" s="44"/>
      <c r="IN20" s="44"/>
      <c r="IO20" s="44"/>
      <c r="IP20" s="44"/>
      <c r="IQ20" s="44"/>
      <c r="IR20" s="44"/>
      <c r="IS20" s="44"/>
      <c r="IT20" s="44"/>
      <c r="IU20" s="44"/>
      <c r="IV20" s="44"/>
      <c r="IW20" s="44"/>
      <c r="IX20" s="44"/>
      <c r="IY20" s="44"/>
      <c r="IZ20" s="44"/>
      <c r="JA20" s="44"/>
      <c r="JB20" s="44"/>
      <c r="JC20" s="44"/>
      <c r="JD20" s="44"/>
      <c r="JE20" s="44"/>
      <c r="JF20" s="44"/>
      <c r="JG20" s="44"/>
      <c r="JH20" s="44"/>
      <c r="JI20" s="44"/>
      <c r="JJ20" s="44"/>
      <c r="JK20" s="44"/>
      <c r="JL20" s="44"/>
      <c r="JM20" s="44"/>
      <c r="JN20" s="44"/>
      <c r="JO20" s="44"/>
      <c r="JP20" s="44"/>
      <c r="JQ20" s="44"/>
      <c r="JR20" s="44"/>
      <c r="JS20" s="44"/>
      <c r="JT20" s="44"/>
      <c r="JU20" s="44"/>
      <c r="JV20" s="44"/>
      <c r="JW20" s="44"/>
      <c r="JX20" s="44"/>
      <c r="JY20" s="44"/>
      <c r="JZ20" s="44"/>
      <c r="KA20" s="44"/>
      <c r="KB20" s="44"/>
      <c r="KC20" s="44"/>
      <c r="KD20" s="44"/>
      <c r="KE20" s="44"/>
      <c r="KF20" s="44"/>
      <c r="KG20" s="44"/>
      <c r="KH20" s="44"/>
      <c r="KI20" s="44"/>
      <c r="KJ20" s="44"/>
      <c r="KK20" s="44"/>
      <c r="KL20" s="44"/>
      <c r="KM20" s="44"/>
      <c r="KN20" s="44"/>
      <c r="KO20" s="44"/>
      <c r="KP20" s="44"/>
      <c r="KQ20" s="44"/>
      <c r="KR20" s="44"/>
      <c r="KS20" s="44"/>
      <c r="KT20" s="44"/>
      <c r="KU20" s="44"/>
      <c r="KV20" s="44"/>
      <c r="KW20" s="44"/>
      <c r="KX20" s="44"/>
      <c r="KY20" s="44"/>
      <c r="KZ20" s="44"/>
      <c r="LA20" s="44"/>
      <c r="LB20" s="44"/>
      <c r="LC20" s="44"/>
      <c r="LD20" s="44"/>
      <c r="LE20" s="44"/>
      <c r="LF20" s="44"/>
      <c r="LG20" s="44"/>
      <c r="LH20" s="44"/>
      <c r="LI20" s="44"/>
      <c r="LJ20" s="44"/>
      <c r="LK20" s="44"/>
      <c r="LL20" s="44"/>
      <c r="LM20" s="44"/>
      <c r="LN20" s="44"/>
      <c r="LO20" s="44"/>
      <c r="LP20" s="44"/>
      <c r="LQ20" s="44"/>
      <c r="LR20" s="44"/>
      <c r="LS20" s="44"/>
      <c r="LT20" s="44"/>
      <c r="LU20" s="44"/>
      <c r="LV20" s="44"/>
      <c r="LW20" s="44"/>
      <c r="LX20" s="44"/>
      <c r="LY20" s="44"/>
      <c r="LZ20" s="44"/>
      <c r="MA20" s="44"/>
      <c r="MB20" s="44"/>
      <c r="MC20" s="44"/>
      <c r="MD20" s="44"/>
      <c r="ME20" s="44"/>
      <c r="MF20" s="44"/>
      <c r="MG20" s="44"/>
      <c r="MH20" s="44"/>
      <c r="MI20" s="44"/>
      <c r="MJ20" s="44"/>
      <c r="MK20" s="44"/>
      <c r="ML20" s="44"/>
      <c r="MM20" s="44"/>
      <c r="MN20" s="44"/>
      <c r="MO20" s="44"/>
      <c r="MP20" s="44"/>
      <c r="MQ20" s="44"/>
      <c r="MR20" s="44"/>
      <c r="MS20" s="44"/>
      <c r="MT20" s="44"/>
      <c r="MU20" s="44"/>
      <c r="MV20" s="44"/>
      <c r="MW20" s="44"/>
      <c r="MX20" s="44"/>
      <c r="MY20" s="44"/>
      <c r="MZ20" s="44"/>
      <c r="NA20" s="44"/>
      <c r="NB20" s="44"/>
      <c r="NC20" s="44"/>
      <c r="ND20" s="44"/>
      <c r="NE20" s="44"/>
      <c r="NF20" s="44"/>
      <c r="NG20" s="44"/>
      <c r="NH20" s="44"/>
      <c r="NI20" s="44"/>
      <c r="NJ20" s="44"/>
      <c r="NK20" s="44"/>
      <c r="NL20" s="44"/>
      <c r="NM20" s="44"/>
      <c r="NN20" s="44"/>
      <c r="NO20" s="44"/>
      <c r="NP20" s="44"/>
      <c r="NQ20" s="44"/>
      <c r="NR20" s="44"/>
      <c r="NS20" s="44"/>
      <c r="NT20" s="44"/>
      <c r="NU20" s="44"/>
      <c r="NV20" s="44"/>
      <c r="NW20" s="44"/>
      <c r="NX20" s="44"/>
      <c r="NY20" s="44"/>
      <c r="NZ20" s="44"/>
      <c r="OA20" s="44"/>
      <c r="OB20" s="44"/>
      <c r="OC20" s="44"/>
      <c r="OD20" s="44"/>
      <c r="OE20" s="44"/>
      <c r="OF20" s="44"/>
      <c r="OG20" s="44"/>
      <c r="OH20" s="44"/>
      <c r="OI20" s="44"/>
      <c r="OJ20" s="44"/>
    </row>
    <row r="21" spans="1:401" ht="15.75" customHeight="1" x14ac:dyDescent="0.2">
      <c r="A21" s="403"/>
      <c r="B21" s="192" t="str">
        <f>Journée_Midi</f>
        <v>HOMI</v>
      </c>
      <c r="C21" s="78" t="s">
        <v>263</v>
      </c>
      <c r="D21" s="44"/>
      <c r="E21" s="44"/>
      <c r="F21" s="44"/>
      <c r="G21" s="210"/>
      <c r="H21" s="44"/>
      <c r="I21" s="44"/>
      <c r="J21" s="44"/>
      <c r="K21" s="44"/>
      <c r="L21" s="44"/>
      <c r="M21" s="44"/>
      <c r="N21" s="182"/>
      <c r="O21" s="182"/>
      <c r="P21" s="44"/>
      <c r="Q21" s="44"/>
      <c r="R21" s="182"/>
      <c r="S21" s="44"/>
      <c r="T21" s="44"/>
      <c r="U21" s="182"/>
      <c r="V21" s="182"/>
      <c r="W21" s="44"/>
      <c r="X21" s="44"/>
      <c r="Y21" s="44"/>
      <c r="Z21" s="44"/>
      <c r="AA21" s="44"/>
      <c r="AB21" s="182"/>
      <c r="AC21" s="182"/>
      <c r="AD21" s="44"/>
      <c r="AE21" s="44"/>
      <c r="AF21" s="44"/>
      <c r="AG21" s="44"/>
      <c r="AH21" s="44"/>
      <c r="AI21" s="44"/>
      <c r="AJ21" s="44"/>
      <c r="AK21" s="44"/>
      <c r="AL21" s="44"/>
      <c r="AM21" s="44"/>
      <c r="AN21" s="44"/>
      <c r="AO21" s="44"/>
      <c r="AP21" s="44"/>
      <c r="AQ21" s="44"/>
      <c r="AR21" s="44"/>
      <c r="AS21" s="44"/>
      <c r="AT21" s="44"/>
      <c r="AU21" s="44"/>
      <c r="AV21" s="44"/>
      <c r="AW21" s="44"/>
      <c r="AX21" s="44"/>
      <c r="AY21" s="44"/>
      <c r="AZ21" s="44"/>
      <c r="BA21" s="44"/>
      <c r="BB21" s="44"/>
      <c r="BC21" s="44"/>
      <c r="BD21" s="44"/>
      <c r="BE21" s="44"/>
      <c r="BF21" s="44"/>
      <c r="BG21" s="44"/>
      <c r="BH21" s="44"/>
      <c r="BI21" s="44"/>
      <c r="BJ21" s="44"/>
      <c r="BK21" s="44"/>
      <c r="BL21" s="44"/>
      <c r="BM21" s="44"/>
      <c r="BN21" s="44"/>
      <c r="BO21" s="44"/>
      <c r="BP21" s="44"/>
      <c r="BQ21" s="44"/>
      <c r="BR21" s="44"/>
      <c r="BS21" s="44"/>
      <c r="BT21" s="44"/>
      <c r="BU21" s="44"/>
      <c r="BV21" s="44"/>
      <c r="BW21" s="44"/>
      <c r="BX21" s="44"/>
      <c r="BY21" s="44"/>
      <c r="BZ21" s="44"/>
      <c r="CA21" s="44"/>
      <c r="CB21" s="44"/>
      <c r="CC21" s="44"/>
      <c r="CD21" s="44"/>
      <c r="CE21" s="44"/>
      <c r="CF21" s="44"/>
      <c r="CG21" s="44"/>
      <c r="CH21" s="44"/>
      <c r="CI21" s="44"/>
      <c r="CJ21" s="44"/>
      <c r="CK21" s="44"/>
      <c r="CL21" s="44"/>
      <c r="CM21" s="44"/>
      <c r="CN21" s="44"/>
      <c r="CO21" s="44"/>
      <c r="CP21" s="44"/>
      <c r="CQ21" s="44"/>
      <c r="CR21" s="44"/>
      <c r="CS21" s="44"/>
      <c r="CT21" s="44"/>
      <c r="CU21" s="44"/>
      <c r="CV21" s="44"/>
      <c r="CW21" s="44"/>
      <c r="CX21" s="44"/>
      <c r="CY21" s="44"/>
      <c r="CZ21" s="44"/>
      <c r="DA21" s="44"/>
      <c r="DB21" s="44"/>
      <c r="DC21" s="44"/>
      <c r="DD21" s="44"/>
      <c r="DE21" s="44"/>
      <c r="DF21" s="44"/>
      <c r="DG21" s="44"/>
      <c r="DH21" s="44"/>
      <c r="DI21" s="44"/>
      <c r="DJ21" s="44"/>
      <c r="DK21" s="44"/>
      <c r="DL21" s="44"/>
      <c r="DM21" s="44"/>
      <c r="DN21" s="44"/>
      <c r="DO21" s="44"/>
      <c r="DP21" s="44"/>
      <c r="DQ21" s="44"/>
      <c r="DR21" s="44"/>
      <c r="DS21" s="44"/>
      <c r="DT21" s="44"/>
      <c r="DU21" s="44"/>
      <c r="DV21" s="44"/>
      <c r="DW21" s="44"/>
      <c r="DX21" s="44"/>
      <c r="DY21" s="44"/>
      <c r="DZ21" s="44"/>
      <c r="EA21" s="44"/>
      <c r="EB21" s="44"/>
      <c r="EC21" s="44"/>
      <c r="ED21" s="44"/>
      <c r="EE21" s="44"/>
      <c r="EF21" s="44"/>
      <c r="EG21" s="44"/>
      <c r="EH21" s="44"/>
      <c r="EI21" s="44"/>
      <c r="EJ21" s="44"/>
      <c r="EK21" s="44"/>
      <c r="EL21" s="44"/>
      <c r="EM21" s="44"/>
      <c r="EN21" s="44"/>
      <c r="EO21" s="44"/>
      <c r="EP21" s="44"/>
      <c r="EQ21" s="44"/>
      <c r="ER21" s="44"/>
      <c r="ES21" s="44"/>
      <c r="ET21" s="44"/>
      <c r="EU21" s="44"/>
      <c r="EV21" s="44"/>
      <c r="EW21" s="44"/>
      <c r="EX21" s="44"/>
      <c r="EY21" s="44"/>
      <c r="EZ21" s="44"/>
      <c r="FA21" s="44"/>
      <c r="FB21" s="44"/>
      <c r="FC21" s="44"/>
      <c r="FD21" s="44"/>
      <c r="FE21" s="44"/>
      <c r="FF21" s="44"/>
      <c r="FG21" s="44"/>
      <c r="FH21" s="44"/>
      <c r="FI21" s="44"/>
      <c r="FJ21" s="44"/>
      <c r="FK21" s="44"/>
      <c r="FL21" s="44"/>
      <c r="FM21" s="44"/>
      <c r="FN21" s="44"/>
      <c r="FO21" s="44"/>
      <c r="FP21" s="44"/>
      <c r="FQ21" s="44"/>
      <c r="FR21" s="44"/>
      <c r="FS21" s="44"/>
      <c r="FT21" s="44"/>
      <c r="FU21" s="44"/>
      <c r="FV21" s="44"/>
      <c r="FW21" s="44"/>
      <c r="FX21" s="44"/>
      <c r="FY21" s="44"/>
      <c r="FZ21" s="44"/>
      <c r="GA21" s="44"/>
      <c r="GB21" s="44"/>
      <c r="GC21" s="44"/>
      <c r="GD21" s="44"/>
      <c r="GE21" s="44"/>
      <c r="GF21" s="44"/>
      <c r="GG21" s="44"/>
      <c r="GH21" s="44"/>
      <c r="GI21" s="44"/>
      <c r="GJ21" s="44"/>
      <c r="GK21" s="44"/>
      <c r="GL21" s="44"/>
      <c r="GM21" s="44"/>
      <c r="GN21" s="44"/>
      <c r="GO21" s="44"/>
      <c r="GP21" s="44"/>
      <c r="GQ21" s="44"/>
      <c r="GR21" s="44"/>
      <c r="GS21" s="44"/>
      <c r="GT21" s="44"/>
      <c r="GU21" s="44"/>
      <c r="GV21" s="44"/>
      <c r="GW21" s="44"/>
      <c r="GX21" s="44"/>
      <c r="GY21" s="44"/>
      <c r="GZ21" s="44"/>
      <c r="HA21" s="44"/>
      <c r="HB21" s="44"/>
      <c r="HC21" s="44"/>
      <c r="HD21" s="44"/>
      <c r="HE21" s="44"/>
      <c r="HF21" s="44"/>
      <c r="HG21" s="44"/>
      <c r="HH21" s="44"/>
      <c r="HI21" s="44"/>
      <c r="HJ21" s="44"/>
      <c r="HK21" s="44"/>
      <c r="HL21" s="44"/>
      <c r="HM21" s="44"/>
      <c r="HN21" s="44"/>
      <c r="HO21" s="44"/>
      <c r="HP21" s="44"/>
      <c r="HQ21" s="44"/>
      <c r="HR21" s="44"/>
      <c r="HS21" s="44"/>
      <c r="HT21" s="44"/>
      <c r="HU21" s="44"/>
      <c r="HV21" s="44"/>
      <c r="HW21" s="44"/>
      <c r="HX21" s="44"/>
      <c r="HY21" s="44"/>
      <c r="HZ21" s="44"/>
      <c r="IA21" s="44"/>
      <c r="IB21" s="44"/>
      <c r="IC21" s="44"/>
      <c r="ID21" s="44"/>
      <c r="IE21" s="44"/>
      <c r="IF21" s="44"/>
      <c r="IG21" s="44"/>
      <c r="IH21" s="44"/>
      <c r="II21" s="44"/>
      <c r="IJ21" s="44"/>
      <c r="IK21" s="44"/>
      <c r="IL21" s="44"/>
      <c r="IM21" s="44"/>
      <c r="IN21" s="44"/>
      <c r="IO21" s="44"/>
      <c r="IP21" s="44"/>
      <c r="IQ21" s="44"/>
      <c r="IR21" s="44"/>
      <c r="IS21" s="44"/>
      <c r="IT21" s="44"/>
      <c r="IU21" s="44"/>
      <c r="IV21" s="44"/>
      <c r="IW21" s="44"/>
      <c r="IX21" s="44"/>
      <c r="IY21" s="44"/>
      <c r="IZ21" s="44"/>
      <c r="JA21" s="44"/>
      <c r="JB21" s="44"/>
      <c r="JC21" s="44"/>
      <c r="JD21" s="44"/>
      <c r="JE21" s="44"/>
      <c r="JF21" s="44"/>
      <c r="JG21" s="44"/>
      <c r="JH21" s="44"/>
      <c r="JI21" s="44"/>
      <c r="JJ21" s="44"/>
      <c r="JK21" s="44"/>
      <c r="JL21" s="44"/>
      <c r="JM21" s="44"/>
      <c r="JN21" s="44"/>
      <c r="JO21" s="44"/>
      <c r="JP21" s="44"/>
      <c r="JQ21" s="44"/>
      <c r="JR21" s="44"/>
      <c r="JS21" s="44"/>
      <c r="JT21" s="44"/>
      <c r="JU21" s="44"/>
      <c r="JV21" s="44"/>
      <c r="JW21" s="44"/>
      <c r="JX21" s="44"/>
      <c r="JY21" s="44"/>
      <c r="JZ21" s="44"/>
      <c r="KA21" s="44"/>
      <c r="KB21" s="44"/>
      <c r="KC21" s="44"/>
      <c r="KD21" s="44"/>
      <c r="KE21" s="44"/>
      <c r="KF21" s="44"/>
      <c r="KG21" s="44"/>
      <c r="KH21" s="44"/>
      <c r="KI21" s="44"/>
      <c r="KJ21" s="44"/>
      <c r="KK21" s="44"/>
      <c r="KL21" s="44"/>
      <c r="KM21" s="44"/>
      <c r="KN21" s="44"/>
      <c r="KO21" s="44"/>
      <c r="KP21" s="44"/>
      <c r="KQ21" s="44"/>
      <c r="KR21" s="44"/>
      <c r="KS21" s="44"/>
      <c r="KT21" s="44"/>
      <c r="KU21" s="44"/>
      <c r="KV21" s="44"/>
      <c r="KW21" s="44"/>
      <c r="KX21" s="44"/>
      <c r="KY21" s="44"/>
      <c r="KZ21" s="44"/>
      <c r="LA21" s="44"/>
      <c r="LB21" s="44"/>
      <c r="LC21" s="44"/>
      <c r="LD21" s="44"/>
      <c r="LE21" s="44"/>
      <c r="LF21" s="44"/>
      <c r="LG21" s="44"/>
      <c r="LH21" s="44"/>
      <c r="LI21" s="44"/>
      <c r="LJ21" s="44"/>
      <c r="LK21" s="44"/>
      <c r="LL21" s="44"/>
      <c r="LM21" s="44"/>
      <c r="LN21" s="44"/>
      <c r="LO21" s="44"/>
      <c r="LP21" s="44"/>
      <c r="LQ21" s="44"/>
      <c r="LR21" s="44"/>
      <c r="LS21" s="44"/>
      <c r="LT21" s="44"/>
      <c r="LU21" s="44"/>
      <c r="LV21" s="44"/>
      <c r="LW21" s="44"/>
      <c r="LX21" s="44"/>
      <c r="LY21" s="44"/>
      <c r="LZ21" s="44"/>
      <c r="MA21" s="44"/>
      <c r="MB21" s="44"/>
      <c r="MC21" s="44"/>
      <c r="MD21" s="44"/>
      <c r="ME21" s="44"/>
      <c r="MF21" s="44"/>
      <c r="MG21" s="44"/>
      <c r="MH21" s="44"/>
      <c r="MI21" s="44"/>
      <c r="MJ21" s="44"/>
      <c r="MK21" s="44"/>
      <c r="ML21" s="44"/>
      <c r="MM21" s="44"/>
      <c r="MN21" s="44"/>
      <c r="MO21" s="44"/>
      <c r="MP21" s="44"/>
      <c r="MQ21" s="44"/>
      <c r="MR21" s="44"/>
      <c r="MS21" s="44"/>
      <c r="MT21" s="44"/>
      <c r="MU21" s="44"/>
      <c r="MV21" s="44"/>
      <c r="MW21" s="44"/>
      <c r="MX21" s="44"/>
      <c r="MY21" s="44"/>
      <c r="MZ21" s="44"/>
      <c r="NA21" s="44"/>
      <c r="NB21" s="44"/>
      <c r="NC21" s="44"/>
      <c r="ND21" s="44"/>
      <c r="NE21" s="44"/>
      <c r="NF21" s="44"/>
      <c r="NG21" s="44"/>
      <c r="NH21" s="44"/>
      <c r="NI21" s="44"/>
      <c r="NJ21" s="44"/>
      <c r="NK21" s="44"/>
      <c r="NL21" s="44"/>
      <c r="NM21" s="44"/>
      <c r="NN21" s="44"/>
      <c r="NO21" s="44"/>
      <c r="NP21" s="44"/>
      <c r="NQ21" s="44"/>
      <c r="NR21" s="44"/>
      <c r="NS21" s="44"/>
      <c r="NT21" s="44"/>
      <c r="NU21" s="44"/>
      <c r="NV21" s="44"/>
      <c r="NW21" s="44"/>
      <c r="NX21" s="44"/>
      <c r="NY21" s="44"/>
      <c r="NZ21" s="44"/>
      <c r="OA21" s="44"/>
      <c r="OB21" s="44"/>
      <c r="OC21" s="44"/>
      <c r="OD21" s="44"/>
      <c r="OE21" s="44"/>
      <c r="OF21" s="44"/>
      <c r="OG21" s="44"/>
      <c r="OH21" s="44"/>
      <c r="OI21" s="44"/>
      <c r="OJ21" s="44"/>
    </row>
    <row r="22" spans="1:401" ht="15.75" hidden="1" customHeight="1" x14ac:dyDescent="0.2"/>
    <row r="23" spans="1:401" ht="15.75" hidden="1" customHeight="1" x14ac:dyDescent="0.2"/>
    <row r="24" spans="1:401" ht="15.75" hidden="1" customHeight="1" x14ac:dyDescent="0.2"/>
    <row r="25" spans="1:401" ht="15.75" hidden="1" customHeight="1" x14ac:dyDescent="0.2"/>
    <row r="26" spans="1:401" ht="15.75" hidden="1" customHeight="1" x14ac:dyDescent="0.2"/>
    <row r="27" spans="1:401" ht="15.75" hidden="1" customHeight="1" x14ac:dyDescent="0.2"/>
    <row r="28" spans="1:401" ht="15.75" hidden="1" customHeight="1" x14ac:dyDescent="0.2"/>
    <row r="29" spans="1:401" ht="15.75" hidden="1" customHeight="1" x14ac:dyDescent="0.2"/>
    <row r="30" spans="1:401" ht="15.75" hidden="1" customHeight="1" x14ac:dyDescent="0.2"/>
    <row r="31" spans="1:401" ht="15.75" hidden="1" customHeight="1" x14ac:dyDescent="0.2"/>
    <row r="32" spans="1:401" ht="15.75" hidden="1" customHeight="1" x14ac:dyDescent="0.2"/>
    <row r="33" ht="15.75" hidden="1" customHeight="1" x14ac:dyDescent="0.2"/>
    <row r="34" ht="15.75" hidden="1" customHeight="1" x14ac:dyDescent="0.2"/>
    <row r="35" ht="15.75" hidden="1" customHeight="1" x14ac:dyDescent="0.2"/>
    <row r="36" ht="15.75" hidden="1" customHeight="1" x14ac:dyDescent="0.2"/>
    <row r="37" ht="15.75" hidden="1" customHeight="1" x14ac:dyDescent="0.2"/>
    <row r="38" ht="15.75" hidden="1" customHeight="1" x14ac:dyDescent="0.2"/>
    <row r="39" ht="15.75" hidden="1" customHeight="1" x14ac:dyDescent="0.2"/>
    <row r="40" ht="15.75" hidden="1" customHeight="1" x14ac:dyDescent="0.2"/>
    <row r="41" ht="15.75" hidden="1" customHeight="1" x14ac:dyDescent="0.2"/>
    <row r="42" ht="15.75" hidden="1" customHeight="1" x14ac:dyDescent="0.2"/>
    <row r="43" ht="15.75" hidden="1" customHeight="1" x14ac:dyDescent="0.2"/>
    <row r="44" ht="15.75" hidden="1" customHeight="1" x14ac:dyDescent="0.2"/>
    <row r="45" ht="15.75" hidden="1" customHeight="1" x14ac:dyDescent="0.2"/>
    <row r="46" ht="15.75" hidden="1" customHeight="1" x14ac:dyDescent="0.2"/>
    <row r="47" ht="15.75" hidden="1" customHeight="1" x14ac:dyDescent="0.2"/>
    <row r="48" ht="15.75" hidden="1" customHeight="1" x14ac:dyDescent="0.2"/>
    <row r="49" ht="15.75" hidden="1" customHeight="1" x14ac:dyDescent="0.2"/>
    <row r="50" ht="15.75" hidden="1" customHeight="1" x14ac:dyDescent="0.2"/>
    <row r="51" ht="15.75" hidden="1" customHeight="1" x14ac:dyDescent="0.2"/>
    <row r="52" ht="15.75" hidden="1" customHeight="1" x14ac:dyDescent="0.2"/>
    <row r="53" ht="15.75" hidden="1" customHeight="1" x14ac:dyDescent="0.2"/>
    <row r="54" ht="15.75" hidden="1" customHeight="1" x14ac:dyDescent="0.2"/>
    <row r="55" ht="15.75" hidden="1" customHeight="1" x14ac:dyDescent="0.2"/>
    <row r="56" ht="15.75" hidden="1" customHeight="1" x14ac:dyDescent="0.2"/>
    <row r="57" ht="15.75" hidden="1" customHeight="1" x14ac:dyDescent="0.2"/>
    <row r="58" ht="15.75" hidden="1" customHeight="1" x14ac:dyDescent="0.2"/>
    <row r="59" ht="15.75" hidden="1" customHeight="1" x14ac:dyDescent="0.2"/>
    <row r="60" ht="15.75" hidden="1" customHeight="1" x14ac:dyDescent="0.2"/>
    <row r="61" ht="15.75" hidden="1" customHeight="1" x14ac:dyDescent="0.2"/>
    <row r="62" ht="15.75" hidden="1" customHeight="1" x14ac:dyDescent="0.2"/>
    <row r="63" ht="15.75" hidden="1" customHeight="1" x14ac:dyDescent="0.2"/>
    <row r="64" ht="15.75" hidden="1" customHeight="1" x14ac:dyDescent="0.2"/>
    <row r="65" ht="15.75" hidden="1" customHeight="1" x14ac:dyDescent="0.2"/>
    <row r="66" ht="15.75" hidden="1" customHeight="1" x14ac:dyDescent="0.2"/>
    <row r="67" ht="15.75" hidden="1" customHeight="1" x14ac:dyDescent="0.2"/>
    <row r="68" ht="15.75" hidden="1" customHeight="1" x14ac:dyDescent="0.2"/>
    <row r="69" ht="15.75" hidden="1" customHeight="1" x14ac:dyDescent="0.2"/>
    <row r="70" ht="15.75" hidden="1" customHeight="1" x14ac:dyDescent="0.2"/>
    <row r="71" ht="15.75" hidden="1" customHeight="1" x14ac:dyDescent="0.2"/>
    <row r="72" ht="15.75" hidden="1" customHeight="1" x14ac:dyDescent="0.2"/>
    <row r="73" ht="15.75" hidden="1" customHeight="1" x14ac:dyDescent="0.2"/>
    <row r="74" ht="15.75" hidden="1" customHeight="1" x14ac:dyDescent="0.2"/>
    <row r="75" ht="15.75" hidden="1" customHeight="1" x14ac:dyDescent="0.2"/>
    <row r="76" ht="15.75" hidden="1" customHeight="1" x14ac:dyDescent="0.2"/>
    <row r="77" ht="15.75" hidden="1" customHeight="1" x14ac:dyDescent="0.2"/>
    <row r="78" ht="15.75" hidden="1" customHeight="1" x14ac:dyDescent="0.2"/>
    <row r="79" ht="15.75" hidden="1" customHeight="1" x14ac:dyDescent="0.2"/>
    <row r="80" ht="15.75" hidden="1" customHeight="1" x14ac:dyDescent="0.2"/>
    <row r="81" ht="15.75" hidden="1" customHeight="1" x14ac:dyDescent="0.2"/>
    <row r="82" ht="15.75" hidden="1" customHeight="1" x14ac:dyDescent="0.2"/>
    <row r="83" ht="15.75" hidden="1" customHeight="1" x14ac:dyDescent="0.2"/>
    <row r="84" ht="15.75" hidden="1" customHeight="1" x14ac:dyDescent="0.2"/>
    <row r="85" ht="15.75" hidden="1" customHeight="1" x14ac:dyDescent="0.2"/>
    <row r="86" ht="15.75" hidden="1" customHeight="1" x14ac:dyDescent="0.2"/>
    <row r="87" ht="15.75" hidden="1" customHeight="1" x14ac:dyDescent="0.2"/>
    <row r="88" ht="15.75" hidden="1" customHeight="1" x14ac:dyDescent="0.2"/>
    <row r="89" ht="15.75" hidden="1" customHeight="1" x14ac:dyDescent="0.2"/>
    <row r="90" ht="15.75" hidden="1" customHeight="1" x14ac:dyDescent="0.2"/>
    <row r="91" ht="15.75" hidden="1" customHeight="1" x14ac:dyDescent="0.2"/>
    <row r="92" ht="15.75" hidden="1" customHeight="1" x14ac:dyDescent="0.2"/>
    <row r="93" ht="15.75" hidden="1" customHeight="1" x14ac:dyDescent="0.2"/>
    <row r="94" ht="15.75" hidden="1" customHeight="1" x14ac:dyDescent="0.2"/>
    <row r="95" ht="15.75" hidden="1" customHeight="1" x14ac:dyDescent="0.2"/>
    <row r="96" ht="15.75" hidden="1" customHeight="1" x14ac:dyDescent="0.2"/>
    <row r="97" ht="15.75" hidden="1" customHeight="1" x14ac:dyDescent="0.2"/>
    <row r="98" ht="15.75" hidden="1" customHeight="1" x14ac:dyDescent="0.2"/>
    <row r="99" ht="15.75" hidden="1" customHeight="1" x14ac:dyDescent="0.2"/>
    <row r="100" ht="15.75" hidden="1" customHeight="1" x14ac:dyDescent="0.2"/>
    <row r="101" ht="15.75" hidden="1" customHeight="1" x14ac:dyDescent="0.2"/>
    <row r="102" ht="15.75" hidden="1" customHeight="1" x14ac:dyDescent="0.2"/>
    <row r="103" ht="15.75" hidden="1" customHeight="1" x14ac:dyDescent="0.2"/>
    <row r="104" ht="15.75" hidden="1" customHeight="1" x14ac:dyDescent="0.2"/>
    <row r="105" ht="15.75" hidden="1" customHeight="1" x14ac:dyDescent="0.2"/>
    <row r="106" ht="15.75" hidden="1" customHeight="1" x14ac:dyDescent="0.2"/>
    <row r="107" ht="15.75" hidden="1" customHeight="1" x14ac:dyDescent="0.2"/>
    <row r="108" ht="15.75" hidden="1" customHeight="1" x14ac:dyDescent="0.2"/>
    <row r="109" ht="15.75" hidden="1" customHeight="1" x14ac:dyDescent="0.2"/>
    <row r="110" ht="15.75" hidden="1" customHeight="1" x14ac:dyDescent="0.2"/>
    <row r="111" ht="15.75" hidden="1" customHeight="1" x14ac:dyDescent="0.2"/>
    <row r="112" ht="15.75" hidden="1" customHeight="1" x14ac:dyDescent="0.2"/>
    <row r="113" ht="15.75" hidden="1" customHeight="1" x14ac:dyDescent="0.2"/>
    <row r="114" ht="15.75" hidden="1" customHeight="1" x14ac:dyDescent="0.2"/>
    <row r="115" ht="15.75" hidden="1" customHeight="1" x14ac:dyDescent="0.2"/>
    <row r="116" ht="15.75" hidden="1" customHeight="1" x14ac:dyDescent="0.2"/>
    <row r="117" ht="15.75" hidden="1" customHeight="1" x14ac:dyDescent="0.2"/>
    <row r="118" ht="15.75" hidden="1" customHeight="1" x14ac:dyDescent="0.2"/>
    <row r="119" ht="15.75" hidden="1" customHeight="1" x14ac:dyDescent="0.2"/>
    <row r="120" ht="15.75" hidden="1" customHeight="1" x14ac:dyDescent="0.2"/>
    <row r="121" ht="15.75" hidden="1" customHeight="1" x14ac:dyDescent="0.2"/>
    <row r="122" ht="15.75" hidden="1" customHeight="1" x14ac:dyDescent="0.2"/>
    <row r="123" ht="15.75" hidden="1" customHeight="1" x14ac:dyDescent="0.2"/>
    <row r="124" ht="15.75" hidden="1" customHeight="1" x14ac:dyDescent="0.2"/>
    <row r="125" ht="15.75" hidden="1" customHeight="1" x14ac:dyDescent="0.2"/>
    <row r="126" ht="15.75" hidden="1" customHeight="1" x14ac:dyDescent="0.2"/>
    <row r="127" ht="15.75" hidden="1" customHeight="1" x14ac:dyDescent="0.2"/>
    <row r="128" ht="15.75" hidden="1" customHeight="1" x14ac:dyDescent="0.2"/>
    <row r="129" ht="15.75" hidden="1" customHeight="1" x14ac:dyDescent="0.2"/>
    <row r="130" ht="15.75" hidden="1" customHeight="1" x14ac:dyDescent="0.2"/>
    <row r="131" ht="15.75" hidden="1" customHeight="1" x14ac:dyDescent="0.2"/>
    <row r="132" ht="15.75" hidden="1" customHeight="1" x14ac:dyDescent="0.2"/>
    <row r="133" ht="15.75" hidden="1" customHeight="1" x14ac:dyDescent="0.2"/>
    <row r="134" ht="15.75" hidden="1" customHeight="1" x14ac:dyDescent="0.2"/>
    <row r="135" ht="15.75" hidden="1" customHeight="1" x14ac:dyDescent="0.2"/>
    <row r="136" ht="15.75" hidden="1" customHeight="1" x14ac:dyDescent="0.2"/>
    <row r="137" ht="15.75" hidden="1" customHeight="1" x14ac:dyDescent="0.2"/>
    <row r="138" ht="15.75" hidden="1" customHeight="1" x14ac:dyDescent="0.2"/>
    <row r="139" ht="15.75" hidden="1" customHeight="1" x14ac:dyDescent="0.2"/>
    <row r="140" ht="15.75" hidden="1" customHeight="1" x14ac:dyDescent="0.2"/>
    <row r="141" ht="15.75" hidden="1" customHeight="1" x14ac:dyDescent="0.2"/>
    <row r="142" ht="15.75" hidden="1" customHeight="1" x14ac:dyDescent="0.2"/>
    <row r="143" ht="15.75" hidden="1" customHeight="1" x14ac:dyDescent="0.2"/>
    <row r="144" ht="15.75" hidden="1" customHeight="1" x14ac:dyDescent="0.2"/>
    <row r="145" ht="15.75" hidden="1" customHeight="1" x14ac:dyDescent="0.2"/>
    <row r="146" ht="15.75" hidden="1" customHeight="1" x14ac:dyDescent="0.2"/>
    <row r="147" ht="15.75" hidden="1" customHeight="1" x14ac:dyDescent="0.2"/>
    <row r="148" ht="15.75" hidden="1" customHeight="1" x14ac:dyDescent="0.2"/>
    <row r="149" ht="15.75" hidden="1" customHeight="1" x14ac:dyDescent="0.2"/>
    <row r="150" ht="15.75" hidden="1" customHeight="1" x14ac:dyDescent="0.2"/>
    <row r="151" ht="15.75" hidden="1" customHeight="1" x14ac:dyDescent="0.2"/>
    <row r="152" ht="15.75" hidden="1" customHeight="1" x14ac:dyDescent="0.2"/>
    <row r="153" ht="15.75" hidden="1" customHeight="1" x14ac:dyDescent="0.2"/>
    <row r="154" ht="15.75" hidden="1" customHeight="1" x14ac:dyDescent="0.2"/>
    <row r="155" ht="15.75" hidden="1" customHeight="1" x14ac:dyDescent="0.2"/>
    <row r="156" ht="15.75" hidden="1" customHeight="1" x14ac:dyDescent="0.2"/>
    <row r="157" ht="15.75" hidden="1" customHeight="1" x14ac:dyDescent="0.2"/>
    <row r="158" ht="15.75" hidden="1" customHeight="1" x14ac:dyDescent="0.2"/>
    <row r="159" ht="15.75" hidden="1" customHeight="1" x14ac:dyDescent="0.2"/>
    <row r="160" ht="15.75" hidden="1" customHeight="1" x14ac:dyDescent="0.2"/>
    <row r="161" ht="15.75" hidden="1" customHeight="1" x14ac:dyDescent="0.2"/>
    <row r="162" ht="15.75" hidden="1" customHeight="1" x14ac:dyDescent="0.2"/>
    <row r="163" ht="15.75" hidden="1" customHeight="1" x14ac:dyDescent="0.2"/>
    <row r="164" ht="15.75" hidden="1" customHeight="1" x14ac:dyDescent="0.2"/>
    <row r="165" ht="15.75" hidden="1" customHeight="1" x14ac:dyDescent="0.2"/>
    <row r="166" ht="15.75" hidden="1" customHeight="1" x14ac:dyDescent="0.2"/>
    <row r="167" ht="15.75" hidden="1" customHeight="1" x14ac:dyDescent="0.2"/>
    <row r="168" ht="15.75" hidden="1" customHeight="1" x14ac:dyDescent="0.2"/>
    <row r="169" ht="15.75" hidden="1" customHeight="1" x14ac:dyDescent="0.2"/>
    <row r="170" ht="15.75" hidden="1" customHeight="1" x14ac:dyDescent="0.2"/>
    <row r="171" ht="15.75" hidden="1" customHeight="1" x14ac:dyDescent="0.2"/>
    <row r="172" ht="15.75" hidden="1" customHeight="1" x14ac:dyDescent="0.2"/>
    <row r="173" ht="15.75" hidden="1" customHeight="1" x14ac:dyDescent="0.2"/>
    <row r="174" ht="15.75" hidden="1" customHeight="1" x14ac:dyDescent="0.2"/>
    <row r="175" ht="15.75" hidden="1" customHeight="1" x14ac:dyDescent="0.2"/>
    <row r="176" ht="15.75" hidden="1" customHeight="1" x14ac:dyDescent="0.2"/>
    <row r="177" ht="15.75" hidden="1" customHeight="1" x14ac:dyDescent="0.2"/>
    <row r="178" ht="15.75" hidden="1" customHeight="1" x14ac:dyDescent="0.2"/>
    <row r="179" ht="15.75" hidden="1" customHeight="1" x14ac:dyDescent="0.2"/>
    <row r="180" ht="15.75" hidden="1" customHeight="1" x14ac:dyDescent="0.2"/>
    <row r="181" ht="15.75" hidden="1" customHeight="1" x14ac:dyDescent="0.2"/>
    <row r="182" ht="15.75" hidden="1" customHeight="1" x14ac:dyDescent="0.2"/>
    <row r="183" ht="15.75" hidden="1" customHeight="1" x14ac:dyDescent="0.2"/>
    <row r="184" ht="15.75" hidden="1" customHeight="1" x14ac:dyDescent="0.2"/>
    <row r="185" ht="15.75" hidden="1" customHeight="1" x14ac:dyDescent="0.2"/>
    <row r="186" ht="15.75" hidden="1" customHeight="1" x14ac:dyDescent="0.2"/>
    <row r="187" ht="15.75" hidden="1" customHeight="1" x14ac:dyDescent="0.2"/>
    <row r="188" ht="15.75" hidden="1" customHeight="1" x14ac:dyDescent="0.2"/>
    <row r="189" ht="15.75" hidden="1" customHeight="1" x14ac:dyDescent="0.2"/>
    <row r="190" ht="15.75" hidden="1" customHeight="1" x14ac:dyDescent="0.2"/>
    <row r="191" ht="15.75" hidden="1" customHeight="1" x14ac:dyDescent="0.2"/>
    <row r="192" ht="15.75" hidden="1" customHeight="1" x14ac:dyDescent="0.2"/>
    <row r="193" ht="15.75" hidden="1" customHeight="1" x14ac:dyDescent="0.2"/>
    <row r="194" ht="15.75" hidden="1" customHeight="1" x14ac:dyDescent="0.2"/>
    <row r="195" ht="15.75" hidden="1" customHeight="1" x14ac:dyDescent="0.2"/>
    <row r="196" ht="15.75" hidden="1" customHeight="1" x14ac:dyDescent="0.2"/>
    <row r="197" ht="15.75" hidden="1" customHeight="1" x14ac:dyDescent="0.2"/>
    <row r="198" ht="15.75" hidden="1" customHeight="1" x14ac:dyDescent="0.2"/>
    <row r="199" ht="15.75" hidden="1" customHeight="1" x14ac:dyDescent="0.2"/>
    <row r="200" ht="15.75" hidden="1" customHeight="1" x14ac:dyDescent="0.2"/>
    <row r="201" ht="15.75" hidden="1" customHeight="1" x14ac:dyDescent="0.2"/>
    <row r="202" ht="15.75" hidden="1" customHeight="1" x14ac:dyDescent="0.2"/>
    <row r="203" ht="15.75" hidden="1" customHeight="1" x14ac:dyDescent="0.2"/>
    <row r="204" ht="15.75" hidden="1" customHeight="1" x14ac:dyDescent="0.2"/>
    <row r="205" ht="15.75" hidden="1" customHeight="1" x14ac:dyDescent="0.2"/>
    <row r="206" ht="15.75" hidden="1" customHeight="1" x14ac:dyDescent="0.2"/>
    <row r="207" ht="15.75" hidden="1" customHeight="1" x14ac:dyDescent="0.2"/>
    <row r="208" ht="15.75" hidden="1" customHeight="1" x14ac:dyDescent="0.2"/>
    <row r="209" ht="15.75" hidden="1" customHeight="1" x14ac:dyDescent="0.2"/>
    <row r="210" ht="15.75" hidden="1" customHeight="1" x14ac:dyDescent="0.2"/>
    <row r="211" ht="15.75" hidden="1" customHeight="1" x14ac:dyDescent="0.2"/>
    <row r="212" ht="15.75" hidden="1" customHeight="1" x14ac:dyDescent="0.2"/>
    <row r="213" ht="15.75" hidden="1" customHeight="1" x14ac:dyDescent="0.2"/>
    <row r="214" ht="15.75" hidden="1" customHeight="1" x14ac:dyDescent="0.2"/>
    <row r="215" ht="15.75" hidden="1" customHeight="1" x14ac:dyDescent="0.2"/>
    <row r="216" ht="15.75" hidden="1" customHeight="1" x14ac:dyDescent="0.2"/>
    <row r="217" ht="15.75" hidden="1" customHeight="1" x14ac:dyDescent="0.2"/>
    <row r="218" ht="15.75" hidden="1" customHeight="1" x14ac:dyDescent="0.2"/>
    <row r="219" ht="15.75" hidden="1" customHeight="1" x14ac:dyDescent="0.2"/>
    <row r="220" ht="15.75" hidden="1" customHeight="1" x14ac:dyDescent="0.2"/>
    <row r="221" ht="15.75" hidden="1" customHeight="1" x14ac:dyDescent="0.2"/>
    <row r="222" ht="15.75" hidden="1" customHeight="1" x14ac:dyDescent="0.2"/>
    <row r="223" ht="15.75" hidden="1" customHeight="1" x14ac:dyDescent="0.2"/>
    <row r="224" ht="15.75" hidden="1" customHeight="1" x14ac:dyDescent="0.2"/>
    <row r="225" ht="15.75" hidden="1" customHeight="1" x14ac:dyDescent="0.2"/>
    <row r="226" ht="15.75" hidden="1" customHeight="1" x14ac:dyDescent="0.2"/>
    <row r="227" ht="15.75" hidden="1" customHeight="1" x14ac:dyDescent="0.2"/>
    <row r="228" ht="15.75" hidden="1" customHeight="1" x14ac:dyDescent="0.2"/>
    <row r="229" ht="15.75" hidden="1" customHeight="1" x14ac:dyDescent="0.2"/>
    <row r="230" ht="15.75" hidden="1" customHeight="1" x14ac:dyDescent="0.2"/>
    <row r="231" ht="15.75" hidden="1" customHeight="1" x14ac:dyDescent="0.2"/>
    <row r="232" ht="15.75" hidden="1" customHeight="1" x14ac:dyDescent="0.2"/>
    <row r="233" ht="15.75" hidden="1" customHeight="1" x14ac:dyDescent="0.2"/>
    <row r="234" ht="15.75" hidden="1" customHeight="1" x14ac:dyDescent="0.2"/>
    <row r="235" ht="15.75" hidden="1" customHeight="1" x14ac:dyDescent="0.2"/>
    <row r="236" ht="15.75" hidden="1" customHeight="1" x14ac:dyDescent="0.2"/>
    <row r="237" ht="15.75" hidden="1" customHeight="1" x14ac:dyDescent="0.2"/>
    <row r="238" ht="15.75" hidden="1" customHeight="1" x14ac:dyDescent="0.2"/>
    <row r="239" ht="15.75" hidden="1" customHeight="1" x14ac:dyDescent="0.2"/>
    <row r="240" ht="15.75" hidden="1" customHeight="1" x14ac:dyDescent="0.2"/>
    <row r="241" ht="15.75" hidden="1" customHeight="1" x14ac:dyDescent="0.2"/>
    <row r="242" ht="15.75" hidden="1" customHeight="1" x14ac:dyDescent="0.2"/>
    <row r="243" ht="15.75" hidden="1" customHeight="1" x14ac:dyDescent="0.2"/>
    <row r="244" ht="15.75" hidden="1" customHeight="1" x14ac:dyDescent="0.2"/>
    <row r="245" ht="15.75" hidden="1" customHeight="1" x14ac:dyDescent="0.2"/>
    <row r="246" ht="15.75" hidden="1" customHeight="1" x14ac:dyDescent="0.2"/>
    <row r="247" ht="15.75" hidden="1" customHeight="1" x14ac:dyDescent="0.2"/>
    <row r="248" ht="15.75" hidden="1" customHeight="1" x14ac:dyDescent="0.2"/>
    <row r="249" ht="15.75" hidden="1" customHeight="1" x14ac:dyDescent="0.2"/>
    <row r="250" ht="15.75" hidden="1" customHeight="1" x14ac:dyDescent="0.2"/>
    <row r="251" ht="15.75" hidden="1" customHeight="1" x14ac:dyDescent="0.2"/>
    <row r="252" ht="15.75" hidden="1" customHeight="1" x14ac:dyDescent="0.2"/>
    <row r="253" ht="15.75" hidden="1" customHeight="1" x14ac:dyDescent="0.2"/>
    <row r="254" ht="15.75" hidden="1" customHeight="1" x14ac:dyDescent="0.2"/>
    <row r="255" ht="15.75" hidden="1" customHeight="1" x14ac:dyDescent="0.2"/>
    <row r="256" ht="15.75" hidden="1" customHeight="1" x14ac:dyDescent="0.2"/>
    <row r="257" ht="15.75" hidden="1" customHeight="1" x14ac:dyDescent="0.2"/>
    <row r="258" ht="15.75" hidden="1" customHeight="1" x14ac:dyDescent="0.2"/>
    <row r="259" ht="15.75" hidden="1" customHeight="1" x14ac:dyDescent="0.2"/>
    <row r="260" ht="15.75" hidden="1" customHeight="1" x14ac:dyDescent="0.2"/>
    <row r="261" ht="15.75" hidden="1" customHeight="1" x14ac:dyDescent="0.2"/>
    <row r="262" ht="15.75" hidden="1" customHeight="1" x14ac:dyDescent="0.2"/>
    <row r="263" ht="15.75" hidden="1" customHeight="1" x14ac:dyDescent="0.2"/>
    <row r="264" ht="15.75" hidden="1" customHeight="1" x14ac:dyDescent="0.2"/>
    <row r="265" ht="15.75" hidden="1" customHeight="1" x14ac:dyDescent="0.2"/>
    <row r="266" ht="15.75" hidden="1" customHeight="1" x14ac:dyDescent="0.2"/>
    <row r="267" ht="15.75" hidden="1" customHeight="1" x14ac:dyDescent="0.2"/>
    <row r="268" ht="15.75" hidden="1" customHeight="1" x14ac:dyDescent="0.2"/>
    <row r="269" ht="15.75" hidden="1" customHeight="1" x14ac:dyDescent="0.2"/>
    <row r="270" ht="15.75" hidden="1" customHeight="1" x14ac:dyDescent="0.2"/>
    <row r="271" ht="15.75" hidden="1" customHeight="1" x14ac:dyDescent="0.2"/>
    <row r="272" ht="15.75" hidden="1" customHeight="1" x14ac:dyDescent="0.2"/>
    <row r="273" ht="15.75" hidden="1" customHeight="1" x14ac:dyDescent="0.2"/>
    <row r="274" ht="15.75" hidden="1" customHeight="1" x14ac:dyDescent="0.2"/>
    <row r="275" ht="15.75" hidden="1" customHeight="1" x14ac:dyDescent="0.2"/>
    <row r="276" ht="15.75" hidden="1" customHeight="1" x14ac:dyDescent="0.2"/>
    <row r="277" ht="15.75" hidden="1" customHeight="1" x14ac:dyDescent="0.2"/>
    <row r="278" ht="15.75" hidden="1" customHeight="1" x14ac:dyDescent="0.2"/>
    <row r="279" ht="15.75" hidden="1" customHeight="1" x14ac:dyDescent="0.2"/>
    <row r="280" ht="15.75" hidden="1" customHeight="1" x14ac:dyDescent="0.2"/>
    <row r="281" ht="15.75" hidden="1" customHeight="1" x14ac:dyDescent="0.2"/>
    <row r="282" ht="15.75" hidden="1" customHeight="1" x14ac:dyDescent="0.2"/>
    <row r="283" ht="15.75" hidden="1" customHeight="1" x14ac:dyDescent="0.2"/>
    <row r="284" ht="15.75" hidden="1" customHeight="1" x14ac:dyDescent="0.2"/>
    <row r="285" ht="15.75" hidden="1" customHeight="1" x14ac:dyDescent="0.2"/>
    <row r="286" ht="15.75" hidden="1" customHeight="1" x14ac:dyDescent="0.2"/>
    <row r="287" ht="15.75" hidden="1" customHeight="1" x14ac:dyDescent="0.2"/>
    <row r="288" ht="15.75" hidden="1" customHeight="1" x14ac:dyDescent="0.2"/>
    <row r="289" ht="15.75" hidden="1" customHeight="1" x14ac:dyDescent="0.2"/>
    <row r="290" ht="15.75" hidden="1" customHeight="1" x14ac:dyDescent="0.2"/>
    <row r="291" ht="15.75" hidden="1" customHeight="1" x14ac:dyDescent="0.2"/>
    <row r="292" ht="15.75" hidden="1" customHeight="1" x14ac:dyDescent="0.2"/>
    <row r="293" ht="15.75" hidden="1" customHeight="1" x14ac:dyDescent="0.2"/>
    <row r="294" ht="15.75" hidden="1" customHeight="1" x14ac:dyDescent="0.2"/>
    <row r="295" ht="15.75" hidden="1" customHeight="1" x14ac:dyDescent="0.2"/>
    <row r="296" ht="15.75" hidden="1" customHeight="1" x14ac:dyDescent="0.2"/>
    <row r="297" ht="15.75" hidden="1" customHeight="1" x14ac:dyDescent="0.2"/>
    <row r="298" ht="15.75" hidden="1" customHeight="1" x14ac:dyDescent="0.2"/>
    <row r="299" ht="15.75" hidden="1" customHeight="1" x14ac:dyDescent="0.2"/>
    <row r="300" ht="15.75" hidden="1" customHeight="1" x14ac:dyDescent="0.2"/>
    <row r="301" ht="15.75" hidden="1" customHeight="1" x14ac:dyDescent="0.2"/>
    <row r="302" ht="15.75" hidden="1" customHeight="1" x14ac:dyDescent="0.2"/>
    <row r="303" ht="15.75" hidden="1" customHeight="1" x14ac:dyDescent="0.2"/>
    <row r="304" ht="15.75" hidden="1" customHeight="1" x14ac:dyDescent="0.2"/>
    <row r="305" ht="15.75" hidden="1" customHeight="1" x14ac:dyDescent="0.2"/>
    <row r="306" ht="15.75" hidden="1" customHeight="1" x14ac:dyDescent="0.2"/>
    <row r="307" ht="15.75" hidden="1" customHeight="1" x14ac:dyDescent="0.2"/>
    <row r="308" ht="15.75" hidden="1" customHeight="1" x14ac:dyDescent="0.2"/>
    <row r="309" ht="15.75" hidden="1" customHeight="1" x14ac:dyDescent="0.2"/>
    <row r="310" ht="15.75" hidden="1" customHeight="1" x14ac:dyDescent="0.2"/>
    <row r="311" ht="15.75" hidden="1" customHeight="1" x14ac:dyDescent="0.2"/>
    <row r="312" ht="15.75" hidden="1" customHeight="1" x14ac:dyDescent="0.2"/>
    <row r="313" ht="15.75" hidden="1" customHeight="1" x14ac:dyDescent="0.2"/>
    <row r="314" ht="15.75" hidden="1" customHeight="1" x14ac:dyDescent="0.2"/>
    <row r="315" ht="15.75" hidden="1" customHeight="1" x14ac:dyDescent="0.2"/>
    <row r="316" ht="15.75" hidden="1" customHeight="1" x14ac:dyDescent="0.2"/>
    <row r="317" ht="15.75" hidden="1" customHeight="1" x14ac:dyDescent="0.2"/>
    <row r="318" ht="15.75" hidden="1" customHeight="1" x14ac:dyDescent="0.2"/>
    <row r="319" ht="15.75" hidden="1" customHeight="1" x14ac:dyDescent="0.2"/>
    <row r="320" ht="15.75" hidden="1" customHeight="1" x14ac:dyDescent="0.2"/>
    <row r="321" ht="15.75" hidden="1" customHeight="1" x14ac:dyDescent="0.2"/>
    <row r="322" ht="15.75" hidden="1" customHeight="1" x14ac:dyDescent="0.2"/>
    <row r="323" ht="15.75" hidden="1" customHeight="1" x14ac:dyDescent="0.2"/>
    <row r="324" ht="15.75" hidden="1" customHeight="1" x14ac:dyDescent="0.2"/>
    <row r="325" ht="15.75" hidden="1" customHeight="1" x14ac:dyDescent="0.2"/>
    <row r="326" ht="15.75" hidden="1" customHeight="1" x14ac:dyDescent="0.2"/>
    <row r="327" ht="15.75" hidden="1" customHeight="1" x14ac:dyDescent="0.2"/>
    <row r="328" ht="15.75" hidden="1" customHeight="1" x14ac:dyDescent="0.2"/>
    <row r="329" ht="15.75" hidden="1" customHeight="1" x14ac:dyDescent="0.2"/>
    <row r="330" ht="15.75" hidden="1" customHeight="1" x14ac:dyDescent="0.2"/>
    <row r="331" ht="15.75" hidden="1" customHeight="1" x14ac:dyDescent="0.2"/>
    <row r="332" ht="15.75" hidden="1" customHeight="1" x14ac:dyDescent="0.2"/>
    <row r="333" ht="15.75" hidden="1" customHeight="1" x14ac:dyDescent="0.2"/>
    <row r="334" ht="15.75" hidden="1" customHeight="1" x14ac:dyDescent="0.2"/>
    <row r="335" ht="15.75" hidden="1" customHeight="1" x14ac:dyDescent="0.2"/>
    <row r="336" ht="15.75" hidden="1" customHeight="1" x14ac:dyDescent="0.2"/>
    <row r="337" ht="15.75" hidden="1" customHeight="1" x14ac:dyDescent="0.2"/>
    <row r="338" ht="15.75" hidden="1" customHeight="1" x14ac:dyDescent="0.2"/>
    <row r="339" ht="15.75" hidden="1" customHeight="1" x14ac:dyDescent="0.2"/>
    <row r="340" ht="15.75" hidden="1" customHeight="1" x14ac:dyDescent="0.2"/>
    <row r="341" ht="15.75" hidden="1" customHeight="1" x14ac:dyDescent="0.2"/>
    <row r="342" ht="15.75" hidden="1" customHeight="1" x14ac:dyDescent="0.2"/>
    <row r="343" ht="15.75" hidden="1" customHeight="1" x14ac:dyDescent="0.2"/>
    <row r="344" ht="15.75" hidden="1" customHeight="1" x14ac:dyDescent="0.2"/>
    <row r="345" ht="15.75" hidden="1" customHeight="1" x14ac:dyDescent="0.2"/>
    <row r="346" ht="15.75" hidden="1" customHeight="1" x14ac:dyDescent="0.2"/>
    <row r="347" ht="15.75" hidden="1" customHeight="1" x14ac:dyDescent="0.2"/>
    <row r="348" ht="15.75" hidden="1" customHeight="1" x14ac:dyDescent="0.2"/>
    <row r="349" ht="15.75" hidden="1" customHeight="1" x14ac:dyDescent="0.2"/>
    <row r="350" ht="15.75" hidden="1" customHeight="1" x14ac:dyDescent="0.2"/>
    <row r="351" ht="15.75" hidden="1" customHeight="1" x14ac:dyDescent="0.2"/>
    <row r="352" ht="15.75" hidden="1" customHeight="1" x14ac:dyDescent="0.2"/>
    <row r="353" ht="15.75" hidden="1" customHeight="1" x14ac:dyDescent="0.2"/>
    <row r="354" ht="15.75" hidden="1" customHeight="1" x14ac:dyDescent="0.2"/>
    <row r="355" ht="15.75" hidden="1" customHeight="1" x14ac:dyDescent="0.2"/>
    <row r="356" ht="15.75" hidden="1" customHeight="1" x14ac:dyDescent="0.2"/>
    <row r="357" ht="15.75" hidden="1" customHeight="1" x14ac:dyDescent="0.2"/>
    <row r="358" ht="15.75" hidden="1" customHeight="1" x14ac:dyDescent="0.2"/>
    <row r="359" ht="15.75" hidden="1" customHeight="1" x14ac:dyDescent="0.2"/>
    <row r="360" ht="15.75" hidden="1" customHeight="1" x14ac:dyDescent="0.2"/>
    <row r="361" ht="15.75" hidden="1" customHeight="1" x14ac:dyDescent="0.2"/>
    <row r="362" ht="15.75" hidden="1" customHeight="1" x14ac:dyDescent="0.2"/>
    <row r="363" ht="15.75" hidden="1" customHeight="1" x14ac:dyDescent="0.2"/>
    <row r="364" ht="15.75" hidden="1" customHeight="1" x14ac:dyDescent="0.2"/>
    <row r="365" ht="15.75" hidden="1" customHeight="1" x14ac:dyDescent="0.2"/>
    <row r="366" ht="15.75" hidden="1" customHeight="1" x14ac:dyDescent="0.2"/>
    <row r="367" ht="15.75" hidden="1" customHeight="1" x14ac:dyDescent="0.2"/>
    <row r="368" ht="15.75" hidden="1" customHeight="1" x14ac:dyDescent="0.2"/>
    <row r="369" ht="15.75" hidden="1" customHeight="1" x14ac:dyDescent="0.2"/>
    <row r="370" ht="15.75" hidden="1" customHeight="1" x14ac:dyDescent="0.2"/>
    <row r="371" ht="15.75" hidden="1" customHeight="1" x14ac:dyDescent="0.2"/>
    <row r="372" ht="15.75" hidden="1" customHeight="1" x14ac:dyDescent="0.2"/>
    <row r="373" ht="15.75" hidden="1" customHeight="1" x14ac:dyDescent="0.2"/>
    <row r="374" ht="15.75" hidden="1" customHeight="1" x14ac:dyDescent="0.2"/>
    <row r="375" ht="15.75" hidden="1" customHeight="1" x14ac:dyDescent="0.2"/>
    <row r="376" ht="15.75" hidden="1" customHeight="1" x14ac:dyDescent="0.2"/>
    <row r="377" ht="15.75" hidden="1" customHeight="1" x14ac:dyDescent="0.2"/>
    <row r="378" ht="15.75" hidden="1" customHeight="1" x14ac:dyDescent="0.2"/>
    <row r="379" ht="15.75" hidden="1" customHeight="1" x14ac:dyDescent="0.2"/>
    <row r="380" ht="15.75" hidden="1" customHeight="1" x14ac:dyDescent="0.2"/>
    <row r="381" ht="15.75" hidden="1" customHeight="1" x14ac:dyDescent="0.2"/>
    <row r="382" ht="15.75" hidden="1" customHeight="1" x14ac:dyDescent="0.2"/>
    <row r="383" ht="15.75" hidden="1" customHeight="1" x14ac:dyDescent="0.2"/>
    <row r="384" ht="15.75" hidden="1" customHeight="1" x14ac:dyDescent="0.2"/>
    <row r="385" ht="15.75" hidden="1" customHeight="1" x14ac:dyDescent="0.2"/>
    <row r="386" ht="15.75" hidden="1" customHeight="1" x14ac:dyDescent="0.2"/>
    <row r="387" ht="15.75" hidden="1" customHeight="1" x14ac:dyDescent="0.2"/>
    <row r="388" ht="15.75" hidden="1" customHeight="1" x14ac:dyDescent="0.2"/>
    <row r="389" ht="15.75" hidden="1" customHeight="1" x14ac:dyDescent="0.2"/>
    <row r="390" ht="15.75" hidden="1" customHeight="1" x14ac:dyDescent="0.2"/>
    <row r="391" ht="15.75" hidden="1" customHeight="1" x14ac:dyDescent="0.2"/>
    <row r="392" ht="15.75" hidden="1" customHeight="1" x14ac:dyDescent="0.2"/>
    <row r="393" ht="15.75" hidden="1" customHeight="1" x14ac:dyDescent="0.2"/>
    <row r="394" ht="15.75" hidden="1" customHeight="1" x14ac:dyDescent="0.2"/>
    <row r="395" ht="15.75" hidden="1" customHeight="1" x14ac:dyDescent="0.2"/>
    <row r="396" ht="15.75" hidden="1" customHeight="1" x14ac:dyDescent="0.2"/>
    <row r="397" ht="15.75" hidden="1" customHeight="1" x14ac:dyDescent="0.2"/>
    <row r="398" ht="15.75" hidden="1" customHeight="1" x14ac:dyDescent="0.2"/>
    <row r="399" ht="15.75" hidden="1" customHeight="1" x14ac:dyDescent="0.2"/>
    <row r="400" ht="15.75" hidden="1" customHeight="1" x14ac:dyDescent="0.2"/>
    <row r="401" ht="15.75" hidden="1" customHeight="1" x14ac:dyDescent="0.2"/>
    <row r="402" ht="15.75" hidden="1" customHeight="1" x14ac:dyDescent="0.2"/>
    <row r="403" ht="15.75" hidden="1" customHeight="1" x14ac:dyDescent="0.2"/>
    <row r="404" ht="15.75" hidden="1" customHeight="1" x14ac:dyDescent="0.2"/>
    <row r="405" ht="15.75" hidden="1" customHeight="1" x14ac:dyDescent="0.2"/>
    <row r="406" ht="15.75" hidden="1" customHeight="1" x14ac:dyDescent="0.2"/>
    <row r="407" ht="15.75" hidden="1" customHeight="1" x14ac:dyDescent="0.2"/>
    <row r="408" ht="15.75" hidden="1" customHeight="1" x14ac:dyDescent="0.2"/>
    <row r="409" ht="15.75" hidden="1" customHeight="1" x14ac:dyDescent="0.2"/>
    <row r="410" ht="15.75" hidden="1" customHeight="1" x14ac:dyDescent="0.2"/>
    <row r="411" ht="15.75" hidden="1" customHeight="1" x14ac:dyDescent="0.2"/>
    <row r="412" ht="15.75" hidden="1" customHeight="1" x14ac:dyDescent="0.2"/>
    <row r="413" ht="15.75" hidden="1" customHeight="1" x14ac:dyDescent="0.2"/>
    <row r="414" ht="15.75" hidden="1" customHeight="1" x14ac:dyDescent="0.2"/>
    <row r="415" ht="15.75" hidden="1" customHeight="1" x14ac:dyDescent="0.2"/>
    <row r="416" ht="15.75" hidden="1" customHeight="1" x14ac:dyDescent="0.2"/>
    <row r="417" ht="15.75" hidden="1" customHeight="1" x14ac:dyDescent="0.2"/>
    <row r="418" ht="15.75" hidden="1" customHeight="1" x14ac:dyDescent="0.2"/>
    <row r="419" ht="15.75" hidden="1" customHeight="1" x14ac:dyDescent="0.2"/>
    <row r="420" ht="15.75" hidden="1" customHeight="1" x14ac:dyDescent="0.2"/>
    <row r="421" ht="15.75" hidden="1" customHeight="1" x14ac:dyDescent="0.2"/>
    <row r="422" ht="15.75" hidden="1" customHeight="1" x14ac:dyDescent="0.2"/>
    <row r="423" ht="15.75" hidden="1" customHeight="1" x14ac:dyDescent="0.2"/>
    <row r="424" ht="15.75" hidden="1" customHeight="1" x14ac:dyDescent="0.2"/>
    <row r="425" ht="15.75" hidden="1" customHeight="1" x14ac:dyDescent="0.2"/>
    <row r="426" ht="15.75" hidden="1" customHeight="1" x14ac:dyDescent="0.2"/>
    <row r="427" ht="15.75" hidden="1" customHeight="1" x14ac:dyDescent="0.2"/>
    <row r="428" ht="15.75" hidden="1" customHeight="1" x14ac:dyDescent="0.2"/>
    <row r="429" ht="15.75" hidden="1" customHeight="1" x14ac:dyDescent="0.2"/>
    <row r="430" ht="15.75" hidden="1" customHeight="1" x14ac:dyDescent="0.2"/>
    <row r="431" ht="15.75" hidden="1" customHeight="1" x14ac:dyDescent="0.2"/>
    <row r="432" ht="15.75" hidden="1" customHeight="1" x14ac:dyDescent="0.2"/>
    <row r="433" ht="15.75" hidden="1" customHeight="1" x14ac:dyDescent="0.2"/>
    <row r="434" ht="15.75" hidden="1" customHeight="1" x14ac:dyDescent="0.2"/>
    <row r="435" ht="15.75" hidden="1" customHeight="1" x14ac:dyDescent="0.2"/>
    <row r="436" ht="15.75" hidden="1" customHeight="1" x14ac:dyDescent="0.2"/>
    <row r="437" ht="15.75" hidden="1" customHeight="1" x14ac:dyDescent="0.2"/>
    <row r="438" ht="15.75" hidden="1" customHeight="1" x14ac:dyDescent="0.2"/>
    <row r="439" ht="15.75" hidden="1" customHeight="1" x14ac:dyDescent="0.2"/>
    <row r="440" ht="15.75" hidden="1" customHeight="1" x14ac:dyDescent="0.2"/>
    <row r="441" ht="15.75" hidden="1" customHeight="1" x14ac:dyDescent="0.2"/>
    <row r="442" ht="15.75" hidden="1" customHeight="1" x14ac:dyDescent="0.2"/>
    <row r="443" ht="15.75" hidden="1" customHeight="1" x14ac:dyDescent="0.2"/>
    <row r="444" ht="15.75" hidden="1" customHeight="1" x14ac:dyDescent="0.2"/>
    <row r="445" ht="15.75" hidden="1" customHeight="1" x14ac:dyDescent="0.2"/>
    <row r="446" ht="15.75" hidden="1" customHeight="1" x14ac:dyDescent="0.2"/>
    <row r="447" ht="15.75" hidden="1" customHeight="1" x14ac:dyDescent="0.2"/>
    <row r="448" ht="15.75" hidden="1" customHeight="1" x14ac:dyDescent="0.2"/>
    <row r="449" ht="15.75" hidden="1" customHeight="1" x14ac:dyDescent="0.2"/>
    <row r="450" ht="15.75" hidden="1" customHeight="1" x14ac:dyDescent="0.2"/>
    <row r="451" ht="15.75" hidden="1" customHeight="1" x14ac:dyDescent="0.2"/>
    <row r="452" ht="15.75" hidden="1" customHeight="1" x14ac:dyDescent="0.2"/>
    <row r="453" ht="15.75" hidden="1" customHeight="1" x14ac:dyDescent="0.2"/>
    <row r="454" ht="15.75" hidden="1" customHeight="1" x14ac:dyDescent="0.2"/>
    <row r="455" ht="15.75" hidden="1" customHeight="1" x14ac:dyDescent="0.2"/>
    <row r="456" ht="15.75" hidden="1" customHeight="1" x14ac:dyDescent="0.2"/>
    <row r="457" ht="15.75" hidden="1" customHeight="1" x14ac:dyDescent="0.2"/>
    <row r="458" ht="15.75" hidden="1" customHeight="1" x14ac:dyDescent="0.2"/>
    <row r="459" ht="15.75" hidden="1" customHeight="1" x14ac:dyDescent="0.2"/>
    <row r="460" ht="15.75" hidden="1" customHeight="1" x14ac:dyDescent="0.2"/>
    <row r="461" ht="15.75" hidden="1" customHeight="1" x14ac:dyDescent="0.2"/>
    <row r="462" ht="15.75" hidden="1" customHeight="1" x14ac:dyDescent="0.2"/>
    <row r="463" ht="15.75" hidden="1" customHeight="1" x14ac:dyDescent="0.2"/>
    <row r="464" ht="15.75" hidden="1" customHeight="1" x14ac:dyDescent="0.2"/>
    <row r="465" ht="15.75" hidden="1" customHeight="1" x14ac:dyDescent="0.2"/>
    <row r="466" ht="15.75" hidden="1" customHeight="1" x14ac:dyDescent="0.2"/>
    <row r="467" ht="15.75" hidden="1" customHeight="1" x14ac:dyDescent="0.2"/>
    <row r="468" ht="15.75" hidden="1" customHeight="1" x14ac:dyDescent="0.2"/>
    <row r="469" ht="15.75" hidden="1" customHeight="1" x14ac:dyDescent="0.2"/>
    <row r="470" ht="15.75" hidden="1" customHeight="1" x14ac:dyDescent="0.2"/>
    <row r="471" ht="15.75" hidden="1" customHeight="1" x14ac:dyDescent="0.2"/>
    <row r="472" ht="15.75" hidden="1" customHeight="1" x14ac:dyDescent="0.2"/>
    <row r="473" ht="15.75" hidden="1" customHeight="1" x14ac:dyDescent="0.2"/>
    <row r="474" ht="15.75" hidden="1" customHeight="1" x14ac:dyDescent="0.2"/>
    <row r="475" ht="15.75" hidden="1" customHeight="1" x14ac:dyDescent="0.2"/>
    <row r="476" ht="15.75" hidden="1" customHeight="1" x14ac:dyDescent="0.2"/>
    <row r="477" ht="15.75" hidden="1" customHeight="1" x14ac:dyDescent="0.2"/>
    <row r="478" ht="15.75" hidden="1" customHeight="1" x14ac:dyDescent="0.2"/>
    <row r="479" ht="15.75" hidden="1" customHeight="1" x14ac:dyDescent="0.2"/>
    <row r="480" ht="15.75" hidden="1" customHeight="1" x14ac:dyDescent="0.2"/>
    <row r="481" ht="15.75" hidden="1" customHeight="1" x14ac:dyDescent="0.2"/>
    <row r="482" ht="15.75" hidden="1" customHeight="1" x14ac:dyDescent="0.2"/>
    <row r="483" ht="15.75" hidden="1" customHeight="1" x14ac:dyDescent="0.2"/>
    <row r="484" ht="15.75" hidden="1" customHeight="1" x14ac:dyDescent="0.2"/>
    <row r="485" ht="15.75" hidden="1" customHeight="1" x14ac:dyDescent="0.2"/>
    <row r="486" ht="15.75" hidden="1" customHeight="1" x14ac:dyDescent="0.2"/>
    <row r="487" ht="15.75" hidden="1" customHeight="1" x14ac:dyDescent="0.2"/>
    <row r="488" ht="15.75" hidden="1" customHeight="1" x14ac:dyDescent="0.2"/>
    <row r="489" ht="15.75" hidden="1" customHeight="1" x14ac:dyDescent="0.2"/>
    <row r="490" ht="15.75" hidden="1" customHeight="1" x14ac:dyDescent="0.2"/>
    <row r="491" ht="15.75" hidden="1" customHeight="1" x14ac:dyDescent="0.2"/>
    <row r="492" ht="15.75" hidden="1" customHeight="1" x14ac:dyDescent="0.2"/>
    <row r="493" ht="15.75" hidden="1" customHeight="1" x14ac:dyDescent="0.2"/>
    <row r="494" ht="15.75" hidden="1" customHeight="1" x14ac:dyDescent="0.2"/>
    <row r="495" ht="15.75" hidden="1" customHeight="1" x14ac:dyDescent="0.2"/>
    <row r="496" ht="15.75" hidden="1" customHeight="1" x14ac:dyDescent="0.2"/>
    <row r="497" ht="15.75" hidden="1" customHeight="1" x14ac:dyDescent="0.2"/>
    <row r="498" ht="15.75" hidden="1" customHeight="1" x14ac:dyDescent="0.2"/>
    <row r="499" ht="15.75" hidden="1" customHeight="1" x14ac:dyDescent="0.2"/>
    <row r="500" ht="15.75" hidden="1" customHeight="1" x14ac:dyDescent="0.2"/>
    <row r="501" ht="15.75" hidden="1" customHeight="1" x14ac:dyDescent="0.2"/>
    <row r="502" ht="15.75" hidden="1" customHeight="1" x14ac:dyDescent="0.2"/>
    <row r="503" ht="15.75" hidden="1" customHeight="1" x14ac:dyDescent="0.2"/>
    <row r="504" ht="15.75" hidden="1" customHeight="1" x14ac:dyDescent="0.2"/>
    <row r="505" ht="15.75" hidden="1" customHeight="1" x14ac:dyDescent="0.2"/>
    <row r="506" ht="15.75" hidden="1" customHeight="1" x14ac:dyDescent="0.2"/>
    <row r="507" ht="15.75" hidden="1" customHeight="1" x14ac:dyDescent="0.2"/>
    <row r="508" ht="15.75" hidden="1" customHeight="1" x14ac:dyDescent="0.2"/>
    <row r="509" ht="15.75" hidden="1" customHeight="1" x14ac:dyDescent="0.2"/>
    <row r="510" ht="15.75" hidden="1" customHeight="1" x14ac:dyDescent="0.2"/>
    <row r="511" ht="15.75" hidden="1" customHeight="1" x14ac:dyDescent="0.2"/>
    <row r="512" ht="15.75" hidden="1" customHeight="1" x14ac:dyDescent="0.2"/>
    <row r="513" ht="15.75" hidden="1" customHeight="1" x14ac:dyDescent="0.2"/>
    <row r="514" ht="15.75" hidden="1" customHeight="1" x14ac:dyDescent="0.2"/>
    <row r="515" ht="15.75" hidden="1" customHeight="1" x14ac:dyDescent="0.2"/>
    <row r="516" ht="15.75" hidden="1" customHeight="1" x14ac:dyDescent="0.2"/>
    <row r="517" ht="15.75" hidden="1" customHeight="1" x14ac:dyDescent="0.2"/>
    <row r="518" ht="15.75" hidden="1" customHeight="1" x14ac:dyDescent="0.2"/>
    <row r="519" ht="15.75" hidden="1" customHeight="1" x14ac:dyDescent="0.2"/>
    <row r="520" ht="15.75" hidden="1" customHeight="1" x14ac:dyDescent="0.2"/>
    <row r="521" ht="15.75" hidden="1" customHeight="1" x14ac:dyDescent="0.2"/>
    <row r="522" ht="15.75" hidden="1" customHeight="1" x14ac:dyDescent="0.2"/>
    <row r="523" ht="15.75" hidden="1" customHeight="1" x14ac:dyDescent="0.2"/>
    <row r="524" ht="15.75" hidden="1" customHeight="1" x14ac:dyDescent="0.2"/>
    <row r="525" ht="15.75" hidden="1" customHeight="1" x14ac:dyDescent="0.2"/>
    <row r="526" ht="15.75" hidden="1" customHeight="1" x14ac:dyDescent="0.2"/>
    <row r="527" ht="15.75" hidden="1" customHeight="1" x14ac:dyDescent="0.2"/>
    <row r="528" ht="15.75" hidden="1" customHeight="1" x14ac:dyDescent="0.2"/>
    <row r="529" ht="15.75" hidden="1" customHeight="1" x14ac:dyDescent="0.2"/>
    <row r="530" ht="15.75" hidden="1" customHeight="1" x14ac:dyDescent="0.2"/>
    <row r="531" ht="15.75" hidden="1" customHeight="1" x14ac:dyDescent="0.2"/>
    <row r="532" ht="15.75" hidden="1" customHeight="1" x14ac:dyDescent="0.2"/>
    <row r="533" ht="15.75" hidden="1" customHeight="1" x14ac:dyDescent="0.2"/>
    <row r="534" ht="15.75" hidden="1" customHeight="1" x14ac:dyDescent="0.2"/>
    <row r="535" ht="15.75" hidden="1" customHeight="1" x14ac:dyDescent="0.2"/>
    <row r="536" ht="15.75" hidden="1" customHeight="1" x14ac:dyDescent="0.2"/>
    <row r="537" ht="15.75" hidden="1" customHeight="1" x14ac:dyDescent="0.2"/>
    <row r="538" ht="15.75" hidden="1" customHeight="1" x14ac:dyDescent="0.2"/>
    <row r="539" ht="15.75" hidden="1" customHeight="1" x14ac:dyDescent="0.2"/>
    <row r="540" ht="15.75" hidden="1" customHeight="1" x14ac:dyDescent="0.2"/>
    <row r="541" ht="15.75" hidden="1" customHeight="1" x14ac:dyDescent="0.2"/>
    <row r="542" ht="15.75" hidden="1" customHeight="1" x14ac:dyDescent="0.2"/>
    <row r="543" ht="15.75" hidden="1" customHeight="1" x14ac:dyDescent="0.2"/>
    <row r="544" ht="15.75" hidden="1" customHeight="1" x14ac:dyDescent="0.2"/>
    <row r="545" ht="15.75" hidden="1" customHeight="1" x14ac:dyDescent="0.2"/>
    <row r="546" ht="15.75" hidden="1" customHeight="1" x14ac:dyDescent="0.2"/>
    <row r="547" ht="15.75" hidden="1" customHeight="1" x14ac:dyDescent="0.2"/>
    <row r="548" ht="15.75" hidden="1" customHeight="1" x14ac:dyDescent="0.2"/>
    <row r="549" ht="15.75" hidden="1" customHeight="1" x14ac:dyDescent="0.2"/>
    <row r="550" ht="15.75" hidden="1" customHeight="1" x14ac:dyDescent="0.2"/>
    <row r="551" ht="15.75" hidden="1" customHeight="1" x14ac:dyDescent="0.2"/>
    <row r="552" ht="15.75" hidden="1" customHeight="1" x14ac:dyDescent="0.2"/>
    <row r="553" ht="15.75" hidden="1" customHeight="1" x14ac:dyDescent="0.2"/>
    <row r="554" ht="15.75" hidden="1" customHeight="1" x14ac:dyDescent="0.2"/>
    <row r="555" ht="15.75" hidden="1" customHeight="1" x14ac:dyDescent="0.2"/>
    <row r="556" ht="15.75" hidden="1" customHeight="1" x14ac:dyDescent="0.2"/>
    <row r="557" ht="15.75" hidden="1" customHeight="1" x14ac:dyDescent="0.2"/>
    <row r="558" ht="15.75" hidden="1" customHeight="1" x14ac:dyDescent="0.2"/>
    <row r="559" ht="15.75" hidden="1" customHeight="1" x14ac:dyDescent="0.2"/>
    <row r="560" ht="15.75" hidden="1" customHeight="1" x14ac:dyDescent="0.2"/>
    <row r="561" ht="15.75" hidden="1" customHeight="1" x14ac:dyDescent="0.2"/>
    <row r="562" ht="15.75" hidden="1" customHeight="1" x14ac:dyDescent="0.2"/>
    <row r="563" ht="15.75" hidden="1" customHeight="1" x14ac:dyDescent="0.2"/>
    <row r="564" ht="15.75" hidden="1" customHeight="1" x14ac:dyDescent="0.2"/>
    <row r="565" ht="15.75" hidden="1" customHeight="1" x14ac:dyDescent="0.2"/>
    <row r="566" ht="15.75" hidden="1" customHeight="1" x14ac:dyDescent="0.2"/>
    <row r="567" ht="15.75" hidden="1" customHeight="1" x14ac:dyDescent="0.2"/>
    <row r="568" ht="15.75" hidden="1" customHeight="1" x14ac:dyDescent="0.2"/>
    <row r="569" ht="15.75" hidden="1" customHeight="1" x14ac:dyDescent="0.2"/>
    <row r="570" ht="15.75" hidden="1" customHeight="1" x14ac:dyDescent="0.2"/>
    <row r="571" ht="15.75" hidden="1" customHeight="1" x14ac:dyDescent="0.2"/>
    <row r="572" ht="15.75" hidden="1" customHeight="1" x14ac:dyDescent="0.2"/>
    <row r="573" ht="15.75" hidden="1" customHeight="1" x14ac:dyDescent="0.2"/>
    <row r="574" ht="15.75" hidden="1" customHeight="1" x14ac:dyDescent="0.2"/>
    <row r="575" ht="15.75" hidden="1" customHeight="1" x14ac:dyDescent="0.2"/>
    <row r="576" ht="15.75" hidden="1" customHeight="1" x14ac:dyDescent="0.2"/>
    <row r="577" ht="15.75" hidden="1" customHeight="1" x14ac:dyDescent="0.2"/>
    <row r="578" ht="15.75" hidden="1" customHeight="1" x14ac:dyDescent="0.2"/>
    <row r="579" ht="15.75" hidden="1" customHeight="1" x14ac:dyDescent="0.2"/>
    <row r="580" ht="15.75" hidden="1" customHeight="1" x14ac:dyDescent="0.2"/>
    <row r="581" ht="15.75" hidden="1" customHeight="1" x14ac:dyDescent="0.2"/>
    <row r="582" ht="15.75" hidden="1" customHeight="1" x14ac:dyDescent="0.2"/>
    <row r="583" ht="15.75" hidden="1" customHeight="1" x14ac:dyDescent="0.2"/>
    <row r="584" ht="15.75" hidden="1" customHeight="1" x14ac:dyDescent="0.2"/>
    <row r="585" ht="15.75" hidden="1" customHeight="1" x14ac:dyDescent="0.2"/>
    <row r="586" ht="15.75" hidden="1" customHeight="1" x14ac:dyDescent="0.2"/>
    <row r="587" ht="15.75" hidden="1" customHeight="1" x14ac:dyDescent="0.2"/>
    <row r="588" ht="15.75" hidden="1" customHeight="1" x14ac:dyDescent="0.2"/>
    <row r="589" ht="15.75" hidden="1" customHeight="1" x14ac:dyDescent="0.2"/>
    <row r="590" ht="15.75" hidden="1" customHeight="1" x14ac:dyDescent="0.2"/>
    <row r="591" ht="15.75" hidden="1" customHeight="1" x14ac:dyDescent="0.2"/>
    <row r="592" ht="15.75" hidden="1" customHeight="1" x14ac:dyDescent="0.2"/>
    <row r="593" ht="15.75" hidden="1" customHeight="1" x14ac:dyDescent="0.2"/>
    <row r="594" ht="15.75" hidden="1" customHeight="1" x14ac:dyDescent="0.2"/>
    <row r="595" ht="15.75" hidden="1" customHeight="1" x14ac:dyDescent="0.2"/>
    <row r="596" ht="15.75" hidden="1" customHeight="1" x14ac:dyDescent="0.2"/>
    <row r="597" ht="15.75" hidden="1" customHeight="1" x14ac:dyDescent="0.2"/>
    <row r="598" ht="15.75" hidden="1" customHeight="1" x14ac:dyDescent="0.2"/>
    <row r="599" ht="15.75" hidden="1" customHeight="1" x14ac:dyDescent="0.2"/>
    <row r="600" ht="15.75" hidden="1" customHeight="1" x14ac:dyDescent="0.2"/>
    <row r="601" ht="15.75" hidden="1" customHeight="1" x14ac:dyDescent="0.2"/>
    <row r="602" ht="15.75" hidden="1" customHeight="1" x14ac:dyDescent="0.2"/>
    <row r="603" ht="15.75" hidden="1" customHeight="1" x14ac:dyDescent="0.2"/>
    <row r="604" ht="15.75" hidden="1" customHeight="1" x14ac:dyDescent="0.2"/>
    <row r="605" ht="15.75" hidden="1" customHeight="1" x14ac:dyDescent="0.2"/>
    <row r="606" ht="15.75" hidden="1" customHeight="1" x14ac:dyDescent="0.2"/>
    <row r="607" ht="15.75" hidden="1" customHeight="1" x14ac:dyDescent="0.2"/>
    <row r="608" ht="15.75" hidden="1" customHeight="1" x14ac:dyDescent="0.2"/>
    <row r="609" ht="15.75" hidden="1" customHeight="1" x14ac:dyDescent="0.2"/>
    <row r="610" ht="15.75" hidden="1" customHeight="1" x14ac:dyDescent="0.2"/>
    <row r="611" ht="15.75" hidden="1" customHeight="1" x14ac:dyDescent="0.2"/>
    <row r="612" ht="15.75" hidden="1" customHeight="1" x14ac:dyDescent="0.2"/>
    <row r="613" ht="15.75" hidden="1" customHeight="1" x14ac:dyDescent="0.2"/>
    <row r="614" ht="15.75" hidden="1" customHeight="1" x14ac:dyDescent="0.2"/>
    <row r="615" ht="15.75" hidden="1" customHeight="1" x14ac:dyDescent="0.2"/>
    <row r="616" ht="15.75" hidden="1" customHeight="1" x14ac:dyDescent="0.2"/>
    <row r="617" ht="15.75" hidden="1" customHeight="1" x14ac:dyDescent="0.2"/>
    <row r="618" ht="15.75" hidden="1" customHeight="1" x14ac:dyDescent="0.2"/>
    <row r="619" ht="15.75" hidden="1" customHeight="1" x14ac:dyDescent="0.2"/>
    <row r="620" ht="15.75" hidden="1" customHeight="1" x14ac:dyDescent="0.2"/>
    <row r="621" ht="15.75" hidden="1" customHeight="1" x14ac:dyDescent="0.2"/>
    <row r="622" ht="15.75" hidden="1" customHeight="1" x14ac:dyDescent="0.2"/>
    <row r="623" ht="15.75" hidden="1" customHeight="1" x14ac:dyDescent="0.2"/>
    <row r="624" ht="15.75" hidden="1" customHeight="1" x14ac:dyDescent="0.2"/>
    <row r="625" ht="15.75" hidden="1" customHeight="1" x14ac:dyDescent="0.2"/>
    <row r="626" ht="15.75" hidden="1" customHeight="1" x14ac:dyDescent="0.2"/>
    <row r="627" ht="15.75" hidden="1" customHeight="1" x14ac:dyDescent="0.2"/>
    <row r="628" ht="15.75" hidden="1" customHeight="1" x14ac:dyDescent="0.2"/>
    <row r="629" ht="15.75" hidden="1" customHeight="1" x14ac:dyDescent="0.2"/>
    <row r="630" ht="15.75" hidden="1" customHeight="1" x14ac:dyDescent="0.2"/>
    <row r="631" ht="15.75" hidden="1" customHeight="1" x14ac:dyDescent="0.2"/>
    <row r="632" ht="15.75" hidden="1" customHeight="1" x14ac:dyDescent="0.2"/>
    <row r="633" ht="15.75" hidden="1" customHeight="1" x14ac:dyDescent="0.2"/>
    <row r="634" ht="15.75" hidden="1" customHeight="1" x14ac:dyDescent="0.2"/>
    <row r="635" ht="15.75" hidden="1" customHeight="1" x14ac:dyDescent="0.2"/>
    <row r="636" ht="15.75" hidden="1" customHeight="1" x14ac:dyDescent="0.2"/>
    <row r="637" ht="15.75" hidden="1" customHeight="1" x14ac:dyDescent="0.2"/>
    <row r="638" ht="15.75" hidden="1" customHeight="1" x14ac:dyDescent="0.2"/>
    <row r="639" ht="15.75" hidden="1" customHeight="1" x14ac:dyDescent="0.2"/>
    <row r="640" ht="15.75" hidden="1" customHeight="1" x14ac:dyDescent="0.2"/>
    <row r="641" ht="15.75" hidden="1" customHeight="1" x14ac:dyDescent="0.2"/>
    <row r="642" ht="15.75" hidden="1" customHeight="1" x14ac:dyDescent="0.2"/>
    <row r="643" ht="15.75" hidden="1" customHeight="1" x14ac:dyDescent="0.2"/>
    <row r="644" ht="15.75" hidden="1" customHeight="1" x14ac:dyDescent="0.2"/>
    <row r="645" ht="15.75" hidden="1" customHeight="1" x14ac:dyDescent="0.2"/>
    <row r="646" ht="15.75" hidden="1" customHeight="1" x14ac:dyDescent="0.2"/>
    <row r="647" ht="15.75" hidden="1" customHeight="1" x14ac:dyDescent="0.2"/>
    <row r="648" ht="15.75" hidden="1" customHeight="1" x14ac:dyDescent="0.2"/>
    <row r="649" ht="15.75" hidden="1" customHeight="1" x14ac:dyDescent="0.2"/>
    <row r="650" ht="15.75" hidden="1" customHeight="1" x14ac:dyDescent="0.2"/>
    <row r="651" ht="15.75" hidden="1" customHeight="1" x14ac:dyDescent="0.2"/>
    <row r="652" ht="15.75" hidden="1" customHeight="1" x14ac:dyDescent="0.2"/>
    <row r="653" ht="15.75" hidden="1" customHeight="1" x14ac:dyDescent="0.2"/>
    <row r="654" ht="15.75" hidden="1" customHeight="1" x14ac:dyDescent="0.2"/>
    <row r="655" ht="15.75" hidden="1" customHeight="1" x14ac:dyDescent="0.2"/>
    <row r="656" ht="15.75" hidden="1" customHeight="1" x14ac:dyDescent="0.2"/>
    <row r="657" ht="15.75" hidden="1" customHeight="1" x14ac:dyDescent="0.2"/>
    <row r="658" ht="15.75" hidden="1" customHeight="1" x14ac:dyDescent="0.2"/>
    <row r="659" ht="15.75" hidden="1" customHeight="1" x14ac:dyDescent="0.2"/>
    <row r="660" ht="15.75" hidden="1" customHeight="1" x14ac:dyDescent="0.2"/>
    <row r="661" ht="15.75" hidden="1" customHeight="1" x14ac:dyDescent="0.2"/>
    <row r="662" ht="15.75" hidden="1" customHeight="1" x14ac:dyDescent="0.2"/>
    <row r="663" ht="15.75" hidden="1" customHeight="1" x14ac:dyDescent="0.2"/>
    <row r="664" ht="15.75" hidden="1" customHeight="1" x14ac:dyDescent="0.2"/>
    <row r="665" ht="15.75" hidden="1" customHeight="1" x14ac:dyDescent="0.2"/>
    <row r="666" ht="15.75" hidden="1" customHeight="1" x14ac:dyDescent="0.2"/>
    <row r="667" ht="15.75" hidden="1" customHeight="1" x14ac:dyDescent="0.2"/>
    <row r="668" ht="15.75" hidden="1" customHeight="1" x14ac:dyDescent="0.2"/>
    <row r="669" ht="15.75" hidden="1" customHeight="1" x14ac:dyDescent="0.2"/>
    <row r="670" ht="15.75" hidden="1" customHeight="1" x14ac:dyDescent="0.2"/>
    <row r="671" ht="15.75" hidden="1" customHeight="1" x14ac:dyDescent="0.2"/>
    <row r="672" ht="15.75" hidden="1" customHeight="1" x14ac:dyDescent="0.2"/>
    <row r="673" ht="15.75" hidden="1" customHeight="1" x14ac:dyDescent="0.2"/>
    <row r="674" ht="15.75" hidden="1" customHeight="1" x14ac:dyDescent="0.2"/>
    <row r="675" ht="15.75" hidden="1" customHeight="1" x14ac:dyDescent="0.2"/>
    <row r="676" ht="15.75" hidden="1" customHeight="1" x14ac:dyDescent="0.2"/>
    <row r="677" ht="15.75" hidden="1" customHeight="1" x14ac:dyDescent="0.2"/>
    <row r="678" ht="15.75" hidden="1" customHeight="1" x14ac:dyDescent="0.2"/>
    <row r="679" ht="15.75" hidden="1" customHeight="1" x14ac:dyDescent="0.2"/>
    <row r="680" ht="15.75" hidden="1" customHeight="1" x14ac:dyDescent="0.2"/>
    <row r="681" ht="15.75" hidden="1" customHeight="1" x14ac:dyDescent="0.2"/>
    <row r="682" ht="15.75" hidden="1" customHeight="1" x14ac:dyDescent="0.2"/>
    <row r="683" ht="15.75" hidden="1" customHeight="1" x14ac:dyDescent="0.2"/>
    <row r="684" ht="15.75" hidden="1" customHeight="1" x14ac:dyDescent="0.2"/>
    <row r="685" ht="15.75" hidden="1" customHeight="1" x14ac:dyDescent="0.2"/>
    <row r="686" ht="15.75" hidden="1" customHeight="1" x14ac:dyDescent="0.2"/>
    <row r="687" ht="15.75" hidden="1" customHeight="1" x14ac:dyDescent="0.2"/>
    <row r="688" ht="15.75" hidden="1" customHeight="1" x14ac:dyDescent="0.2"/>
    <row r="689" ht="15.75" hidden="1" customHeight="1" x14ac:dyDescent="0.2"/>
    <row r="690" ht="15.75" hidden="1" customHeight="1" x14ac:dyDescent="0.2"/>
    <row r="691" ht="15.75" hidden="1" customHeight="1" x14ac:dyDescent="0.2"/>
    <row r="692" ht="15.75" hidden="1" customHeight="1" x14ac:dyDescent="0.2"/>
    <row r="693" ht="15.75" hidden="1" customHeight="1" x14ac:dyDescent="0.2"/>
    <row r="694" ht="15.75" hidden="1" customHeight="1" x14ac:dyDescent="0.2"/>
    <row r="695" ht="15.75" hidden="1" customHeight="1" x14ac:dyDescent="0.2"/>
    <row r="696" ht="15.75" hidden="1" customHeight="1" x14ac:dyDescent="0.2"/>
    <row r="697" ht="15.75" hidden="1" customHeight="1" x14ac:dyDescent="0.2"/>
    <row r="698" ht="15.75" hidden="1" customHeight="1" x14ac:dyDescent="0.2"/>
    <row r="699" ht="15.75" hidden="1" customHeight="1" x14ac:dyDescent="0.2"/>
    <row r="700" ht="15.75" hidden="1" customHeight="1" x14ac:dyDescent="0.2"/>
    <row r="701" ht="15.75" hidden="1" customHeight="1" x14ac:dyDescent="0.2"/>
    <row r="702" ht="15.75" hidden="1" customHeight="1" x14ac:dyDescent="0.2"/>
    <row r="703" ht="15.75" hidden="1" customHeight="1" x14ac:dyDescent="0.2"/>
    <row r="704" ht="15.75" hidden="1" customHeight="1" x14ac:dyDescent="0.2"/>
    <row r="705" ht="15.75" hidden="1" customHeight="1" x14ac:dyDescent="0.2"/>
    <row r="706" ht="15.75" hidden="1" customHeight="1" x14ac:dyDescent="0.2"/>
    <row r="707" ht="15.75" hidden="1" customHeight="1" x14ac:dyDescent="0.2"/>
    <row r="708" ht="15.75" hidden="1" customHeight="1" x14ac:dyDescent="0.2"/>
    <row r="709" ht="15.75" hidden="1" customHeight="1" x14ac:dyDescent="0.2"/>
    <row r="710" ht="15.75" hidden="1" customHeight="1" x14ac:dyDescent="0.2"/>
    <row r="711" ht="15.75" hidden="1" customHeight="1" x14ac:dyDescent="0.2"/>
    <row r="712" ht="15.75" hidden="1" customHeight="1" x14ac:dyDescent="0.2"/>
    <row r="713" ht="15.75" hidden="1" customHeight="1" x14ac:dyDescent="0.2"/>
    <row r="714" ht="15.75" hidden="1" customHeight="1" x14ac:dyDescent="0.2"/>
    <row r="715" ht="15.75" hidden="1" customHeight="1" x14ac:dyDescent="0.2"/>
    <row r="716" ht="15.75" hidden="1" customHeight="1" x14ac:dyDescent="0.2"/>
    <row r="717" ht="15.75" hidden="1" customHeight="1" x14ac:dyDescent="0.2"/>
    <row r="718" ht="15.75" hidden="1" customHeight="1" x14ac:dyDescent="0.2"/>
    <row r="719" ht="15.75" hidden="1" customHeight="1" x14ac:dyDescent="0.2"/>
    <row r="720" ht="15.75" hidden="1" customHeight="1" x14ac:dyDescent="0.2"/>
    <row r="721" ht="15.75" hidden="1" customHeight="1" x14ac:dyDescent="0.2"/>
    <row r="722" ht="15.75" hidden="1" customHeight="1" x14ac:dyDescent="0.2"/>
    <row r="723" ht="15.75" hidden="1" customHeight="1" x14ac:dyDescent="0.2"/>
    <row r="724" ht="15.75" hidden="1" customHeight="1" x14ac:dyDescent="0.2"/>
    <row r="725" ht="15.75" hidden="1" customHeight="1" x14ac:dyDescent="0.2"/>
    <row r="726" ht="15.75" hidden="1" customHeight="1" x14ac:dyDescent="0.2"/>
    <row r="727" ht="15.75" hidden="1" customHeight="1" x14ac:dyDescent="0.2"/>
    <row r="728" ht="15.75" hidden="1" customHeight="1" x14ac:dyDescent="0.2"/>
    <row r="729" ht="15.75" hidden="1" customHeight="1" x14ac:dyDescent="0.2"/>
    <row r="730" ht="15.75" hidden="1" customHeight="1" x14ac:dyDescent="0.2"/>
    <row r="731" ht="15.75" hidden="1" customHeight="1" x14ac:dyDescent="0.2"/>
    <row r="732" ht="15.75" hidden="1" customHeight="1" x14ac:dyDescent="0.2"/>
    <row r="733" ht="15.75" hidden="1" customHeight="1" x14ac:dyDescent="0.2"/>
    <row r="734" ht="15.75" hidden="1" customHeight="1" x14ac:dyDescent="0.2"/>
    <row r="735" ht="15.75" hidden="1" customHeight="1" x14ac:dyDescent="0.2"/>
    <row r="736" ht="15.75" hidden="1" customHeight="1" x14ac:dyDescent="0.2"/>
    <row r="737" ht="15.75" hidden="1" customHeight="1" x14ac:dyDescent="0.2"/>
    <row r="738" ht="15.75" hidden="1" customHeight="1" x14ac:dyDescent="0.2"/>
    <row r="739" ht="15.75" hidden="1" customHeight="1" x14ac:dyDescent="0.2"/>
    <row r="740" ht="15.75" hidden="1" customHeight="1" x14ac:dyDescent="0.2"/>
    <row r="741" ht="15.75" hidden="1" customHeight="1" x14ac:dyDescent="0.2"/>
    <row r="742" ht="15.75" hidden="1" customHeight="1" x14ac:dyDescent="0.2"/>
    <row r="743" ht="15.75" hidden="1" customHeight="1" x14ac:dyDescent="0.2"/>
    <row r="744" ht="15.75" hidden="1" customHeight="1" x14ac:dyDescent="0.2"/>
    <row r="745" ht="15.75" hidden="1" customHeight="1" x14ac:dyDescent="0.2"/>
    <row r="746" ht="15.75" hidden="1" customHeight="1" x14ac:dyDescent="0.2"/>
    <row r="747" ht="15.75" hidden="1" customHeight="1" x14ac:dyDescent="0.2"/>
    <row r="748" ht="15.75" hidden="1" customHeight="1" x14ac:dyDescent="0.2"/>
    <row r="749" ht="15.75" hidden="1" customHeight="1" x14ac:dyDescent="0.2"/>
    <row r="750" ht="15.75" hidden="1" customHeight="1" x14ac:dyDescent="0.2"/>
    <row r="751" ht="15.75" hidden="1" customHeight="1" x14ac:dyDescent="0.2"/>
    <row r="752" ht="15.75" hidden="1" customHeight="1" x14ac:dyDescent="0.2"/>
    <row r="753" ht="15.75" hidden="1" customHeight="1" x14ac:dyDescent="0.2"/>
    <row r="754" ht="15.75" hidden="1" customHeight="1" x14ac:dyDescent="0.2"/>
    <row r="755" ht="15.75" hidden="1" customHeight="1" x14ac:dyDescent="0.2"/>
    <row r="756" ht="15.75" hidden="1" customHeight="1" x14ac:dyDescent="0.2"/>
    <row r="757" ht="15.75" hidden="1" customHeight="1" x14ac:dyDescent="0.2"/>
    <row r="758" ht="15.75" hidden="1" customHeight="1" x14ac:dyDescent="0.2"/>
    <row r="759" ht="15.75" hidden="1" customHeight="1" x14ac:dyDescent="0.2"/>
    <row r="760" ht="15.75" hidden="1" customHeight="1" x14ac:dyDescent="0.2"/>
    <row r="761" ht="15.75" hidden="1" customHeight="1" x14ac:dyDescent="0.2"/>
    <row r="762" ht="15.75" hidden="1" customHeight="1" x14ac:dyDescent="0.2"/>
    <row r="763" ht="15.75" hidden="1" customHeight="1" x14ac:dyDescent="0.2"/>
    <row r="764" ht="15.75" hidden="1" customHeight="1" x14ac:dyDescent="0.2"/>
    <row r="765" ht="15.75" hidden="1" customHeight="1" x14ac:dyDescent="0.2"/>
    <row r="766" ht="15.75" hidden="1" customHeight="1" x14ac:dyDescent="0.2"/>
    <row r="767" ht="15.75" hidden="1" customHeight="1" x14ac:dyDescent="0.2"/>
    <row r="768" ht="15.75" hidden="1" customHeight="1" x14ac:dyDescent="0.2"/>
    <row r="769" ht="15.75" hidden="1" customHeight="1" x14ac:dyDescent="0.2"/>
    <row r="770" ht="15.75" hidden="1" customHeight="1" x14ac:dyDescent="0.2"/>
    <row r="771" ht="15.75" hidden="1" customHeight="1" x14ac:dyDescent="0.2"/>
    <row r="772" ht="15.75" hidden="1" customHeight="1" x14ac:dyDescent="0.2"/>
    <row r="773" ht="15.75" hidden="1" customHeight="1" x14ac:dyDescent="0.2"/>
    <row r="774" ht="15.75" hidden="1" customHeight="1" x14ac:dyDescent="0.2"/>
    <row r="775" ht="15.75" hidden="1" customHeight="1" x14ac:dyDescent="0.2"/>
    <row r="776" ht="15.75" hidden="1" customHeight="1" x14ac:dyDescent="0.2"/>
    <row r="777" ht="15.75" hidden="1" customHeight="1" x14ac:dyDescent="0.2"/>
    <row r="778" ht="15.75" hidden="1" customHeight="1" x14ac:dyDescent="0.2"/>
    <row r="779" ht="15.75" hidden="1" customHeight="1" x14ac:dyDescent="0.2"/>
    <row r="780" ht="15.75" hidden="1" customHeight="1" x14ac:dyDescent="0.2"/>
    <row r="781" ht="15.75" hidden="1" customHeight="1" x14ac:dyDescent="0.2"/>
    <row r="782" ht="15.75" hidden="1" customHeight="1" x14ac:dyDescent="0.2"/>
    <row r="783" ht="15.75" hidden="1" customHeight="1" x14ac:dyDescent="0.2"/>
    <row r="784" ht="15.75" hidden="1" customHeight="1" x14ac:dyDescent="0.2"/>
    <row r="785" ht="15.75" hidden="1" customHeight="1" x14ac:dyDescent="0.2"/>
    <row r="786" ht="15.75" hidden="1" customHeight="1" x14ac:dyDescent="0.2"/>
    <row r="787" ht="15.75" hidden="1" customHeight="1" x14ac:dyDescent="0.2"/>
    <row r="788" ht="15.75" hidden="1" customHeight="1" x14ac:dyDescent="0.2"/>
    <row r="789" ht="15.75" hidden="1" customHeight="1" x14ac:dyDescent="0.2"/>
    <row r="790" ht="15.75" hidden="1" customHeight="1" x14ac:dyDescent="0.2"/>
    <row r="791" ht="15.75" hidden="1" customHeight="1" x14ac:dyDescent="0.2"/>
    <row r="792" ht="15.75" hidden="1" customHeight="1" x14ac:dyDescent="0.2"/>
    <row r="793" ht="15.75" hidden="1" customHeight="1" x14ac:dyDescent="0.2"/>
    <row r="794" ht="15.75" hidden="1" customHeight="1" x14ac:dyDescent="0.2"/>
    <row r="795" ht="15.75" hidden="1" customHeight="1" x14ac:dyDescent="0.2"/>
    <row r="796" ht="15.75" hidden="1" customHeight="1" x14ac:dyDescent="0.2"/>
    <row r="797" ht="15.75" hidden="1" customHeight="1" x14ac:dyDescent="0.2"/>
    <row r="798" ht="15.75" hidden="1" customHeight="1" x14ac:dyDescent="0.2"/>
    <row r="799" ht="15.75" hidden="1" customHeight="1" x14ac:dyDescent="0.2"/>
    <row r="800" ht="15.75" hidden="1" customHeight="1" x14ac:dyDescent="0.2"/>
    <row r="801" ht="15.75" hidden="1" customHeight="1" x14ac:dyDescent="0.2"/>
    <row r="802" ht="15.75" hidden="1" customHeight="1" x14ac:dyDescent="0.2"/>
    <row r="803" ht="15.75" hidden="1" customHeight="1" x14ac:dyDescent="0.2"/>
    <row r="804" ht="15.75" hidden="1" customHeight="1" x14ac:dyDescent="0.2"/>
    <row r="805" ht="15.75" hidden="1" customHeight="1" x14ac:dyDescent="0.2"/>
    <row r="806" ht="15.75" hidden="1" customHeight="1" x14ac:dyDescent="0.2"/>
    <row r="807" ht="15.75" hidden="1" customHeight="1" x14ac:dyDescent="0.2"/>
    <row r="808" ht="15.75" hidden="1" customHeight="1" x14ac:dyDescent="0.2"/>
    <row r="809" ht="15.75" hidden="1" customHeight="1" x14ac:dyDescent="0.2"/>
    <row r="810" ht="15.75" hidden="1" customHeight="1" x14ac:dyDescent="0.2"/>
    <row r="811" ht="15.75" hidden="1" customHeight="1" x14ac:dyDescent="0.2"/>
    <row r="812" ht="15.75" hidden="1" customHeight="1" x14ac:dyDescent="0.2"/>
    <row r="813" ht="15.75" hidden="1" customHeight="1" x14ac:dyDescent="0.2"/>
    <row r="814" ht="15.75" hidden="1" customHeight="1" x14ac:dyDescent="0.2"/>
    <row r="815" ht="15.75" hidden="1" customHeight="1" x14ac:dyDescent="0.2"/>
    <row r="816" ht="15.75" hidden="1" customHeight="1" x14ac:dyDescent="0.2"/>
    <row r="817" ht="15.75" hidden="1" customHeight="1" x14ac:dyDescent="0.2"/>
    <row r="818" ht="15.75" hidden="1" customHeight="1" x14ac:dyDescent="0.2"/>
    <row r="819" ht="15.75" hidden="1" customHeight="1" x14ac:dyDescent="0.2"/>
    <row r="820" ht="15.75" hidden="1" customHeight="1" x14ac:dyDescent="0.2"/>
    <row r="821" ht="15.75" hidden="1" customHeight="1" x14ac:dyDescent="0.2"/>
    <row r="822" ht="15.75" hidden="1" customHeight="1" x14ac:dyDescent="0.2"/>
    <row r="823" ht="15.75" hidden="1" customHeight="1" x14ac:dyDescent="0.2"/>
    <row r="824" ht="15.75" hidden="1" customHeight="1" x14ac:dyDescent="0.2"/>
    <row r="825" ht="15.75" hidden="1" customHeight="1" x14ac:dyDescent="0.2"/>
    <row r="826" ht="15.75" hidden="1" customHeight="1" x14ac:dyDescent="0.2"/>
    <row r="827" ht="15.75" hidden="1" customHeight="1" x14ac:dyDescent="0.2"/>
    <row r="828" ht="15.75" hidden="1" customHeight="1" x14ac:dyDescent="0.2"/>
    <row r="829" ht="15.75" hidden="1" customHeight="1" x14ac:dyDescent="0.2"/>
    <row r="830" ht="15.75" hidden="1" customHeight="1" x14ac:dyDescent="0.2"/>
    <row r="831" ht="15.75" hidden="1" customHeight="1" x14ac:dyDescent="0.2"/>
    <row r="832" ht="15.75" hidden="1" customHeight="1" x14ac:dyDescent="0.2"/>
    <row r="833" ht="15.75" hidden="1" customHeight="1" x14ac:dyDescent="0.2"/>
    <row r="834" ht="15.75" hidden="1" customHeight="1" x14ac:dyDescent="0.2"/>
    <row r="835" ht="15.75" hidden="1" customHeight="1" x14ac:dyDescent="0.2"/>
    <row r="836" ht="15.75" hidden="1" customHeight="1" x14ac:dyDescent="0.2"/>
    <row r="837" ht="15.75" hidden="1" customHeight="1" x14ac:dyDescent="0.2"/>
    <row r="838" ht="15.75" hidden="1" customHeight="1" x14ac:dyDescent="0.2"/>
    <row r="839" ht="15.75" hidden="1" customHeight="1" x14ac:dyDescent="0.2"/>
    <row r="840" ht="15.75" hidden="1" customHeight="1" x14ac:dyDescent="0.2"/>
    <row r="841" ht="15.75" hidden="1" customHeight="1" x14ac:dyDescent="0.2"/>
    <row r="842" ht="15.75" hidden="1" customHeight="1" x14ac:dyDescent="0.2"/>
    <row r="843" ht="15.75" hidden="1" customHeight="1" x14ac:dyDescent="0.2"/>
    <row r="844" ht="15.75" hidden="1" customHeight="1" x14ac:dyDescent="0.2"/>
    <row r="845" ht="15.75" hidden="1" customHeight="1" x14ac:dyDescent="0.2"/>
    <row r="846" ht="15.75" hidden="1" customHeight="1" x14ac:dyDescent="0.2"/>
    <row r="847" ht="15.75" hidden="1" customHeight="1" x14ac:dyDescent="0.2"/>
    <row r="848" ht="15.75" hidden="1" customHeight="1" x14ac:dyDescent="0.2"/>
    <row r="849" ht="15.75" hidden="1" customHeight="1" x14ac:dyDescent="0.2"/>
    <row r="850" ht="15.75" hidden="1" customHeight="1" x14ac:dyDescent="0.2"/>
    <row r="851" ht="15.75" hidden="1" customHeight="1" x14ac:dyDescent="0.2"/>
    <row r="852" ht="15.75" hidden="1" customHeight="1" x14ac:dyDescent="0.2"/>
    <row r="853" ht="15.75" hidden="1" customHeight="1" x14ac:dyDescent="0.2"/>
    <row r="854" ht="15.75" hidden="1" customHeight="1" x14ac:dyDescent="0.2"/>
    <row r="855" ht="15.75" hidden="1" customHeight="1" x14ac:dyDescent="0.2"/>
    <row r="856" ht="15.75" hidden="1" customHeight="1" x14ac:dyDescent="0.2"/>
    <row r="857" ht="15.75" hidden="1" customHeight="1" x14ac:dyDescent="0.2"/>
    <row r="858" ht="15.75" hidden="1" customHeight="1" x14ac:dyDescent="0.2"/>
    <row r="859" ht="15.75" hidden="1" customHeight="1" x14ac:dyDescent="0.2"/>
    <row r="860" ht="15.75" hidden="1" customHeight="1" x14ac:dyDescent="0.2"/>
    <row r="861" ht="15.75" hidden="1" customHeight="1" x14ac:dyDescent="0.2"/>
    <row r="862" ht="15.75" hidden="1" customHeight="1" x14ac:dyDescent="0.2"/>
    <row r="863" ht="15.75" hidden="1" customHeight="1" x14ac:dyDescent="0.2"/>
    <row r="864" ht="15.75" hidden="1" customHeight="1" x14ac:dyDescent="0.2"/>
    <row r="865" ht="15.75" hidden="1" customHeight="1" x14ac:dyDescent="0.2"/>
    <row r="866" ht="15.75" hidden="1" customHeight="1" x14ac:dyDescent="0.2"/>
    <row r="867" ht="15.75" hidden="1" customHeight="1" x14ac:dyDescent="0.2"/>
    <row r="868" ht="15.75" hidden="1" customHeight="1" x14ac:dyDescent="0.2"/>
    <row r="869" ht="15.75" hidden="1" customHeight="1" x14ac:dyDescent="0.2"/>
    <row r="870" ht="15.75" hidden="1" customHeight="1" x14ac:dyDescent="0.2"/>
    <row r="871" ht="15.75" hidden="1" customHeight="1" x14ac:dyDescent="0.2"/>
    <row r="872" ht="15.75" hidden="1" customHeight="1" x14ac:dyDescent="0.2"/>
    <row r="873" ht="15.75" hidden="1" customHeight="1" x14ac:dyDescent="0.2"/>
    <row r="874" ht="15.75" hidden="1" customHeight="1" x14ac:dyDescent="0.2"/>
    <row r="875" ht="15.75" hidden="1" customHeight="1" x14ac:dyDescent="0.2"/>
    <row r="876" ht="15.75" hidden="1" customHeight="1" x14ac:dyDescent="0.2"/>
    <row r="877" ht="15.75" hidden="1" customHeight="1" x14ac:dyDescent="0.2"/>
    <row r="878" ht="15.75" hidden="1" customHeight="1" x14ac:dyDescent="0.2"/>
    <row r="879" ht="15.75" hidden="1" customHeight="1" x14ac:dyDescent="0.2"/>
    <row r="880" ht="15.75" hidden="1" customHeight="1" x14ac:dyDescent="0.2"/>
    <row r="881" ht="15.75" hidden="1" customHeight="1" x14ac:dyDescent="0.2"/>
    <row r="882" ht="15.75" hidden="1" customHeight="1" x14ac:dyDescent="0.2"/>
    <row r="883" ht="15.75" hidden="1" customHeight="1" x14ac:dyDescent="0.2"/>
    <row r="884" ht="15.75" hidden="1" customHeight="1" x14ac:dyDescent="0.2"/>
    <row r="885" ht="15.75" hidden="1" customHeight="1" x14ac:dyDescent="0.2"/>
    <row r="886" ht="15.75" hidden="1" customHeight="1" x14ac:dyDescent="0.2"/>
    <row r="887" ht="15.75" hidden="1" customHeight="1" x14ac:dyDescent="0.2"/>
    <row r="888" ht="15.75" hidden="1" customHeight="1" x14ac:dyDescent="0.2"/>
    <row r="889" ht="15.75" hidden="1" customHeight="1" x14ac:dyDescent="0.2"/>
    <row r="890" ht="15.75" hidden="1" customHeight="1" x14ac:dyDescent="0.2"/>
    <row r="891" ht="15.75" hidden="1" customHeight="1" x14ac:dyDescent="0.2"/>
    <row r="892" ht="15.75" hidden="1" customHeight="1" x14ac:dyDescent="0.2"/>
    <row r="893" ht="15.75" hidden="1" customHeight="1" x14ac:dyDescent="0.2"/>
    <row r="894" ht="15.75" hidden="1" customHeight="1" x14ac:dyDescent="0.2"/>
    <row r="895" ht="15.75" hidden="1" customHeight="1" x14ac:dyDescent="0.2"/>
    <row r="896" ht="15.75" hidden="1" customHeight="1" x14ac:dyDescent="0.2"/>
    <row r="897" ht="15.75" hidden="1" customHeight="1" x14ac:dyDescent="0.2"/>
    <row r="898" ht="15.75" hidden="1" customHeight="1" x14ac:dyDescent="0.2"/>
    <row r="899" ht="15.75" hidden="1" customHeight="1" x14ac:dyDescent="0.2"/>
    <row r="900" ht="15.75" hidden="1" customHeight="1" x14ac:dyDescent="0.2"/>
    <row r="901" ht="15.75" hidden="1" customHeight="1" x14ac:dyDescent="0.2"/>
    <row r="902" ht="15.75" hidden="1" customHeight="1" x14ac:dyDescent="0.2"/>
    <row r="903" ht="15.75" hidden="1" customHeight="1" x14ac:dyDescent="0.2"/>
    <row r="904" ht="15.75" hidden="1" customHeight="1" x14ac:dyDescent="0.2"/>
    <row r="905" ht="15.75" hidden="1" customHeight="1" x14ac:dyDescent="0.2"/>
    <row r="906" ht="15.75" hidden="1" customHeight="1" x14ac:dyDescent="0.2"/>
    <row r="907" ht="15.75" hidden="1" customHeight="1" x14ac:dyDescent="0.2"/>
    <row r="908" ht="15.75" hidden="1" customHeight="1" x14ac:dyDescent="0.2"/>
    <row r="909" ht="15.75" hidden="1" customHeight="1" x14ac:dyDescent="0.2"/>
    <row r="910" ht="15.75" hidden="1" customHeight="1" x14ac:dyDescent="0.2"/>
    <row r="911" ht="15.75" hidden="1" customHeight="1" x14ac:dyDescent="0.2"/>
    <row r="912" ht="15.75" hidden="1" customHeight="1" x14ac:dyDescent="0.2"/>
    <row r="913" ht="15.75" hidden="1" customHeight="1" x14ac:dyDescent="0.2"/>
    <row r="914" ht="15.75" hidden="1" customHeight="1" x14ac:dyDescent="0.2"/>
    <row r="915" ht="15.75" hidden="1" customHeight="1" x14ac:dyDescent="0.2"/>
    <row r="916" ht="15.75" hidden="1" customHeight="1" x14ac:dyDescent="0.2"/>
    <row r="917" ht="15.75" hidden="1" customHeight="1" x14ac:dyDescent="0.2"/>
    <row r="918" ht="15.75" hidden="1" customHeight="1" x14ac:dyDescent="0.2"/>
    <row r="919" ht="15.75" hidden="1" customHeight="1" x14ac:dyDescent="0.2"/>
    <row r="920" ht="15.75" hidden="1" customHeight="1" x14ac:dyDescent="0.2"/>
    <row r="921" ht="15.75" hidden="1" customHeight="1" x14ac:dyDescent="0.2"/>
    <row r="922" ht="15.75" hidden="1" customHeight="1" x14ac:dyDescent="0.2"/>
    <row r="923" ht="15.75" hidden="1" customHeight="1" x14ac:dyDescent="0.2"/>
    <row r="924" ht="15.75" hidden="1" customHeight="1" x14ac:dyDescent="0.2"/>
    <row r="925" ht="15.75" hidden="1" customHeight="1" x14ac:dyDescent="0.2"/>
    <row r="926" ht="15.75" hidden="1" customHeight="1" x14ac:dyDescent="0.2"/>
    <row r="927" ht="15.75" hidden="1" customHeight="1" x14ac:dyDescent="0.2"/>
    <row r="928" ht="15.75" hidden="1" customHeight="1" x14ac:dyDescent="0.2"/>
    <row r="929" ht="15.75" hidden="1" customHeight="1" x14ac:dyDescent="0.2"/>
    <row r="930" ht="15.75" hidden="1" customHeight="1" x14ac:dyDescent="0.2"/>
    <row r="931" ht="15.75" hidden="1" customHeight="1" x14ac:dyDescent="0.2"/>
    <row r="932" ht="15.75" hidden="1" customHeight="1" x14ac:dyDescent="0.2"/>
    <row r="933" ht="15.75" hidden="1" customHeight="1" x14ac:dyDescent="0.2"/>
    <row r="934" ht="15.75" hidden="1" customHeight="1" x14ac:dyDescent="0.2"/>
    <row r="935" ht="15.75" hidden="1" customHeight="1" x14ac:dyDescent="0.2"/>
    <row r="936" ht="15.75" hidden="1" customHeight="1" x14ac:dyDescent="0.2"/>
    <row r="937" ht="15.75" hidden="1" customHeight="1" x14ac:dyDescent="0.2"/>
    <row r="938" ht="15.75" hidden="1" customHeight="1" x14ac:dyDescent="0.2"/>
    <row r="939" ht="15.75" hidden="1" customHeight="1" x14ac:dyDescent="0.2"/>
    <row r="940" ht="15.75" hidden="1" customHeight="1" x14ac:dyDescent="0.2"/>
    <row r="941" ht="15.75" hidden="1" customHeight="1" x14ac:dyDescent="0.2"/>
    <row r="942" ht="15.75" hidden="1" customHeight="1" x14ac:dyDescent="0.2"/>
    <row r="943" ht="15.75" hidden="1" customHeight="1" x14ac:dyDescent="0.2"/>
    <row r="944" ht="15.75" hidden="1" customHeight="1" x14ac:dyDescent="0.2"/>
    <row r="945" ht="15.75" hidden="1" customHeight="1" x14ac:dyDescent="0.2"/>
    <row r="946" ht="15.75" hidden="1" customHeight="1" x14ac:dyDescent="0.2"/>
    <row r="947" ht="15.75" hidden="1" customHeight="1" x14ac:dyDescent="0.2"/>
    <row r="948" ht="15.75" hidden="1" customHeight="1" x14ac:dyDescent="0.2"/>
    <row r="949" ht="15.75" hidden="1" customHeight="1" x14ac:dyDescent="0.2"/>
    <row r="950" ht="15.75" hidden="1" customHeight="1" x14ac:dyDescent="0.2"/>
    <row r="951" ht="15.75" hidden="1" customHeight="1" x14ac:dyDescent="0.2"/>
    <row r="952" ht="15.75" hidden="1" customHeight="1" x14ac:dyDescent="0.2"/>
    <row r="953" ht="15.75" hidden="1" customHeight="1" x14ac:dyDescent="0.2"/>
    <row r="954" ht="15.75" hidden="1" customHeight="1" x14ac:dyDescent="0.2"/>
    <row r="955" ht="15.75" hidden="1" customHeight="1" x14ac:dyDescent="0.2"/>
    <row r="956" ht="15.75" hidden="1" customHeight="1" x14ac:dyDescent="0.2"/>
    <row r="957" ht="15.75" hidden="1" customHeight="1" x14ac:dyDescent="0.2"/>
    <row r="958" ht="15.75" hidden="1" customHeight="1" x14ac:dyDescent="0.2"/>
    <row r="959" ht="15.75" hidden="1" customHeight="1" x14ac:dyDescent="0.2"/>
    <row r="960" ht="15.75" hidden="1" customHeight="1" x14ac:dyDescent="0.2"/>
    <row r="961" ht="15.75" hidden="1" customHeight="1" x14ac:dyDescent="0.2"/>
    <row r="962" ht="15.75" hidden="1" customHeight="1" x14ac:dyDescent="0.2"/>
    <row r="963" ht="15.75" hidden="1" customHeight="1" x14ac:dyDescent="0.2"/>
    <row r="964" ht="15.75" hidden="1" customHeight="1" x14ac:dyDescent="0.2"/>
    <row r="965" ht="15.75" hidden="1" customHeight="1" x14ac:dyDescent="0.2"/>
    <row r="966" ht="15.75" hidden="1" customHeight="1" x14ac:dyDescent="0.2"/>
    <row r="967" ht="15.75" hidden="1" customHeight="1" x14ac:dyDescent="0.2"/>
    <row r="968" ht="15.75" hidden="1" customHeight="1" x14ac:dyDescent="0.2"/>
    <row r="969" ht="15.75" hidden="1" customHeight="1" x14ac:dyDescent="0.2"/>
    <row r="970" ht="15.75" hidden="1" customHeight="1" x14ac:dyDescent="0.2"/>
    <row r="971" ht="15.75" hidden="1" customHeight="1" x14ac:dyDescent="0.2"/>
    <row r="972" ht="15.75" hidden="1" customHeight="1" x14ac:dyDescent="0.2"/>
    <row r="973" ht="15.75" hidden="1" customHeight="1" x14ac:dyDescent="0.2"/>
    <row r="974" ht="15.75" hidden="1" customHeight="1" x14ac:dyDescent="0.2"/>
    <row r="975" ht="15.75" hidden="1" customHeight="1" x14ac:dyDescent="0.2"/>
    <row r="976" ht="15.75" hidden="1" customHeight="1" x14ac:dyDescent="0.2"/>
    <row r="977" ht="15.75" hidden="1" customHeight="1" x14ac:dyDescent="0.2"/>
    <row r="978" ht="15.75" hidden="1" customHeight="1" x14ac:dyDescent="0.2"/>
    <row r="979" ht="15.75" hidden="1" customHeight="1" x14ac:dyDescent="0.2"/>
    <row r="980" ht="15.75" hidden="1" customHeight="1" x14ac:dyDescent="0.2"/>
    <row r="981" ht="15.75" hidden="1" customHeight="1" x14ac:dyDescent="0.2"/>
    <row r="982" ht="15.75" hidden="1" customHeight="1" x14ac:dyDescent="0.2"/>
    <row r="983" ht="15.75" hidden="1" customHeight="1" x14ac:dyDescent="0.2"/>
    <row r="984" ht="15.75" hidden="1" customHeight="1" x14ac:dyDescent="0.2"/>
    <row r="985" ht="15.75" hidden="1" customHeight="1" x14ac:dyDescent="0.2"/>
    <row r="986" ht="15.75" hidden="1" customHeight="1" x14ac:dyDescent="0.2"/>
    <row r="987" ht="15.75" hidden="1" customHeight="1" x14ac:dyDescent="0.2"/>
    <row r="988" ht="15.75" hidden="1" customHeight="1" x14ac:dyDescent="0.2"/>
    <row r="989" ht="15.75" hidden="1" customHeight="1" x14ac:dyDescent="0.2"/>
    <row r="990" ht="15.75" hidden="1" customHeight="1" x14ac:dyDescent="0.2"/>
    <row r="991" ht="15.75" hidden="1" customHeight="1" x14ac:dyDescent="0.2"/>
    <row r="992" ht="15.75" hidden="1" customHeight="1" x14ac:dyDescent="0.2"/>
    <row r="993" ht="15.75" hidden="1" customHeight="1" x14ac:dyDescent="0.2"/>
    <row r="994" ht="15.75" hidden="1" customHeight="1" x14ac:dyDescent="0.2"/>
    <row r="995" ht="15.75" hidden="1" customHeight="1" x14ac:dyDescent="0.2"/>
    <row r="996" ht="15.75" hidden="1" customHeight="1" x14ac:dyDescent="0.2"/>
    <row r="997" ht="15.75" hidden="1" customHeight="1" x14ac:dyDescent="0.2"/>
    <row r="998" ht="15.75" hidden="1" customHeight="1" x14ac:dyDescent="0.2"/>
    <row r="999" ht="15.75" hidden="1" customHeight="1" x14ac:dyDescent="0.2"/>
    <row r="1000" ht="15.75" hidden="1" customHeight="1" x14ac:dyDescent="0.2"/>
    <row r="1001" ht="15.75" hidden="1" customHeight="1" x14ac:dyDescent="0.2"/>
    <row r="1002" ht="15.75" hidden="1" customHeight="1" x14ac:dyDescent="0.2"/>
    <row r="1003" ht="15.75" hidden="1" customHeight="1" x14ac:dyDescent="0.2"/>
    <row r="1004" ht="15.75" hidden="1" customHeight="1" x14ac:dyDescent="0.2"/>
    <row r="1005" ht="15.75" hidden="1" customHeight="1" x14ac:dyDescent="0.2"/>
    <row r="1006" ht="15.75" hidden="1" customHeight="1" x14ac:dyDescent="0.2"/>
    <row r="1007" ht="15.75" hidden="1" customHeight="1" x14ac:dyDescent="0.2"/>
    <row r="1008" ht="15.75" hidden="1" customHeight="1" x14ac:dyDescent="0.2"/>
    <row r="1009" ht="15.75" hidden="1" customHeight="1" x14ac:dyDescent="0.2"/>
    <row r="1010" ht="15.75" hidden="1" customHeight="1" x14ac:dyDescent="0.2"/>
    <row r="1011" ht="15.75" hidden="1" customHeight="1" x14ac:dyDescent="0.2"/>
    <row r="1012" ht="15.75" hidden="1" customHeight="1" x14ac:dyDescent="0.2"/>
    <row r="1013" ht="15.75" hidden="1" customHeight="1" x14ac:dyDescent="0.2"/>
    <row r="1014" ht="15.75" hidden="1" customHeight="1" x14ac:dyDescent="0.2"/>
    <row r="1015" ht="15.75" hidden="1" customHeight="1" x14ac:dyDescent="0.2"/>
    <row r="1016" ht="15.75" hidden="1" customHeight="1" x14ac:dyDescent="0.2"/>
    <row r="1017" ht="15.75" hidden="1" customHeight="1" x14ac:dyDescent="0.2"/>
    <row r="1018" ht="15.75" hidden="1" customHeight="1" x14ac:dyDescent="0.2"/>
    <row r="1019" ht="15.75" hidden="1" customHeight="1" x14ac:dyDescent="0.2"/>
    <row r="1020" ht="15.75" hidden="1" customHeight="1" x14ac:dyDescent="0.2"/>
    <row r="1021" ht="15.75" hidden="1" customHeight="1" x14ac:dyDescent="0.2"/>
    <row r="1022" ht="15.75" hidden="1" customHeight="1" x14ac:dyDescent="0.2"/>
    <row r="1023" ht="15.75" hidden="1" customHeight="1" x14ac:dyDescent="0.2"/>
    <row r="1024" ht="15.75" hidden="1" customHeight="1" x14ac:dyDescent="0.2"/>
    <row r="1025" ht="15.75" hidden="1" customHeight="1" x14ac:dyDescent="0.2"/>
    <row r="1026" ht="15.75" hidden="1" customHeight="1" x14ac:dyDescent="0.2"/>
    <row r="1027" ht="15.75" hidden="1" customHeight="1" x14ac:dyDescent="0.2"/>
    <row r="1028" ht="15.75" hidden="1" customHeight="1" x14ac:dyDescent="0.2"/>
    <row r="1029" ht="15.75" hidden="1" customHeight="1" x14ac:dyDescent="0.2"/>
    <row r="1030" ht="15.75" hidden="1" customHeight="1" x14ac:dyDescent="0.2"/>
    <row r="1031" ht="15.75" hidden="1" customHeight="1" x14ac:dyDescent="0.2"/>
    <row r="1032" ht="15.75" hidden="1" customHeight="1" x14ac:dyDescent="0.2"/>
    <row r="1033" ht="15.75" hidden="1" customHeight="1" x14ac:dyDescent="0.2"/>
    <row r="1034" ht="15.75" hidden="1" customHeight="1" x14ac:dyDescent="0.2"/>
    <row r="1035" ht="15.75" hidden="1" customHeight="1" x14ac:dyDescent="0.2"/>
    <row r="1036" ht="15.75" hidden="1" customHeight="1" x14ac:dyDescent="0.2"/>
    <row r="1037" ht="15.75" hidden="1" customHeight="1" x14ac:dyDescent="0.2"/>
    <row r="1038" ht="15.75" hidden="1" customHeight="1" x14ac:dyDescent="0.2"/>
    <row r="1039" ht="15.75" hidden="1" customHeight="1" x14ac:dyDescent="0.2"/>
    <row r="1040" ht="15.75" hidden="1" customHeight="1" x14ac:dyDescent="0.2"/>
    <row r="1041" ht="15.75" hidden="1" customHeight="1" x14ac:dyDescent="0.2"/>
    <row r="1042" ht="15.75" hidden="1" customHeight="1" x14ac:dyDescent="0.2"/>
    <row r="1043" ht="15.75" hidden="1" customHeight="1" x14ac:dyDescent="0.2"/>
    <row r="1044" ht="15.75" hidden="1" customHeight="1" x14ac:dyDescent="0.2"/>
    <row r="1045" ht="15.75" hidden="1" customHeight="1" x14ac:dyDescent="0.2"/>
    <row r="1046" ht="15.75" hidden="1" customHeight="1" x14ac:dyDescent="0.2"/>
    <row r="1047" ht="15.75" hidden="1" customHeight="1" x14ac:dyDescent="0.2"/>
    <row r="1048" ht="15.75" hidden="1" customHeight="1" x14ac:dyDescent="0.2"/>
    <row r="1049" ht="15.75" hidden="1" customHeight="1" x14ac:dyDescent="0.2"/>
    <row r="1050" ht="15.75" hidden="1" customHeight="1" x14ac:dyDescent="0.2"/>
    <row r="1051" ht="15.75" hidden="1" customHeight="1" x14ac:dyDescent="0.2"/>
    <row r="1052" ht="15.75" hidden="1" customHeight="1" x14ac:dyDescent="0.2"/>
    <row r="1053" ht="15.75" hidden="1" customHeight="1" x14ac:dyDescent="0.2"/>
    <row r="1054" ht="15.75" hidden="1" customHeight="1" x14ac:dyDescent="0.2"/>
    <row r="1055" ht="15.75" hidden="1" customHeight="1" x14ac:dyDescent="0.2"/>
    <row r="1056" ht="15.75" hidden="1" customHeight="1" x14ac:dyDescent="0.2"/>
    <row r="1057" ht="15.75" hidden="1" customHeight="1" x14ac:dyDescent="0.2"/>
    <row r="1058" ht="15.75" hidden="1" customHeight="1" x14ac:dyDescent="0.2"/>
    <row r="1059" ht="15.75" hidden="1" customHeight="1" x14ac:dyDescent="0.2"/>
    <row r="1060" ht="15.75" hidden="1" customHeight="1" x14ac:dyDescent="0.2"/>
    <row r="1061" ht="15.75" hidden="1" customHeight="1" x14ac:dyDescent="0.2"/>
    <row r="1062" ht="15.75" hidden="1" customHeight="1" x14ac:dyDescent="0.2"/>
    <row r="1063" ht="15.75" hidden="1" customHeight="1" x14ac:dyDescent="0.2"/>
    <row r="1064" ht="15.75" hidden="1" customHeight="1" x14ac:dyDescent="0.2"/>
    <row r="1065" ht="15.75" hidden="1" customHeight="1" x14ac:dyDescent="0.2"/>
    <row r="1066" ht="15.75" hidden="1" customHeight="1" x14ac:dyDescent="0.2"/>
    <row r="1067" ht="15.75" hidden="1" customHeight="1" x14ac:dyDescent="0.2"/>
    <row r="1068" ht="15.75" hidden="1" customHeight="1" x14ac:dyDescent="0.2"/>
    <row r="1069" ht="15.75" hidden="1" customHeight="1" x14ac:dyDescent="0.2"/>
    <row r="1070" ht="15.75" hidden="1" customHeight="1" x14ac:dyDescent="0.2"/>
    <row r="1071" ht="15.75" hidden="1" customHeight="1" x14ac:dyDescent="0.2"/>
    <row r="1072" ht="15.75" hidden="1" customHeight="1" x14ac:dyDescent="0.2"/>
    <row r="1073" ht="15.75" hidden="1" customHeight="1" x14ac:dyDescent="0.2"/>
    <row r="1074" ht="15.75" hidden="1" customHeight="1" x14ac:dyDescent="0.2"/>
    <row r="1075" ht="15.75" hidden="1" customHeight="1" x14ac:dyDescent="0.2"/>
    <row r="1076" ht="15.75" hidden="1" customHeight="1" x14ac:dyDescent="0.2"/>
    <row r="1077" ht="15.75" hidden="1" customHeight="1" x14ac:dyDescent="0.2"/>
    <row r="1078" ht="15.75" hidden="1" customHeight="1" x14ac:dyDescent="0.2"/>
    <row r="1079" ht="15.75" hidden="1" customHeight="1" x14ac:dyDescent="0.2"/>
    <row r="1080" ht="15.75" hidden="1" customHeight="1" x14ac:dyDescent="0.2"/>
    <row r="1081" ht="15.75" hidden="1" customHeight="1" x14ac:dyDescent="0.2"/>
    <row r="1082" ht="15.75" hidden="1" customHeight="1" x14ac:dyDescent="0.2"/>
    <row r="1083" ht="15.75" hidden="1" customHeight="1" x14ac:dyDescent="0.2"/>
    <row r="1084" ht="15.75" hidden="1" customHeight="1" x14ac:dyDescent="0.2"/>
    <row r="1085" ht="15.75" hidden="1" customHeight="1" x14ac:dyDescent="0.2"/>
    <row r="1086" ht="15.75" hidden="1" customHeight="1" x14ac:dyDescent="0.2"/>
    <row r="1087" ht="15.75" hidden="1" customHeight="1" x14ac:dyDescent="0.2"/>
    <row r="1088" ht="15.75" hidden="1" customHeight="1" x14ac:dyDescent="0.2"/>
    <row r="1089" ht="15.75" hidden="1" customHeight="1" x14ac:dyDescent="0.2"/>
    <row r="1090" ht="15.75" hidden="1" customHeight="1" x14ac:dyDescent="0.2"/>
    <row r="1091" ht="15.75" hidden="1" customHeight="1" x14ac:dyDescent="0.2"/>
    <row r="1092" ht="15.75" hidden="1" customHeight="1" x14ac:dyDescent="0.2"/>
    <row r="1093" ht="15.75" hidden="1" customHeight="1" x14ac:dyDescent="0.2"/>
    <row r="1094" ht="15.75" hidden="1" customHeight="1" x14ac:dyDescent="0.2"/>
    <row r="1095" ht="15.75" hidden="1" customHeight="1" x14ac:dyDescent="0.2"/>
    <row r="1096" ht="15.75" hidden="1" customHeight="1" x14ac:dyDescent="0.2"/>
    <row r="1097" ht="15.75" hidden="1" customHeight="1" x14ac:dyDescent="0.2"/>
    <row r="1098" ht="15.75" hidden="1" customHeight="1" x14ac:dyDescent="0.2"/>
    <row r="1099" ht="15.75" hidden="1" customHeight="1" x14ac:dyDescent="0.2"/>
    <row r="1100" ht="15.75" hidden="1" customHeight="1" x14ac:dyDescent="0.2"/>
    <row r="1101" ht="15.75" hidden="1" customHeight="1" x14ac:dyDescent="0.2"/>
    <row r="1102" ht="15.75" hidden="1" customHeight="1" x14ac:dyDescent="0.2"/>
    <row r="1103" ht="15.75" hidden="1" customHeight="1" x14ac:dyDescent="0.2"/>
    <row r="1104" ht="15.75" hidden="1" customHeight="1" x14ac:dyDescent="0.2"/>
    <row r="1105" ht="15.75" hidden="1" customHeight="1" x14ac:dyDescent="0.2"/>
    <row r="1106" ht="15.75" hidden="1" customHeight="1" x14ac:dyDescent="0.2"/>
    <row r="1107" ht="15.75" hidden="1" customHeight="1" x14ac:dyDescent="0.2"/>
    <row r="1108" ht="15.75" hidden="1" customHeight="1" x14ac:dyDescent="0.2"/>
    <row r="1109" ht="15.75" hidden="1" customHeight="1" x14ac:dyDescent="0.2"/>
    <row r="1110" ht="15.75" hidden="1" customHeight="1" x14ac:dyDescent="0.2"/>
    <row r="1111" ht="15.75" hidden="1" customHeight="1" x14ac:dyDescent="0.2"/>
    <row r="1112" ht="15.75" hidden="1" customHeight="1" x14ac:dyDescent="0.2"/>
    <row r="1113" ht="15.75" hidden="1" customHeight="1" x14ac:dyDescent="0.2"/>
    <row r="1114" ht="15.75" hidden="1" customHeight="1" x14ac:dyDescent="0.2"/>
    <row r="1115" ht="15.75" hidden="1" customHeight="1" x14ac:dyDescent="0.2"/>
    <row r="1116" ht="15.75" hidden="1" customHeight="1" x14ac:dyDescent="0.2"/>
    <row r="1117" ht="15.75" hidden="1" customHeight="1" x14ac:dyDescent="0.2"/>
    <row r="1118" ht="15.75" hidden="1" customHeight="1" x14ac:dyDescent="0.2"/>
    <row r="1119" ht="15.75" hidden="1" customHeight="1" x14ac:dyDescent="0.2"/>
    <row r="1120" ht="15.75" hidden="1" customHeight="1" x14ac:dyDescent="0.2"/>
    <row r="1121" ht="15.75" hidden="1" customHeight="1" x14ac:dyDescent="0.2"/>
    <row r="1122" ht="15.75" hidden="1" customHeight="1" x14ac:dyDescent="0.2"/>
    <row r="1123" ht="15.75" hidden="1" customHeight="1" x14ac:dyDescent="0.2"/>
    <row r="1124" ht="15.75" hidden="1" customHeight="1" x14ac:dyDescent="0.2"/>
    <row r="1125" ht="15.75" hidden="1" customHeight="1" x14ac:dyDescent="0.2"/>
    <row r="1126" ht="15.75" hidden="1" customHeight="1" x14ac:dyDescent="0.2"/>
    <row r="1127" ht="15.75" hidden="1" customHeight="1" x14ac:dyDescent="0.2"/>
    <row r="1128" ht="15.75" hidden="1" customHeight="1" x14ac:dyDescent="0.2"/>
    <row r="1129" ht="15.75" hidden="1" customHeight="1" x14ac:dyDescent="0.2"/>
    <row r="1130" ht="15.75" hidden="1" customHeight="1" x14ac:dyDescent="0.2"/>
    <row r="1131" ht="15.75" hidden="1" customHeight="1" x14ac:dyDescent="0.2"/>
    <row r="1132" ht="15.75" hidden="1" customHeight="1" x14ac:dyDescent="0.2"/>
    <row r="1133" ht="15.75" hidden="1" customHeight="1" x14ac:dyDescent="0.2"/>
    <row r="1134" ht="15.75" hidden="1" customHeight="1" x14ac:dyDescent="0.2"/>
    <row r="1135" ht="15.75" hidden="1" customHeight="1" x14ac:dyDescent="0.2"/>
    <row r="1136" ht="15.75" hidden="1" customHeight="1" x14ac:dyDescent="0.2"/>
    <row r="1137" ht="15.75" hidden="1" customHeight="1" x14ac:dyDescent="0.2"/>
    <row r="1138" ht="15.75" hidden="1" customHeight="1" x14ac:dyDescent="0.2"/>
    <row r="1139" ht="15.75" hidden="1" customHeight="1" x14ac:dyDescent="0.2"/>
    <row r="1140" ht="15.75" hidden="1" customHeight="1" x14ac:dyDescent="0.2"/>
    <row r="1141" ht="15.75" hidden="1" customHeight="1" x14ac:dyDescent="0.2"/>
    <row r="1142" ht="15.75" hidden="1" customHeight="1" x14ac:dyDescent="0.2"/>
    <row r="1143" ht="15.75" hidden="1" customHeight="1" x14ac:dyDescent="0.2"/>
    <row r="1144" ht="15.75" hidden="1" customHeight="1" x14ac:dyDescent="0.2"/>
    <row r="1145" ht="15.75" hidden="1" customHeight="1" x14ac:dyDescent="0.2"/>
    <row r="1146" ht="15.75" hidden="1" customHeight="1" x14ac:dyDescent="0.2"/>
    <row r="1147" ht="15.75" hidden="1" customHeight="1" x14ac:dyDescent="0.2"/>
    <row r="1148" ht="15.75" hidden="1" customHeight="1" x14ac:dyDescent="0.2"/>
    <row r="1149" ht="15.75" hidden="1" customHeight="1" x14ac:dyDescent="0.2"/>
    <row r="1150" ht="15.75" hidden="1" customHeight="1" x14ac:dyDescent="0.2"/>
    <row r="1151" ht="15.75" hidden="1" customHeight="1" x14ac:dyDescent="0.2"/>
    <row r="1152" ht="15.75" hidden="1" customHeight="1" x14ac:dyDescent="0.2"/>
    <row r="1153" ht="15.75" hidden="1" customHeight="1" x14ac:dyDescent="0.2"/>
    <row r="1154" ht="15.75" hidden="1" customHeight="1" x14ac:dyDescent="0.2"/>
    <row r="1155" ht="15.75" hidden="1" customHeight="1" x14ac:dyDescent="0.2"/>
    <row r="1156" ht="15.75" hidden="1" customHeight="1" x14ac:dyDescent="0.2"/>
    <row r="1157" ht="15.75" hidden="1" customHeight="1" x14ac:dyDescent="0.2"/>
    <row r="1158" ht="15.75" hidden="1" customHeight="1" x14ac:dyDescent="0.2"/>
    <row r="1159" ht="15.75" hidden="1" customHeight="1" x14ac:dyDescent="0.2"/>
    <row r="1160" ht="15.75" hidden="1" customHeight="1" x14ac:dyDescent="0.2"/>
    <row r="1161" ht="15.75" hidden="1" customHeight="1" x14ac:dyDescent="0.2"/>
    <row r="1162" ht="15.75" hidden="1" customHeight="1" x14ac:dyDescent="0.2"/>
    <row r="1163" ht="15.75" hidden="1" customHeight="1" x14ac:dyDescent="0.2"/>
    <row r="1164" ht="15.75" hidden="1" customHeight="1" x14ac:dyDescent="0.2"/>
    <row r="1165" ht="15.75" hidden="1" customHeight="1" x14ac:dyDescent="0.2"/>
    <row r="1166" ht="15.75" hidden="1" customHeight="1" x14ac:dyDescent="0.2"/>
    <row r="1167" ht="15.75" hidden="1" customHeight="1" x14ac:dyDescent="0.2"/>
    <row r="1168" ht="15.75" hidden="1" customHeight="1" x14ac:dyDescent="0.2"/>
    <row r="1169" ht="15.75" hidden="1" customHeight="1" x14ac:dyDescent="0.2"/>
    <row r="1170" ht="15.75" hidden="1" customHeight="1" x14ac:dyDescent="0.2"/>
    <row r="1171" ht="15.75" hidden="1" customHeight="1" x14ac:dyDescent="0.2"/>
    <row r="1172" ht="15.75" hidden="1" customHeight="1" x14ac:dyDescent="0.2"/>
    <row r="1173" ht="15.75" hidden="1" customHeight="1" x14ac:dyDescent="0.2"/>
    <row r="1174" ht="15.75" hidden="1" customHeight="1" x14ac:dyDescent="0.2"/>
    <row r="1175" ht="15.75" hidden="1" customHeight="1" x14ac:dyDescent="0.2"/>
    <row r="1176" ht="15.75" hidden="1" customHeight="1" x14ac:dyDescent="0.2"/>
    <row r="1177" ht="15.75" hidden="1" customHeight="1" x14ac:dyDescent="0.2"/>
    <row r="1178" ht="15.75" hidden="1" customHeight="1" x14ac:dyDescent="0.2"/>
    <row r="1179" ht="15.75" hidden="1" customHeight="1" x14ac:dyDescent="0.2"/>
    <row r="1180" ht="15.75" hidden="1" customHeight="1" x14ac:dyDescent="0.2"/>
    <row r="1181" ht="15.75" hidden="1" customHeight="1" x14ac:dyDescent="0.2"/>
    <row r="1182" ht="15.75" hidden="1" customHeight="1" x14ac:dyDescent="0.2"/>
    <row r="1183" ht="15.75" hidden="1" customHeight="1" x14ac:dyDescent="0.2"/>
    <row r="1184" ht="15.75" hidden="1" customHeight="1" x14ac:dyDescent="0.2"/>
    <row r="1185" ht="15.75" hidden="1" customHeight="1" x14ac:dyDescent="0.2"/>
    <row r="1186" ht="15.75" hidden="1" customHeight="1" x14ac:dyDescent="0.2"/>
    <row r="1187" ht="15.75" hidden="1" customHeight="1" x14ac:dyDescent="0.2"/>
    <row r="1188" ht="15.75" hidden="1" customHeight="1" x14ac:dyDescent="0.2"/>
    <row r="1189" ht="15.75" hidden="1" customHeight="1" x14ac:dyDescent="0.2"/>
    <row r="1190" ht="15.75" hidden="1" customHeight="1" x14ac:dyDescent="0.2"/>
    <row r="1191" ht="15.75" hidden="1" customHeight="1" x14ac:dyDescent="0.2"/>
    <row r="1192" ht="15.75" hidden="1" customHeight="1" x14ac:dyDescent="0.2"/>
    <row r="1193" ht="15.75" hidden="1" customHeight="1" x14ac:dyDescent="0.2"/>
    <row r="1194" ht="15.75" hidden="1" customHeight="1" x14ac:dyDescent="0.2"/>
    <row r="1195" ht="15.75" hidden="1" customHeight="1" x14ac:dyDescent="0.2"/>
    <row r="1196" ht="15.75" hidden="1" customHeight="1" x14ac:dyDescent="0.2"/>
    <row r="1197" ht="15.75" hidden="1" customHeight="1" x14ac:dyDescent="0.2"/>
    <row r="1198" ht="15.75" hidden="1" customHeight="1" x14ac:dyDescent="0.2"/>
    <row r="1199" ht="15.75" hidden="1" customHeight="1" x14ac:dyDescent="0.2"/>
    <row r="1200" ht="15.75" hidden="1" customHeight="1" x14ac:dyDescent="0.2"/>
    <row r="1201" ht="15.75" hidden="1" customHeight="1" x14ac:dyDescent="0.2"/>
    <row r="1202" ht="15.75" hidden="1" customHeight="1" x14ac:dyDescent="0.2"/>
    <row r="1203" ht="15.75" hidden="1" customHeight="1" x14ac:dyDescent="0.2"/>
    <row r="1204" ht="15.75" hidden="1" customHeight="1" x14ac:dyDescent="0.2"/>
    <row r="1205" ht="15.75" hidden="1" customHeight="1" x14ac:dyDescent="0.2"/>
    <row r="1206" ht="15.75" hidden="1" customHeight="1" x14ac:dyDescent="0.2"/>
    <row r="1207" ht="15.75" hidden="1" customHeight="1" x14ac:dyDescent="0.2"/>
    <row r="1208" ht="15.75" hidden="1" customHeight="1" x14ac:dyDescent="0.2"/>
    <row r="1209" ht="15.75" hidden="1" customHeight="1" x14ac:dyDescent="0.2"/>
    <row r="1210" ht="15.75" hidden="1" customHeight="1" x14ac:dyDescent="0.2"/>
    <row r="1211" ht="15.75" hidden="1" customHeight="1" x14ac:dyDescent="0.2"/>
    <row r="1212" ht="15.75" hidden="1" customHeight="1" x14ac:dyDescent="0.2"/>
    <row r="1213" ht="15.75" hidden="1" customHeight="1" x14ac:dyDescent="0.2"/>
    <row r="1214" ht="15.75" hidden="1" customHeight="1" x14ac:dyDescent="0.2"/>
    <row r="1215" ht="15.75" hidden="1" customHeight="1" x14ac:dyDescent="0.2"/>
    <row r="1216" ht="15.75" hidden="1" customHeight="1" x14ac:dyDescent="0.2"/>
    <row r="1217" ht="15.75" hidden="1" customHeight="1" x14ac:dyDescent="0.2"/>
    <row r="1218" ht="15.75" hidden="1" customHeight="1" x14ac:dyDescent="0.2"/>
    <row r="1219" ht="15.75" hidden="1" customHeight="1" x14ac:dyDescent="0.2"/>
    <row r="1220" ht="15.75" hidden="1" customHeight="1" x14ac:dyDescent="0.2"/>
    <row r="1221" ht="15.75" hidden="1" customHeight="1" x14ac:dyDescent="0.2"/>
    <row r="1222" ht="15.75" hidden="1" customHeight="1" x14ac:dyDescent="0.2"/>
    <row r="1223" ht="15.75" hidden="1" customHeight="1" x14ac:dyDescent="0.2"/>
    <row r="1224" ht="15.75" hidden="1" customHeight="1" x14ac:dyDescent="0.2"/>
    <row r="1225" ht="15.75" hidden="1" customHeight="1" x14ac:dyDescent="0.2"/>
    <row r="1226" ht="15.75" hidden="1" customHeight="1" x14ac:dyDescent="0.2"/>
    <row r="1227" ht="15.75" hidden="1" customHeight="1" x14ac:dyDescent="0.2"/>
    <row r="1228" ht="15.75" hidden="1" customHeight="1" x14ac:dyDescent="0.2"/>
    <row r="1229" ht="15.75" hidden="1" customHeight="1" x14ac:dyDescent="0.2"/>
    <row r="1230" ht="15.75" hidden="1" customHeight="1" x14ac:dyDescent="0.2"/>
    <row r="1231" ht="15.75" hidden="1" customHeight="1" x14ac:dyDescent="0.2"/>
    <row r="1232" ht="15.75" hidden="1" customHeight="1" x14ac:dyDescent="0.2"/>
    <row r="1233" ht="15.75" hidden="1" customHeight="1" x14ac:dyDescent="0.2"/>
    <row r="1234" ht="15.75" hidden="1" customHeight="1" x14ac:dyDescent="0.2"/>
    <row r="1235" ht="15.75" hidden="1" customHeight="1" x14ac:dyDescent="0.2"/>
    <row r="1236" ht="15.75" hidden="1" customHeight="1" x14ac:dyDescent="0.2"/>
    <row r="1237" ht="15.75" hidden="1" customHeight="1" x14ac:dyDescent="0.2"/>
    <row r="1238" ht="15.75" hidden="1" customHeight="1" x14ac:dyDescent="0.2"/>
    <row r="1239" ht="15.75" hidden="1" customHeight="1" x14ac:dyDescent="0.2"/>
    <row r="1240" ht="15.75" hidden="1" customHeight="1" x14ac:dyDescent="0.2"/>
    <row r="1241" ht="15.75" hidden="1" customHeight="1" x14ac:dyDescent="0.2"/>
    <row r="1242" ht="15.75" hidden="1" customHeight="1" x14ac:dyDescent="0.2"/>
    <row r="1243" ht="15.75" hidden="1" customHeight="1" x14ac:dyDescent="0.2"/>
    <row r="1244" ht="15.75" hidden="1" customHeight="1" x14ac:dyDescent="0.2"/>
    <row r="1245" ht="15.75" hidden="1" customHeight="1" x14ac:dyDescent="0.2"/>
    <row r="1246" ht="15.75" hidden="1" customHeight="1" x14ac:dyDescent="0.2"/>
    <row r="1247" ht="15.75" hidden="1" customHeight="1" x14ac:dyDescent="0.2"/>
    <row r="1248" ht="15.75" hidden="1" customHeight="1" x14ac:dyDescent="0.2"/>
    <row r="1249" ht="15.75" hidden="1" customHeight="1" x14ac:dyDescent="0.2"/>
    <row r="1250" ht="15.75" hidden="1" customHeight="1" x14ac:dyDescent="0.2"/>
    <row r="1251" ht="15.75" hidden="1" customHeight="1" x14ac:dyDescent="0.2"/>
    <row r="1252" ht="15.75" hidden="1" customHeight="1" x14ac:dyDescent="0.2"/>
    <row r="1253" ht="15.75" hidden="1" customHeight="1" x14ac:dyDescent="0.2"/>
    <row r="1254" ht="15.75" hidden="1" customHeight="1" x14ac:dyDescent="0.2"/>
    <row r="1255" ht="15.75" hidden="1" customHeight="1" x14ac:dyDescent="0.2"/>
    <row r="1256" ht="15.75" hidden="1" customHeight="1" x14ac:dyDescent="0.2"/>
    <row r="1257" ht="15.75" hidden="1" customHeight="1" x14ac:dyDescent="0.2"/>
    <row r="1258" ht="15.75" hidden="1" customHeight="1" x14ac:dyDescent="0.2"/>
    <row r="1259" ht="15.75" hidden="1" customHeight="1" x14ac:dyDescent="0.2"/>
    <row r="1260" ht="15.75" hidden="1" customHeight="1" x14ac:dyDescent="0.2"/>
    <row r="1261" ht="15.75" hidden="1" customHeight="1" x14ac:dyDescent="0.2"/>
    <row r="1262" ht="15.75" hidden="1" customHeight="1" x14ac:dyDescent="0.2"/>
    <row r="1263" ht="15.75" hidden="1" customHeight="1" x14ac:dyDescent="0.2"/>
    <row r="1264" ht="15.75" hidden="1" customHeight="1" x14ac:dyDescent="0.2"/>
    <row r="1265" ht="15.75" hidden="1" customHeight="1" x14ac:dyDescent="0.2"/>
    <row r="1266" ht="15.75" hidden="1" customHeight="1" x14ac:dyDescent="0.2"/>
    <row r="1267" ht="15.75" hidden="1" customHeight="1" x14ac:dyDescent="0.2"/>
    <row r="1268" ht="15.75" hidden="1" customHeight="1" x14ac:dyDescent="0.2"/>
    <row r="1269" ht="15.75" hidden="1" customHeight="1" x14ac:dyDescent="0.2"/>
    <row r="1270" ht="15.75" hidden="1" customHeight="1" x14ac:dyDescent="0.2"/>
    <row r="1271" ht="15.75" hidden="1" customHeight="1" x14ac:dyDescent="0.2"/>
    <row r="1272" ht="15.75" hidden="1" customHeight="1" x14ac:dyDescent="0.2"/>
    <row r="1273" ht="15.75" hidden="1" customHeight="1" x14ac:dyDescent="0.2"/>
    <row r="1274" ht="15.75" hidden="1" customHeight="1" x14ac:dyDescent="0.2"/>
    <row r="1275" ht="15.75" hidden="1" customHeight="1" x14ac:dyDescent="0.2"/>
    <row r="1276" ht="15.75" hidden="1" customHeight="1" x14ac:dyDescent="0.2"/>
    <row r="1277" ht="15.75" hidden="1" customHeight="1" x14ac:dyDescent="0.2"/>
    <row r="1278" ht="15.75" hidden="1" customHeight="1" x14ac:dyDescent="0.2"/>
    <row r="1279" ht="15.75" hidden="1" customHeight="1" x14ac:dyDescent="0.2"/>
    <row r="1280" ht="15.75" hidden="1" customHeight="1" x14ac:dyDescent="0.2"/>
    <row r="1281" ht="15.75" hidden="1" customHeight="1" x14ac:dyDescent="0.2"/>
    <row r="1282" ht="15.75" hidden="1" customHeight="1" x14ac:dyDescent="0.2"/>
    <row r="1283" ht="15.75" hidden="1" customHeight="1" x14ac:dyDescent="0.2"/>
    <row r="1284" ht="15.75" hidden="1" customHeight="1" x14ac:dyDescent="0.2"/>
    <row r="1285" ht="15.75" hidden="1" customHeight="1" x14ac:dyDescent="0.2"/>
    <row r="1286" ht="15.75" hidden="1" customHeight="1" x14ac:dyDescent="0.2"/>
    <row r="1287" ht="15.75" hidden="1" customHeight="1" x14ac:dyDescent="0.2"/>
    <row r="1288" ht="15.75" hidden="1" customHeight="1" x14ac:dyDescent="0.2"/>
    <row r="1289" ht="15.75" hidden="1" customHeight="1" x14ac:dyDescent="0.2"/>
    <row r="1290" ht="15.75" hidden="1" customHeight="1" x14ac:dyDescent="0.2"/>
    <row r="1291" ht="15.75" hidden="1" customHeight="1" x14ac:dyDescent="0.2"/>
    <row r="1292" ht="15.75" hidden="1" customHeight="1" x14ac:dyDescent="0.2"/>
    <row r="1293" ht="15.75" hidden="1" customHeight="1" x14ac:dyDescent="0.2"/>
    <row r="1294" ht="15.75" hidden="1" customHeight="1" x14ac:dyDescent="0.2"/>
    <row r="1295" ht="15.75" hidden="1" customHeight="1" x14ac:dyDescent="0.2"/>
    <row r="1296" ht="15.75" hidden="1" customHeight="1" x14ac:dyDescent="0.2"/>
    <row r="1297" ht="15.75" hidden="1" customHeight="1" x14ac:dyDescent="0.2"/>
    <row r="1298" ht="15.75" hidden="1" customHeight="1" x14ac:dyDescent="0.2"/>
    <row r="1299" ht="15.75" hidden="1" customHeight="1" x14ac:dyDescent="0.2"/>
    <row r="1300" ht="15.75" hidden="1" customHeight="1" x14ac:dyDescent="0.2"/>
    <row r="1301" ht="15.75" hidden="1" customHeight="1" x14ac:dyDescent="0.2"/>
    <row r="1302" ht="15.75" hidden="1" customHeight="1" x14ac:dyDescent="0.2"/>
    <row r="1303" ht="15.75" hidden="1" customHeight="1" x14ac:dyDescent="0.2"/>
    <row r="1304" ht="15.75" hidden="1" customHeight="1" x14ac:dyDescent="0.2"/>
    <row r="1305" ht="15.75" hidden="1" customHeight="1" x14ac:dyDescent="0.2"/>
    <row r="1306" ht="15.75" hidden="1" customHeight="1" x14ac:dyDescent="0.2"/>
    <row r="1307" ht="15.75" hidden="1" customHeight="1" x14ac:dyDescent="0.2"/>
    <row r="1308" ht="15.75" hidden="1" customHeight="1" x14ac:dyDescent="0.2"/>
    <row r="1309" ht="15.75" hidden="1" customHeight="1" x14ac:dyDescent="0.2"/>
    <row r="1310" ht="15.75" hidden="1" customHeight="1" x14ac:dyDescent="0.2"/>
    <row r="1311" ht="15.75" hidden="1" customHeight="1" x14ac:dyDescent="0.2"/>
    <row r="1312" ht="15.75" hidden="1" customHeight="1" x14ac:dyDescent="0.2"/>
    <row r="1313" ht="15.75" hidden="1" customHeight="1" x14ac:dyDescent="0.2"/>
    <row r="1314" ht="15.75" hidden="1" customHeight="1" x14ac:dyDescent="0.2"/>
    <row r="1315" ht="15.75" hidden="1" customHeight="1" x14ac:dyDescent="0.2"/>
    <row r="1316" ht="15.75" hidden="1" customHeight="1" x14ac:dyDescent="0.2"/>
    <row r="1317" ht="15.75" hidden="1" customHeight="1" x14ac:dyDescent="0.2"/>
    <row r="1318" ht="15.75" hidden="1" customHeight="1" x14ac:dyDescent="0.2"/>
    <row r="1319" ht="15.75" hidden="1" customHeight="1" x14ac:dyDescent="0.2"/>
    <row r="1320" ht="15.75" hidden="1" customHeight="1" x14ac:dyDescent="0.2"/>
    <row r="1321" ht="15.75" hidden="1" customHeight="1" x14ac:dyDescent="0.2"/>
    <row r="1322" ht="15.75" hidden="1" customHeight="1" x14ac:dyDescent="0.2"/>
    <row r="1323" ht="15.75" hidden="1" customHeight="1" x14ac:dyDescent="0.2"/>
    <row r="1324" ht="15.75" hidden="1" customHeight="1" x14ac:dyDescent="0.2"/>
    <row r="1325" ht="15.75" hidden="1" customHeight="1" x14ac:dyDescent="0.2"/>
    <row r="1326" ht="15.75" hidden="1" customHeight="1" x14ac:dyDescent="0.2"/>
    <row r="1327" ht="15.75" hidden="1" customHeight="1" x14ac:dyDescent="0.2"/>
    <row r="1328" ht="15.75" hidden="1" customHeight="1" x14ac:dyDescent="0.2"/>
    <row r="1329" ht="15.75" hidden="1" customHeight="1" x14ac:dyDescent="0.2"/>
    <row r="1330" ht="15.75" hidden="1" customHeight="1" x14ac:dyDescent="0.2"/>
    <row r="1331" ht="15.75" hidden="1" customHeight="1" x14ac:dyDescent="0.2"/>
    <row r="1332" ht="15.75" hidden="1" customHeight="1" x14ac:dyDescent="0.2"/>
    <row r="1333" ht="15.75" hidden="1" customHeight="1" x14ac:dyDescent="0.2"/>
    <row r="1334" ht="15.75" hidden="1" customHeight="1" x14ac:dyDescent="0.2"/>
    <row r="1335" ht="15.75" hidden="1" customHeight="1" x14ac:dyDescent="0.2"/>
    <row r="1336" ht="15.75" hidden="1" customHeight="1" x14ac:dyDescent="0.2"/>
    <row r="1337" ht="15.75" hidden="1" customHeight="1" x14ac:dyDescent="0.2"/>
    <row r="1338" ht="15.75" hidden="1" customHeight="1" x14ac:dyDescent="0.2"/>
    <row r="1339" ht="15.75" hidden="1" customHeight="1" x14ac:dyDescent="0.2"/>
    <row r="1340" ht="15.75" hidden="1" customHeight="1" x14ac:dyDescent="0.2"/>
    <row r="1341" ht="15.75" hidden="1" customHeight="1" x14ac:dyDescent="0.2"/>
    <row r="1342" ht="15.75" hidden="1" customHeight="1" x14ac:dyDescent="0.2"/>
    <row r="1343" ht="15.75" hidden="1" customHeight="1" x14ac:dyDescent="0.2"/>
    <row r="1344" ht="15.75" hidden="1" customHeight="1" x14ac:dyDescent="0.2"/>
    <row r="1345" ht="15.75" hidden="1" customHeight="1" x14ac:dyDescent="0.2"/>
    <row r="1346" ht="15.75" hidden="1" customHeight="1" x14ac:dyDescent="0.2"/>
    <row r="1347" ht="15.75" hidden="1" customHeight="1" x14ac:dyDescent="0.2"/>
    <row r="1348" ht="15.75" hidden="1" customHeight="1" x14ac:dyDescent="0.2"/>
    <row r="1349" ht="15.75" hidden="1" customHeight="1" x14ac:dyDescent="0.2"/>
    <row r="1350" ht="15.75" hidden="1" customHeight="1" x14ac:dyDescent="0.2"/>
    <row r="1351" ht="15.75" hidden="1" customHeight="1" x14ac:dyDescent="0.2"/>
    <row r="1352" ht="15.75" hidden="1" customHeight="1" x14ac:dyDescent="0.2"/>
    <row r="1353" ht="15.75" hidden="1" customHeight="1" x14ac:dyDescent="0.2"/>
    <row r="1354" ht="15.75" hidden="1" customHeight="1" x14ac:dyDescent="0.2"/>
    <row r="1355" ht="15.75" hidden="1" customHeight="1" x14ac:dyDescent="0.2"/>
    <row r="1356" ht="15.75" hidden="1" customHeight="1" x14ac:dyDescent="0.2"/>
    <row r="1357" ht="15.75" hidden="1" customHeight="1" x14ac:dyDescent="0.2"/>
    <row r="1358" ht="15.75" hidden="1" customHeight="1" x14ac:dyDescent="0.2"/>
    <row r="1359" ht="15.75" hidden="1" customHeight="1" x14ac:dyDescent="0.2"/>
    <row r="1360" ht="15.75" hidden="1" customHeight="1" x14ac:dyDescent="0.2"/>
    <row r="1361" ht="15.75" hidden="1" customHeight="1" x14ac:dyDescent="0.2"/>
    <row r="1362" ht="15.75" hidden="1" customHeight="1" x14ac:dyDescent="0.2"/>
    <row r="1363" ht="15.75" hidden="1" customHeight="1" x14ac:dyDescent="0.2"/>
    <row r="1364" ht="15.75" hidden="1" customHeight="1" x14ac:dyDescent="0.2"/>
    <row r="1365" ht="15.75" hidden="1" customHeight="1" x14ac:dyDescent="0.2"/>
    <row r="1366" ht="15.75" hidden="1" customHeight="1" x14ac:dyDescent="0.2"/>
    <row r="1367" ht="15.75" hidden="1" customHeight="1" x14ac:dyDescent="0.2"/>
    <row r="1368" ht="15.75" hidden="1" customHeight="1" x14ac:dyDescent="0.2"/>
    <row r="1369" ht="15.75" hidden="1" customHeight="1" x14ac:dyDescent="0.2"/>
    <row r="1370" ht="15.75" hidden="1" customHeight="1" x14ac:dyDescent="0.2"/>
    <row r="1371" ht="15.75" hidden="1" customHeight="1" x14ac:dyDescent="0.2"/>
    <row r="1372" ht="15.75" hidden="1" customHeight="1" x14ac:dyDescent="0.2"/>
    <row r="1373" ht="15.75" hidden="1" customHeight="1" x14ac:dyDescent="0.2"/>
    <row r="1374" ht="15.75" hidden="1" customHeight="1" x14ac:dyDescent="0.2"/>
    <row r="1375" ht="15.75" hidden="1" customHeight="1" x14ac:dyDescent="0.2"/>
    <row r="1376" ht="15.75" hidden="1" customHeight="1" x14ac:dyDescent="0.2"/>
    <row r="1377" ht="15.75" hidden="1" customHeight="1" x14ac:dyDescent="0.2"/>
    <row r="1378" ht="15.75" hidden="1" customHeight="1" x14ac:dyDescent="0.2"/>
    <row r="1379" ht="15.75" hidden="1" customHeight="1" x14ac:dyDescent="0.2"/>
    <row r="1380" ht="15.75" hidden="1" customHeight="1" x14ac:dyDescent="0.2"/>
    <row r="1381" ht="15.75" hidden="1" customHeight="1" x14ac:dyDescent="0.2"/>
    <row r="1382" ht="15.75" hidden="1" customHeight="1" x14ac:dyDescent="0.2"/>
    <row r="1383" ht="15.75" hidden="1" customHeight="1" x14ac:dyDescent="0.2"/>
    <row r="1384" ht="15.75" hidden="1" customHeight="1" x14ac:dyDescent="0.2"/>
    <row r="1385" ht="15.75" hidden="1" customHeight="1" x14ac:dyDescent="0.2"/>
    <row r="1386" ht="15.75" hidden="1" customHeight="1" x14ac:dyDescent="0.2"/>
    <row r="1387" ht="15.75" hidden="1" customHeight="1" x14ac:dyDescent="0.2"/>
    <row r="1388" ht="15.75" hidden="1" customHeight="1" x14ac:dyDescent="0.2"/>
    <row r="1389" ht="15.75" hidden="1" customHeight="1" x14ac:dyDescent="0.2"/>
    <row r="1390" ht="15.75" hidden="1" customHeight="1" x14ac:dyDescent="0.2"/>
    <row r="1391" ht="15.75" hidden="1" customHeight="1" x14ac:dyDescent="0.2"/>
    <row r="1392" ht="15.75" hidden="1" customHeight="1" x14ac:dyDescent="0.2"/>
    <row r="1393" ht="15.75" hidden="1" customHeight="1" x14ac:dyDescent="0.2"/>
    <row r="1394" ht="15.75" hidden="1" customHeight="1" x14ac:dyDescent="0.2"/>
    <row r="1395" ht="15.75" hidden="1" customHeight="1" x14ac:dyDescent="0.2"/>
    <row r="1396" ht="15.75" hidden="1" customHeight="1" x14ac:dyDescent="0.2"/>
    <row r="1397" ht="15.75" hidden="1" customHeight="1" x14ac:dyDescent="0.2"/>
    <row r="1398" ht="15.75" hidden="1" customHeight="1" x14ac:dyDescent="0.2"/>
    <row r="1399" ht="15.75" hidden="1" customHeight="1" x14ac:dyDescent="0.2"/>
    <row r="1400" ht="15.75" hidden="1" customHeight="1" x14ac:dyDescent="0.2"/>
    <row r="1401" ht="15.75" hidden="1" customHeight="1" x14ac:dyDescent="0.2"/>
    <row r="1402" ht="15.75" hidden="1" customHeight="1" x14ac:dyDescent="0.2"/>
    <row r="1403" ht="15.75" hidden="1" customHeight="1" x14ac:dyDescent="0.2"/>
    <row r="1404" ht="15.75" hidden="1" customHeight="1" x14ac:dyDescent="0.2"/>
    <row r="1405" ht="15.75" hidden="1" customHeight="1" x14ac:dyDescent="0.2"/>
    <row r="1406" ht="15.75" hidden="1" customHeight="1" x14ac:dyDescent="0.2"/>
    <row r="1407" ht="15.75" hidden="1" customHeight="1" x14ac:dyDescent="0.2"/>
    <row r="1408" ht="15.75" hidden="1" customHeight="1" x14ac:dyDescent="0.2"/>
    <row r="1409" ht="15.75" hidden="1" customHeight="1" x14ac:dyDescent="0.2"/>
    <row r="1410" ht="15.75" hidden="1" customHeight="1" x14ac:dyDescent="0.2"/>
    <row r="1411" ht="15.75" hidden="1" customHeight="1" x14ac:dyDescent="0.2"/>
    <row r="1412" ht="15.75" hidden="1" customHeight="1" x14ac:dyDescent="0.2"/>
    <row r="1413" ht="15.75" hidden="1" customHeight="1" x14ac:dyDescent="0.2"/>
    <row r="1414" ht="15.75" hidden="1" customHeight="1" x14ac:dyDescent="0.2"/>
    <row r="1415" ht="15.75" hidden="1" customHeight="1" x14ac:dyDescent="0.2"/>
    <row r="1416" ht="15.75" hidden="1" customHeight="1" x14ac:dyDescent="0.2"/>
    <row r="1417" ht="15.75" hidden="1" customHeight="1" x14ac:dyDescent="0.2"/>
    <row r="1418" ht="15.75" hidden="1" customHeight="1" x14ac:dyDescent="0.2"/>
    <row r="1419" ht="15.75" hidden="1" customHeight="1" x14ac:dyDescent="0.2"/>
    <row r="1420" ht="15.75" hidden="1" customHeight="1" x14ac:dyDescent="0.2"/>
    <row r="1421" ht="15.75" hidden="1" customHeight="1" x14ac:dyDescent="0.2"/>
    <row r="1422" ht="15.75" hidden="1" customHeight="1" x14ac:dyDescent="0.2"/>
    <row r="1423" ht="15.75" hidden="1" customHeight="1" x14ac:dyDescent="0.2"/>
    <row r="1424" ht="15.75" hidden="1" customHeight="1" x14ac:dyDescent="0.2"/>
    <row r="1425" ht="15.75" hidden="1" customHeight="1" x14ac:dyDescent="0.2"/>
    <row r="1426" ht="15.75" hidden="1" customHeight="1" x14ac:dyDescent="0.2"/>
    <row r="1427" ht="15.75" hidden="1" customHeight="1" x14ac:dyDescent="0.2"/>
    <row r="1428" ht="15.75" hidden="1" customHeight="1" x14ac:dyDescent="0.2"/>
    <row r="1429" ht="15.75" hidden="1" customHeight="1" x14ac:dyDescent="0.2"/>
    <row r="1430" ht="15.75" hidden="1" customHeight="1" x14ac:dyDescent="0.2"/>
    <row r="1431" ht="15.75" hidden="1" customHeight="1" x14ac:dyDescent="0.2"/>
    <row r="1432" ht="15.75" hidden="1" customHeight="1" x14ac:dyDescent="0.2"/>
    <row r="1433" ht="15.75" hidden="1" customHeight="1" x14ac:dyDescent="0.2"/>
    <row r="1434" ht="15.75" hidden="1" customHeight="1" x14ac:dyDescent="0.2"/>
    <row r="1435" ht="15.75" hidden="1" customHeight="1" x14ac:dyDescent="0.2"/>
    <row r="1436" ht="15.75" hidden="1" customHeight="1" x14ac:dyDescent="0.2"/>
    <row r="1437" ht="15.75" hidden="1" customHeight="1" x14ac:dyDescent="0.2"/>
    <row r="1438" ht="15.75" hidden="1" customHeight="1" x14ac:dyDescent="0.2"/>
    <row r="1439" ht="15.75" hidden="1" customHeight="1" x14ac:dyDescent="0.2"/>
    <row r="1440" ht="15.75" hidden="1" customHeight="1" x14ac:dyDescent="0.2"/>
    <row r="1441" ht="15.75" hidden="1" customHeight="1" x14ac:dyDescent="0.2"/>
    <row r="1442" ht="15.75" hidden="1" customHeight="1" x14ac:dyDescent="0.2"/>
    <row r="1443" ht="15.75" hidden="1" customHeight="1" x14ac:dyDescent="0.2"/>
    <row r="1444" ht="15.75" hidden="1" customHeight="1" x14ac:dyDescent="0.2"/>
    <row r="1445" ht="15.75" hidden="1" customHeight="1" x14ac:dyDescent="0.2"/>
    <row r="1446" ht="15.75" hidden="1" customHeight="1" x14ac:dyDescent="0.2"/>
    <row r="1447" ht="15.75" hidden="1" customHeight="1" x14ac:dyDescent="0.2"/>
    <row r="1448" ht="15.75" hidden="1" customHeight="1" x14ac:dyDescent="0.2"/>
    <row r="1449" ht="15.75" hidden="1" customHeight="1" x14ac:dyDescent="0.2"/>
    <row r="1450" ht="15.75" hidden="1" customHeight="1" x14ac:dyDescent="0.2"/>
    <row r="1451" ht="15.75" hidden="1" customHeight="1" x14ac:dyDescent="0.2"/>
    <row r="1452" ht="15.75" hidden="1" customHeight="1" x14ac:dyDescent="0.2"/>
    <row r="1453" ht="15.75" hidden="1" customHeight="1" x14ac:dyDescent="0.2"/>
    <row r="1454" ht="15.75" hidden="1" customHeight="1" x14ac:dyDescent="0.2"/>
    <row r="1455" ht="15.75" hidden="1" customHeight="1" x14ac:dyDescent="0.2"/>
    <row r="1456" ht="15.75" hidden="1" customHeight="1" x14ac:dyDescent="0.2"/>
    <row r="1457" ht="15.75" hidden="1" customHeight="1" x14ac:dyDescent="0.2"/>
    <row r="1458" ht="15.75" hidden="1" customHeight="1" x14ac:dyDescent="0.2"/>
    <row r="1459" ht="15.75" hidden="1" customHeight="1" x14ac:dyDescent="0.2"/>
    <row r="1460" ht="15.75" hidden="1" customHeight="1" x14ac:dyDescent="0.2"/>
    <row r="1461" ht="15.75" hidden="1" customHeight="1" x14ac:dyDescent="0.2"/>
    <row r="1462" ht="15.75" hidden="1" customHeight="1" x14ac:dyDescent="0.2"/>
    <row r="1463" ht="15.75" hidden="1" customHeight="1" x14ac:dyDescent="0.2"/>
    <row r="1464" ht="15.75" hidden="1" customHeight="1" x14ac:dyDescent="0.2"/>
    <row r="1465" ht="15.75" hidden="1" customHeight="1" x14ac:dyDescent="0.2"/>
    <row r="1466" ht="15.75" hidden="1" customHeight="1" x14ac:dyDescent="0.2"/>
    <row r="1467" ht="15.75" hidden="1" customHeight="1" x14ac:dyDescent="0.2"/>
    <row r="1468" ht="15.75" hidden="1" customHeight="1" x14ac:dyDescent="0.2"/>
    <row r="1469" ht="15.75" hidden="1" customHeight="1" x14ac:dyDescent="0.2"/>
    <row r="1470" ht="15.75" hidden="1" customHeight="1" x14ac:dyDescent="0.2"/>
    <row r="1471" ht="15.75" hidden="1" customHeight="1" x14ac:dyDescent="0.2"/>
    <row r="1472" ht="15.75" hidden="1" customHeight="1" x14ac:dyDescent="0.2"/>
    <row r="1473" ht="15.75" hidden="1" customHeight="1" x14ac:dyDescent="0.2"/>
    <row r="1474" ht="15.75" hidden="1" customHeight="1" x14ac:dyDescent="0.2"/>
    <row r="1475" ht="15.75" hidden="1" customHeight="1" x14ac:dyDescent="0.2"/>
    <row r="1476" ht="15.75" hidden="1" customHeight="1" x14ac:dyDescent="0.2"/>
    <row r="1477" ht="15.75" hidden="1" customHeight="1" x14ac:dyDescent="0.2"/>
    <row r="1478" ht="15.75" hidden="1" customHeight="1" x14ac:dyDescent="0.2"/>
    <row r="1479" ht="15.75" hidden="1" customHeight="1" x14ac:dyDescent="0.2"/>
    <row r="1480" ht="15.75" hidden="1" customHeight="1" x14ac:dyDescent="0.2"/>
    <row r="1481" ht="15.75" hidden="1" customHeight="1" x14ac:dyDescent="0.2"/>
    <row r="1482" ht="15.75" hidden="1" customHeight="1" x14ac:dyDescent="0.2"/>
    <row r="1483" ht="15.75" hidden="1" customHeight="1" x14ac:dyDescent="0.2"/>
    <row r="1484" ht="15.75" hidden="1" customHeight="1" x14ac:dyDescent="0.2"/>
    <row r="1485" ht="15.75" hidden="1" customHeight="1" x14ac:dyDescent="0.2"/>
    <row r="1486" ht="15.75" hidden="1" customHeight="1" x14ac:dyDescent="0.2"/>
    <row r="1487" ht="15.75" hidden="1" customHeight="1" x14ac:dyDescent="0.2"/>
    <row r="1488" ht="15.75" hidden="1" customHeight="1" x14ac:dyDescent="0.2"/>
    <row r="1489" ht="15.75" hidden="1" customHeight="1" x14ac:dyDescent="0.2"/>
    <row r="1490" ht="15.75" hidden="1" customHeight="1" x14ac:dyDescent="0.2"/>
    <row r="1491" ht="15.75" hidden="1" customHeight="1" x14ac:dyDescent="0.2"/>
    <row r="1492" ht="15.75" hidden="1" customHeight="1" x14ac:dyDescent="0.2"/>
    <row r="1493" ht="15.75" hidden="1" customHeight="1" x14ac:dyDescent="0.2"/>
    <row r="1494" ht="15.75" hidden="1" customHeight="1" x14ac:dyDescent="0.2"/>
    <row r="1495" ht="15.75" hidden="1" customHeight="1" x14ac:dyDescent="0.2"/>
    <row r="1496" ht="15.75" hidden="1" customHeight="1" x14ac:dyDescent="0.2"/>
    <row r="1497" ht="15.75" hidden="1" customHeight="1" x14ac:dyDescent="0.2"/>
    <row r="1498" ht="15.75" hidden="1" customHeight="1" x14ac:dyDescent="0.2"/>
    <row r="1499" ht="15.75" hidden="1" customHeight="1" x14ac:dyDescent="0.2"/>
    <row r="1500" ht="15.75" hidden="1" customHeight="1" x14ac:dyDescent="0.2"/>
    <row r="1501" ht="15.75" hidden="1" customHeight="1" x14ac:dyDescent="0.2"/>
    <row r="1502" ht="15.75" hidden="1" customHeight="1" x14ac:dyDescent="0.2"/>
    <row r="1503" ht="15.75" hidden="1" customHeight="1" x14ac:dyDescent="0.2"/>
    <row r="1504" ht="15.75" hidden="1" customHeight="1" x14ac:dyDescent="0.2"/>
    <row r="1505" ht="15.75" hidden="1" customHeight="1" x14ac:dyDescent="0.2"/>
    <row r="1506" ht="15.75" hidden="1" customHeight="1" x14ac:dyDescent="0.2"/>
    <row r="1507" ht="15.75" hidden="1" customHeight="1" x14ac:dyDescent="0.2"/>
    <row r="1508" ht="15.75" hidden="1" customHeight="1" x14ac:dyDescent="0.2"/>
    <row r="1509" ht="15.75" hidden="1" customHeight="1" x14ac:dyDescent="0.2"/>
    <row r="1510" ht="15.75" hidden="1" customHeight="1" x14ac:dyDescent="0.2"/>
    <row r="1511" ht="15.75" hidden="1" customHeight="1" x14ac:dyDescent="0.2"/>
    <row r="1512" ht="15.75" hidden="1" customHeight="1" x14ac:dyDescent="0.2"/>
    <row r="1513" ht="15.75" hidden="1" customHeight="1" x14ac:dyDescent="0.2"/>
    <row r="1514" ht="15.75" hidden="1" customHeight="1" x14ac:dyDescent="0.2"/>
    <row r="1515" ht="15.75" hidden="1" customHeight="1" x14ac:dyDescent="0.2"/>
    <row r="1516" ht="15.75" hidden="1" customHeight="1" x14ac:dyDescent="0.2"/>
    <row r="1517" ht="15.75" hidden="1" customHeight="1" x14ac:dyDescent="0.2"/>
    <row r="1518" ht="15.75" hidden="1" customHeight="1" x14ac:dyDescent="0.2"/>
    <row r="1519" ht="15.75" hidden="1" customHeight="1" x14ac:dyDescent="0.2"/>
    <row r="1520" ht="15.75" hidden="1" customHeight="1" x14ac:dyDescent="0.2"/>
    <row r="1521" ht="15.75" hidden="1" customHeight="1" x14ac:dyDescent="0.2"/>
    <row r="1522" ht="15.75" hidden="1" customHeight="1" x14ac:dyDescent="0.2"/>
    <row r="1523" ht="15.75" hidden="1" customHeight="1" x14ac:dyDescent="0.2"/>
    <row r="1524" ht="15.75" hidden="1" customHeight="1" x14ac:dyDescent="0.2"/>
    <row r="1525" ht="15.75" hidden="1" customHeight="1" x14ac:dyDescent="0.2"/>
    <row r="1526" ht="15.75" hidden="1" customHeight="1" x14ac:dyDescent="0.2"/>
    <row r="1527" ht="15.75" hidden="1" customHeight="1" x14ac:dyDescent="0.2"/>
    <row r="1528" ht="15.75" hidden="1" customHeight="1" x14ac:dyDescent="0.2"/>
    <row r="1529" ht="15.75" hidden="1" customHeight="1" x14ac:dyDescent="0.2"/>
    <row r="1530" ht="15.75" hidden="1" customHeight="1" x14ac:dyDescent="0.2"/>
    <row r="1531" ht="15.75" hidden="1" customHeight="1" x14ac:dyDescent="0.2"/>
    <row r="1532" ht="15.75" hidden="1" customHeight="1" x14ac:dyDescent="0.2"/>
    <row r="1533" ht="15.75" hidden="1" customHeight="1" x14ac:dyDescent="0.2"/>
    <row r="1534" ht="15.75" hidden="1" customHeight="1" x14ac:dyDescent="0.2"/>
    <row r="1535" ht="15.75" hidden="1" customHeight="1" x14ac:dyDescent="0.2"/>
    <row r="1536" ht="15.75" hidden="1" customHeight="1" x14ac:dyDescent="0.2"/>
    <row r="1537" ht="15.75" hidden="1" customHeight="1" x14ac:dyDescent="0.2"/>
    <row r="1538" ht="15.75" hidden="1" customHeight="1" x14ac:dyDescent="0.2"/>
    <row r="1539" ht="15.75" hidden="1" customHeight="1" x14ac:dyDescent="0.2"/>
    <row r="1540" ht="15.75" hidden="1" customHeight="1" x14ac:dyDescent="0.2"/>
    <row r="1541" ht="15.75" hidden="1" customHeight="1" x14ac:dyDescent="0.2"/>
    <row r="1542" ht="15.75" hidden="1" customHeight="1" x14ac:dyDescent="0.2"/>
    <row r="1543" ht="15.75" hidden="1" customHeight="1" x14ac:dyDescent="0.2"/>
    <row r="1544" ht="15.75" hidden="1" customHeight="1" x14ac:dyDescent="0.2"/>
    <row r="1545" ht="15.75" hidden="1" customHeight="1" x14ac:dyDescent="0.2"/>
    <row r="1546" ht="15.75" hidden="1" customHeight="1" x14ac:dyDescent="0.2"/>
    <row r="1547" ht="15.75" hidden="1" customHeight="1" x14ac:dyDescent="0.2"/>
    <row r="1548" ht="15.75" hidden="1" customHeight="1" x14ac:dyDescent="0.2"/>
    <row r="1549" ht="15.75" hidden="1" customHeight="1" x14ac:dyDescent="0.2"/>
    <row r="1550" ht="15.75" hidden="1" customHeight="1" x14ac:dyDescent="0.2"/>
    <row r="1551" ht="15.75" hidden="1" customHeight="1" x14ac:dyDescent="0.2"/>
    <row r="1552" ht="15.75" hidden="1" customHeight="1" x14ac:dyDescent="0.2"/>
    <row r="1553" ht="15.75" hidden="1" customHeight="1" x14ac:dyDescent="0.2"/>
    <row r="1554" ht="15.75" hidden="1" customHeight="1" x14ac:dyDescent="0.2"/>
    <row r="1555" ht="15.75" hidden="1" customHeight="1" x14ac:dyDescent="0.2"/>
    <row r="1556" ht="15.75" hidden="1" customHeight="1" x14ac:dyDescent="0.2"/>
    <row r="1557" ht="15.75" hidden="1" customHeight="1" x14ac:dyDescent="0.2"/>
    <row r="1558" ht="15.75" hidden="1" customHeight="1" x14ac:dyDescent="0.2"/>
    <row r="1559" ht="15.75" hidden="1" customHeight="1" x14ac:dyDescent="0.2"/>
    <row r="1560" ht="15.75" hidden="1" customHeight="1" x14ac:dyDescent="0.2"/>
    <row r="1561" ht="15.75" hidden="1" customHeight="1" x14ac:dyDescent="0.2"/>
    <row r="1562" ht="15.75" hidden="1" customHeight="1" x14ac:dyDescent="0.2"/>
    <row r="1563" ht="15.75" hidden="1" customHeight="1" x14ac:dyDescent="0.2"/>
    <row r="1564" ht="15.75" hidden="1" customHeight="1" x14ac:dyDescent="0.2"/>
    <row r="1565" ht="15.75" hidden="1" customHeight="1" x14ac:dyDescent="0.2"/>
    <row r="1566" ht="15.75" hidden="1" customHeight="1" x14ac:dyDescent="0.2"/>
    <row r="1567" ht="15.75" hidden="1" customHeight="1" x14ac:dyDescent="0.2"/>
    <row r="1568" ht="15.75" hidden="1" customHeight="1" x14ac:dyDescent="0.2"/>
    <row r="1569" ht="15.75" hidden="1" customHeight="1" x14ac:dyDescent="0.2"/>
    <row r="1570" ht="15.75" hidden="1" customHeight="1" x14ac:dyDescent="0.2"/>
    <row r="1571" ht="15.75" hidden="1" customHeight="1" x14ac:dyDescent="0.2"/>
    <row r="1572" ht="15.75" hidden="1" customHeight="1" x14ac:dyDescent="0.2"/>
    <row r="1573" ht="15.75" hidden="1" customHeight="1" x14ac:dyDescent="0.2"/>
    <row r="1574" ht="15.75" hidden="1" customHeight="1" x14ac:dyDescent="0.2"/>
    <row r="1575" ht="15.75" hidden="1" customHeight="1" x14ac:dyDescent="0.2"/>
    <row r="1576" ht="15.75" hidden="1" customHeight="1" x14ac:dyDescent="0.2"/>
    <row r="1577" ht="15.75" hidden="1" customHeight="1" x14ac:dyDescent="0.2"/>
    <row r="1578" ht="15.75" hidden="1" customHeight="1" x14ac:dyDescent="0.2"/>
    <row r="1579" ht="15.75" hidden="1" customHeight="1" x14ac:dyDescent="0.2"/>
    <row r="1580" ht="15.75" hidden="1" customHeight="1" x14ac:dyDescent="0.2"/>
    <row r="1581" ht="15.75" hidden="1" customHeight="1" x14ac:dyDescent="0.2"/>
    <row r="1582" ht="15.75" hidden="1" customHeight="1" x14ac:dyDescent="0.2"/>
    <row r="1583" ht="15.75" hidden="1" customHeight="1" x14ac:dyDescent="0.2"/>
    <row r="1584" ht="15.75" hidden="1" customHeight="1" x14ac:dyDescent="0.2"/>
    <row r="1585" ht="15.75" hidden="1" customHeight="1" x14ac:dyDescent="0.2"/>
    <row r="1586" ht="15.75" hidden="1" customHeight="1" x14ac:dyDescent="0.2"/>
    <row r="1587" ht="15.75" hidden="1" customHeight="1" x14ac:dyDescent="0.2"/>
    <row r="1588" ht="15.75" hidden="1" customHeight="1" x14ac:dyDescent="0.2"/>
    <row r="1589" ht="15.75" hidden="1" customHeight="1" x14ac:dyDescent="0.2"/>
    <row r="1590" ht="15.75" hidden="1" customHeight="1" x14ac:dyDescent="0.2"/>
    <row r="1591" ht="15.75" hidden="1" customHeight="1" x14ac:dyDescent="0.2"/>
    <row r="1592" ht="15.75" hidden="1" customHeight="1" x14ac:dyDescent="0.2"/>
    <row r="1593" ht="15.75" hidden="1" customHeight="1" x14ac:dyDescent="0.2"/>
    <row r="1594" ht="15.75" hidden="1" customHeight="1" x14ac:dyDescent="0.2"/>
    <row r="1595" ht="15.75" hidden="1" customHeight="1" x14ac:dyDescent="0.2"/>
    <row r="1596" ht="15.75" hidden="1" customHeight="1" x14ac:dyDescent="0.2"/>
    <row r="1597" ht="15.75" hidden="1" customHeight="1" x14ac:dyDescent="0.2"/>
    <row r="1598" ht="15.75" hidden="1" customHeight="1" x14ac:dyDescent="0.2"/>
    <row r="1599" ht="15.75" hidden="1" customHeight="1" x14ac:dyDescent="0.2"/>
    <row r="1600" ht="15.75" hidden="1" customHeight="1" x14ac:dyDescent="0.2"/>
    <row r="1601" ht="15.75" hidden="1" customHeight="1" x14ac:dyDescent="0.2"/>
    <row r="1602" ht="15.75" hidden="1" customHeight="1" x14ac:dyDescent="0.2"/>
    <row r="1603" ht="15.75" hidden="1" customHeight="1" x14ac:dyDescent="0.2"/>
    <row r="1604" ht="15.75" hidden="1" customHeight="1" x14ac:dyDescent="0.2"/>
    <row r="1605" ht="15.75" hidden="1" customHeight="1" x14ac:dyDescent="0.2"/>
    <row r="1606" ht="15.75" hidden="1" customHeight="1" x14ac:dyDescent="0.2"/>
    <row r="1607" ht="15.75" hidden="1" customHeight="1" x14ac:dyDescent="0.2"/>
    <row r="1608" ht="15.75" hidden="1" customHeight="1" x14ac:dyDescent="0.2"/>
    <row r="1609" ht="15.75" hidden="1" customHeight="1" x14ac:dyDescent="0.2"/>
    <row r="1610" ht="15.75" hidden="1" customHeight="1" x14ac:dyDescent="0.2"/>
    <row r="1611" ht="15.75" hidden="1" customHeight="1" x14ac:dyDescent="0.2"/>
    <row r="1612" ht="15.75" hidden="1" customHeight="1" x14ac:dyDescent="0.2"/>
    <row r="1613" ht="15.75" hidden="1" customHeight="1" x14ac:dyDescent="0.2"/>
    <row r="1614" ht="15.75" hidden="1" customHeight="1" x14ac:dyDescent="0.2"/>
    <row r="1615" ht="15.75" hidden="1" customHeight="1" x14ac:dyDescent="0.2"/>
    <row r="1616" ht="15.75" hidden="1" customHeight="1" x14ac:dyDescent="0.2"/>
    <row r="1617" ht="15.75" hidden="1" customHeight="1" x14ac:dyDescent="0.2"/>
    <row r="1618" ht="15.75" hidden="1" customHeight="1" x14ac:dyDescent="0.2"/>
    <row r="1619" ht="15.75" hidden="1" customHeight="1" x14ac:dyDescent="0.2"/>
    <row r="1620" ht="15.75" hidden="1" customHeight="1" x14ac:dyDescent="0.2"/>
    <row r="1621" ht="15.75" hidden="1" customHeight="1" x14ac:dyDescent="0.2"/>
    <row r="1622" ht="15.75" hidden="1" customHeight="1" x14ac:dyDescent="0.2"/>
    <row r="1623" ht="15.75" hidden="1" customHeight="1" x14ac:dyDescent="0.2"/>
    <row r="1624" ht="15.75" hidden="1" customHeight="1" x14ac:dyDescent="0.2"/>
    <row r="1625" ht="15.75" hidden="1" customHeight="1" x14ac:dyDescent="0.2"/>
    <row r="1626" ht="15.75" hidden="1" customHeight="1" x14ac:dyDescent="0.2"/>
    <row r="1627" ht="15.75" hidden="1" customHeight="1" x14ac:dyDescent="0.2"/>
    <row r="1628" ht="15.75" hidden="1" customHeight="1" x14ac:dyDescent="0.2"/>
    <row r="1629" ht="15.75" hidden="1" customHeight="1" x14ac:dyDescent="0.2"/>
    <row r="1630" ht="15.75" hidden="1" customHeight="1" x14ac:dyDescent="0.2"/>
    <row r="1631" ht="15.75" hidden="1" customHeight="1" x14ac:dyDescent="0.2"/>
    <row r="1632" ht="15.75" hidden="1" customHeight="1" x14ac:dyDescent="0.2"/>
    <row r="1633" ht="15.75" hidden="1" customHeight="1" x14ac:dyDescent="0.2"/>
    <row r="1634" ht="15.75" hidden="1" customHeight="1" x14ac:dyDescent="0.2"/>
    <row r="1635" ht="15.75" hidden="1" customHeight="1" x14ac:dyDescent="0.2"/>
    <row r="1636" ht="15.75" hidden="1" customHeight="1" x14ac:dyDescent="0.2"/>
    <row r="1637" ht="15.75" hidden="1" customHeight="1" x14ac:dyDescent="0.2"/>
    <row r="1638" ht="15.75" hidden="1" customHeight="1" x14ac:dyDescent="0.2"/>
    <row r="1639" ht="15.75" hidden="1" customHeight="1" x14ac:dyDescent="0.2"/>
    <row r="1640" ht="15.75" hidden="1" customHeight="1" x14ac:dyDescent="0.2"/>
    <row r="1641" ht="15.75" hidden="1" customHeight="1" x14ac:dyDescent="0.2"/>
    <row r="1642" ht="15.75" hidden="1" customHeight="1" x14ac:dyDescent="0.2"/>
    <row r="1643" ht="15.75" hidden="1" customHeight="1" x14ac:dyDescent="0.2"/>
    <row r="1644" ht="15.75" hidden="1" customHeight="1" x14ac:dyDescent="0.2"/>
    <row r="1645" ht="15.75" hidden="1" customHeight="1" x14ac:dyDescent="0.2"/>
    <row r="1646" ht="15.75" hidden="1" customHeight="1" x14ac:dyDescent="0.2"/>
    <row r="1647" ht="15.75" hidden="1" customHeight="1" x14ac:dyDescent="0.2"/>
    <row r="1648" ht="15.75" hidden="1" customHeight="1" x14ac:dyDescent="0.2"/>
    <row r="1649" ht="15.75" hidden="1" customHeight="1" x14ac:dyDescent="0.2"/>
    <row r="1650" ht="15.75" hidden="1" customHeight="1" x14ac:dyDescent="0.2"/>
    <row r="1651" ht="15.75" hidden="1" customHeight="1" x14ac:dyDescent="0.2"/>
    <row r="1652" ht="15.75" hidden="1" customHeight="1" x14ac:dyDescent="0.2"/>
    <row r="1653" ht="15.75" hidden="1" customHeight="1" x14ac:dyDescent="0.2"/>
    <row r="1654" ht="15.75" hidden="1" customHeight="1" x14ac:dyDescent="0.2"/>
    <row r="1655" ht="15.75" hidden="1" customHeight="1" x14ac:dyDescent="0.2"/>
    <row r="1656" ht="15.75" hidden="1" customHeight="1" x14ac:dyDescent="0.2"/>
    <row r="1657" ht="15.75" hidden="1" customHeight="1" x14ac:dyDescent="0.2"/>
    <row r="1658" ht="15.75" hidden="1" customHeight="1" x14ac:dyDescent="0.2"/>
    <row r="1659" ht="15.75" hidden="1" customHeight="1" x14ac:dyDescent="0.2"/>
    <row r="1660" ht="15.75" hidden="1" customHeight="1" x14ac:dyDescent="0.2"/>
    <row r="1661" ht="15.75" hidden="1" customHeight="1" x14ac:dyDescent="0.2"/>
    <row r="1662" ht="15.75" hidden="1" customHeight="1" x14ac:dyDescent="0.2"/>
    <row r="1663" ht="15.75" hidden="1" customHeight="1" x14ac:dyDescent="0.2"/>
    <row r="1664" ht="15.75" hidden="1" customHeight="1" x14ac:dyDescent="0.2"/>
    <row r="1665" ht="15.75" hidden="1" customHeight="1" x14ac:dyDescent="0.2"/>
    <row r="1666" ht="15.75" hidden="1" customHeight="1" x14ac:dyDescent="0.2"/>
    <row r="1667" ht="15.75" hidden="1" customHeight="1" x14ac:dyDescent="0.2"/>
    <row r="1668" ht="15.75" hidden="1" customHeight="1" x14ac:dyDescent="0.2"/>
    <row r="1669" ht="15.75" hidden="1" customHeight="1" x14ac:dyDescent="0.2"/>
    <row r="1670" ht="15.75" hidden="1" customHeight="1" x14ac:dyDescent="0.2"/>
    <row r="1671" ht="15.75" hidden="1" customHeight="1" x14ac:dyDescent="0.2"/>
    <row r="1672" ht="15.75" hidden="1" customHeight="1" x14ac:dyDescent="0.2"/>
    <row r="1673" ht="15.75" hidden="1" customHeight="1" x14ac:dyDescent="0.2"/>
    <row r="1674" ht="15.75" hidden="1" customHeight="1" x14ac:dyDescent="0.2"/>
    <row r="1675" ht="15.75" hidden="1" customHeight="1" x14ac:dyDescent="0.2"/>
    <row r="1676" ht="15.75" hidden="1" customHeight="1" x14ac:dyDescent="0.2"/>
    <row r="1677" ht="15.75" hidden="1" customHeight="1" x14ac:dyDescent="0.2"/>
    <row r="1678" ht="15.75" hidden="1" customHeight="1" x14ac:dyDescent="0.2"/>
    <row r="1679" ht="15.75" hidden="1" customHeight="1" x14ac:dyDescent="0.2"/>
    <row r="1680" ht="15.75" hidden="1" customHeight="1" x14ac:dyDescent="0.2"/>
    <row r="1681" ht="15.75" hidden="1" customHeight="1" x14ac:dyDescent="0.2"/>
    <row r="1682" ht="15.75" hidden="1" customHeight="1" x14ac:dyDescent="0.2"/>
    <row r="1683" ht="15.75" hidden="1" customHeight="1" x14ac:dyDescent="0.2"/>
    <row r="1684" ht="15.75" hidden="1" customHeight="1" x14ac:dyDescent="0.2"/>
    <row r="1685" ht="15.75" hidden="1" customHeight="1" x14ac:dyDescent="0.2"/>
    <row r="1686" ht="15.75" hidden="1" customHeight="1" x14ac:dyDescent="0.2"/>
    <row r="1687" ht="15.75" hidden="1" customHeight="1" x14ac:dyDescent="0.2"/>
    <row r="1688" ht="15.75" hidden="1" customHeight="1" x14ac:dyDescent="0.2"/>
    <row r="1689" ht="15.75" hidden="1" customHeight="1" x14ac:dyDescent="0.2"/>
    <row r="1690" ht="15.75" hidden="1" customHeight="1" x14ac:dyDescent="0.2"/>
    <row r="1691" ht="15.75" hidden="1" customHeight="1" x14ac:dyDescent="0.2"/>
    <row r="1692" ht="15.75" hidden="1" customHeight="1" x14ac:dyDescent="0.2"/>
    <row r="1693" ht="15.75" hidden="1" customHeight="1" x14ac:dyDescent="0.2"/>
    <row r="1694" ht="15.75" hidden="1" customHeight="1" x14ac:dyDescent="0.2"/>
    <row r="1695" ht="15.75" hidden="1" customHeight="1" x14ac:dyDescent="0.2"/>
    <row r="1696" ht="15.75" hidden="1" customHeight="1" x14ac:dyDescent="0.2"/>
    <row r="1697" ht="15.75" hidden="1" customHeight="1" x14ac:dyDescent="0.2"/>
    <row r="1698" ht="15.75" hidden="1" customHeight="1" x14ac:dyDescent="0.2"/>
    <row r="1699" ht="15.75" hidden="1" customHeight="1" x14ac:dyDescent="0.2"/>
    <row r="1700" ht="15.75" hidden="1" customHeight="1" x14ac:dyDescent="0.2"/>
    <row r="1701" ht="15.75" hidden="1" customHeight="1" x14ac:dyDescent="0.2"/>
    <row r="1702" ht="15.75" hidden="1" customHeight="1" x14ac:dyDescent="0.2"/>
    <row r="1703" ht="15.75" hidden="1" customHeight="1" x14ac:dyDescent="0.2"/>
    <row r="1704" ht="15.75" hidden="1" customHeight="1" x14ac:dyDescent="0.2"/>
    <row r="1705" ht="15.75" hidden="1" customHeight="1" x14ac:dyDescent="0.2"/>
    <row r="1706" ht="15.75" hidden="1" customHeight="1" x14ac:dyDescent="0.2"/>
    <row r="1707" ht="15.75" hidden="1" customHeight="1" x14ac:dyDescent="0.2"/>
    <row r="1708" ht="15.75" hidden="1" customHeight="1" x14ac:dyDescent="0.2"/>
    <row r="1709" ht="15.75" hidden="1" customHeight="1" x14ac:dyDescent="0.2"/>
    <row r="1710" ht="15.75" hidden="1" customHeight="1" x14ac:dyDescent="0.2"/>
    <row r="1711" ht="15.75" hidden="1" customHeight="1" x14ac:dyDescent="0.2"/>
    <row r="1712" ht="15.75" hidden="1" customHeight="1" x14ac:dyDescent="0.2"/>
    <row r="1713" ht="15.75" hidden="1" customHeight="1" x14ac:dyDescent="0.2"/>
    <row r="1714" ht="15.75" hidden="1" customHeight="1" x14ac:dyDescent="0.2"/>
    <row r="1715" ht="15.75" hidden="1" customHeight="1" x14ac:dyDescent="0.2"/>
    <row r="1716" ht="15.75" hidden="1" customHeight="1" x14ac:dyDescent="0.2"/>
    <row r="1717" ht="15.75" hidden="1" customHeight="1" x14ac:dyDescent="0.2"/>
    <row r="1718" ht="15.75" hidden="1" customHeight="1" x14ac:dyDescent="0.2"/>
    <row r="1719" ht="15.75" hidden="1" customHeight="1" x14ac:dyDescent="0.2"/>
    <row r="1720" ht="15.75" hidden="1" customHeight="1" x14ac:dyDescent="0.2"/>
    <row r="1721" ht="15.75" hidden="1" customHeight="1" x14ac:dyDescent="0.2"/>
    <row r="1722" ht="15.75" hidden="1" customHeight="1" x14ac:dyDescent="0.2"/>
    <row r="1723" ht="15.75" hidden="1" customHeight="1" x14ac:dyDescent="0.2"/>
    <row r="1724" ht="15.75" hidden="1" customHeight="1" x14ac:dyDescent="0.2"/>
    <row r="1725" ht="15.75" hidden="1" customHeight="1" x14ac:dyDescent="0.2"/>
    <row r="1726" ht="15.75" hidden="1" customHeight="1" x14ac:dyDescent="0.2"/>
    <row r="1727" ht="15.75" hidden="1" customHeight="1" x14ac:dyDescent="0.2"/>
    <row r="1728" ht="15.75" hidden="1" customHeight="1" x14ac:dyDescent="0.2"/>
    <row r="1729" ht="15.75" hidden="1" customHeight="1" x14ac:dyDescent="0.2"/>
    <row r="1730" ht="15.75" hidden="1" customHeight="1" x14ac:dyDescent="0.2"/>
    <row r="1731" ht="15.75" hidden="1" customHeight="1" x14ac:dyDescent="0.2"/>
    <row r="1732" ht="15.75" hidden="1" customHeight="1" x14ac:dyDescent="0.2"/>
    <row r="1733" ht="15.75" hidden="1" customHeight="1" x14ac:dyDescent="0.2"/>
    <row r="1734" ht="15.75" hidden="1" customHeight="1" x14ac:dyDescent="0.2"/>
    <row r="1735" ht="15.75" hidden="1" customHeight="1" x14ac:dyDescent="0.2"/>
    <row r="1736" ht="15.75" hidden="1" customHeight="1" x14ac:dyDescent="0.2"/>
    <row r="1737" ht="15.75" hidden="1" customHeight="1" x14ac:dyDescent="0.2"/>
    <row r="1738" ht="15.75" hidden="1" customHeight="1" x14ac:dyDescent="0.2"/>
    <row r="1739" ht="15.75" hidden="1" customHeight="1" x14ac:dyDescent="0.2"/>
    <row r="1740" ht="15.75" hidden="1" customHeight="1" x14ac:dyDescent="0.2"/>
    <row r="1741" ht="15.75" hidden="1" customHeight="1" x14ac:dyDescent="0.2"/>
    <row r="1742" ht="15.75" hidden="1" customHeight="1" x14ac:dyDescent="0.2"/>
    <row r="1743" ht="15.75" hidden="1" customHeight="1" x14ac:dyDescent="0.2"/>
    <row r="1744" ht="15.75" hidden="1" customHeight="1" x14ac:dyDescent="0.2"/>
    <row r="1745" ht="15.75" hidden="1" customHeight="1" x14ac:dyDescent="0.2"/>
    <row r="1746" ht="15.75" hidden="1" customHeight="1" x14ac:dyDescent="0.2"/>
    <row r="1747" ht="15.75" hidden="1" customHeight="1" x14ac:dyDescent="0.2"/>
    <row r="1748" ht="15.75" hidden="1" customHeight="1" x14ac:dyDescent="0.2"/>
    <row r="1749" ht="15.75" hidden="1" customHeight="1" x14ac:dyDescent="0.2"/>
    <row r="1750" ht="15.75" hidden="1" customHeight="1" x14ac:dyDescent="0.2"/>
    <row r="1751" ht="15.75" hidden="1" customHeight="1" x14ac:dyDescent="0.2"/>
    <row r="1752" ht="15.75" hidden="1" customHeight="1" x14ac:dyDescent="0.2"/>
    <row r="1753" ht="15.75" hidden="1" customHeight="1" x14ac:dyDescent="0.2"/>
    <row r="1754" ht="15.75" hidden="1" customHeight="1" x14ac:dyDescent="0.2"/>
    <row r="1755" ht="15.75" hidden="1" customHeight="1" x14ac:dyDescent="0.2"/>
    <row r="1756" ht="15.75" hidden="1" customHeight="1" x14ac:dyDescent="0.2"/>
    <row r="1757" ht="15.75" hidden="1" customHeight="1" x14ac:dyDescent="0.2"/>
    <row r="1758" ht="15.75" hidden="1" customHeight="1" x14ac:dyDescent="0.2"/>
    <row r="1759" ht="15.75" hidden="1" customHeight="1" x14ac:dyDescent="0.2"/>
    <row r="1760" ht="15.75" hidden="1" customHeight="1" x14ac:dyDescent="0.2"/>
    <row r="1761" ht="15.75" hidden="1" customHeight="1" x14ac:dyDescent="0.2"/>
    <row r="1762" ht="15.75" hidden="1" customHeight="1" x14ac:dyDescent="0.2"/>
    <row r="1763" ht="15.75" hidden="1" customHeight="1" x14ac:dyDescent="0.2"/>
    <row r="1764" ht="15.75" hidden="1" customHeight="1" x14ac:dyDescent="0.2"/>
    <row r="1765" ht="15.75" hidden="1" customHeight="1" x14ac:dyDescent="0.2"/>
    <row r="1766" ht="15.75" hidden="1" customHeight="1" x14ac:dyDescent="0.2"/>
    <row r="1767" ht="15.75" hidden="1" customHeight="1" x14ac:dyDescent="0.2"/>
    <row r="1768" ht="15.75" hidden="1" customHeight="1" x14ac:dyDescent="0.2"/>
    <row r="1769" ht="15.75" hidden="1" customHeight="1" x14ac:dyDescent="0.2"/>
    <row r="1770" ht="15.75" hidden="1" customHeight="1" x14ac:dyDescent="0.2"/>
    <row r="1771" ht="15.75" hidden="1" customHeight="1" x14ac:dyDescent="0.2"/>
    <row r="1772" ht="15.75" hidden="1" customHeight="1" x14ac:dyDescent="0.2"/>
    <row r="1773" ht="15.75" hidden="1" customHeight="1" x14ac:dyDescent="0.2"/>
    <row r="1774" ht="15.75" hidden="1" customHeight="1" x14ac:dyDescent="0.2"/>
    <row r="1775" ht="15.75" hidden="1" customHeight="1" x14ac:dyDescent="0.2"/>
    <row r="1776" ht="15.75" hidden="1" customHeight="1" x14ac:dyDescent="0.2"/>
    <row r="1777" ht="15.75" hidden="1" customHeight="1" x14ac:dyDescent="0.2"/>
    <row r="1778" ht="15.75" hidden="1" customHeight="1" x14ac:dyDescent="0.2"/>
    <row r="1779" ht="15.75" hidden="1" customHeight="1" x14ac:dyDescent="0.2"/>
    <row r="1780" ht="15.75" hidden="1" customHeight="1" x14ac:dyDescent="0.2"/>
    <row r="1781" ht="15.75" hidden="1" customHeight="1" x14ac:dyDescent="0.2"/>
    <row r="1782" ht="15.75" hidden="1" customHeight="1" x14ac:dyDescent="0.2"/>
    <row r="1783" ht="15.75" hidden="1" customHeight="1" x14ac:dyDescent="0.2"/>
    <row r="1784" ht="15.75" hidden="1" customHeight="1" x14ac:dyDescent="0.2"/>
    <row r="1785" ht="15.75" hidden="1" customHeight="1" x14ac:dyDescent="0.2"/>
    <row r="1786" ht="15.75" hidden="1" customHeight="1" x14ac:dyDescent="0.2"/>
    <row r="1787" ht="15.75" hidden="1" customHeight="1" x14ac:dyDescent="0.2"/>
    <row r="1788" ht="15.75" hidden="1" customHeight="1" x14ac:dyDescent="0.2"/>
    <row r="1789" ht="15.75" hidden="1" customHeight="1" x14ac:dyDescent="0.2"/>
    <row r="1790" ht="15.75" hidden="1" customHeight="1" x14ac:dyDescent="0.2"/>
    <row r="1791" ht="15.75" hidden="1" customHeight="1" x14ac:dyDescent="0.2"/>
    <row r="1792" ht="15.75" hidden="1" customHeight="1" x14ac:dyDescent="0.2"/>
    <row r="1793" ht="15.75" hidden="1" customHeight="1" x14ac:dyDescent="0.2"/>
    <row r="1794" ht="15.75" hidden="1" customHeight="1" x14ac:dyDescent="0.2"/>
    <row r="1795" ht="15.75" hidden="1" customHeight="1" x14ac:dyDescent="0.2"/>
    <row r="1796" ht="15.75" hidden="1" customHeight="1" x14ac:dyDescent="0.2"/>
    <row r="1797" ht="15.75" hidden="1" customHeight="1" x14ac:dyDescent="0.2"/>
    <row r="1798" ht="15.75" hidden="1" customHeight="1" x14ac:dyDescent="0.2"/>
    <row r="1799" ht="15.75" hidden="1" customHeight="1" x14ac:dyDescent="0.2"/>
    <row r="1800" ht="15.75" hidden="1" customHeight="1" x14ac:dyDescent="0.2"/>
    <row r="1801" ht="15.75" hidden="1" customHeight="1" x14ac:dyDescent="0.2"/>
    <row r="1802" ht="15.75" hidden="1" customHeight="1" x14ac:dyDescent="0.2"/>
    <row r="1803" ht="15.75" hidden="1" customHeight="1" x14ac:dyDescent="0.2"/>
    <row r="1804" ht="15.75" hidden="1" customHeight="1" x14ac:dyDescent="0.2"/>
    <row r="1805" ht="15.75" hidden="1" customHeight="1" x14ac:dyDescent="0.2"/>
    <row r="1806" ht="15.75" hidden="1" customHeight="1" x14ac:dyDescent="0.2"/>
    <row r="1807" ht="15.75" hidden="1" customHeight="1" x14ac:dyDescent="0.2"/>
    <row r="1808" ht="15.75" hidden="1" customHeight="1" x14ac:dyDescent="0.2"/>
    <row r="1809" ht="15.75" hidden="1" customHeight="1" x14ac:dyDescent="0.2"/>
    <row r="1810" ht="15.75" hidden="1" customHeight="1" x14ac:dyDescent="0.2"/>
    <row r="1811" ht="15.75" hidden="1" customHeight="1" x14ac:dyDescent="0.2"/>
    <row r="1812" ht="15.75" hidden="1" customHeight="1" x14ac:dyDescent="0.2"/>
    <row r="1813" ht="15.75" hidden="1" customHeight="1" x14ac:dyDescent="0.2"/>
    <row r="1814" ht="15.75" hidden="1" customHeight="1" x14ac:dyDescent="0.2"/>
    <row r="1815" ht="15.75" hidden="1" customHeight="1" x14ac:dyDescent="0.2"/>
    <row r="1816" ht="15.75" hidden="1" customHeight="1" x14ac:dyDescent="0.2"/>
    <row r="1817" ht="15.75" hidden="1" customHeight="1" x14ac:dyDescent="0.2"/>
    <row r="1818" ht="15.75" hidden="1" customHeight="1" x14ac:dyDescent="0.2"/>
    <row r="1819" ht="15.75" hidden="1" customHeight="1" x14ac:dyDescent="0.2"/>
    <row r="1820" ht="15.75" hidden="1" customHeight="1" x14ac:dyDescent="0.2"/>
    <row r="1821" ht="15.75" hidden="1" customHeight="1" x14ac:dyDescent="0.2"/>
    <row r="1822" ht="15.75" hidden="1" customHeight="1" x14ac:dyDescent="0.2"/>
    <row r="1823" ht="15.75" hidden="1" customHeight="1" x14ac:dyDescent="0.2"/>
    <row r="1824" ht="15.75" hidden="1" customHeight="1" x14ac:dyDescent="0.2"/>
    <row r="1825" ht="15.75" hidden="1" customHeight="1" x14ac:dyDescent="0.2"/>
    <row r="1826" ht="15.75" hidden="1" customHeight="1" x14ac:dyDescent="0.2"/>
    <row r="1827" ht="15.75" hidden="1" customHeight="1" x14ac:dyDescent="0.2"/>
    <row r="1828" ht="15.75" hidden="1" customHeight="1" x14ac:dyDescent="0.2"/>
    <row r="1829" ht="15.75" hidden="1" customHeight="1" x14ac:dyDescent="0.2"/>
    <row r="1830" ht="15.75" hidden="1" customHeight="1" x14ac:dyDescent="0.2"/>
    <row r="1831" ht="15.75" hidden="1" customHeight="1" x14ac:dyDescent="0.2"/>
    <row r="1832" ht="15.75" hidden="1" customHeight="1" x14ac:dyDescent="0.2"/>
    <row r="1833" ht="15.75" hidden="1" customHeight="1" x14ac:dyDescent="0.2"/>
    <row r="1834" ht="15.75" hidden="1" customHeight="1" x14ac:dyDescent="0.2"/>
    <row r="1835" ht="15.75" hidden="1" customHeight="1" x14ac:dyDescent="0.2"/>
    <row r="1836" ht="15.75" hidden="1" customHeight="1" x14ac:dyDescent="0.2"/>
    <row r="1837" ht="15.75" hidden="1" customHeight="1" x14ac:dyDescent="0.2"/>
    <row r="1838" ht="15.75" hidden="1" customHeight="1" x14ac:dyDescent="0.2"/>
    <row r="1839" ht="15.75" hidden="1" customHeight="1" x14ac:dyDescent="0.2"/>
    <row r="1840" ht="15.75" hidden="1" customHeight="1" x14ac:dyDescent="0.2"/>
    <row r="1841" ht="15.75" hidden="1" customHeight="1" x14ac:dyDescent="0.2"/>
    <row r="1842" ht="15.75" hidden="1" customHeight="1" x14ac:dyDescent="0.2"/>
    <row r="1843" ht="15.75" hidden="1" customHeight="1" x14ac:dyDescent="0.2"/>
    <row r="1844" ht="15.75" hidden="1" customHeight="1" x14ac:dyDescent="0.2"/>
    <row r="1845" ht="15.75" hidden="1" customHeight="1" x14ac:dyDescent="0.2"/>
    <row r="1846" ht="15.75" hidden="1" customHeight="1" x14ac:dyDescent="0.2"/>
    <row r="1847" ht="15.75" hidden="1" customHeight="1" x14ac:dyDescent="0.2"/>
    <row r="1848" ht="15.75" hidden="1" customHeight="1" x14ac:dyDescent="0.2"/>
    <row r="1849" ht="15.75" hidden="1" customHeight="1" x14ac:dyDescent="0.2"/>
    <row r="1850" ht="15.75" hidden="1" customHeight="1" x14ac:dyDescent="0.2"/>
    <row r="1851" ht="15.75" hidden="1" customHeight="1" x14ac:dyDescent="0.2"/>
    <row r="1852" ht="15.75" hidden="1" customHeight="1" x14ac:dyDescent="0.2"/>
    <row r="1853" ht="15.75" hidden="1" customHeight="1" x14ac:dyDescent="0.2"/>
    <row r="1854" ht="15.75" hidden="1" customHeight="1" x14ac:dyDescent="0.2"/>
    <row r="1855" ht="15.75" hidden="1" customHeight="1" x14ac:dyDescent="0.2"/>
    <row r="1856" ht="15.75" hidden="1" customHeight="1" x14ac:dyDescent="0.2"/>
    <row r="1857" ht="15.75" hidden="1" customHeight="1" x14ac:dyDescent="0.2"/>
    <row r="1858" ht="15.75" hidden="1" customHeight="1" x14ac:dyDescent="0.2"/>
    <row r="1859" ht="15.75" hidden="1" customHeight="1" x14ac:dyDescent="0.2"/>
    <row r="1860" ht="15.75" hidden="1" customHeight="1" x14ac:dyDescent="0.2"/>
    <row r="1861" ht="15.75" hidden="1" customHeight="1" x14ac:dyDescent="0.2"/>
    <row r="1862" ht="15.75" hidden="1" customHeight="1" x14ac:dyDescent="0.2"/>
    <row r="1863" ht="15.75" hidden="1" customHeight="1" x14ac:dyDescent="0.2"/>
    <row r="1864" ht="15.75" hidden="1" customHeight="1" x14ac:dyDescent="0.2"/>
    <row r="1865" ht="15.75" hidden="1" customHeight="1" x14ac:dyDescent="0.2"/>
    <row r="1866" ht="15.75" hidden="1" customHeight="1" x14ac:dyDescent="0.2"/>
    <row r="1867" ht="15.75" hidden="1" customHeight="1" x14ac:dyDescent="0.2"/>
    <row r="1868" ht="15.75" hidden="1" customHeight="1" x14ac:dyDescent="0.2"/>
    <row r="1869" ht="15.75" hidden="1" customHeight="1" x14ac:dyDescent="0.2"/>
    <row r="1870" ht="15.75" hidden="1" customHeight="1" x14ac:dyDescent="0.2"/>
    <row r="1871" ht="15.75" hidden="1" customHeight="1" x14ac:dyDescent="0.2"/>
    <row r="1872" ht="15.75" hidden="1" customHeight="1" x14ac:dyDescent="0.2"/>
    <row r="1873" ht="15.75" hidden="1" customHeight="1" x14ac:dyDescent="0.2"/>
    <row r="1874" ht="15.75" hidden="1" customHeight="1" x14ac:dyDescent="0.2"/>
    <row r="1875" ht="15.75" hidden="1" customHeight="1" x14ac:dyDescent="0.2"/>
    <row r="1876" ht="15.75" hidden="1" customHeight="1" x14ac:dyDescent="0.2"/>
    <row r="1877" ht="15.75" hidden="1" customHeight="1" x14ac:dyDescent="0.2"/>
    <row r="1878" ht="15.75" hidden="1" customHeight="1" x14ac:dyDescent="0.2"/>
    <row r="1879" ht="15.75" hidden="1" customHeight="1" x14ac:dyDescent="0.2"/>
    <row r="1880" ht="15.75" hidden="1" customHeight="1" x14ac:dyDescent="0.2"/>
    <row r="1881" ht="15.75" hidden="1" customHeight="1" x14ac:dyDescent="0.2"/>
    <row r="1882" ht="15.75" hidden="1" customHeight="1" x14ac:dyDescent="0.2"/>
    <row r="1883" ht="15.75" hidden="1" customHeight="1" x14ac:dyDescent="0.2"/>
    <row r="1884" ht="15.75" hidden="1" customHeight="1" x14ac:dyDescent="0.2"/>
    <row r="1885" ht="15.75" hidden="1" customHeight="1" x14ac:dyDescent="0.2"/>
    <row r="1886" ht="15.75" hidden="1" customHeight="1" x14ac:dyDescent="0.2"/>
    <row r="1887" ht="15.75" hidden="1" customHeight="1" x14ac:dyDescent="0.2"/>
    <row r="1888" ht="15.75" hidden="1" customHeight="1" x14ac:dyDescent="0.2"/>
    <row r="1889" ht="15.75" hidden="1" customHeight="1" x14ac:dyDescent="0.2"/>
    <row r="1890" ht="15.75" hidden="1" customHeight="1" x14ac:dyDescent="0.2"/>
    <row r="1891" ht="15.75" hidden="1" customHeight="1" x14ac:dyDescent="0.2"/>
    <row r="1892" ht="15.75" hidden="1" customHeight="1" x14ac:dyDescent="0.2"/>
    <row r="1893" ht="15.75" hidden="1" customHeight="1" x14ac:dyDescent="0.2"/>
    <row r="1894" ht="15.75" hidden="1" customHeight="1" x14ac:dyDescent="0.2"/>
    <row r="1895" ht="15.75" hidden="1" customHeight="1" x14ac:dyDescent="0.2"/>
    <row r="1896" ht="15.75" hidden="1" customHeight="1" x14ac:dyDescent="0.2"/>
    <row r="1897" ht="15.75" hidden="1" customHeight="1" x14ac:dyDescent="0.2"/>
    <row r="1898" ht="15.75" hidden="1" customHeight="1" x14ac:dyDescent="0.2"/>
    <row r="1899" ht="15.75" hidden="1" customHeight="1" x14ac:dyDescent="0.2"/>
    <row r="1900" ht="15.75" hidden="1" customHeight="1" x14ac:dyDescent="0.2"/>
    <row r="1901" ht="15.75" hidden="1" customHeight="1" x14ac:dyDescent="0.2"/>
    <row r="1902" ht="15.75" hidden="1" customHeight="1" x14ac:dyDescent="0.2"/>
    <row r="1903" ht="15.75" hidden="1" customHeight="1" x14ac:dyDescent="0.2"/>
    <row r="1904" ht="15.75" hidden="1" customHeight="1" x14ac:dyDescent="0.2"/>
    <row r="1905" ht="15.75" hidden="1" customHeight="1" x14ac:dyDescent="0.2"/>
    <row r="1906" ht="15.75" hidden="1" customHeight="1" x14ac:dyDescent="0.2"/>
    <row r="1907" ht="15.75" hidden="1" customHeight="1" x14ac:dyDescent="0.2"/>
    <row r="1908" ht="15.75" hidden="1" customHeight="1" x14ac:dyDescent="0.2"/>
    <row r="1909" ht="15.75" hidden="1" customHeight="1" x14ac:dyDescent="0.2"/>
    <row r="1910" ht="15.75" hidden="1" customHeight="1" x14ac:dyDescent="0.2"/>
    <row r="1911" ht="15.75" hidden="1" customHeight="1" x14ac:dyDescent="0.2"/>
    <row r="1912" ht="15.75" hidden="1" customHeight="1" x14ac:dyDescent="0.2"/>
    <row r="1913" ht="15.75" hidden="1" customHeight="1" x14ac:dyDescent="0.2"/>
    <row r="1914" ht="15.75" hidden="1" customHeight="1" x14ac:dyDescent="0.2"/>
    <row r="1915" ht="15.75" hidden="1" customHeight="1" x14ac:dyDescent="0.2"/>
    <row r="1916" ht="15.75" hidden="1" customHeight="1" x14ac:dyDescent="0.2"/>
    <row r="1917" ht="15.75" hidden="1" customHeight="1" x14ac:dyDescent="0.2"/>
    <row r="1918" ht="15.75" hidden="1" customHeight="1" x14ac:dyDescent="0.2"/>
    <row r="1919" ht="15.75" hidden="1" customHeight="1" x14ac:dyDescent="0.2"/>
    <row r="1920" ht="15.75" hidden="1" customHeight="1" x14ac:dyDescent="0.2"/>
    <row r="1921" ht="15.75" hidden="1" customHeight="1" x14ac:dyDescent="0.2"/>
    <row r="1922" ht="15.75" hidden="1" customHeight="1" x14ac:dyDescent="0.2"/>
    <row r="1923" ht="15.75" hidden="1" customHeight="1" x14ac:dyDescent="0.2"/>
    <row r="1924" ht="15.75" hidden="1" customHeight="1" x14ac:dyDescent="0.2"/>
    <row r="1925" ht="15.75" hidden="1" customHeight="1" x14ac:dyDescent="0.2"/>
    <row r="1926" ht="15.75" hidden="1" customHeight="1" x14ac:dyDescent="0.2"/>
    <row r="1927" ht="15.75" hidden="1" customHeight="1" x14ac:dyDescent="0.2"/>
    <row r="1928" ht="15.75" hidden="1" customHeight="1" x14ac:dyDescent="0.2"/>
    <row r="1929" ht="15.75" hidden="1" customHeight="1" x14ac:dyDescent="0.2"/>
    <row r="1930" ht="15.75" hidden="1" customHeight="1" x14ac:dyDescent="0.2"/>
    <row r="1931" ht="15.75" hidden="1" customHeight="1" x14ac:dyDescent="0.2"/>
    <row r="1932" ht="15.75" hidden="1" customHeight="1" x14ac:dyDescent="0.2"/>
    <row r="1933" ht="15.75" hidden="1" customHeight="1" x14ac:dyDescent="0.2"/>
    <row r="1934" ht="15.75" hidden="1" customHeight="1" x14ac:dyDescent="0.2"/>
    <row r="1935" ht="15.75" hidden="1" customHeight="1" x14ac:dyDescent="0.2"/>
    <row r="1936" ht="15.75" hidden="1" customHeight="1" x14ac:dyDescent="0.2"/>
    <row r="1937" ht="15.75" hidden="1" customHeight="1" x14ac:dyDescent="0.2"/>
    <row r="1938" ht="15.75" hidden="1" customHeight="1" x14ac:dyDescent="0.2"/>
    <row r="1939" ht="15.75" hidden="1" customHeight="1" x14ac:dyDescent="0.2"/>
    <row r="1940" ht="15.75" hidden="1" customHeight="1" x14ac:dyDescent="0.2"/>
    <row r="1941" ht="15.75" hidden="1" customHeight="1" x14ac:dyDescent="0.2"/>
    <row r="1942" ht="15.75" hidden="1" customHeight="1" x14ac:dyDescent="0.2"/>
    <row r="1943" ht="15.75" hidden="1" customHeight="1" x14ac:dyDescent="0.2"/>
    <row r="1944" ht="15.75" hidden="1" customHeight="1" x14ac:dyDescent="0.2"/>
    <row r="1945" ht="15.75" hidden="1" customHeight="1" x14ac:dyDescent="0.2"/>
    <row r="1946" ht="15.75" hidden="1" customHeight="1" x14ac:dyDescent="0.2"/>
    <row r="1947" ht="15.75" hidden="1" customHeight="1" x14ac:dyDescent="0.2"/>
    <row r="1948" ht="15.75" hidden="1" customHeight="1" x14ac:dyDescent="0.2"/>
    <row r="1949" ht="15.75" hidden="1" customHeight="1" x14ac:dyDescent="0.2"/>
    <row r="1950" ht="15.75" hidden="1" customHeight="1" x14ac:dyDescent="0.2"/>
    <row r="1951" ht="15.75" hidden="1" customHeight="1" x14ac:dyDescent="0.2"/>
    <row r="1952" ht="15.75" hidden="1" customHeight="1" x14ac:dyDescent="0.2"/>
    <row r="1953" ht="15.75" hidden="1" customHeight="1" x14ac:dyDescent="0.2"/>
    <row r="1954" ht="15.75" hidden="1" customHeight="1" x14ac:dyDescent="0.2"/>
    <row r="1955" ht="15.75" hidden="1" customHeight="1" x14ac:dyDescent="0.2"/>
    <row r="1956" ht="15.75" hidden="1" customHeight="1" x14ac:dyDescent="0.2"/>
    <row r="1957" ht="15.75" hidden="1" customHeight="1" x14ac:dyDescent="0.2"/>
    <row r="1958" ht="15.75" hidden="1" customHeight="1" x14ac:dyDescent="0.2"/>
    <row r="1959" ht="15.75" hidden="1" customHeight="1" x14ac:dyDescent="0.2"/>
    <row r="1960" ht="15.75" hidden="1" customHeight="1" x14ac:dyDescent="0.2"/>
    <row r="1961" ht="15.75" hidden="1" customHeight="1" x14ac:dyDescent="0.2"/>
    <row r="1962" ht="15.75" hidden="1" customHeight="1" x14ac:dyDescent="0.2"/>
    <row r="1963" ht="15.75" hidden="1" customHeight="1" x14ac:dyDescent="0.2"/>
    <row r="1964" ht="15.75" hidden="1" customHeight="1" x14ac:dyDescent="0.2"/>
    <row r="1965" ht="15.75" hidden="1" customHeight="1" x14ac:dyDescent="0.2"/>
    <row r="1966" ht="15.75" hidden="1" customHeight="1" x14ac:dyDescent="0.2"/>
    <row r="1967" ht="15.75" hidden="1" customHeight="1" x14ac:dyDescent="0.2"/>
    <row r="1968" ht="15.75" hidden="1" customHeight="1" x14ac:dyDescent="0.2"/>
    <row r="1969" ht="15.75" hidden="1" customHeight="1" x14ac:dyDescent="0.2"/>
    <row r="1970" ht="15.75" hidden="1" customHeight="1" x14ac:dyDescent="0.2"/>
    <row r="1971" ht="15.75" hidden="1" customHeight="1" x14ac:dyDescent="0.2"/>
    <row r="1972" ht="15.75" hidden="1" customHeight="1" x14ac:dyDescent="0.2"/>
    <row r="1973" ht="15.75" hidden="1" customHeight="1" x14ac:dyDescent="0.2"/>
    <row r="1974" ht="15.75" hidden="1" customHeight="1" x14ac:dyDescent="0.2"/>
    <row r="1975" ht="15.75" hidden="1" customHeight="1" x14ac:dyDescent="0.2"/>
    <row r="1976" ht="15.75" hidden="1" customHeight="1" x14ac:dyDescent="0.2"/>
    <row r="1977" ht="15.75" hidden="1" customHeight="1" x14ac:dyDescent="0.2"/>
    <row r="1978" ht="15.75" hidden="1" customHeight="1" x14ac:dyDescent="0.2"/>
    <row r="1979" ht="15.75" hidden="1" customHeight="1" x14ac:dyDescent="0.2"/>
    <row r="1980" ht="15.75" hidden="1" customHeight="1" x14ac:dyDescent="0.2"/>
    <row r="1981" ht="15.75" hidden="1" customHeight="1" x14ac:dyDescent="0.2"/>
    <row r="1982" ht="15.75" hidden="1" customHeight="1" x14ac:dyDescent="0.2"/>
    <row r="1983" ht="15.75" hidden="1" customHeight="1" x14ac:dyDescent="0.2"/>
    <row r="1984" ht="15.75" hidden="1" customHeight="1" x14ac:dyDescent="0.2"/>
    <row r="1985" ht="15.75" hidden="1" customHeight="1" x14ac:dyDescent="0.2"/>
    <row r="1986" ht="15.75" hidden="1" customHeight="1" x14ac:dyDescent="0.2"/>
    <row r="1987" ht="15.75" hidden="1" customHeight="1" x14ac:dyDescent="0.2"/>
    <row r="1988" ht="15.75" hidden="1" customHeight="1" x14ac:dyDescent="0.2"/>
    <row r="1989" ht="15.75" hidden="1" customHeight="1" x14ac:dyDescent="0.2"/>
    <row r="1990" ht="15.75" hidden="1" customHeight="1" x14ac:dyDescent="0.2"/>
    <row r="1991" ht="15.75" hidden="1" customHeight="1" x14ac:dyDescent="0.2"/>
    <row r="1992" ht="15.75" hidden="1" customHeight="1" x14ac:dyDescent="0.2"/>
    <row r="1993" ht="15.75" hidden="1" customHeight="1" x14ac:dyDescent="0.2"/>
    <row r="1994" ht="15.75" hidden="1" customHeight="1" x14ac:dyDescent="0.2"/>
    <row r="1995" ht="15.75" hidden="1" customHeight="1" x14ac:dyDescent="0.2"/>
    <row r="1996" ht="15.75" hidden="1" customHeight="1" x14ac:dyDescent="0.2"/>
    <row r="1997" ht="15.75" hidden="1" customHeight="1" x14ac:dyDescent="0.2"/>
    <row r="1998" ht="15.75" hidden="1" customHeight="1" x14ac:dyDescent="0.2"/>
    <row r="1999" ht="15.75" hidden="1" customHeight="1" x14ac:dyDescent="0.2"/>
    <row r="2000" ht="15.75" hidden="1" customHeight="1" x14ac:dyDescent="0.2"/>
    <row r="2001" ht="15.75" hidden="1" customHeight="1" x14ac:dyDescent="0.2"/>
    <row r="2002" ht="15.75" hidden="1" customHeight="1" x14ac:dyDescent="0.2"/>
    <row r="2003" ht="15.75" hidden="1" customHeight="1" x14ac:dyDescent="0.2"/>
    <row r="2004" ht="15.75" hidden="1" customHeight="1" x14ac:dyDescent="0.2"/>
    <row r="2005" ht="15.75" hidden="1" customHeight="1" x14ac:dyDescent="0.2"/>
    <row r="2006" ht="15.75" hidden="1" customHeight="1" x14ac:dyDescent="0.2"/>
    <row r="2007" ht="15.75" hidden="1" customHeight="1" x14ac:dyDescent="0.2"/>
    <row r="2008" ht="15.75" hidden="1" customHeight="1" x14ac:dyDescent="0.2"/>
    <row r="2009" ht="15.75" hidden="1" customHeight="1" x14ac:dyDescent="0.2"/>
    <row r="2010" ht="15.75" hidden="1" customHeight="1" x14ac:dyDescent="0.2"/>
    <row r="2011" ht="15.75" hidden="1" customHeight="1" x14ac:dyDescent="0.2"/>
    <row r="2012" ht="15.75" hidden="1" customHeight="1" x14ac:dyDescent="0.2"/>
    <row r="2013" ht="15.75" hidden="1" customHeight="1" x14ac:dyDescent="0.2"/>
    <row r="2014" ht="15.75" hidden="1" customHeight="1" x14ac:dyDescent="0.2"/>
    <row r="2015" ht="15.75" hidden="1" customHeight="1" x14ac:dyDescent="0.2"/>
    <row r="2016" ht="15.75" hidden="1" customHeight="1" x14ac:dyDescent="0.2"/>
    <row r="2017" ht="15.75" hidden="1" customHeight="1" x14ac:dyDescent="0.2"/>
    <row r="2018" ht="15.75" hidden="1" customHeight="1" x14ac:dyDescent="0.2"/>
    <row r="2019" ht="15.75" hidden="1" customHeight="1" x14ac:dyDescent="0.2"/>
    <row r="2020" ht="15.75" hidden="1" customHeight="1" x14ac:dyDescent="0.2"/>
    <row r="2021" ht="15.75" hidden="1" customHeight="1" x14ac:dyDescent="0.2"/>
    <row r="2022" ht="15.75" hidden="1" customHeight="1" x14ac:dyDescent="0.2"/>
    <row r="2023" ht="15.75" hidden="1" customHeight="1" x14ac:dyDescent="0.2"/>
    <row r="2024" ht="15.75" hidden="1" customHeight="1" x14ac:dyDescent="0.2"/>
    <row r="2025" ht="15.75" hidden="1" customHeight="1" x14ac:dyDescent="0.2"/>
    <row r="2026" ht="15.75" hidden="1" customHeight="1" x14ac:dyDescent="0.2"/>
    <row r="2027" ht="15.75" hidden="1" customHeight="1" x14ac:dyDescent="0.2"/>
    <row r="2028" ht="15.75" hidden="1" customHeight="1" x14ac:dyDescent="0.2"/>
    <row r="2029" ht="15.75" hidden="1" customHeight="1" x14ac:dyDescent="0.2"/>
    <row r="2030" ht="15.75" hidden="1" customHeight="1" x14ac:dyDescent="0.2"/>
    <row r="2031" ht="15.75" hidden="1" customHeight="1" x14ac:dyDescent="0.2"/>
    <row r="2032" ht="15.75" hidden="1" customHeight="1" x14ac:dyDescent="0.2"/>
    <row r="2033" ht="15.75" hidden="1" customHeight="1" x14ac:dyDescent="0.2"/>
    <row r="2034" ht="15.75" hidden="1" customHeight="1" x14ac:dyDescent="0.2"/>
    <row r="2035" ht="15.75" hidden="1" customHeight="1" x14ac:dyDescent="0.2"/>
    <row r="2036" ht="15.75" hidden="1" customHeight="1" x14ac:dyDescent="0.2"/>
    <row r="2037" ht="15.75" hidden="1" customHeight="1" x14ac:dyDescent="0.2"/>
    <row r="2038" ht="15.75" hidden="1" customHeight="1" x14ac:dyDescent="0.2"/>
    <row r="2039" ht="15.75" hidden="1" customHeight="1" x14ac:dyDescent="0.2"/>
    <row r="2040" ht="15.75" hidden="1" customHeight="1" x14ac:dyDescent="0.2"/>
    <row r="2041" ht="15.75" hidden="1" customHeight="1" x14ac:dyDescent="0.2"/>
    <row r="2042" ht="15.75" hidden="1" customHeight="1" x14ac:dyDescent="0.2"/>
    <row r="2043" ht="15.75" hidden="1" customHeight="1" x14ac:dyDescent="0.2"/>
    <row r="2044" ht="15.75" hidden="1" customHeight="1" x14ac:dyDescent="0.2"/>
    <row r="2045" ht="15.75" hidden="1" customHeight="1" x14ac:dyDescent="0.2"/>
    <row r="2046" ht="15.75" hidden="1" customHeight="1" x14ac:dyDescent="0.2"/>
    <row r="2047" ht="15.75" hidden="1" customHeight="1" x14ac:dyDescent="0.2"/>
    <row r="2048" ht="15.75" hidden="1" customHeight="1" x14ac:dyDescent="0.2"/>
    <row r="2049" ht="15.75" hidden="1" customHeight="1" x14ac:dyDescent="0.2"/>
    <row r="2050" ht="15.75" hidden="1" customHeight="1" x14ac:dyDescent="0.2"/>
    <row r="2051" ht="15.75" hidden="1" customHeight="1" x14ac:dyDescent="0.2"/>
    <row r="2052" ht="15.75" hidden="1" customHeight="1" x14ac:dyDescent="0.2"/>
    <row r="2053" ht="15.75" hidden="1" customHeight="1" x14ac:dyDescent="0.2"/>
    <row r="2054" ht="15.75" hidden="1" customHeight="1" x14ac:dyDescent="0.2"/>
    <row r="2055" ht="15.75" hidden="1" customHeight="1" x14ac:dyDescent="0.2"/>
    <row r="2056" ht="15.75" hidden="1" customHeight="1" x14ac:dyDescent="0.2"/>
    <row r="2057" ht="15.75" hidden="1" customHeight="1" x14ac:dyDescent="0.2"/>
    <row r="2058" ht="15.75" hidden="1" customHeight="1" x14ac:dyDescent="0.2"/>
    <row r="2059" ht="15.75" hidden="1" customHeight="1" x14ac:dyDescent="0.2"/>
    <row r="2060" ht="15.75" hidden="1" customHeight="1" x14ac:dyDescent="0.2"/>
    <row r="2061" ht="15.75" hidden="1" customHeight="1" x14ac:dyDescent="0.2"/>
    <row r="2062" ht="15.75" hidden="1" customHeight="1" x14ac:dyDescent="0.2"/>
    <row r="2063" ht="15.75" hidden="1" customHeight="1" x14ac:dyDescent="0.2"/>
    <row r="2064" ht="15.75" hidden="1" customHeight="1" x14ac:dyDescent="0.2"/>
    <row r="2065" ht="15.75" hidden="1" customHeight="1" x14ac:dyDescent="0.2"/>
    <row r="2066" ht="15.75" hidden="1" customHeight="1" x14ac:dyDescent="0.2"/>
    <row r="2067" ht="15.75" hidden="1" customHeight="1" x14ac:dyDescent="0.2"/>
    <row r="2068" ht="15.75" hidden="1" customHeight="1" x14ac:dyDescent="0.2"/>
    <row r="2069" ht="15.75" hidden="1" customHeight="1" x14ac:dyDescent="0.2"/>
    <row r="2070" ht="15.75" hidden="1" customHeight="1" x14ac:dyDescent="0.2"/>
    <row r="2071" ht="15.75" hidden="1" customHeight="1" x14ac:dyDescent="0.2"/>
    <row r="2072" ht="15.75" hidden="1" customHeight="1" x14ac:dyDescent="0.2"/>
    <row r="2073" ht="15.75" hidden="1" customHeight="1" x14ac:dyDescent="0.2"/>
    <row r="2074" ht="15.75" hidden="1" customHeight="1" x14ac:dyDescent="0.2"/>
    <row r="2075" ht="15.75" hidden="1" customHeight="1" x14ac:dyDescent="0.2"/>
    <row r="2076" ht="15.75" hidden="1" customHeight="1" x14ac:dyDescent="0.2"/>
    <row r="2077" ht="15.75" hidden="1" customHeight="1" x14ac:dyDescent="0.2"/>
    <row r="2078" ht="15.75" hidden="1" customHeight="1" x14ac:dyDescent="0.2"/>
    <row r="2079" ht="15.75" hidden="1" customHeight="1" x14ac:dyDescent="0.2"/>
    <row r="2080" ht="15.75" hidden="1" customHeight="1" x14ac:dyDescent="0.2"/>
    <row r="2081" ht="15.75" hidden="1" customHeight="1" x14ac:dyDescent="0.2"/>
    <row r="2082" ht="15.75" hidden="1" customHeight="1" x14ac:dyDescent="0.2"/>
    <row r="2083" ht="15.75" hidden="1" customHeight="1" x14ac:dyDescent="0.2"/>
    <row r="2084" ht="15.75" hidden="1" customHeight="1" x14ac:dyDescent="0.2"/>
    <row r="2085" ht="15.75" hidden="1" customHeight="1" x14ac:dyDescent="0.2"/>
    <row r="2086" ht="15.75" hidden="1" customHeight="1" x14ac:dyDescent="0.2"/>
    <row r="2087" ht="15.75" hidden="1" customHeight="1" x14ac:dyDescent="0.2"/>
    <row r="2088" ht="15.75" hidden="1" customHeight="1" x14ac:dyDescent="0.2"/>
    <row r="2089" ht="15.75" hidden="1" customHeight="1" x14ac:dyDescent="0.2"/>
    <row r="2090" ht="15.75" hidden="1" customHeight="1" x14ac:dyDescent="0.2"/>
    <row r="2091" ht="15.75" hidden="1" customHeight="1" x14ac:dyDescent="0.2"/>
    <row r="2092" ht="15.75" hidden="1" customHeight="1" x14ac:dyDescent="0.2"/>
    <row r="2093" ht="15.75" hidden="1" customHeight="1" x14ac:dyDescent="0.2"/>
    <row r="2094" ht="15.75" hidden="1" customHeight="1" x14ac:dyDescent="0.2"/>
    <row r="2095" ht="15.75" hidden="1" customHeight="1" x14ac:dyDescent="0.2"/>
    <row r="2096" ht="15.75" hidden="1" customHeight="1" x14ac:dyDescent="0.2"/>
    <row r="2097" ht="15.75" hidden="1" customHeight="1" x14ac:dyDescent="0.2"/>
    <row r="2098" ht="15.75" hidden="1" customHeight="1" x14ac:dyDescent="0.2"/>
    <row r="2099" ht="15.75" hidden="1" customHeight="1" x14ac:dyDescent="0.2"/>
    <row r="2100" ht="15.75" hidden="1" customHeight="1" x14ac:dyDescent="0.2"/>
    <row r="2101" ht="15.75" hidden="1" customHeight="1" x14ac:dyDescent="0.2"/>
    <row r="2102" ht="15.75" hidden="1" customHeight="1" x14ac:dyDescent="0.2"/>
    <row r="2103" ht="15.75" hidden="1" customHeight="1" x14ac:dyDescent="0.2"/>
    <row r="2104" ht="15.75" hidden="1" customHeight="1" x14ac:dyDescent="0.2"/>
    <row r="2105" ht="15.75" hidden="1" customHeight="1" x14ac:dyDescent="0.2"/>
    <row r="2106" ht="15.75" hidden="1" customHeight="1" x14ac:dyDescent="0.2"/>
    <row r="2107" ht="15.75" hidden="1" customHeight="1" x14ac:dyDescent="0.2"/>
    <row r="2108" ht="15.75" hidden="1" customHeight="1" x14ac:dyDescent="0.2"/>
    <row r="2109" ht="15.75" hidden="1" customHeight="1" x14ac:dyDescent="0.2"/>
    <row r="2110" ht="15.75" hidden="1" customHeight="1" x14ac:dyDescent="0.2"/>
    <row r="2111" ht="15.75" hidden="1" customHeight="1" x14ac:dyDescent="0.2"/>
    <row r="2112" ht="15.75" hidden="1" customHeight="1" x14ac:dyDescent="0.2"/>
    <row r="2113" ht="15.75" hidden="1" customHeight="1" x14ac:dyDescent="0.2"/>
    <row r="2114" ht="15.75" hidden="1" customHeight="1" x14ac:dyDescent="0.2"/>
    <row r="2115" ht="15.75" hidden="1" customHeight="1" x14ac:dyDescent="0.2"/>
    <row r="2116" ht="15.75" hidden="1" customHeight="1" x14ac:dyDescent="0.2"/>
    <row r="2117" ht="15.75" hidden="1" customHeight="1" x14ac:dyDescent="0.2"/>
    <row r="2118" ht="15.75" hidden="1" customHeight="1" x14ac:dyDescent="0.2"/>
    <row r="2119" ht="15.75" hidden="1" customHeight="1" x14ac:dyDescent="0.2"/>
    <row r="2120" ht="15.75" hidden="1" customHeight="1" x14ac:dyDescent="0.2"/>
    <row r="2121" ht="15.75" hidden="1" customHeight="1" x14ac:dyDescent="0.2"/>
    <row r="2122" ht="15.75" hidden="1" customHeight="1" x14ac:dyDescent="0.2"/>
    <row r="2123" ht="15.75" hidden="1" customHeight="1" x14ac:dyDescent="0.2"/>
    <row r="2124" ht="15.75" hidden="1" customHeight="1" x14ac:dyDescent="0.2"/>
    <row r="2125" ht="15.75" hidden="1" customHeight="1" x14ac:dyDescent="0.2"/>
    <row r="2126" ht="15.75" hidden="1" customHeight="1" x14ac:dyDescent="0.2"/>
    <row r="2127" ht="15.75" hidden="1" customHeight="1" x14ac:dyDescent="0.2"/>
    <row r="2128" ht="15.75" hidden="1" customHeight="1" x14ac:dyDescent="0.2"/>
    <row r="2129" ht="15.75" hidden="1" customHeight="1" x14ac:dyDescent="0.2"/>
    <row r="2130" ht="15.75" hidden="1" customHeight="1" x14ac:dyDescent="0.2"/>
    <row r="2131" ht="15.75" hidden="1" customHeight="1" x14ac:dyDescent="0.2"/>
    <row r="2132" ht="15.75" hidden="1" customHeight="1" x14ac:dyDescent="0.2"/>
    <row r="2133" ht="15.75" hidden="1" customHeight="1" x14ac:dyDescent="0.2"/>
    <row r="2134" ht="15.75" hidden="1" customHeight="1" x14ac:dyDescent="0.2"/>
    <row r="2135" ht="15.75" hidden="1" customHeight="1" x14ac:dyDescent="0.2"/>
    <row r="2136" ht="15.75" hidden="1" customHeight="1" x14ac:dyDescent="0.2"/>
    <row r="2137" ht="15.75" hidden="1" customHeight="1" x14ac:dyDescent="0.2"/>
    <row r="2138" ht="15.75" hidden="1" customHeight="1" x14ac:dyDescent="0.2"/>
    <row r="2139" ht="15.75" hidden="1" customHeight="1" x14ac:dyDescent="0.2"/>
    <row r="2140" ht="15.75" hidden="1" customHeight="1" x14ac:dyDescent="0.2"/>
    <row r="2141" ht="15.75" hidden="1" customHeight="1" x14ac:dyDescent="0.2"/>
    <row r="2142" ht="15.75" hidden="1" customHeight="1" x14ac:dyDescent="0.2"/>
    <row r="2143" ht="15.75" hidden="1" customHeight="1" x14ac:dyDescent="0.2"/>
    <row r="2144" ht="15.75" hidden="1" customHeight="1" x14ac:dyDescent="0.2"/>
    <row r="2145" ht="15.75" hidden="1" customHeight="1" x14ac:dyDescent="0.2"/>
    <row r="2146" ht="15.75" hidden="1" customHeight="1" x14ac:dyDescent="0.2"/>
    <row r="2147" ht="15.75" hidden="1" customHeight="1" x14ac:dyDescent="0.2"/>
    <row r="2148" ht="15.75" hidden="1" customHeight="1" x14ac:dyDescent="0.2"/>
    <row r="2149" ht="15.75" hidden="1" customHeight="1" x14ac:dyDescent="0.2"/>
    <row r="2150" ht="15.75" hidden="1" customHeight="1" x14ac:dyDescent="0.2"/>
    <row r="2151" ht="15.75" hidden="1" customHeight="1" x14ac:dyDescent="0.2"/>
    <row r="2152" ht="15.75" hidden="1" customHeight="1" x14ac:dyDescent="0.2"/>
    <row r="2153" ht="15.75" hidden="1" customHeight="1" x14ac:dyDescent="0.2"/>
    <row r="2154" ht="15.75" hidden="1" customHeight="1" x14ac:dyDescent="0.2"/>
    <row r="2155" ht="15.75" hidden="1" customHeight="1" x14ac:dyDescent="0.2"/>
    <row r="2156" ht="15.75" hidden="1" customHeight="1" x14ac:dyDescent="0.2"/>
    <row r="2157" ht="15.75" hidden="1" customHeight="1" x14ac:dyDescent="0.2"/>
    <row r="2158" ht="15.75" hidden="1" customHeight="1" x14ac:dyDescent="0.2"/>
    <row r="2159" ht="15.75" hidden="1" customHeight="1" x14ac:dyDescent="0.2"/>
    <row r="2160" ht="15.75" hidden="1" customHeight="1" x14ac:dyDescent="0.2"/>
    <row r="2161" ht="15.75" hidden="1" customHeight="1" x14ac:dyDescent="0.2"/>
    <row r="2162" ht="15.75" hidden="1" customHeight="1" x14ac:dyDescent="0.2"/>
    <row r="2163" ht="15.75" hidden="1" customHeight="1" x14ac:dyDescent="0.2"/>
    <row r="2164" ht="15.75" hidden="1" customHeight="1" x14ac:dyDescent="0.2"/>
    <row r="2165" ht="15.75" hidden="1" customHeight="1" x14ac:dyDescent="0.2"/>
    <row r="2166" ht="15.75" hidden="1" customHeight="1" x14ac:dyDescent="0.2"/>
    <row r="2167" ht="15.75" hidden="1" customHeight="1" x14ac:dyDescent="0.2"/>
    <row r="2168" ht="15.75" hidden="1" customHeight="1" x14ac:dyDescent="0.2"/>
    <row r="2169" ht="15.75" hidden="1" customHeight="1" x14ac:dyDescent="0.2"/>
    <row r="2170" ht="15.75" hidden="1" customHeight="1" x14ac:dyDescent="0.2"/>
    <row r="2171" ht="15.75" hidden="1" customHeight="1" x14ac:dyDescent="0.2"/>
    <row r="2172" ht="15.75" hidden="1" customHeight="1" x14ac:dyDescent="0.2"/>
    <row r="2173" ht="15.75" hidden="1" customHeight="1" x14ac:dyDescent="0.2"/>
    <row r="2174" ht="15.75" hidden="1" customHeight="1" x14ac:dyDescent="0.2"/>
    <row r="2175" ht="15.75" hidden="1" customHeight="1" x14ac:dyDescent="0.2"/>
    <row r="2176" ht="15.75" hidden="1" customHeight="1" x14ac:dyDescent="0.2"/>
    <row r="2177" ht="15.75" hidden="1" customHeight="1" x14ac:dyDescent="0.2"/>
    <row r="2178" ht="15.75" hidden="1" customHeight="1" x14ac:dyDescent="0.2"/>
    <row r="2179" ht="15.75" hidden="1" customHeight="1" x14ac:dyDescent="0.2"/>
    <row r="2180" ht="15.75" hidden="1" customHeight="1" x14ac:dyDescent="0.2"/>
    <row r="2181" ht="15.75" hidden="1" customHeight="1" x14ac:dyDescent="0.2"/>
    <row r="2182" ht="15.75" hidden="1" customHeight="1" x14ac:dyDescent="0.2"/>
    <row r="2183" ht="15.75" hidden="1" customHeight="1" x14ac:dyDescent="0.2"/>
    <row r="2184" ht="15.75" hidden="1" customHeight="1" x14ac:dyDescent="0.2"/>
    <row r="2185" ht="15.75" hidden="1" customHeight="1" x14ac:dyDescent="0.2"/>
    <row r="2186" ht="15.75" hidden="1" customHeight="1" x14ac:dyDescent="0.2"/>
    <row r="2187" ht="15.75" hidden="1" customHeight="1" x14ac:dyDescent="0.2"/>
    <row r="2188" ht="15.75" hidden="1" customHeight="1" x14ac:dyDescent="0.2"/>
    <row r="2189" ht="15.75" hidden="1" customHeight="1" x14ac:dyDescent="0.2"/>
    <row r="2190" ht="15.75" hidden="1" customHeight="1" x14ac:dyDescent="0.2"/>
    <row r="2191" ht="15.75" hidden="1" customHeight="1" x14ac:dyDescent="0.2"/>
    <row r="2192" ht="15.75" hidden="1" customHeight="1" x14ac:dyDescent="0.2"/>
    <row r="2193" ht="15.75" hidden="1" customHeight="1" x14ac:dyDescent="0.2"/>
    <row r="2194" ht="15.75" hidden="1" customHeight="1" x14ac:dyDescent="0.2"/>
    <row r="2195" ht="15.75" hidden="1" customHeight="1" x14ac:dyDescent="0.2"/>
    <row r="2196" ht="15.75" hidden="1" customHeight="1" x14ac:dyDescent="0.2"/>
    <row r="2197" ht="15.75" hidden="1" customHeight="1" x14ac:dyDescent="0.2"/>
    <row r="2198" ht="15.75" hidden="1" customHeight="1" x14ac:dyDescent="0.2"/>
    <row r="2199" ht="15.75" hidden="1" customHeight="1" x14ac:dyDescent="0.2"/>
    <row r="2200" ht="15.75" hidden="1" customHeight="1" x14ac:dyDescent="0.2"/>
    <row r="2201" ht="15.75" hidden="1" customHeight="1" x14ac:dyDescent="0.2"/>
    <row r="2202" ht="15.75" hidden="1" customHeight="1" x14ac:dyDescent="0.2"/>
    <row r="2203" ht="15.75" hidden="1" customHeight="1" x14ac:dyDescent="0.2"/>
    <row r="2204" ht="15.75" hidden="1" customHeight="1" x14ac:dyDescent="0.2"/>
    <row r="2205" ht="15.75" hidden="1" customHeight="1" x14ac:dyDescent="0.2"/>
    <row r="2206" ht="15.75" hidden="1" customHeight="1" x14ac:dyDescent="0.2"/>
    <row r="2207" ht="15.75" hidden="1" customHeight="1" x14ac:dyDescent="0.2"/>
    <row r="2208" ht="15.75" hidden="1" customHeight="1" x14ac:dyDescent="0.2"/>
    <row r="2209" ht="15.75" hidden="1" customHeight="1" x14ac:dyDescent="0.2"/>
    <row r="2210" ht="15.75" hidden="1" customHeight="1" x14ac:dyDescent="0.2"/>
    <row r="2211" ht="15.75" hidden="1" customHeight="1" x14ac:dyDescent="0.2"/>
    <row r="2212" ht="15.75" hidden="1" customHeight="1" x14ac:dyDescent="0.2"/>
    <row r="2213" ht="15.75" hidden="1" customHeight="1" x14ac:dyDescent="0.2"/>
    <row r="2214" ht="15.75" hidden="1" customHeight="1" x14ac:dyDescent="0.2"/>
    <row r="2215" ht="15.75" hidden="1" customHeight="1" x14ac:dyDescent="0.2"/>
    <row r="2216" ht="15.75" hidden="1" customHeight="1" x14ac:dyDescent="0.2"/>
    <row r="2217" ht="15.75" hidden="1" customHeight="1" x14ac:dyDescent="0.2"/>
    <row r="2218" ht="15.75" hidden="1" customHeight="1" x14ac:dyDescent="0.2"/>
    <row r="2219" ht="15.75" hidden="1" customHeight="1" x14ac:dyDescent="0.2"/>
    <row r="2220" ht="15.75" hidden="1" customHeight="1" x14ac:dyDescent="0.2"/>
    <row r="2221" ht="15.75" hidden="1" customHeight="1" x14ac:dyDescent="0.2"/>
    <row r="2222" ht="15.75" hidden="1" customHeight="1" x14ac:dyDescent="0.2"/>
    <row r="2223" ht="15.75" hidden="1" customHeight="1" x14ac:dyDescent="0.2"/>
    <row r="2224" ht="15.75" hidden="1" customHeight="1" x14ac:dyDescent="0.2"/>
    <row r="2225" ht="15.75" hidden="1" customHeight="1" x14ac:dyDescent="0.2"/>
    <row r="2226" ht="15.75" hidden="1" customHeight="1" x14ac:dyDescent="0.2"/>
    <row r="2227" ht="15.75" hidden="1" customHeight="1" x14ac:dyDescent="0.2"/>
    <row r="2228" ht="15.75" hidden="1" customHeight="1" x14ac:dyDescent="0.2"/>
    <row r="2229" ht="15.75" hidden="1" customHeight="1" x14ac:dyDescent="0.2"/>
    <row r="2230" ht="15.75" hidden="1" customHeight="1" x14ac:dyDescent="0.2"/>
    <row r="2231" ht="15.75" hidden="1" customHeight="1" x14ac:dyDescent="0.2"/>
    <row r="2232" ht="15.75" hidden="1" customHeight="1" x14ac:dyDescent="0.2"/>
    <row r="2233" ht="15.75" hidden="1" customHeight="1" x14ac:dyDescent="0.2"/>
    <row r="2234" ht="15.75" hidden="1" customHeight="1" x14ac:dyDescent="0.2"/>
    <row r="2235" ht="15.75" hidden="1" customHeight="1" x14ac:dyDescent="0.2"/>
    <row r="2236" ht="15.75" hidden="1" customHeight="1" x14ac:dyDescent="0.2"/>
    <row r="2237" ht="15.75" hidden="1" customHeight="1" x14ac:dyDescent="0.2"/>
    <row r="2238" ht="15.75" hidden="1" customHeight="1" x14ac:dyDescent="0.2"/>
    <row r="2239" ht="15.75" hidden="1" customHeight="1" x14ac:dyDescent="0.2"/>
    <row r="2240" ht="15.75" hidden="1" customHeight="1" x14ac:dyDescent="0.2"/>
    <row r="2241" ht="15.75" hidden="1" customHeight="1" x14ac:dyDescent="0.2"/>
    <row r="2242" ht="15.75" hidden="1" customHeight="1" x14ac:dyDescent="0.2"/>
    <row r="2243" ht="15.75" hidden="1" customHeight="1" x14ac:dyDescent="0.2"/>
    <row r="2244" ht="15.75" hidden="1" customHeight="1" x14ac:dyDescent="0.2"/>
    <row r="2245" ht="15.75" hidden="1" customHeight="1" x14ac:dyDescent="0.2"/>
    <row r="2246" ht="15.75" hidden="1" customHeight="1" x14ac:dyDescent="0.2"/>
    <row r="2247" ht="15.75" hidden="1" customHeight="1" x14ac:dyDescent="0.2"/>
    <row r="2248" ht="15.75" hidden="1" customHeight="1" x14ac:dyDescent="0.2"/>
    <row r="2249" ht="15.75" hidden="1" customHeight="1" x14ac:dyDescent="0.2"/>
    <row r="2250" ht="15.75" hidden="1" customHeight="1" x14ac:dyDescent="0.2"/>
    <row r="2251" ht="15.75" hidden="1" customHeight="1" x14ac:dyDescent="0.2"/>
    <row r="2252" ht="15.75" hidden="1" customHeight="1" x14ac:dyDescent="0.2"/>
    <row r="2253" ht="15.75" hidden="1" customHeight="1" x14ac:dyDescent="0.2"/>
    <row r="2254" ht="15.75" hidden="1" customHeight="1" x14ac:dyDescent="0.2"/>
    <row r="2255" ht="15.75" hidden="1" customHeight="1" x14ac:dyDescent="0.2"/>
    <row r="2256" ht="15.75" hidden="1" customHeight="1" x14ac:dyDescent="0.2"/>
    <row r="2257" ht="15.75" hidden="1" customHeight="1" x14ac:dyDescent="0.2"/>
    <row r="2258" ht="15.75" hidden="1" customHeight="1" x14ac:dyDescent="0.2"/>
    <row r="2259" ht="15.75" hidden="1" customHeight="1" x14ac:dyDescent="0.2"/>
    <row r="2260" ht="15.75" hidden="1" customHeight="1" x14ac:dyDescent="0.2"/>
    <row r="2261" ht="15.75" hidden="1" customHeight="1" x14ac:dyDescent="0.2"/>
    <row r="2262" ht="15.75" hidden="1" customHeight="1" x14ac:dyDescent="0.2"/>
    <row r="2263" ht="15.75" hidden="1" customHeight="1" x14ac:dyDescent="0.2"/>
    <row r="2264" ht="15.75" hidden="1" customHeight="1" x14ac:dyDescent="0.2"/>
    <row r="2265" ht="15.75" hidden="1" customHeight="1" x14ac:dyDescent="0.2"/>
    <row r="2266" ht="15.75" hidden="1" customHeight="1" x14ac:dyDescent="0.2"/>
    <row r="2267" ht="15.75" hidden="1" customHeight="1" x14ac:dyDescent="0.2"/>
    <row r="2268" ht="15.75" hidden="1" customHeight="1" x14ac:dyDescent="0.2"/>
    <row r="2269" ht="15.75" hidden="1" customHeight="1" x14ac:dyDescent="0.2"/>
    <row r="2270" ht="15.75" hidden="1" customHeight="1" x14ac:dyDescent="0.2"/>
    <row r="2271" ht="15.75" hidden="1" customHeight="1" x14ac:dyDescent="0.2"/>
    <row r="2272" ht="15.75" hidden="1" customHeight="1" x14ac:dyDescent="0.2"/>
    <row r="2273" ht="15.75" hidden="1" customHeight="1" x14ac:dyDescent="0.2"/>
    <row r="2274" ht="15.75" hidden="1" customHeight="1" x14ac:dyDescent="0.2"/>
    <row r="2275" ht="15.75" hidden="1" customHeight="1" x14ac:dyDescent="0.2"/>
    <row r="2276" ht="15.75" hidden="1" customHeight="1" x14ac:dyDescent="0.2"/>
    <row r="2277" ht="15.75" hidden="1" customHeight="1" x14ac:dyDescent="0.2"/>
    <row r="2278" ht="15.75" hidden="1" customHeight="1" x14ac:dyDescent="0.2"/>
    <row r="2279" ht="15.75" hidden="1" customHeight="1" x14ac:dyDescent="0.2"/>
    <row r="2280" ht="15.75" hidden="1" customHeight="1" x14ac:dyDescent="0.2"/>
    <row r="2281" ht="15.75" hidden="1" customHeight="1" x14ac:dyDescent="0.2"/>
    <row r="2282" ht="15.75" hidden="1" customHeight="1" x14ac:dyDescent="0.2"/>
    <row r="2283" ht="15.75" hidden="1" customHeight="1" x14ac:dyDescent="0.2"/>
    <row r="2284" ht="15.75" hidden="1" customHeight="1" x14ac:dyDescent="0.2"/>
    <row r="2285" ht="15.75" hidden="1" customHeight="1" x14ac:dyDescent="0.2"/>
    <row r="2286" ht="15.75" hidden="1" customHeight="1" x14ac:dyDescent="0.2"/>
    <row r="2287" ht="15.75" hidden="1" customHeight="1" x14ac:dyDescent="0.2"/>
    <row r="2288" ht="15.75" hidden="1" customHeight="1" x14ac:dyDescent="0.2"/>
    <row r="2289" ht="15.75" hidden="1" customHeight="1" x14ac:dyDescent="0.2"/>
    <row r="2290" ht="15.75" hidden="1" customHeight="1" x14ac:dyDescent="0.2"/>
    <row r="2291" ht="15.75" hidden="1" customHeight="1" x14ac:dyDescent="0.2"/>
    <row r="2292" ht="15.75" hidden="1" customHeight="1" x14ac:dyDescent="0.2"/>
    <row r="2293" ht="15.75" hidden="1" customHeight="1" x14ac:dyDescent="0.2"/>
    <row r="2294" ht="15.75" hidden="1" customHeight="1" x14ac:dyDescent="0.2"/>
    <row r="2295" ht="15.75" hidden="1" customHeight="1" x14ac:dyDescent="0.2"/>
    <row r="2296" ht="15.75" hidden="1" customHeight="1" x14ac:dyDescent="0.2"/>
    <row r="2297" ht="15.75" hidden="1" customHeight="1" x14ac:dyDescent="0.2"/>
    <row r="2298" ht="15.75" hidden="1" customHeight="1" x14ac:dyDescent="0.2"/>
    <row r="2299" ht="15.75" hidden="1" customHeight="1" x14ac:dyDescent="0.2"/>
    <row r="2300" ht="15.75" hidden="1" customHeight="1" x14ac:dyDescent="0.2"/>
    <row r="2301" ht="15.75" hidden="1" customHeight="1" x14ac:dyDescent="0.2"/>
    <row r="2302" ht="15.75" hidden="1" customHeight="1" x14ac:dyDescent="0.2"/>
    <row r="2303" ht="15.75" hidden="1" customHeight="1" x14ac:dyDescent="0.2"/>
    <row r="2304" ht="15.75" hidden="1" customHeight="1" x14ac:dyDescent="0.2"/>
    <row r="2305" ht="15.75" hidden="1" customHeight="1" x14ac:dyDescent="0.2"/>
    <row r="2306" ht="15.75" hidden="1" customHeight="1" x14ac:dyDescent="0.2"/>
    <row r="2307" ht="15.75" hidden="1" customHeight="1" x14ac:dyDescent="0.2"/>
    <row r="2308" ht="15.75" hidden="1" customHeight="1" x14ac:dyDescent="0.2"/>
    <row r="2309" ht="15.75" hidden="1" customHeight="1" x14ac:dyDescent="0.2"/>
    <row r="2310" ht="15.75" hidden="1" customHeight="1" x14ac:dyDescent="0.2"/>
    <row r="2311" ht="15.75" hidden="1" customHeight="1" x14ac:dyDescent="0.2"/>
    <row r="2312" ht="15.75" hidden="1" customHeight="1" x14ac:dyDescent="0.2"/>
    <row r="2313" ht="15.75" hidden="1" customHeight="1" x14ac:dyDescent="0.2"/>
    <row r="2314" ht="15.75" hidden="1" customHeight="1" x14ac:dyDescent="0.2"/>
    <row r="2315" ht="15.75" hidden="1" customHeight="1" x14ac:dyDescent="0.2"/>
    <row r="2316" ht="15.75" hidden="1" customHeight="1" x14ac:dyDescent="0.2"/>
    <row r="2317" ht="15.75" hidden="1" customHeight="1" x14ac:dyDescent="0.2"/>
    <row r="2318" ht="15.75" hidden="1" customHeight="1" x14ac:dyDescent="0.2"/>
    <row r="2319" ht="15.75" hidden="1" customHeight="1" x14ac:dyDescent="0.2"/>
    <row r="2320" ht="15.75" hidden="1" customHeight="1" x14ac:dyDescent="0.2"/>
    <row r="2321" ht="15.75" hidden="1" customHeight="1" x14ac:dyDescent="0.2"/>
    <row r="2322" ht="15.75" hidden="1" customHeight="1" x14ac:dyDescent="0.2"/>
    <row r="2323" ht="15.75" hidden="1" customHeight="1" x14ac:dyDescent="0.2"/>
    <row r="2324" ht="15.75" hidden="1" customHeight="1" x14ac:dyDescent="0.2"/>
    <row r="2325" ht="15.75" hidden="1" customHeight="1" x14ac:dyDescent="0.2"/>
    <row r="2326" ht="15.75" hidden="1" customHeight="1" x14ac:dyDescent="0.2"/>
    <row r="2327" ht="15.75" hidden="1" customHeight="1" x14ac:dyDescent="0.2"/>
    <row r="2328" ht="15.75" hidden="1" customHeight="1" x14ac:dyDescent="0.2"/>
    <row r="2329" ht="15.75" hidden="1" customHeight="1" x14ac:dyDescent="0.2"/>
    <row r="2330" ht="15.75" hidden="1" customHeight="1" x14ac:dyDescent="0.2"/>
    <row r="2331" ht="15.75" hidden="1" customHeight="1" x14ac:dyDescent="0.2"/>
    <row r="2332" ht="15.75" hidden="1" customHeight="1" x14ac:dyDescent="0.2"/>
    <row r="2333" ht="15.75" hidden="1" customHeight="1" x14ac:dyDescent="0.2"/>
    <row r="2334" ht="15.75" hidden="1" customHeight="1" x14ac:dyDescent="0.2"/>
    <row r="2335" ht="15.75" hidden="1" customHeight="1" x14ac:dyDescent="0.2"/>
    <row r="2336" ht="15.75" hidden="1" customHeight="1" x14ac:dyDescent="0.2"/>
    <row r="2337" ht="15.75" hidden="1" customHeight="1" x14ac:dyDescent="0.2"/>
    <row r="2338" ht="15.75" hidden="1" customHeight="1" x14ac:dyDescent="0.2"/>
    <row r="2339" ht="15.75" hidden="1" customHeight="1" x14ac:dyDescent="0.2"/>
    <row r="2340" ht="15.75" hidden="1" customHeight="1" x14ac:dyDescent="0.2"/>
    <row r="2341" ht="15.75" hidden="1" customHeight="1" x14ac:dyDescent="0.2"/>
    <row r="2342" ht="15.75" hidden="1" customHeight="1" x14ac:dyDescent="0.2"/>
    <row r="2343" ht="15.75" hidden="1" customHeight="1" x14ac:dyDescent="0.2"/>
    <row r="2344" ht="15.75" hidden="1" customHeight="1" x14ac:dyDescent="0.2"/>
    <row r="2345" ht="15.75" hidden="1" customHeight="1" x14ac:dyDescent="0.2"/>
    <row r="2346" ht="15.75" hidden="1" customHeight="1" x14ac:dyDescent="0.2"/>
    <row r="2347" ht="15.75" hidden="1" customHeight="1" x14ac:dyDescent="0.2"/>
    <row r="2348" ht="15.75" hidden="1" customHeight="1" x14ac:dyDescent="0.2"/>
    <row r="2349" ht="15.75" hidden="1" customHeight="1" x14ac:dyDescent="0.2"/>
    <row r="2350" ht="15.75" hidden="1" customHeight="1" x14ac:dyDescent="0.2"/>
    <row r="2351" ht="15.75" hidden="1" customHeight="1" x14ac:dyDescent="0.2"/>
    <row r="2352" ht="15.75" hidden="1" customHeight="1" x14ac:dyDescent="0.2"/>
    <row r="2353" ht="15.75" hidden="1" customHeight="1" x14ac:dyDescent="0.2"/>
    <row r="2354" ht="15.75" hidden="1" customHeight="1" x14ac:dyDescent="0.2"/>
    <row r="2355" ht="15.75" hidden="1" customHeight="1" x14ac:dyDescent="0.2"/>
    <row r="2356" ht="15.75" hidden="1" customHeight="1" x14ac:dyDescent="0.2"/>
    <row r="2357" ht="15.75" hidden="1" customHeight="1" x14ac:dyDescent="0.2"/>
    <row r="2358" ht="15.75" hidden="1" customHeight="1" x14ac:dyDescent="0.2"/>
    <row r="2359" ht="15.75" hidden="1" customHeight="1" x14ac:dyDescent="0.2"/>
    <row r="2360" ht="15.75" hidden="1" customHeight="1" x14ac:dyDescent="0.2"/>
    <row r="2361" ht="15.75" hidden="1" customHeight="1" x14ac:dyDescent="0.2"/>
    <row r="2362" ht="15.75" hidden="1" customHeight="1" x14ac:dyDescent="0.2"/>
    <row r="2363" ht="15.75" hidden="1" customHeight="1" x14ac:dyDescent="0.2"/>
    <row r="2364" ht="15.75" hidden="1" customHeight="1" x14ac:dyDescent="0.2"/>
    <row r="2365" ht="15.75" hidden="1" customHeight="1" x14ac:dyDescent="0.2"/>
    <row r="2366" ht="15.75" hidden="1" customHeight="1" x14ac:dyDescent="0.2"/>
    <row r="2367" ht="15.75" hidden="1" customHeight="1" x14ac:dyDescent="0.2"/>
    <row r="2368" ht="15.75" hidden="1" customHeight="1" x14ac:dyDescent="0.2"/>
    <row r="2369" ht="15.75" hidden="1" customHeight="1" x14ac:dyDescent="0.2"/>
    <row r="2370" ht="15.75" hidden="1" customHeight="1" x14ac:dyDescent="0.2"/>
    <row r="2371" ht="15.75" hidden="1" customHeight="1" x14ac:dyDescent="0.2"/>
    <row r="2372" ht="15.75" hidden="1" customHeight="1" x14ac:dyDescent="0.2"/>
    <row r="2373" ht="15.75" hidden="1" customHeight="1" x14ac:dyDescent="0.2"/>
    <row r="2374" ht="15.75" hidden="1" customHeight="1" x14ac:dyDescent="0.2"/>
    <row r="2375" ht="15.75" hidden="1" customHeight="1" x14ac:dyDescent="0.2"/>
    <row r="2376" ht="15.75" hidden="1" customHeight="1" x14ac:dyDescent="0.2"/>
    <row r="2377" ht="15.75" hidden="1" customHeight="1" x14ac:dyDescent="0.2"/>
    <row r="2378" ht="15.75" hidden="1" customHeight="1" x14ac:dyDescent="0.2"/>
    <row r="2379" ht="15.75" hidden="1" customHeight="1" x14ac:dyDescent="0.2"/>
    <row r="2380" ht="15.75" hidden="1" customHeight="1" x14ac:dyDescent="0.2"/>
    <row r="2381" ht="15.75" hidden="1" customHeight="1" x14ac:dyDescent="0.2"/>
    <row r="2382" ht="15.75" hidden="1" customHeight="1" x14ac:dyDescent="0.2"/>
    <row r="2383" ht="15.75" hidden="1" customHeight="1" x14ac:dyDescent="0.2"/>
    <row r="2384" ht="15.75" hidden="1" customHeight="1" x14ac:dyDescent="0.2"/>
    <row r="2385" ht="15.75" hidden="1" customHeight="1" x14ac:dyDescent="0.2"/>
    <row r="2386" ht="15.75" hidden="1" customHeight="1" x14ac:dyDescent="0.2"/>
    <row r="2387" ht="15.75" hidden="1" customHeight="1" x14ac:dyDescent="0.2"/>
    <row r="2388" ht="15.75" hidden="1" customHeight="1" x14ac:dyDescent="0.2"/>
    <row r="2389" ht="15.75" hidden="1" customHeight="1" x14ac:dyDescent="0.2"/>
    <row r="2390" ht="15.75" hidden="1" customHeight="1" x14ac:dyDescent="0.2"/>
    <row r="2391" ht="15.75" hidden="1" customHeight="1" x14ac:dyDescent="0.2"/>
    <row r="2392" ht="15.75" hidden="1" customHeight="1" x14ac:dyDescent="0.2"/>
    <row r="2393" ht="15.75" hidden="1" customHeight="1" x14ac:dyDescent="0.2"/>
    <row r="2394" ht="15.75" hidden="1" customHeight="1" x14ac:dyDescent="0.2"/>
    <row r="2395" ht="15.75" hidden="1" customHeight="1" x14ac:dyDescent="0.2"/>
    <row r="2396" ht="15.75" hidden="1" customHeight="1" x14ac:dyDescent="0.2"/>
    <row r="2397" ht="15.75" hidden="1" customHeight="1" x14ac:dyDescent="0.2"/>
    <row r="2398" ht="15.75" hidden="1" customHeight="1" x14ac:dyDescent="0.2"/>
    <row r="2399" ht="15.75" hidden="1" customHeight="1" x14ac:dyDescent="0.2"/>
    <row r="2400" ht="15.75" hidden="1" customHeight="1" x14ac:dyDescent="0.2"/>
    <row r="2401" ht="15.75" hidden="1" customHeight="1" x14ac:dyDescent="0.2"/>
    <row r="2402" ht="15.75" hidden="1" customHeight="1" x14ac:dyDescent="0.2"/>
    <row r="2403" ht="15.75" hidden="1" customHeight="1" x14ac:dyDescent="0.2"/>
    <row r="2404" ht="15.75" hidden="1" customHeight="1" x14ac:dyDescent="0.2"/>
    <row r="2405" ht="15.75" hidden="1" customHeight="1" x14ac:dyDescent="0.2"/>
    <row r="2406" ht="15.75" hidden="1" customHeight="1" x14ac:dyDescent="0.2"/>
    <row r="2407" ht="15.75" hidden="1" customHeight="1" x14ac:dyDescent="0.2"/>
    <row r="2408" ht="15.75" hidden="1" customHeight="1" x14ac:dyDescent="0.2"/>
    <row r="2409" ht="15.75" hidden="1" customHeight="1" x14ac:dyDescent="0.2"/>
    <row r="2410" ht="15.75" hidden="1" customHeight="1" x14ac:dyDescent="0.2"/>
    <row r="2411" ht="15.75" hidden="1" customHeight="1" x14ac:dyDescent="0.2"/>
    <row r="2412" ht="15.75" hidden="1" customHeight="1" x14ac:dyDescent="0.2"/>
    <row r="2413" ht="15.75" hidden="1" customHeight="1" x14ac:dyDescent="0.2"/>
    <row r="2414" ht="15.75" hidden="1" customHeight="1" x14ac:dyDescent="0.2"/>
    <row r="2415" ht="15.75" hidden="1" customHeight="1" x14ac:dyDescent="0.2"/>
    <row r="2416" ht="15.75" hidden="1" customHeight="1" x14ac:dyDescent="0.2"/>
    <row r="2417" ht="15.75" hidden="1" customHeight="1" x14ac:dyDescent="0.2"/>
    <row r="2418" ht="15.75" hidden="1" customHeight="1" x14ac:dyDescent="0.2"/>
    <row r="2419" ht="15.75" hidden="1" customHeight="1" x14ac:dyDescent="0.2"/>
    <row r="2420" ht="15.75" hidden="1" customHeight="1" x14ac:dyDescent="0.2"/>
    <row r="2421" ht="15.75" hidden="1" customHeight="1" x14ac:dyDescent="0.2"/>
    <row r="2422" ht="15.75" hidden="1" customHeight="1" x14ac:dyDescent="0.2"/>
    <row r="2423" ht="15.75" hidden="1" customHeight="1" x14ac:dyDescent="0.2"/>
    <row r="2424" ht="15.75" hidden="1" customHeight="1" x14ac:dyDescent="0.2"/>
    <row r="2425" ht="15.75" hidden="1" customHeight="1" x14ac:dyDescent="0.2"/>
    <row r="2426" ht="15.75" hidden="1" customHeight="1" x14ac:dyDescent="0.2"/>
    <row r="2427" ht="15.75" hidden="1" customHeight="1" x14ac:dyDescent="0.2"/>
    <row r="2428" ht="15.75" hidden="1" customHeight="1" x14ac:dyDescent="0.2"/>
    <row r="2429" ht="15.75" hidden="1" customHeight="1" x14ac:dyDescent="0.2"/>
    <row r="2430" ht="15.75" hidden="1" customHeight="1" x14ac:dyDescent="0.2"/>
    <row r="2431" ht="15.75" hidden="1" customHeight="1" x14ac:dyDescent="0.2"/>
    <row r="2432" ht="15.75" hidden="1" customHeight="1" x14ac:dyDescent="0.2"/>
    <row r="2433" ht="15.75" hidden="1" customHeight="1" x14ac:dyDescent="0.2"/>
    <row r="2434" ht="15.75" hidden="1" customHeight="1" x14ac:dyDescent="0.2"/>
    <row r="2435" ht="15.75" hidden="1" customHeight="1" x14ac:dyDescent="0.2"/>
    <row r="2436" ht="15.75" hidden="1" customHeight="1" x14ac:dyDescent="0.2"/>
    <row r="2437" ht="15.75" hidden="1" customHeight="1" x14ac:dyDescent="0.2"/>
    <row r="2438" ht="15.75" hidden="1" customHeight="1" x14ac:dyDescent="0.2"/>
    <row r="2439" ht="15.75" hidden="1" customHeight="1" x14ac:dyDescent="0.2"/>
    <row r="2440" ht="15.75" hidden="1" customHeight="1" x14ac:dyDescent="0.2"/>
    <row r="2441" ht="15.75" hidden="1" customHeight="1" x14ac:dyDescent="0.2"/>
    <row r="2442" ht="15.75" hidden="1" customHeight="1" x14ac:dyDescent="0.2"/>
    <row r="2443" ht="15.75" hidden="1" customHeight="1" x14ac:dyDescent="0.2"/>
    <row r="2444" ht="15.75" hidden="1" customHeight="1" x14ac:dyDescent="0.2"/>
    <row r="2445" ht="15.75" hidden="1" customHeight="1" x14ac:dyDescent="0.2"/>
    <row r="2446" ht="15.75" hidden="1" customHeight="1" x14ac:dyDescent="0.2"/>
    <row r="2447" ht="15.75" hidden="1" customHeight="1" x14ac:dyDescent="0.2"/>
    <row r="2448" ht="15.75" hidden="1" customHeight="1" x14ac:dyDescent="0.2"/>
    <row r="2449" ht="15.75" hidden="1" customHeight="1" x14ac:dyDescent="0.2"/>
    <row r="2450" ht="15.75" hidden="1" customHeight="1" x14ac:dyDescent="0.2"/>
    <row r="2451" ht="15.75" hidden="1" customHeight="1" x14ac:dyDescent="0.2"/>
    <row r="2452" ht="15.75" hidden="1" customHeight="1" x14ac:dyDescent="0.2"/>
    <row r="2453" ht="15.75" hidden="1" customHeight="1" x14ac:dyDescent="0.2"/>
    <row r="2454" ht="15.75" hidden="1" customHeight="1" x14ac:dyDescent="0.2"/>
    <row r="2455" ht="15.75" hidden="1" customHeight="1" x14ac:dyDescent="0.2"/>
    <row r="2456" ht="15.75" hidden="1" customHeight="1" x14ac:dyDescent="0.2"/>
    <row r="2457" ht="15.75" hidden="1" customHeight="1" x14ac:dyDescent="0.2"/>
    <row r="2458" ht="15.75" hidden="1" customHeight="1" x14ac:dyDescent="0.2"/>
    <row r="2459" ht="15.75" hidden="1" customHeight="1" x14ac:dyDescent="0.2"/>
    <row r="2460" ht="15.75" hidden="1" customHeight="1" x14ac:dyDescent="0.2"/>
    <row r="2461" ht="15.75" hidden="1" customHeight="1" x14ac:dyDescent="0.2"/>
    <row r="2462" ht="15.75" hidden="1" customHeight="1" x14ac:dyDescent="0.2"/>
    <row r="2463" ht="15.75" hidden="1" customHeight="1" x14ac:dyDescent="0.2"/>
    <row r="2464" ht="15.75" hidden="1" customHeight="1" x14ac:dyDescent="0.2"/>
    <row r="2465" ht="15.75" hidden="1" customHeight="1" x14ac:dyDescent="0.2"/>
    <row r="2466" ht="15.75" hidden="1" customHeight="1" x14ac:dyDescent="0.2"/>
    <row r="2467" ht="15.75" hidden="1" customHeight="1" x14ac:dyDescent="0.2"/>
    <row r="2468" ht="15.75" hidden="1" customHeight="1" x14ac:dyDescent="0.2"/>
    <row r="2469" ht="15.75" hidden="1" customHeight="1" x14ac:dyDescent="0.2"/>
    <row r="2470" ht="15.75" hidden="1" customHeight="1" x14ac:dyDescent="0.2"/>
    <row r="2471" ht="15.75" hidden="1" customHeight="1" x14ac:dyDescent="0.2"/>
    <row r="2472" ht="15.75" hidden="1" customHeight="1" x14ac:dyDescent="0.2"/>
    <row r="2473" ht="15.75" hidden="1" customHeight="1" x14ac:dyDescent="0.2"/>
    <row r="2474" ht="15.75" hidden="1" customHeight="1" x14ac:dyDescent="0.2"/>
    <row r="2475" ht="15.75" hidden="1" customHeight="1" x14ac:dyDescent="0.2"/>
    <row r="2476" ht="15.75" hidden="1" customHeight="1" x14ac:dyDescent="0.2"/>
    <row r="2477" ht="15.75" hidden="1" customHeight="1" x14ac:dyDescent="0.2"/>
    <row r="2478" ht="15.75" hidden="1" customHeight="1" x14ac:dyDescent="0.2"/>
    <row r="2479" ht="15.75" hidden="1" customHeight="1" x14ac:dyDescent="0.2"/>
    <row r="2480" ht="15.75" hidden="1" customHeight="1" x14ac:dyDescent="0.2"/>
    <row r="2481" ht="15.75" hidden="1" customHeight="1" x14ac:dyDescent="0.2"/>
    <row r="2482" ht="15.75" hidden="1" customHeight="1" x14ac:dyDescent="0.2"/>
    <row r="2483" ht="15.75" hidden="1" customHeight="1" x14ac:dyDescent="0.2"/>
    <row r="2484" ht="15.75" hidden="1" customHeight="1" x14ac:dyDescent="0.2"/>
    <row r="2485" ht="15.75" hidden="1" customHeight="1" x14ac:dyDescent="0.2"/>
    <row r="2486" ht="15.75" hidden="1" customHeight="1" x14ac:dyDescent="0.2"/>
    <row r="2487" ht="15.75" hidden="1" customHeight="1" x14ac:dyDescent="0.2"/>
    <row r="2488" ht="15.75" hidden="1" customHeight="1" x14ac:dyDescent="0.2"/>
    <row r="2489" ht="15.75" hidden="1" customHeight="1" x14ac:dyDescent="0.2"/>
    <row r="2490" ht="15.75" hidden="1" customHeight="1" x14ac:dyDescent="0.2"/>
    <row r="2491" ht="15.75" hidden="1" customHeight="1" x14ac:dyDescent="0.2"/>
    <row r="2492" ht="15.75" hidden="1" customHeight="1" x14ac:dyDescent="0.2"/>
    <row r="2493" ht="15.75" hidden="1" customHeight="1" x14ac:dyDescent="0.2"/>
    <row r="2494" ht="15.75" hidden="1" customHeight="1" x14ac:dyDescent="0.2"/>
    <row r="2495" ht="15.75" hidden="1" customHeight="1" x14ac:dyDescent="0.2"/>
    <row r="2496" ht="15.75" hidden="1" customHeight="1" x14ac:dyDescent="0.2"/>
    <row r="2497" ht="15.75" hidden="1" customHeight="1" x14ac:dyDescent="0.2"/>
    <row r="2498" ht="15.75" hidden="1" customHeight="1" x14ac:dyDescent="0.2"/>
    <row r="2499" ht="15.75" hidden="1" customHeight="1" x14ac:dyDescent="0.2"/>
    <row r="2500" ht="15.75" hidden="1" customHeight="1" x14ac:dyDescent="0.2"/>
    <row r="2501" ht="15.75" hidden="1" customHeight="1" x14ac:dyDescent="0.2"/>
    <row r="2502" ht="15.75" hidden="1" customHeight="1" x14ac:dyDescent="0.2"/>
    <row r="2503" ht="15.75" hidden="1" customHeight="1" x14ac:dyDescent="0.2"/>
    <row r="2504" ht="15.75" hidden="1" customHeight="1" x14ac:dyDescent="0.2"/>
    <row r="2505" ht="15.75" hidden="1" customHeight="1" x14ac:dyDescent="0.2"/>
    <row r="2506" ht="15.75" hidden="1" customHeight="1" x14ac:dyDescent="0.2"/>
    <row r="2507" ht="15.75" hidden="1" customHeight="1" x14ac:dyDescent="0.2"/>
    <row r="2508" ht="15.75" hidden="1" customHeight="1" x14ac:dyDescent="0.2"/>
    <row r="2509" ht="15.75" hidden="1" customHeight="1" x14ac:dyDescent="0.2"/>
    <row r="2510" ht="15.75" hidden="1" customHeight="1" x14ac:dyDescent="0.2"/>
    <row r="2511" ht="15.75" hidden="1" customHeight="1" x14ac:dyDescent="0.2"/>
    <row r="2512" ht="15.75" hidden="1" customHeight="1" x14ac:dyDescent="0.2"/>
    <row r="2513" ht="15.75" hidden="1" customHeight="1" x14ac:dyDescent="0.2"/>
    <row r="2514" ht="15.75" hidden="1" customHeight="1" x14ac:dyDescent="0.2"/>
    <row r="2515" ht="15.75" hidden="1" customHeight="1" x14ac:dyDescent="0.2"/>
    <row r="2516" ht="15.75" hidden="1" customHeight="1" x14ac:dyDescent="0.2"/>
    <row r="2517" ht="15.75" hidden="1" customHeight="1" x14ac:dyDescent="0.2"/>
    <row r="2518" ht="15.75" hidden="1" customHeight="1" x14ac:dyDescent="0.2"/>
    <row r="2519" ht="15.75" hidden="1" customHeight="1" x14ac:dyDescent="0.2"/>
    <row r="2520" ht="15.75" hidden="1" customHeight="1" x14ac:dyDescent="0.2"/>
    <row r="2521" ht="15.75" hidden="1" customHeight="1" x14ac:dyDescent="0.2"/>
    <row r="2522" ht="15.75" hidden="1" customHeight="1" x14ac:dyDescent="0.2"/>
    <row r="2523" ht="15.75" hidden="1" customHeight="1" x14ac:dyDescent="0.2"/>
    <row r="2524" ht="15.75" hidden="1" customHeight="1" x14ac:dyDescent="0.2"/>
    <row r="2525" ht="15.75" hidden="1" customHeight="1" x14ac:dyDescent="0.2"/>
    <row r="2526" ht="15.75" hidden="1" customHeight="1" x14ac:dyDescent="0.2"/>
    <row r="2527" ht="15.75" hidden="1" customHeight="1" x14ac:dyDescent="0.2"/>
    <row r="2528" ht="15.75" hidden="1" customHeight="1" x14ac:dyDescent="0.2"/>
    <row r="2529" ht="15.75" hidden="1" customHeight="1" x14ac:dyDescent="0.2"/>
    <row r="2530" ht="15.75" hidden="1" customHeight="1" x14ac:dyDescent="0.2"/>
    <row r="2531" ht="15.75" hidden="1" customHeight="1" x14ac:dyDescent="0.2"/>
    <row r="2532" ht="15.75" hidden="1" customHeight="1" x14ac:dyDescent="0.2"/>
    <row r="2533" ht="15.75" hidden="1" customHeight="1" x14ac:dyDescent="0.2"/>
    <row r="2534" ht="15.75" hidden="1" customHeight="1" x14ac:dyDescent="0.2"/>
    <row r="2535" ht="15.75" hidden="1" customHeight="1" x14ac:dyDescent="0.2"/>
    <row r="2536" ht="15.75" hidden="1" customHeight="1" x14ac:dyDescent="0.2"/>
    <row r="2537" ht="15.75" hidden="1" customHeight="1" x14ac:dyDescent="0.2"/>
    <row r="2538" ht="15.75" hidden="1" customHeight="1" x14ac:dyDescent="0.2"/>
    <row r="2539" ht="15.75" hidden="1" customHeight="1" x14ac:dyDescent="0.2"/>
    <row r="2540" ht="15.75" hidden="1" customHeight="1" x14ac:dyDescent="0.2"/>
    <row r="2541" ht="15.75" hidden="1" customHeight="1" x14ac:dyDescent="0.2"/>
    <row r="2542" ht="15.75" hidden="1" customHeight="1" x14ac:dyDescent="0.2"/>
    <row r="2543" ht="15.75" hidden="1" customHeight="1" x14ac:dyDescent="0.2"/>
    <row r="2544" ht="15.75" hidden="1" customHeight="1" x14ac:dyDescent="0.2"/>
    <row r="2545" ht="15.75" hidden="1" customHeight="1" x14ac:dyDescent="0.2"/>
    <row r="2546" ht="15.75" hidden="1" customHeight="1" x14ac:dyDescent="0.2"/>
    <row r="2547" ht="15.75" hidden="1" customHeight="1" x14ac:dyDescent="0.2"/>
    <row r="2548" ht="15.75" hidden="1" customHeight="1" x14ac:dyDescent="0.2"/>
    <row r="2549" ht="15.75" hidden="1" customHeight="1" x14ac:dyDescent="0.2"/>
    <row r="2550" ht="15.75" hidden="1" customHeight="1" x14ac:dyDescent="0.2"/>
    <row r="2551" ht="15.75" hidden="1" customHeight="1" x14ac:dyDescent="0.2"/>
    <row r="2552" ht="15.75" hidden="1" customHeight="1" x14ac:dyDescent="0.2"/>
    <row r="2553" ht="15.75" hidden="1" customHeight="1" x14ac:dyDescent="0.2"/>
    <row r="2554" ht="15.75" hidden="1" customHeight="1" x14ac:dyDescent="0.2"/>
    <row r="2555" ht="15.75" hidden="1" customHeight="1" x14ac:dyDescent="0.2"/>
    <row r="2556" ht="15.75" hidden="1" customHeight="1" x14ac:dyDescent="0.2"/>
    <row r="2557" ht="15.75" hidden="1" customHeight="1" x14ac:dyDescent="0.2"/>
    <row r="2558" ht="15.75" hidden="1" customHeight="1" x14ac:dyDescent="0.2"/>
    <row r="2559" ht="15.75" hidden="1" customHeight="1" x14ac:dyDescent="0.2"/>
    <row r="2560" ht="15.75" hidden="1" customHeight="1" x14ac:dyDescent="0.2"/>
    <row r="2561" ht="15.75" hidden="1" customHeight="1" x14ac:dyDescent="0.2"/>
    <row r="2562" ht="15.75" hidden="1" customHeight="1" x14ac:dyDescent="0.2"/>
    <row r="2563" ht="15.75" hidden="1" customHeight="1" x14ac:dyDescent="0.2"/>
    <row r="2564" ht="15.75" hidden="1" customHeight="1" x14ac:dyDescent="0.2"/>
    <row r="2565" ht="15.75" hidden="1" customHeight="1" x14ac:dyDescent="0.2"/>
    <row r="2566" ht="15.75" hidden="1" customHeight="1" x14ac:dyDescent="0.2"/>
    <row r="2567" ht="15.75" hidden="1" customHeight="1" x14ac:dyDescent="0.2"/>
    <row r="2568" ht="15.75" hidden="1" customHeight="1" x14ac:dyDescent="0.2"/>
    <row r="2569" ht="15.75" hidden="1" customHeight="1" x14ac:dyDescent="0.2"/>
    <row r="2570" ht="15.75" hidden="1" customHeight="1" x14ac:dyDescent="0.2"/>
    <row r="2571" ht="15.75" hidden="1" customHeight="1" x14ac:dyDescent="0.2"/>
    <row r="2572" ht="15.75" hidden="1" customHeight="1" x14ac:dyDescent="0.2"/>
    <row r="2573" ht="15.75" hidden="1" customHeight="1" x14ac:dyDescent="0.2"/>
    <row r="2574" ht="15.75" hidden="1" customHeight="1" x14ac:dyDescent="0.2"/>
    <row r="2575" ht="15.75" hidden="1" customHeight="1" x14ac:dyDescent="0.2"/>
    <row r="2576" ht="15.75" hidden="1" customHeight="1" x14ac:dyDescent="0.2"/>
    <row r="2577" ht="15.75" hidden="1" customHeight="1" x14ac:dyDescent="0.2"/>
    <row r="2578" ht="15.75" hidden="1" customHeight="1" x14ac:dyDescent="0.2"/>
    <row r="2579" ht="15.75" hidden="1" customHeight="1" x14ac:dyDescent="0.2"/>
    <row r="2580" ht="15.75" hidden="1" customHeight="1" x14ac:dyDescent="0.2"/>
    <row r="2581" ht="15.75" hidden="1" customHeight="1" x14ac:dyDescent="0.2"/>
    <row r="2582" ht="15.75" hidden="1" customHeight="1" x14ac:dyDescent="0.2"/>
    <row r="2583" ht="15.75" hidden="1" customHeight="1" x14ac:dyDescent="0.2"/>
    <row r="2584" ht="15.75" hidden="1" customHeight="1" x14ac:dyDescent="0.2"/>
    <row r="2585" ht="15.75" hidden="1" customHeight="1" x14ac:dyDescent="0.2"/>
    <row r="2586" ht="15.75" hidden="1" customHeight="1" x14ac:dyDescent="0.2"/>
    <row r="2587" ht="15.75" hidden="1" customHeight="1" x14ac:dyDescent="0.2"/>
    <row r="2588" ht="15.75" hidden="1" customHeight="1" x14ac:dyDescent="0.2"/>
    <row r="2589" ht="15.75" hidden="1" customHeight="1" x14ac:dyDescent="0.2"/>
    <row r="2590" ht="15.75" hidden="1" customHeight="1" x14ac:dyDescent="0.2"/>
    <row r="2591" ht="15.75" hidden="1" customHeight="1" x14ac:dyDescent="0.2"/>
    <row r="2592" ht="15.75" hidden="1" customHeight="1" x14ac:dyDescent="0.2"/>
    <row r="2593" ht="15.75" hidden="1" customHeight="1" x14ac:dyDescent="0.2"/>
    <row r="2594" ht="15.75" hidden="1" customHeight="1" x14ac:dyDescent="0.2"/>
    <row r="2595" ht="15.75" hidden="1" customHeight="1" x14ac:dyDescent="0.2"/>
    <row r="2596" ht="15.75" hidden="1" customHeight="1" x14ac:dyDescent="0.2"/>
    <row r="2597" ht="15.75" hidden="1" customHeight="1" x14ac:dyDescent="0.2"/>
    <row r="2598" ht="15.75" hidden="1" customHeight="1" x14ac:dyDescent="0.2"/>
    <row r="2599" ht="15.75" hidden="1" customHeight="1" x14ac:dyDescent="0.2"/>
    <row r="2600" ht="15.75" hidden="1" customHeight="1" x14ac:dyDescent="0.2"/>
    <row r="2601" ht="15.75" hidden="1" customHeight="1" x14ac:dyDescent="0.2"/>
    <row r="2602" ht="15.75" hidden="1" customHeight="1" x14ac:dyDescent="0.2"/>
    <row r="2603" ht="15.75" hidden="1" customHeight="1" x14ac:dyDescent="0.2"/>
    <row r="2604" ht="15.75" hidden="1" customHeight="1" x14ac:dyDescent="0.2"/>
    <row r="2605" ht="15.75" hidden="1" customHeight="1" x14ac:dyDescent="0.2"/>
    <row r="2606" ht="15.75" hidden="1" customHeight="1" x14ac:dyDescent="0.2"/>
    <row r="2607" ht="15.75" hidden="1" customHeight="1" x14ac:dyDescent="0.2"/>
    <row r="2608" ht="15.75" hidden="1" customHeight="1" x14ac:dyDescent="0.2"/>
    <row r="2609" ht="15.75" hidden="1" customHeight="1" x14ac:dyDescent="0.2"/>
    <row r="2610" ht="15.75" hidden="1" customHeight="1" x14ac:dyDescent="0.2"/>
    <row r="2611" ht="15.75" hidden="1" customHeight="1" x14ac:dyDescent="0.2"/>
  </sheetData>
  <mergeCells count="14">
    <mergeCell ref="B2:C2"/>
    <mergeCell ref="B8:C9"/>
    <mergeCell ref="B3:C3"/>
    <mergeCell ref="B4:C4"/>
    <mergeCell ref="B5:C5"/>
    <mergeCell ref="B6:C6"/>
    <mergeCell ref="B7:C7"/>
    <mergeCell ref="A10:A13"/>
    <mergeCell ref="A14:A17"/>
    <mergeCell ref="B11:C11"/>
    <mergeCell ref="B15:C15"/>
    <mergeCell ref="A18:A21"/>
    <mergeCell ref="B19:C19"/>
    <mergeCell ref="B18:OJ18"/>
  </mergeCells>
  <phoneticPr fontId="15" type="noConversion"/>
  <conditionalFormatting sqref="D3:OJ7">
    <cfRule type="expression" dxfId="24" priority="3591" stopIfTrue="1">
      <formula>AND(WEEKDAY(D$9,1)=1)</formula>
    </cfRule>
  </conditionalFormatting>
  <conditionalFormatting sqref="D3:OJ3">
    <cfRule type="expression" dxfId="23" priority="3593" stopIfTrue="1">
      <formula>AND(WEEKDAY(D$9,1)&lt;&gt;5)</formula>
    </cfRule>
  </conditionalFormatting>
  <conditionalFormatting sqref="D2:OJ2">
    <cfRule type="expression" dxfId="22" priority="22">
      <formula>AND(D8=EOMONTH(D8,0))</formula>
    </cfRule>
  </conditionalFormatting>
  <conditionalFormatting sqref="D18:OJ18">
    <cfRule type="expression" dxfId="21" priority="27756" stopIfTrue="1">
      <formula>AND(D$1=0,D18="")</formula>
    </cfRule>
    <cfRule type="expression" dxfId="20" priority="27757" stopIfTrue="1">
      <formula>ISNUMBER(D18)</formula>
    </cfRule>
  </conditionalFormatting>
  <conditionalFormatting sqref="D11:OJ13">
    <cfRule type="expression" dxfId="7" priority="27774" stopIfTrue="1">
      <formula>AND(D$1=0,D11="")</formula>
    </cfRule>
    <cfRule type="expression" dxfId="6" priority="27775" stopIfTrue="1">
      <formula>ISNUMBER(D11)</formula>
    </cfRule>
  </conditionalFormatting>
  <conditionalFormatting sqref="D15:OJ17">
    <cfRule type="expression" dxfId="5" priority="27776" stopIfTrue="1">
      <formula>AND(D$1=0,D15="")</formula>
    </cfRule>
    <cfRule type="expression" dxfId="4" priority="27777" stopIfTrue="1">
      <formula>ISNUMBER(D15)</formula>
    </cfRule>
  </conditionalFormatting>
  <conditionalFormatting sqref="D19:OJ21">
    <cfRule type="expression" dxfId="3" priority="27778" stopIfTrue="1">
      <formula>AND(D$1=0,D19="")</formula>
    </cfRule>
    <cfRule type="expression" dxfId="2" priority="27779" stopIfTrue="1">
      <formula>ISNUMBER(D19)</formula>
    </cfRule>
  </conditionalFormatting>
  <conditionalFormatting sqref="D8:OJ9">
    <cfRule type="expression" dxfId="1" priority="27780" stopIfTrue="1">
      <formula>D8=TODAY()</formula>
    </cfRule>
    <cfRule type="expression" dxfId="0" priority="27781" stopIfTrue="1">
      <formula>AND(D$1=0)</formula>
    </cfRule>
  </conditionalFormatting>
  <pageMargins left="0" right="0" top="0" bottom="0" header="0" footer="0"/>
  <pageSetup paperSize="9" scale="64" orientation="landscape" r:id="rId1"/>
  <headerFooter alignWithMargins="0"/>
  <rowBreaks count="1" manualBreakCount="1">
    <brk id="21" max="16383" man="1"/>
  </rowBreaks>
  <colBreaks count="11" manualBreakCount="11">
    <brk id="34" max="20" man="1"/>
    <brk id="64" max="20" man="1"/>
    <brk id="95" max="20" man="1"/>
    <brk id="125" max="20" man="1"/>
    <brk id="156" max="20" man="1"/>
    <brk id="187" max="20" man="1"/>
    <brk id="215" max="20" man="1"/>
    <brk id="246" max="20" man="1"/>
    <brk id="276" max="20" man="1"/>
    <brk id="307" max="20" man="1"/>
    <brk id="337" max="20" man="1"/>
  </colBreaks>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7">
    <tabColor rgb="FF00B0F0"/>
  </sheetPr>
  <dimension ref="A1:FW10"/>
  <sheetViews>
    <sheetView showGridLines="0" showZeros="0" zoomScaleNormal="100" workbookViewId="0">
      <pane xSplit="4" ySplit="2" topLeftCell="E3" activePane="bottomRight" state="frozen"/>
      <selection pane="topRight" activeCell="E1" sqref="E1"/>
      <selection pane="bottomLeft" activeCell="A3" sqref="A3"/>
      <selection pane="bottomRight" activeCell="A3" sqref="A3:A102"/>
    </sheetView>
  </sheetViews>
  <sheetFormatPr baseColWidth="10" defaultRowHeight="12.75" x14ac:dyDescent="0.2"/>
  <cols>
    <col min="1" max="1" width="29" style="1" customWidth="1"/>
    <col min="2" max="5" width="5.7109375" style="2" customWidth="1"/>
    <col min="6" max="178" width="5.7109375" customWidth="1"/>
  </cols>
  <sheetData>
    <row r="1" spans="1:179" s="2" customFormat="1" ht="51" customHeight="1" x14ac:dyDescent="0.2">
      <c r="A1" s="145" t="s">
        <v>21</v>
      </c>
      <c r="B1" s="427" t="s">
        <v>10</v>
      </c>
      <c r="C1" s="428"/>
      <c r="D1" s="428"/>
      <c r="E1" s="87" t="s">
        <v>14</v>
      </c>
      <c r="F1" s="426" t="s">
        <v>60</v>
      </c>
      <c r="G1" s="426"/>
      <c r="H1" s="426"/>
      <c r="I1" s="426"/>
      <c r="J1" s="426"/>
      <c r="K1" s="426"/>
      <c r="L1" s="426"/>
      <c r="M1" s="426"/>
      <c r="N1" s="426"/>
      <c r="O1" s="426"/>
      <c r="P1" s="426"/>
      <c r="Q1" s="426"/>
      <c r="R1" s="426"/>
      <c r="S1" s="429" t="s">
        <v>265</v>
      </c>
      <c r="T1" s="429"/>
      <c r="U1" s="429"/>
      <c r="V1" s="429"/>
      <c r="W1" s="429"/>
      <c r="X1" s="429"/>
      <c r="Y1" s="429"/>
      <c r="Z1" s="429"/>
      <c r="AA1" s="429"/>
      <c r="AB1" s="429"/>
      <c r="AC1" s="429"/>
      <c r="AD1" s="429"/>
      <c r="AE1" s="429"/>
      <c r="AF1" s="429"/>
      <c r="AG1" s="429"/>
      <c r="AH1" s="429"/>
      <c r="AI1" s="429"/>
      <c r="AJ1" s="429"/>
      <c r="AK1" s="429"/>
      <c r="AL1" s="429"/>
      <c r="AM1" s="430" t="s">
        <v>284</v>
      </c>
      <c r="AN1" s="430"/>
      <c r="AO1" s="430"/>
      <c r="AP1" s="430"/>
      <c r="AQ1" s="430"/>
      <c r="AR1" s="430"/>
      <c r="AS1" s="430"/>
      <c r="AT1" s="430"/>
      <c r="AU1" s="430"/>
      <c r="AV1" s="430"/>
      <c r="AW1" s="430"/>
      <c r="AX1" s="430"/>
      <c r="AY1" s="430"/>
      <c r="AZ1" s="430"/>
      <c r="BA1" s="430"/>
      <c r="BB1" s="430"/>
      <c r="BC1" s="430"/>
      <c r="BD1" s="430"/>
      <c r="BE1" s="430"/>
      <c r="BF1" s="430"/>
      <c r="BG1" s="431" t="s">
        <v>303</v>
      </c>
      <c r="BH1" s="431"/>
      <c r="BI1" s="431"/>
      <c r="BJ1" s="431"/>
      <c r="BK1" s="431"/>
      <c r="BL1" s="431"/>
      <c r="BM1" s="431"/>
      <c r="BN1" s="431"/>
      <c r="BO1" s="431"/>
      <c r="BP1" s="431"/>
      <c r="BQ1" s="431"/>
      <c r="BR1" s="431"/>
      <c r="BS1" s="431"/>
      <c r="BT1" s="431"/>
      <c r="BU1" s="431"/>
      <c r="BV1" s="431"/>
      <c r="BW1" s="431"/>
      <c r="BX1" s="431"/>
      <c r="BY1" s="431"/>
      <c r="BZ1" s="431"/>
      <c r="CA1" s="425" t="s">
        <v>330</v>
      </c>
      <c r="CB1" s="425"/>
      <c r="CC1" s="425"/>
      <c r="CD1" s="425"/>
      <c r="CE1" s="425"/>
      <c r="CF1" s="425"/>
      <c r="CG1" s="425"/>
      <c r="CH1" s="425"/>
      <c r="CI1" s="425"/>
      <c r="CJ1" s="425"/>
      <c r="CK1" s="425"/>
      <c r="CL1" s="425"/>
      <c r="CM1" s="425"/>
      <c r="CN1" s="425"/>
      <c r="CO1" s="425"/>
      <c r="CP1" s="425"/>
      <c r="CQ1" s="425"/>
      <c r="CR1" s="425"/>
      <c r="CS1" s="425"/>
      <c r="CT1" s="425"/>
      <c r="CU1" s="432" t="s">
        <v>128</v>
      </c>
      <c r="CV1" s="432"/>
      <c r="CW1" s="432"/>
      <c r="CX1" s="432"/>
      <c r="CY1" s="432"/>
      <c r="CZ1" s="432"/>
      <c r="DA1" s="432"/>
      <c r="DB1" s="432"/>
      <c r="DC1" s="432"/>
      <c r="DD1" s="432"/>
      <c r="DE1" s="432"/>
      <c r="DF1" s="432"/>
      <c r="DG1" s="432"/>
      <c r="DH1" s="432"/>
      <c r="DI1" s="432"/>
      <c r="DJ1" s="432"/>
      <c r="DK1" s="432"/>
      <c r="DL1" s="432"/>
      <c r="DM1" s="432"/>
      <c r="DN1" s="432"/>
      <c r="DO1" s="433" t="s">
        <v>137</v>
      </c>
      <c r="DP1" s="433"/>
      <c r="DQ1" s="433"/>
      <c r="DR1" s="433"/>
      <c r="DS1" s="433"/>
      <c r="DT1" s="433"/>
      <c r="DU1" s="433"/>
      <c r="DV1" s="433"/>
      <c r="DW1" s="433"/>
      <c r="DX1" s="433"/>
      <c r="DY1" s="433"/>
      <c r="DZ1" s="433"/>
      <c r="EA1" s="433"/>
      <c r="EB1" s="433"/>
      <c r="EC1" s="433"/>
      <c r="ED1" s="433"/>
      <c r="EE1" s="433"/>
      <c r="EF1" s="433"/>
      <c r="EG1" s="433"/>
      <c r="EH1" s="433"/>
      <c r="EI1" s="434" t="s">
        <v>146</v>
      </c>
      <c r="EJ1" s="434"/>
      <c r="EK1" s="434"/>
      <c r="EL1" s="434"/>
      <c r="EM1" s="434"/>
      <c r="EN1" s="434"/>
      <c r="EO1" s="434"/>
      <c r="EP1" s="434"/>
      <c r="EQ1" s="434"/>
      <c r="ER1" s="434"/>
      <c r="ES1" s="434"/>
      <c r="ET1" s="434"/>
      <c r="EU1" s="434"/>
      <c r="EV1" s="434"/>
      <c r="EW1" s="434"/>
      <c r="EX1" s="434"/>
      <c r="EY1" s="434"/>
      <c r="EZ1" s="434"/>
      <c r="FA1" s="434"/>
      <c r="FB1" s="434"/>
      <c r="FC1" s="435" t="s">
        <v>157</v>
      </c>
      <c r="FD1" s="435"/>
      <c r="FE1" s="435"/>
      <c r="FF1" s="435"/>
      <c r="FG1" s="435"/>
      <c r="FH1" s="435"/>
      <c r="FI1" s="435"/>
      <c r="FJ1" s="435"/>
      <c r="FK1" s="435"/>
      <c r="FL1" s="435"/>
      <c r="FM1" s="435"/>
      <c r="FN1" s="435"/>
      <c r="FO1" s="435"/>
      <c r="FP1" s="435"/>
      <c r="FQ1" s="435"/>
      <c r="FR1" s="435"/>
      <c r="FS1" s="435"/>
      <c r="FT1" s="435"/>
      <c r="FU1" s="435"/>
      <c r="FV1" s="435"/>
      <c r="FW1" s="436" t="s">
        <v>46</v>
      </c>
    </row>
    <row r="2" spans="1:179" s="2" customFormat="1" ht="216.75" customHeight="1" x14ac:dyDescent="0.35">
      <c r="A2" s="171" t="s">
        <v>241</v>
      </c>
      <c r="B2" s="31" t="s">
        <v>3</v>
      </c>
      <c r="C2" s="31" t="str">
        <f>"Droit ouvert en "&amp;AN</f>
        <v>Droit ouvert en 2018</v>
      </c>
      <c r="D2" s="31" t="str">
        <f>"Droit restant en "&amp;AN</f>
        <v>Droit restant en 2018</v>
      </c>
      <c r="E2" s="88" t="s">
        <v>11</v>
      </c>
      <c r="F2" s="94" t="s">
        <v>485</v>
      </c>
      <c r="G2" s="94" t="s">
        <v>486</v>
      </c>
      <c r="H2" s="94" t="s">
        <v>487</v>
      </c>
      <c r="I2" s="95" t="s">
        <v>488</v>
      </c>
      <c r="J2" s="95" t="s">
        <v>489</v>
      </c>
      <c r="K2" s="95" t="s">
        <v>490</v>
      </c>
      <c r="L2" s="193" t="s">
        <v>7</v>
      </c>
      <c r="M2" s="193" t="s">
        <v>491</v>
      </c>
      <c r="N2" s="193" t="s">
        <v>492</v>
      </c>
      <c r="O2" s="193" t="s">
        <v>493</v>
      </c>
      <c r="P2" s="193" t="s">
        <v>495</v>
      </c>
      <c r="Q2" s="193" t="s">
        <v>498</v>
      </c>
      <c r="R2" s="96" t="s">
        <v>499</v>
      </c>
      <c r="S2" s="194" t="s">
        <v>68</v>
      </c>
      <c r="T2" s="194" t="s">
        <v>69</v>
      </c>
      <c r="U2" s="194" t="s">
        <v>70</v>
      </c>
      <c r="V2" s="194" t="s">
        <v>71</v>
      </c>
      <c r="W2" s="194" t="s">
        <v>72</v>
      </c>
      <c r="X2" s="194" t="s">
        <v>73</v>
      </c>
      <c r="Y2" s="194" t="s">
        <v>74</v>
      </c>
      <c r="Z2" s="194" t="s">
        <v>75</v>
      </c>
      <c r="AA2" s="194" t="s">
        <v>76</v>
      </c>
      <c r="AB2" s="194" t="s">
        <v>77</v>
      </c>
      <c r="AC2" s="194" t="s">
        <v>78</v>
      </c>
      <c r="AD2" s="194" t="s">
        <v>79</v>
      </c>
      <c r="AE2" s="194" t="s">
        <v>80</v>
      </c>
      <c r="AF2" s="194" t="s">
        <v>81</v>
      </c>
      <c r="AG2" s="194" t="s">
        <v>82</v>
      </c>
      <c r="AH2" s="194" t="s">
        <v>270</v>
      </c>
      <c r="AI2" s="194" t="s">
        <v>271</v>
      </c>
      <c r="AJ2" s="194" t="s">
        <v>272</v>
      </c>
      <c r="AK2" s="194" t="s">
        <v>273</v>
      </c>
      <c r="AL2" s="195" t="s">
        <v>513</v>
      </c>
      <c r="AM2" s="196" t="s">
        <v>98</v>
      </c>
      <c r="AN2" s="196" t="s">
        <v>99</v>
      </c>
      <c r="AO2" s="196" t="s">
        <v>100</v>
      </c>
      <c r="AP2" s="196" t="s">
        <v>101</v>
      </c>
      <c r="AQ2" s="196" t="s">
        <v>102</v>
      </c>
      <c r="AR2" s="196" t="s">
        <v>274</v>
      </c>
      <c r="AS2" s="196" t="s">
        <v>276</v>
      </c>
      <c r="AT2" s="196" t="s">
        <v>278</v>
      </c>
      <c r="AU2" s="196" t="s">
        <v>280</v>
      </c>
      <c r="AV2" s="196" t="s">
        <v>282</v>
      </c>
      <c r="AW2" s="196" t="s">
        <v>285</v>
      </c>
      <c r="AX2" s="196" t="s">
        <v>287</v>
      </c>
      <c r="AY2" s="196" t="s">
        <v>289</v>
      </c>
      <c r="AZ2" s="196" t="s">
        <v>291</v>
      </c>
      <c r="BA2" s="196" t="s">
        <v>293</v>
      </c>
      <c r="BB2" s="196" t="s">
        <v>295</v>
      </c>
      <c r="BC2" s="196" t="s">
        <v>297</v>
      </c>
      <c r="BD2" s="196" t="s">
        <v>299</v>
      </c>
      <c r="BE2" s="196" t="s">
        <v>301</v>
      </c>
      <c r="BF2" s="162" t="s">
        <v>514</v>
      </c>
      <c r="BG2" s="97" t="s">
        <v>108</v>
      </c>
      <c r="BH2" s="97" t="s">
        <v>109</v>
      </c>
      <c r="BI2" s="97" t="s">
        <v>110</v>
      </c>
      <c r="BJ2" s="97" t="s">
        <v>111</v>
      </c>
      <c r="BK2" s="97" t="s">
        <v>112</v>
      </c>
      <c r="BL2" s="97" t="s">
        <v>113</v>
      </c>
      <c r="BM2" s="97" t="s">
        <v>304</v>
      </c>
      <c r="BN2" s="97" t="s">
        <v>306</v>
      </c>
      <c r="BO2" s="97" t="s">
        <v>308</v>
      </c>
      <c r="BP2" s="97" t="s">
        <v>310</v>
      </c>
      <c r="BQ2" s="97" t="s">
        <v>312</v>
      </c>
      <c r="BR2" s="97" t="s">
        <v>314</v>
      </c>
      <c r="BS2" s="97" t="s">
        <v>316</v>
      </c>
      <c r="BT2" s="97" t="s">
        <v>318</v>
      </c>
      <c r="BU2" s="97" t="s">
        <v>320</v>
      </c>
      <c r="BV2" s="97" t="s">
        <v>322</v>
      </c>
      <c r="BW2" s="97" t="s">
        <v>324</v>
      </c>
      <c r="BX2" s="97" t="s">
        <v>326</v>
      </c>
      <c r="BY2" s="97" t="s">
        <v>328</v>
      </c>
      <c r="BZ2" s="163" t="s">
        <v>515</v>
      </c>
      <c r="CA2" s="197" t="s">
        <v>120</v>
      </c>
      <c r="CB2" s="197" t="s">
        <v>121</v>
      </c>
      <c r="CC2" s="197" t="s">
        <v>122</v>
      </c>
      <c r="CD2" s="197" t="s">
        <v>123</v>
      </c>
      <c r="CE2" s="197" t="s">
        <v>331</v>
      </c>
      <c r="CF2" s="197" t="s">
        <v>333</v>
      </c>
      <c r="CG2" s="197" t="s">
        <v>335</v>
      </c>
      <c r="CH2" s="197" t="s">
        <v>337</v>
      </c>
      <c r="CI2" s="197" t="s">
        <v>339</v>
      </c>
      <c r="CJ2" s="197" t="s">
        <v>341</v>
      </c>
      <c r="CK2" s="197" t="s">
        <v>343</v>
      </c>
      <c r="CL2" s="197" t="s">
        <v>345</v>
      </c>
      <c r="CM2" s="197" t="s">
        <v>347</v>
      </c>
      <c r="CN2" s="197" t="s">
        <v>349</v>
      </c>
      <c r="CO2" s="197" t="s">
        <v>351</v>
      </c>
      <c r="CP2" s="197" t="s">
        <v>353</v>
      </c>
      <c r="CQ2" s="197" t="s">
        <v>355</v>
      </c>
      <c r="CR2" s="197" t="s">
        <v>357</v>
      </c>
      <c r="CS2" s="197" t="s">
        <v>359</v>
      </c>
      <c r="CT2" s="198" t="s">
        <v>516</v>
      </c>
      <c r="CU2" s="98" t="s">
        <v>129</v>
      </c>
      <c r="CV2" s="98" t="s">
        <v>130</v>
      </c>
      <c r="CW2" s="98" t="s">
        <v>131</v>
      </c>
      <c r="CX2" s="98" t="s">
        <v>132</v>
      </c>
      <c r="CY2" s="98" t="s">
        <v>361</v>
      </c>
      <c r="CZ2" s="98" t="s">
        <v>363</v>
      </c>
      <c r="DA2" s="98" t="s">
        <v>365</v>
      </c>
      <c r="DB2" s="98" t="s">
        <v>367</v>
      </c>
      <c r="DC2" s="98" t="s">
        <v>369</v>
      </c>
      <c r="DD2" s="98" t="s">
        <v>371</v>
      </c>
      <c r="DE2" s="98" t="s">
        <v>373</v>
      </c>
      <c r="DF2" s="98" t="s">
        <v>375</v>
      </c>
      <c r="DG2" s="98" t="s">
        <v>377</v>
      </c>
      <c r="DH2" s="98" t="s">
        <v>379</v>
      </c>
      <c r="DI2" s="98" t="s">
        <v>381</v>
      </c>
      <c r="DJ2" s="98" t="s">
        <v>383</v>
      </c>
      <c r="DK2" s="98" t="s">
        <v>385</v>
      </c>
      <c r="DL2" s="98" t="s">
        <v>387</v>
      </c>
      <c r="DM2" s="98" t="s">
        <v>389</v>
      </c>
      <c r="DN2" s="164" t="s">
        <v>251</v>
      </c>
      <c r="DO2" s="199" t="s">
        <v>138</v>
      </c>
      <c r="DP2" s="199" t="s">
        <v>139</v>
      </c>
      <c r="DQ2" s="199" t="s">
        <v>140</v>
      </c>
      <c r="DR2" s="199" t="s">
        <v>141</v>
      </c>
      <c r="DS2" s="199" t="s">
        <v>391</v>
      </c>
      <c r="DT2" s="199" t="s">
        <v>393</v>
      </c>
      <c r="DU2" s="199" t="s">
        <v>395</v>
      </c>
      <c r="DV2" s="199" t="s">
        <v>397</v>
      </c>
      <c r="DW2" s="199" t="s">
        <v>399</v>
      </c>
      <c r="DX2" s="199" t="s">
        <v>401</v>
      </c>
      <c r="DY2" s="199" t="s">
        <v>403</v>
      </c>
      <c r="DZ2" s="199" t="s">
        <v>405</v>
      </c>
      <c r="EA2" s="199" t="s">
        <v>407</v>
      </c>
      <c r="EB2" s="199" t="s">
        <v>409</v>
      </c>
      <c r="EC2" s="199" t="s">
        <v>411</v>
      </c>
      <c r="ED2" s="199" t="s">
        <v>413</v>
      </c>
      <c r="EE2" s="199" t="s">
        <v>415</v>
      </c>
      <c r="EF2" s="199" t="s">
        <v>417</v>
      </c>
      <c r="EG2" s="199" t="s">
        <v>419</v>
      </c>
      <c r="EH2" s="200" t="s">
        <v>252</v>
      </c>
      <c r="EI2" s="201" t="s">
        <v>147</v>
      </c>
      <c r="EJ2" s="201" t="s">
        <v>148</v>
      </c>
      <c r="EK2" s="201" t="s">
        <v>149</v>
      </c>
      <c r="EL2" s="201" t="s">
        <v>150</v>
      </c>
      <c r="EM2" s="201" t="s">
        <v>151</v>
      </c>
      <c r="EN2" s="201" t="s">
        <v>421</v>
      </c>
      <c r="EO2" s="201" t="s">
        <v>423</v>
      </c>
      <c r="EP2" s="201" t="s">
        <v>425</v>
      </c>
      <c r="EQ2" s="201" t="s">
        <v>427</v>
      </c>
      <c r="ER2" s="201" t="s">
        <v>429</v>
      </c>
      <c r="ES2" s="201" t="s">
        <v>431</v>
      </c>
      <c r="ET2" s="201" t="s">
        <v>433</v>
      </c>
      <c r="EU2" s="201" t="s">
        <v>435</v>
      </c>
      <c r="EV2" s="201" t="s">
        <v>437</v>
      </c>
      <c r="EW2" s="201" t="s">
        <v>439</v>
      </c>
      <c r="EX2" s="201" t="s">
        <v>441</v>
      </c>
      <c r="EY2" s="201" t="s">
        <v>443</v>
      </c>
      <c r="EZ2" s="201" t="s">
        <v>445</v>
      </c>
      <c r="FA2" s="201" t="s">
        <v>447</v>
      </c>
      <c r="FB2" s="202" t="s">
        <v>253</v>
      </c>
      <c r="FC2" s="203" t="s">
        <v>158</v>
      </c>
      <c r="FD2" s="203" t="s">
        <v>449</v>
      </c>
      <c r="FE2" s="203" t="s">
        <v>451</v>
      </c>
      <c r="FF2" s="203" t="s">
        <v>453</v>
      </c>
      <c r="FG2" s="203" t="s">
        <v>455</v>
      </c>
      <c r="FH2" s="203" t="s">
        <v>457</v>
      </c>
      <c r="FI2" s="203" t="s">
        <v>459</v>
      </c>
      <c r="FJ2" s="203" t="s">
        <v>461</v>
      </c>
      <c r="FK2" s="203" t="s">
        <v>463</v>
      </c>
      <c r="FL2" s="203" t="s">
        <v>465</v>
      </c>
      <c r="FM2" s="203" t="s">
        <v>467</v>
      </c>
      <c r="FN2" s="203" t="s">
        <v>469</v>
      </c>
      <c r="FO2" s="203" t="s">
        <v>471</v>
      </c>
      <c r="FP2" s="203" t="s">
        <v>473</v>
      </c>
      <c r="FQ2" s="203" t="s">
        <v>475</v>
      </c>
      <c r="FR2" s="203" t="s">
        <v>477</v>
      </c>
      <c r="FS2" s="203" t="s">
        <v>479</v>
      </c>
      <c r="FT2" s="203" t="s">
        <v>481</v>
      </c>
      <c r="FU2" s="203" t="s">
        <v>483</v>
      </c>
      <c r="FV2" s="204" t="s">
        <v>254</v>
      </c>
      <c r="FW2" s="436"/>
    </row>
    <row r="3" spans="1:179" ht="18.75" customHeight="1" x14ac:dyDescent="0.2">
      <c r="A3" s="35" t="str">
        <f t="shared" ref="A3:A10" ca="1" si="0">IF(INDIRECT("'Planning'!A"&amp;10+((ROW()-3)*4))="",IF(INDIRECT("'Planning'!A"&amp;11+((ROW()-3)*4))&lt;&gt;"",INDIRECT("'Planning'!A"&amp;11+((ROW()-3)*4)),""),IF(INDIRECT("'Planning'!A"&amp;10+((ROW()-3)*4))&lt;&gt;"",INDIRECT("'Planning'!A"&amp;10+((ROW()-3)*4)),""))</f>
        <v>Personnel 01</v>
      </c>
      <c r="B3" s="35">
        <v>0</v>
      </c>
      <c r="C3" s="35">
        <v>25</v>
      </c>
      <c r="D3" s="35">
        <f t="shared" ref="D3:D10" ca="1" si="1">IF($A$1="Année entière",IFERROR(B3+C3-F3-(SUM(G3:H3)/2),""),"")</f>
        <v>22</v>
      </c>
      <c r="E3" s="35">
        <f t="shared" ref="E3:E10" ca="1" si="2">IF($A3="","",SUM(INDIRECT("'Planning'!"&amp;VLOOKUP($A$1,tab_z,2,FALSE)&amp;(10+((ROW()-3)*4))&amp;":"&amp;VLOOKUP($A$1,tab_z,3,FALSE)&amp;(13+((ROW()-3)*4)))))</f>
        <v>0</v>
      </c>
      <c r="F3" s="35">
        <f ca="1">IF($A3="","",COUNTIF(INDIRECT("'Planning'!"&amp;VLOOKUP($A$1,tab_z,2,FALSE)&amp;(10+((ROW()-3)*4))&amp;":"&amp;VLOOKUP($A$1,tab_z,3,FALSE)&amp;(13+((ROW()-3)*4))),BD!$B$2))</f>
        <v>3</v>
      </c>
      <c r="G3" s="35">
        <f ca="1">IF($A3="","",COUNTIF(INDIRECT("'Planning'!"&amp;VLOOKUP($A$1,tab_z,2,FALSE)&amp;(10+((ROW()-3)*4))&amp;":"&amp;VLOOKUP($A$1,tab_z,3,FALSE)&amp;(13+((ROW()-3)*4))),BD!$B$3))</f>
        <v>0</v>
      </c>
      <c r="H3" s="35">
        <f ca="1">IF($A3="","",COUNTIF(INDIRECT("'Planning'!"&amp;VLOOKUP($A$1,tab_z,2,FALSE)&amp;(10+((ROW()-3)*4))&amp;":"&amp;VLOOKUP($A$1,tab_z,3,FALSE)&amp;(13+((ROW()-3)*4))),BD!$B$4))</f>
        <v>0</v>
      </c>
      <c r="I3" s="35">
        <f ca="1">IF($A3="","",COUNTIF(INDIRECT("'Planning'!"&amp;VLOOKUP($A$1,tab_z,2,FALSE)&amp;(10+((ROW()-3)*4))&amp;":"&amp;VLOOKUP($A$1,tab_z,3,FALSE)&amp;(13+((ROW()-3)*4))),BD!$B$5))</f>
        <v>0</v>
      </c>
      <c r="J3" s="35">
        <f ca="1">IF($A3="","",COUNTIF(INDIRECT("'Planning'!"&amp;VLOOKUP($A$1,tab_z,2,FALSE)&amp;(10+((ROW()-3)*4))&amp;":"&amp;VLOOKUP($A$1,tab_z,3,FALSE)&amp;(13+((ROW()-3)*4))),BD!$B$6))</f>
        <v>0</v>
      </c>
      <c r="K3" s="35">
        <f ca="1">IF($A3="","",COUNTIF(INDIRECT("'Planning'!"&amp;VLOOKUP($A$1,tab_z,2,FALSE)&amp;(10+((ROW()-3)*4))&amp;":"&amp;VLOOKUP($A$1,tab_z,3,FALSE)&amp;(13+((ROW()-3)*4))),BD!$B$7))</f>
        <v>0</v>
      </c>
      <c r="L3" s="35">
        <f ca="1">IF($A3="","",COUNTIF(INDIRECT("'Planning'!"&amp;VLOOKUP($A$1,tab_z,2,FALSE)&amp;(10+((ROW()-3)*4))&amp;":"&amp;VLOOKUP($A$1,tab_z,3,FALSE)&amp;(13+((ROW()-3)*4))),BD!$B$8))</f>
        <v>3</v>
      </c>
      <c r="M3" s="35">
        <f ca="1">IF($A3="","",COUNTIF(INDIRECT("'Planning'!"&amp;VLOOKUP($A$1,tab_z,2,FALSE)&amp;(10+((ROW()-3)*4))&amp;":"&amp;VLOOKUP($A$1,tab_z,3,FALSE)&amp;(13+((ROW()-3)*4))),BD!$B$9))</f>
        <v>0</v>
      </c>
      <c r="N3" s="35">
        <f ca="1">IF($A3="","",COUNTIF(INDIRECT("'Planning'!"&amp;VLOOKUP($A$1,tab_z,2,FALSE)&amp;(10+((ROW()-3)*4))&amp;":"&amp;VLOOKUP($A$1,tab_z,3,FALSE)&amp;(13+((ROW()-3)*4))),BD!$B$10))</f>
        <v>18</v>
      </c>
      <c r="O3" s="35">
        <f ca="1">IF($A3="","",COUNTIF(INDIRECT("'Planning'!"&amp;VLOOKUP($A$1,tab_z,2,FALSE)&amp;(10+((ROW()-3)*4))&amp;":"&amp;VLOOKUP($A$1,tab_z,3,FALSE)&amp;(13+((ROW()-3)*4))),BD!$B$11))</f>
        <v>0</v>
      </c>
      <c r="P3" s="35">
        <f ca="1">IF($A3="","",COUNTIF(INDIRECT("'Planning'!"&amp;VLOOKUP($A$1,tab_z,2,FALSE)&amp;(10+((ROW()-3)*4))&amp;":"&amp;VLOOKUP($A$1,tab_z,3,FALSE)&amp;(13+((ROW()-3)*4))),BD!$B$12))</f>
        <v>0</v>
      </c>
      <c r="Q3" s="35">
        <f ca="1">IF($A3="","",COUNTIF(INDIRECT("'Planning'!"&amp;VLOOKUP($A$1,tab_z,2,FALSE)&amp;(10+((ROW()-3)*4))&amp;":"&amp;VLOOKUP($A$1,tab_z,3,FALSE)&amp;(13+((ROW()-3)*4))),BD!$B$13))</f>
        <v>0</v>
      </c>
      <c r="R3" s="35">
        <f ca="1">IF($A3="","",COUNTIF(INDIRECT("'Planning'!"&amp;VLOOKUP($A$1,tab_z,2,FALSE)&amp;(10+((ROW()-3)*4))&amp;":"&amp;VLOOKUP($A$1,tab_z,3,FALSE)&amp;(13+((ROW()-3)*4))),BD!$B$14))</f>
        <v>0</v>
      </c>
      <c r="S3" s="35">
        <f ca="1">IF($A3="","",COUNTIF(INDIRECT("'Planning'!"&amp;VLOOKUP($A$1,tab_z,2,FALSE)&amp;(10+((ROW()-3)*4))&amp;":"&amp;VLOOKUP($A$1,tab_z,3,FALSE)&amp;(13+((ROW()-3)*4))),BD!$E$2)*BD!$F$2)</f>
        <v>0</v>
      </c>
      <c r="T3" s="35">
        <f ca="1">IF($A3="","",COUNTIF(INDIRECT("'Planning'!"&amp;VLOOKUP($A$1,tab_z,2,FALSE)&amp;(10+((ROW()-3)*4))&amp;":"&amp;VLOOKUP($A$1,tab_z,3,FALSE)&amp;(13+((ROW()-3)*4))),BD!$E$3)*BD!$F$3)</f>
        <v>2</v>
      </c>
      <c r="U3" s="35">
        <f ca="1">IF($A3="","",COUNTIF(INDIRECT("'Planning'!"&amp;VLOOKUP($A$1,tab_z,2,FALSE)&amp;(10+((ROW()-3)*4))&amp;":"&amp;VLOOKUP($A$1,tab_z,3,FALSE)&amp;(13+((ROW()-3)*4))),BD!$E$4)*BD!$F$4)</f>
        <v>0</v>
      </c>
      <c r="V3" s="35">
        <f ca="1">IF($A3="","",COUNTIF(INDIRECT("'Planning'!"&amp;VLOOKUP($A$1,tab_z,2,FALSE)&amp;(10+((ROW()-3)*4))&amp;":"&amp;VLOOKUP($A$1,tab_z,3,FALSE)&amp;(13+((ROW()-3)*4))),BD!$E$5)*BD!$F$5)</f>
        <v>0</v>
      </c>
      <c r="W3" s="35">
        <f ca="1">IF($A3="","",COUNTIF(INDIRECT("'Planning'!"&amp;VLOOKUP($A$1,tab_z,2,FALSE)&amp;(10+((ROW()-3)*4))&amp;":"&amp;VLOOKUP($A$1,tab_z,3,FALSE)&amp;(13+((ROW()-3)*4))),BD!$E$6)*BD!$F$6)</f>
        <v>0</v>
      </c>
      <c r="X3" s="35">
        <f ca="1">IF($A3="","",COUNTIF(INDIRECT("'Planning'!"&amp;VLOOKUP($A$1,tab_z,2,FALSE)&amp;(10+((ROW()-3)*4))&amp;":"&amp;VLOOKUP($A$1,tab_z,3,FALSE)&amp;(13+((ROW()-3)*4))),BD!$E$7)*BD!$F$7)</f>
        <v>0</v>
      </c>
      <c r="Y3" s="35">
        <f ca="1">IF($A3="","",COUNTIF(INDIRECT("'Planning'!"&amp;VLOOKUP($A$1,tab_z,2,FALSE)&amp;(10+((ROW()-3)*4))&amp;":"&amp;VLOOKUP($A$1,tab_z,3,FALSE)&amp;(13+((ROW()-3)*4))),BD!$E$8)*BD!$F$8)</f>
        <v>0</v>
      </c>
      <c r="Z3" s="35">
        <f ca="1">IF($A3="","",COUNTIF(INDIRECT("'Planning'!"&amp;VLOOKUP($A$1,tab_z,2,FALSE)&amp;(10+((ROW()-3)*4))&amp;":"&amp;VLOOKUP($A$1,tab_z,3,FALSE)&amp;(13+((ROW()-3)*4))),BD!$E$9)*BD!$F$9)</f>
        <v>0</v>
      </c>
      <c r="AA3" s="35">
        <f ca="1">IF($A3="","",COUNTIF(INDIRECT("'Planning'!"&amp;VLOOKUP($A$1,tab_z,2,FALSE)&amp;(10+((ROW()-3)*4))&amp;":"&amp;VLOOKUP($A$1,tab_z,3,FALSE)&amp;(13+((ROW()-3)*4))),BD!$E$10)*BD!$F$10)</f>
        <v>0</v>
      </c>
      <c r="AB3" s="35">
        <f ca="1">IF($A3="","",COUNTIF(INDIRECT("'Planning'!"&amp;VLOOKUP($A$1,tab_z,2,FALSE)&amp;(10+((ROW()-3)*4))&amp;":"&amp;VLOOKUP($A$1,tab_z,3,FALSE)&amp;(13+((ROW()-3)*4))),BD!$E$11)*BD!$F$11)</f>
        <v>0</v>
      </c>
      <c r="AC3" s="35">
        <f ca="1">IF($A3="","",COUNTIF(INDIRECT("'Planning'!"&amp;VLOOKUP($A$1,tab_z,2,FALSE)&amp;(10+((ROW()-3)*4))&amp;":"&amp;VLOOKUP($A$1,tab_z,3,FALSE)&amp;(13+((ROW()-3)*4))),BD!$E$12)*BD!$F$12)</f>
        <v>0</v>
      </c>
      <c r="AD3" s="35">
        <f ca="1">IF($A3="","",COUNTIF(INDIRECT("'Planning'!"&amp;VLOOKUP($A$1,tab_z,2,FALSE)&amp;(10+((ROW()-3)*4))&amp;":"&amp;VLOOKUP($A$1,tab_z,3,FALSE)&amp;(13+((ROW()-3)*4))),BD!$E$13)*BD!$F$13)</f>
        <v>0</v>
      </c>
      <c r="AE3" s="35">
        <f ca="1">IF($A3="","",COUNTIF(INDIRECT("'Planning'!"&amp;VLOOKUP($A$1,tab_z,2,FALSE)&amp;(10+((ROW()-3)*4))&amp;":"&amp;VLOOKUP($A$1,tab_z,3,FALSE)&amp;(13+((ROW()-3)*4))),BD!$E$14)*BD!$F$14)</f>
        <v>0</v>
      </c>
      <c r="AF3" s="35">
        <f ca="1">IF($A3="","",COUNTIF(INDIRECT("'Planning'!"&amp;VLOOKUP($A$1,tab_z,2,FALSE)&amp;(10+((ROW()-3)*4))&amp;":"&amp;VLOOKUP($A$1,tab_z,3,FALSE)&amp;(13+((ROW()-3)*4))),BD!$E$15)*BD!$F$15)</f>
        <v>0</v>
      </c>
      <c r="AG3" s="35">
        <f ca="1">IF($A3="","",COUNTIF(INDIRECT("'Planning'!"&amp;VLOOKUP($A$1,tab_z,2,FALSE)&amp;(10+((ROW()-3)*4))&amp;":"&amp;VLOOKUP($A$1,tab_z,3,FALSE)&amp;(13+((ROW()-3)*4))),BD!$E$16)*BD!$F$16)</f>
        <v>0</v>
      </c>
      <c r="AH3" s="35">
        <f ca="1">IF($A3="","",COUNTIF(INDIRECT("'Planning'!"&amp;VLOOKUP($A$1,tab_z,2,FALSE)&amp;(10+((ROW()-3)*4))&amp;":"&amp;VLOOKUP($A$1,tab_z,3,FALSE)&amp;(13+((ROW()-3)*4))),BD!$E$17)*BD!$F$17)</f>
        <v>0</v>
      </c>
      <c r="AI3" s="35">
        <f ca="1">IF($A3="","",COUNTIF(INDIRECT("'Planning'!"&amp;VLOOKUP($A$1,tab_z,2,FALSE)&amp;(10+((ROW()-3)*4))&amp;":"&amp;VLOOKUP($A$1,tab_z,3,FALSE)&amp;(13+((ROW()-3)*4))),BD!$E$18)*BD!$F$18)</f>
        <v>0</v>
      </c>
      <c r="AJ3" s="35">
        <f ca="1">IF($A3="","",COUNTIF(INDIRECT("'Planning'!"&amp;VLOOKUP($A$1,tab_z,2,FALSE)&amp;(10+((ROW()-3)*4))&amp;":"&amp;VLOOKUP($A$1,tab_z,3,FALSE)&amp;(13+((ROW()-3)*4))),BD!$E$19)*BD!$F$19)</f>
        <v>0</v>
      </c>
      <c r="AK3" s="35">
        <f ca="1">IF($A3="","",COUNTIF(INDIRECT("'Planning'!"&amp;VLOOKUP($A$1,tab_z,2,FALSE)&amp;(10+((ROW()-3)*4))&amp;":"&amp;VLOOKUP($A$1,tab_z,3,FALSE)&amp;(13+((ROW()-3)*4))),BD!$E$20)*BD!$F$20)</f>
        <v>0</v>
      </c>
      <c r="AL3" s="35">
        <f t="shared" ref="AL3:AL10" ca="1" si="3">SUM(SUM(S3:AK3))</f>
        <v>2</v>
      </c>
      <c r="AM3" s="35">
        <f ca="1">IF($A3="","",COUNTIF(INDIRECT("'Planning'!"&amp;VLOOKUP($A$1,tab_z,2,FALSE)&amp;(10+((ROW()-3)*4))&amp;":"&amp;VLOOKUP($A$1,tab_z,3,FALSE)&amp;(13+((ROW()-3)*4))),BD!$H$2)*BD!$I$2)</f>
        <v>0</v>
      </c>
      <c r="AN3" s="35">
        <f ca="1">IF($A3="","",COUNTIF(INDIRECT("'Planning'!"&amp;VLOOKUP($A$1,tab_z,2,FALSE)&amp;(10+((ROW()-3)*4))&amp;":"&amp;VLOOKUP($A$1,tab_z,3,FALSE)&amp;(13+((ROW()-3)*4))),BD!$H$3)*BD!$I$3)</f>
        <v>0</v>
      </c>
      <c r="AO3" s="35">
        <f ca="1">IF($A3="","",COUNTIF(INDIRECT("'Planning'!"&amp;VLOOKUP($A$1,tab_z,2,FALSE)&amp;(10+((ROW()-3)*4))&amp;":"&amp;VLOOKUP($A$1,tab_z,3,FALSE)&amp;(13+((ROW()-3)*4))),BD!$H$4)*BD!$I$4)</f>
        <v>0</v>
      </c>
      <c r="AP3" s="35">
        <f ca="1">IF($A3="","",COUNTIF(INDIRECT("'Planning'!"&amp;VLOOKUP($A$1,tab_z,2,FALSE)&amp;(10+((ROW()-3)*4))&amp;":"&amp;VLOOKUP($A$1,tab_z,3,FALSE)&amp;(13+((ROW()-3)*4))),BD!$H$5)*BD!$I$5)</f>
        <v>10</v>
      </c>
      <c r="AQ3" s="35">
        <f ca="1">IF($A3="","",COUNTIF(INDIRECT("'Planning'!"&amp;VLOOKUP($A$1,tab_z,2,FALSE)&amp;(10+((ROW()-3)*4))&amp;":"&amp;VLOOKUP($A$1,tab_z,3,FALSE)&amp;(13+((ROW()-3)*4))),BD!$H$6)*BD!$I$6)</f>
        <v>0</v>
      </c>
      <c r="AR3" s="35">
        <f ca="1">IF($A3="","",COUNTIF(INDIRECT("'Planning'!"&amp;VLOOKUP($A$1,tab_z,2,FALSE)&amp;(10+((ROW()-3)*4))&amp;":"&amp;VLOOKUP($A$1,tab_z,3,FALSE)&amp;(13+((ROW()-3)*4))),BD!$H$7)*BD!$I$7)</f>
        <v>0</v>
      </c>
      <c r="AS3" s="35">
        <f ca="1">IF($A3="","",COUNTIF(INDIRECT("'Planning'!"&amp;VLOOKUP($A$1,tab_z,2,FALSE)&amp;(10+((ROW()-3)*4))&amp;":"&amp;VLOOKUP($A$1,tab_z,3,FALSE)&amp;(13+((ROW()-3)*4))),BD!$H$8)*BD!$I$8)</f>
        <v>0</v>
      </c>
      <c r="AT3" s="35">
        <f ca="1">IF($A3="","",COUNTIF(INDIRECT("'Planning'!"&amp;VLOOKUP($A$1,tab_z,2,FALSE)&amp;(10+((ROW()-3)*4))&amp;":"&amp;VLOOKUP($A$1,tab_z,3,FALSE)&amp;(13+((ROW()-3)*4))),BD!$H$9)*BD!$I$9)</f>
        <v>0</v>
      </c>
      <c r="AU3" s="35">
        <f ca="1">IF($A3="","",COUNTIF(INDIRECT("'Planning'!"&amp;VLOOKUP($A$1,tab_z,2,FALSE)&amp;(10+((ROW()-3)*4))&amp;":"&amp;VLOOKUP($A$1,tab_z,3,FALSE)&amp;(13+((ROW()-3)*4))),BD!$H$10)*BD!$I$10)</f>
        <v>0</v>
      </c>
      <c r="AV3" s="35">
        <f ca="1">IF($A3="","",COUNTIF(INDIRECT("'Planning'!"&amp;VLOOKUP($A$1,tab_z,2,FALSE)&amp;(10+((ROW()-3)*4))&amp;":"&amp;VLOOKUP($A$1,tab_z,3,FALSE)&amp;(13+((ROW()-3)*4))),BD!$H$11)*BD!$I$11)</f>
        <v>0</v>
      </c>
      <c r="AW3" s="35">
        <f ca="1">IF($A3="","",COUNTIF(INDIRECT("'Planning'!"&amp;VLOOKUP($A$1,tab_z,2,FALSE)&amp;(10+((ROW()-3)*4))&amp;":"&amp;VLOOKUP($A$1,tab_z,3,FALSE)&amp;(13+((ROW()-3)*4))),BD!$H$12)*BD!$I$12)</f>
        <v>0</v>
      </c>
      <c r="AX3" s="35">
        <f ca="1">IF($A3="","",COUNTIF(INDIRECT("'Planning'!"&amp;VLOOKUP($A$1,tab_z,2,FALSE)&amp;(10+((ROW()-3)*4))&amp;":"&amp;VLOOKUP($A$1,tab_z,3,FALSE)&amp;(13+((ROW()-3)*4))),BD!$H$13)*BD!$I$13)</f>
        <v>0</v>
      </c>
      <c r="AY3" s="35">
        <f ca="1">IF($A3="","",COUNTIF(INDIRECT("'Planning'!"&amp;VLOOKUP($A$1,tab_z,2,FALSE)&amp;(10+((ROW()-3)*4))&amp;":"&amp;VLOOKUP($A$1,tab_z,3,FALSE)&amp;(13+((ROW()-3)*4))),BD!$H$14)*BD!$I$14)</f>
        <v>0</v>
      </c>
      <c r="AZ3" s="35">
        <f ca="1">IF($A3="","",COUNTIF(INDIRECT("'Planning'!"&amp;VLOOKUP($A$1,tab_z,2,FALSE)&amp;(10+((ROW()-3)*4))&amp;":"&amp;VLOOKUP($A$1,tab_z,3,FALSE)&amp;(13+((ROW()-3)*4))),BD!$H$15)*BD!$I$15)</f>
        <v>0</v>
      </c>
      <c r="BA3" s="35">
        <f ca="1">IF($A3="","",COUNTIF(INDIRECT("'Planning'!"&amp;VLOOKUP($A$1,tab_z,2,FALSE)&amp;(10+((ROW()-3)*4))&amp;":"&amp;VLOOKUP($A$1,tab_z,3,FALSE)&amp;(13+((ROW()-3)*4))),BD!$H$16)*BD!$I$16)</f>
        <v>0</v>
      </c>
      <c r="BB3" s="35">
        <f ca="1">IF($A3="","",COUNTIF(INDIRECT("'Planning'!"&amp;VLOOKUP($A$1,tab_z,2,FALSE)&amp;(10+((ROW()-3)*4))&amp;":"&amp;VLOOKUP($A$1,tab_z,3,FALSE)&amp;(13+((ROW()-3)*4))),BD!$H$17)*BD!$I$17)</f>
        <v>0</v>
      </c>
      <c r="BC3" s="35">
        <f ca="1">IF($A3="","",COUNTIF(INDIRECT("'Planning'!"&amp;VLOOKUP($A$1,tab_z,2,FALSE)&amp;(10+((ROW()-3)*4))&amp;":"&amp;VLOOKUP($A$1,tab_z,3,FALSE)&amp;(13+((ROW()-3)*4))),BD!$H$18)*BD!$I$18)</f>
        <v>0</v>
      </c>
      <c r="BD3" s="35">
        <f ca="1">IF($A3="","",COUNTIF(INDIRECT("'Planning'!"&amp;VLOOKUP($A$1,tab_z,2,FALSE)&amp;(10+((ROW()-3)*4))&amp;":"&amp;VLOOKUP($A$1,tab_z,3,FALSE)&amp;(13+((ROW()-3)*4))),BD!$H$19)*BD!$I$19)</f>
        <v>0</v>
      </c>
      <c r="BE3" s="35">
        <f ca="1">IF($A3="","",COUNTIF(INDIRECT("'Planning'!"&amp;VLOOKUP($A$1,tab_z,2,FALSE)&amp;(10+((ROW()-3)*4))&amp;":"&amp;VLOOKUP($A$1,tab_z,3,FALSE)&amp;(13+((ROW()-3)*4))),BD!$H$20)*BD!$I$20)</f>
        <v>0</v>
      </c>
      <c r="BF3" s="35">
        <f t="shared" ref="BF3:BF10" ca="1" si="4">SUM(SUM(AM3:BE3))</f>
        <v>10</v>
      </c>
      <c r="BG3" s="35">
        <f ca="1">IF($A3="","",COUNTIF(INDIRECT("'Planning'!"&amp;VLOOKUP($A$1,tab_z,2,FALSE)&amp;(10+((ROW()-3)*4))&amp;":"&amp;VLOOKUP($A$1,tab_z,3,FALSE)&amp;(13+((ROW()-3)*4))),BD!$K$2)*BD!$L$2)</f>
        <v>0</v>
      </c>
      <c r="BH3" s="35">
        <f ca="1">IF($A3="","",COUNTIF(INDIRECT("'Planning'!"&amp;VLOOKUP($A$1,tab_z,2,FALSE)&amp;(10+((ROW()-3)*4))&amp;":"&amp;VLOOKUP($A$1,tab_z,3,FALSE)&amp;(13+((ROW()-3)*4))),BD!$K$3)*BD!$L$3)</f>
        <v>0</v>
      </c>
      <c r="BI3" s="35">
        <f ca="1">IF($A3="","",COUNTIF(INDIRECT("'Planning'!"&amp;VLOOKUP($A$1,tab_z,2,FALSE)&amp;(10+((ROW()-3)*4))&amp;":"&amp;VLOOKUP($A$1,tab_z,3,FALSE)&amp;(13+((ROW()-3)*4))),BD!$K$4)*BD!$L$4)</f>
        <v>0</v>
      </c>
      <c r="BJ3" s="35">
        <f ca="1">IF($A3="","",COUNTIF(INDIRECT("'Planning'!"&amp;VLOOKUP($A$1,tab_z,2,FALSE)&amp;(10+((ROW()-3)*4))&amp;":"&amp;VLOOKUP($A$1,tab_z,3,FALSE)&amp;(13+((ROW()-3)*4))),BD!$K$5)*BD!$L$5)</f>
        <v>0</v>
      </c>
      <c r="BK3" s="35">
        <f ca="1">IF($A3="","",COUNTIF(INDIRECT("'Planning'!"&amp;VLOOKUP($A$1,tab_z,2,FALSE)&amp;(10+((ROW()-3)*4))&amp;":"&amp;VLOOKUP($A$1,tab_z,3,FALSE)&amp;(13+((ROW()-3)*4))),BD!$K$6)*BD!$L$6)</f>
        <v>0</v>
      </c>
      <c r="BL3" s="35">
        <f ca="1">IF($A3="","",COUNTIF(INDIRECT("'Planning'!"&amp;VLOOKUP($A$1,tab_z,2,FALSE)&amp;(10+((ROW()-3)*4))&amp;":"&amp;VLOOKUP($A$1,tab_z,3,FALSE)&amp;(13+((ROW()-3)*4))),BD!$K$7)*BD!$L$7)</f>
        <v>0</v>
      </c>
      <c r="BM3" s="35">
        <f ca="1">IF($A3="","",COUNTIF(INDIRECT("'Planning'!"&amp;VLOOKUP($A$1,tab_z,2,FALSE)&amp;(10+((ROW()-3)*4))&amp;":"&amp;VLOOKUP($A$1,tab_z,3,FALSE)&amp;(13+((ROW()-3)*4))),BD!$K$8)*BD!$L$8)</f>
        <v>0</v>
      </c>
      <c r="BN3" s="35">
        <f ca="1">IF($A3="","",COUNTIF(INDIRECT("'Planning'!"&amp;VLOOKUP($A$1,tab_z,2,FALSE)&amp;(10+((ROW()-3)*4))&amp;":"&amp;VLOOKUP($A$1,tab_z,3,FALSE)&amp;(13+((ROW()-3)*4))),BD!$K$9)*BD!$L$9)</f>
        <v>0</v>
      </c>
      <c r="BO3" s="35">
        <f ca="1">IF($A3="","",COUNTIF(INDIRECT("'Planning'!"&amp;VLOOKUP($A$1,tab_z,2,FALSE)&amp;(10+((ROW()-3)*4))&amp;":"&amp;VLOOKUP($A$1,tab_z,3,FALSE)&amp;(13+((ROW()-3)*4))),BD!$K$10)*BD!$L$10)</f>
        <v>0</v>
      </c>
      <c r="BP3" s="35">
        <f ca="1">IF($A3="","",COUNTIF(INDIRECT("'Planning'!"&amp;VLOOKUP($A$1,tab_z,2,FALSE)&amp;(10+((ROW()-3)*4))&amp;":"&amp;VLOOKUP($A$1,tab_z,3,FALSE)&amp;(13+((ROW()-3)*4))),BD!$K$11)*BD!$L$11)</f>
        <v>0</v>
      </c>
      <c r="BQ3" s="35">
        <f ca="1">IF($A3="","",COUNTIF(INDIRECT("'Planning'!"&amp;VLOOKUP($A$1,tab_z,2,FALSE)&amp;(10+((ROW()-3)*4))&amp;":"&amp;VLOOKUP($A$1,tab_z,3,FALSE)&amp;(13+((ROW()-3)*4))),BD!$K$12)*BD!$L$12)</f>
        <v>0</v>
      </c>
      <c r="BR3" s="35">
        <f ca="1">IF($A3="","",COUNTIF(INDIRECT("'Planning'!"&amp;VLOOKUP($A$1,tab_z,2,FALSE)&amp;(10+((ROW()-3)*4))&amp;":"&amp;VLOOKUP($A$1,tab_z,3,FALSE)&amp;(13+((ROW()-3)*4))),BD!$K$13)*BD!$L$13)</f>
        <v>0</v>
      </c>
      <c r="BS3" s="35">
        <f ca="1">IF($A3="","",COUNTIF(INDIRECT("'Planning'!"&amp;VLOOKUP($A$1,tab_z,2,FALSE)&amp;(10+((ROW()-3)*4))&amp;":"&amp;VLOOKUP($A$1,tab_z,3,FALSE)&amp;(13+((ROW()-3)*4))),BD!$K$14)*BD!$L$14)</f>
        <v>0</v>
      </c>
      <c r="BT3" s="35">
        <f ca="1">IF($A3="","",COUNTIF(INDIRECT("'Planning'!"&amp;VLOOKUP($A$1,tab_z,2,FALSE)&amp;(10+((ROW()-3)*4))&amp;":"&amp;VLOOKUP($A$1,tab_z,3,FALSE)&amp;(13+((ROW()-3)*4))),BD!$K$15)*BD!$L$15)</f>
        <v>0</v>
      </c>
      <c r="BU3" s="35">
        <f ca="1">IF($A3="","",COUNTIF(INDIRECT("'Planning'!"&amp;VLOOKUP($A$1,tab_z,2,FALSE)&amp;(10+((ROW()-3)*4))&amp;":"&amp;VLOOKUP($A$1,tab_z,3,FALSE)&amp;(13+((ROW()-3)*4))),BD!$K$16)*BD!$L$16)</f>
        <v>0</v>
      </c>
      <c r="BV3" s="35">
        <f ca="1">IF($A3="","",COUNTIF(INDIRECT("'Planning'!"&amp;VLOOKUP($A$1,tab_z,2,FALSE)&amp;(10+((ROW()-3)*4))&amp;":"&amp;VLOOKUP($A$1,tab_z,3,FALSE)&amp;(13+((ROW()-3)*4))),BD!$K$17)*BD!$L$17)</f>
        <v>0</v>
      </c>
      <c r="BW3" s="35">
        <f ca="1">IF($A3="","",COUNTIF(INDIRECT("'Planning'!"&amp;VLOOKUP($A$1,tab_z,2,FALSE)&amp;(10+((ROW()-3)*4))&amp;":"&amp;VLOOKUP($A$1,tab_z,3,FALSE)&amp;(13+((ROW()-3)*4))),BD!$K$18)*BD!$L$18)</f>
        <v>0</v>
      </c>
      <c r="BX3" s="35">
        <f ca="1">IF($A3="","",COUNTIF(INDIRECT("'Planning'!"&amp;VLOOKUP($A$1,tab_z,2,FALSE)&amp;(10+((ROW()-3)*4))&amp;":"&amp;VLOOKUP($A$1,tab_z,3,FALSE)&amp;(13+((ROW()-3)*4))),BD!$K$19)*BD!$L$19)</f>
        <v>0</v>
      </c>
      <c r="BY3" s="35">
        <f ca="1">IF($A3="","",COUNTIF(INDIRECT("'Planning'!"&amp;VLOOKUP($A$1,tab_z,2,FALSE)&amp;(10+((ROW()-3)*4))&amp;":"&amp;VLOOKUP($A$1,tab_z,3,FALSE)&amp;(13+((ROW()-3)*4))),BD!$K$20)*BD!$L$20)</f>
        <v>0</v>
      </c>
      <c r="BZ3" s="35">
        <f t="shared" ref="BZ3:BZ10" ca="1" si="5">SUM(SUM(BG3:BY3))</f>
        <v>0</v>
      </c>
      <c r="CA3" s="35">
        <f ca="1">IF($A3="","",COUNTIF(INDIRECT("'Planning'!"&amp;VLOOKUP($A$1,tab_z,2,FALSE)&amp;(10+((ROW()-3)*4))&amp;":"&amp;VLOOKUP($A$1,tab_z,3,FALSE)&amp;(13+((ROW()-3)*4))),BD!$N$2)*BD!$O$2)</f>
        <v>25</v>
      </c>
      <c r="CB3" s="35">
        <f ca="1">IF($A3="","",COUNTIF(INDIRECT("'Planning'!"&amp;VLOOKUP($A$1,tab_z,2,FALSE)&amp;(10+((ROW()-3)*4))&amp;":"&amp;VLOOKUP($A$1,tab_z,3,FALSE)&amp;(13+((ROW()-3)*4))),BD!$N$3)*BD!$O$3)</f>
        <v>0</v>
      </c>
      <c r="CC3" s="35">
        <f ca="1">IF($A3="","",COUNTIF(INDIRECT("'Planning'!"&amp;VLOOKUP($A$1,tab_z,2,FALSE)&amp;(10+((ROW()-3)*4))&amp;":"&amp;VLOOKUP($A$1,tab_z,3,FALSE)&amp;(13+((ROW()-3)*4))),BD!$N$4)*BD!$O$4)</f>
        <v>0</v>
      </c>
      <c r="CD3" s="35">
        <f ca="1">IF($A3="","",COUNTIF(INDIRECT("'Planning'!"&amp;VLOOKUP($A$1,tab_z,2,FALSE)&amp;(10+((ROW()-3)*4))&amp;":"&amp;VLOOKUP($A$1,tab_z,3,FALSE)&amp;(13+((ROW()-3)*4))),BD!$N$5)*BD!$O$5)</f>
        <v>0</v>
      </c>
      <c r="CE3" s="35">
        <f ca="1">IF($A3="","",COUNTIF(INDIRECT("'Planning'!"&amp;VLOOKUP($A$1,tab_z,2,FALSE)&amp;(10+((ROW()-3)*4))&amp;":"&amp;VLOOKUP($A$1,tab_z,3,FALSE)&amp;(13+((ROW()-3)*4))),BD!$N$6)*BD!$O$6)</f>
        <v>0</v>
      </c>
      <c r="CF3" s="35">
        <f ca="1">IF($A3="","",COUNTIF(INDIRECT("'Planning'!"&amp;VLOOKUP($A$1,tab_z,2,FALSE)&amp;(10+((ROW()-3)*4))&amp;":"&amp;VLOOKUP($A$1,tab_z,3,FALSE)&amp;(13+((ROW()-3)*4))),BD!$N$7)*BD!$O$7)</f>
        <v>0</v>
      </c>
      <c r="CG3" s="35">
        <f ca="1">IF($A3="","",COUNTIF(INDIRECT("'Planning'!"&amp;VLOOKUP($A$1,tab_z,2,FALSE)&amp;(10+((ROW()-3)*4))&amp;":"&amp;VLOOKUP($A$1,tab_z,3,FALSE)&amp;(13+((ROW()-3)*4))),BD!$N$8)*BD!$O$8)</f>
        <v>0</v>
      </c>
      <c r="CH3" s="35">
        <f ca="1">IF($A3="","",COUNTIF(INDIRECT("'Planning'!"&amp;VLOOKUP($A$1,tab_z,2,FALSE)&amp;(10+((ROW()-3)*4))&amp;":"&amp;VLOOKUP($A$1,tab_z,3,FALSE)&amp;(13+((ROW()-3)*4))),BD!$N$9)*BD!$O$9)</f>
        <v>0</v>
      </c>
      <c r="CI3" s="35">
        <f ca="1">IF($A3="","",COUNTIF(INDIRECT("'Planning'!"&amp;VLOOKUP($A$1,tab_z,2,FALSE)&amp;(10+((ROW()-3)*4))&amp;":"&amp;VLOOKUP($A$1,tab_z,3,FALSE)&amp;(13+((ROW()-3)*4))),BD!$N$10)*BD!$O$10)</f>
        <v>0</v>
      </c>
      <c r="CJ3" s="35">
        <f ca="1">IF($A3="","",COUNTIF(INDIRECT("'Planning'!"&amp;VLOOKUP($A$1,tab_z,2,FALSE)&amp;(10+((ROW()-3)*4))&amp;":"&amp;VLOOKUP($A$1,tab_z,3,FALSE)&amp;(13+((ROW()-3)*4))),BD!$N$11)*BD!$O$11)</f>
        <v>0</v>
      </c>
      <c r="CK3" s="35">
        <f ca="1">IF($A3="","",COUNTIF(INDIRECT("'Planning'!"&amp;VLOOKUP($A$1,tab_z,2,FALSE)&amp;(10+((ROW()-3)*4))&amp;":"&amp;VLOOKUP($A$1,tab_z,3,FALSE)&amp;(13+((ROW()-3)*4))),BD!$N$12)*BD!$O$12)</f>
        <v>0</v>
      </c>
      <c r="CL3" s="35">
        <f ca="1">IF($A3="","",COUNTIF(INDIRECT("'Planning'!"&amp;VLOOKUP($A$1,tab_z,2,FALSE)&amp;(10+((ROW()-3)*4))&amp;":"&amp;VLOOKUP($A$1,tab_z,3,FALSE)&amp;(13+((ROW()-3)*4))),BD!$N$13)*BD!$O$13)</f>
        <v>0</v>
      </c>
      <c r="CM3" s="35">
        <f ca="1">IF($A3="","",COUNTIF(INDIRECT("'Planning'!"&amp;VLOOKUP($A$1,tab_z,2,FALSE)&amp;(10+((ROW()-3)*4))&amp;":"&amp;VLOOKUP($A$1,tab_z,3,FALSE)&amp;(13+((ROW()-3)*4))),BD!$N$14)*BD!$O$14)</f>
        <v>0</v>
      </c>
      <c r="CN3" s="35">
        <f ca="1">IF($A3="","",COUNTIF(INDIRECT("'Planning'!"&amp;VLOOKUP($A$1,tab_z,2,FALSE)&amp;(10+((ROW()-3)*4))&amp;":"&amp;VLOOKUP($A$1,tab_z,3,FALSE)&amp;(13+((ROW()-3)*4))),BD!$N$15)*BD!$O$15)</f>
        <v>0</v>
      </c>
      <c r="CO3" s="35">
        <f ca="1">IF($A3="","",COUNTIF(INDIRECT("'Planning'!"&amp;VLOOKUP($A$1,tab_z,2,FALSE)&amp;(10+((ROW()-3)*4))&amp;":"&amp;VLOOKUP($A$1,tab_z,3,FALSE)&amp;(13+((ROW()-3)*4))),BD!$N$16)*BD!$O$16)</f>
        <v>0</v>
      </c>
      <c r="CP3" s="35">
        <f ca="1">IF($A3="","",COUNTIF(INDIRECT("'Planning'!"&amp;VLOOKUP($A$1,tab_z,2,FALSE)&amp;(10+((ROW()-3)*4))&amp;":"&amp;VLOOKUP($A$1,tab_z,3,FALSE)&amp;(13+((ROW()-3)*4))),BD!$N$17)*BD!$O$17)</f>
        <v>0</v>
      </c>
      <c r="CQ3" s="35">
        <f ca="1">IF($A3="","",COUNTIF(INDIRECT("'Planning'!"&amp;VLOOKUP($A$1,tab_z,2,FALSE)&amp;(10+((ROW()-3)*4))&amp;":"&amp;VLOOKUP($A$1,tab_z,3,FALSE)&amp;(13+((ROW()-3)*4))),BD!$N$18)*BD!$O$18)</f>
        <v>0</v>
      </c>
      <c r="CR3" s="35">
        <f ca="1">IF($A3="","",COUNTIF(INDIRECT("'Planning'!"&amp;VLOOKUP($A$1,tab_z,2,FALSE)&amp;(10+((ROW()-3)*4))&amp;":"&amp;VLOOKUP($A$1,tab_z,3,FALSE)&amp;(13+((ROW()-3)*4))),BD!$N$19)*BD!$O$19)</f>
        <v>0</v>
      </c>
      <c r="CS3" s="35">
        <f ca="1">IF($A3="","",COUNTIF(INDIRECT("'Planning'!"&amp;VLOOKUP($A$1,tab_z,2,FALSE)&amp;(10+((ROW()-3)*4))&amp;":"&amp;VLOOKUP($A$1,tab_z,3,FALSE)&amp;(13+((ROW()-3)*4))),BD!$N$20)*BD!$O$20)</f>
        <v>0</v>
      </c>
      <c r="CT3" s="35">
        <f t="shared" ref="CT3:CT10" ca="1" si="6">SUM(SUM(CA3:CS3))</f>
        <v>25</v>
      </c>
      <c r="CU3" s="35">
        <f ca="1">IF($A3="","",COUNTIF(INDIRECT("'Planning'!"&amp;VLOOKUP($A$1,tab_z,2,FALSE)&amp;(10+((ROW()-3)*4))&amp;":"&amp;VLOOKUP($A$1,tab_z,3,FALSE)&amp;(13+((ROW()-3)*4))),BD!$Q$2)*BD!$R$2)</f>
        <v>0</v>
      </c>
      <c r="CV3" s="35">
        <f ca="1">IF($A3="","",COUNTIF(INDIRECT("'Planning'!"&amp;VLOOKUP($A$1,tab_z,2,FALSE)&amp;(10+((ROW()-3)*4))&amp;":"&amp;VLOOKUP($A$1,tab_z,3,FALSE)&amp;(13+((ROW()-3)*4))),BD!$Q$3)*BD!$R$3)</f>
        <v>0</v>
      </c>
      <c r="CW3" s="35">
        <f ca="1">IF($A3="","",COUNTIF(INDIRECT("'Planning'!"&amp;VLOOKUP($A$1,tab_z,2,FALSE)&amp;(10+((ROW()-3)*4))&amp;":"&amp;VLOOKUP($A$1,tab_z,3,FALSE)&amp;(13+((ROW()-3)*4))),BD!$Q$4)*BD!$R$4)</f>
        <v>0</v>
      </c>
      <c r="CX3" s="35">
        <f ca="1">IF($A3="","",COUNTIF(INDIRECT("'Planning'!"&amp;VLOOKUP($A$1,tab_z,2,FALSE)&amp;(10+((ROW()-3)*4))&amp;":"&amp;VLOOKUP($A$1,tab_z,3,FALSE)&amp;(13+((ROW()-3)*4))),BD!$Q$5)*BD!$R$5)</f>
        <v>0</v>
      </c>
      <c r="CY3" s="35">
        <f ca="1">IF($A3="","",COUNTIF(INDIRECT("'Planning'!"&amp;VLOOKUP($A$1,tab_z,2,FALSE)&amp;(10+((ROW()-3)*4))&amp;":"&amp;VLOOKUP($A$1,tab_z,3,FALSE)&amp;(13+((ROW()-3)*4))),BD!$Q$6)*BD!$R$6)</f>
        <v>0</v>
      </c>
      <c r="CZ3" s="35">
        <f ca="1">IF($A3="","",COUNTIF(INDIRECT("'Planning'!"&amp;VLOOKUP($A$1,tab_z,2,FALSE)&amp;(10+((ROW()-3)*4))&amp;":"&amp;VLOOKUP($A$1,tab_z,3,FALSE)&amp;(13+((ROW()-3)*4))),BD!$Q$7)*BD!$R$7)</f>
        <v>1</v>
      </c>
      <c r="DA3" s="35">
        <f ca="1">IF($A3="","",COUNTIF(INDIRECT("'Planning'!"&amp;VLOOKUP($A$1,tab_z,2,FALSE)&amp;(10+((ROW()-3)*4))&amp;":"&amp;VLOOKUP($A$1,tab_z,3,FALSE)&amp;(13+((ROW()-3)*4))),BD!$Q$8)*BD!$R$8)</f>
        <v>0</v>
      </c>
      <c r="DB3" s="35">
        <f ca="1">IF($A3="","",COUNTIF(INDIRECT("'Planning'!"&amp;VLOOKUP($A$1,tab_z,2,FALSE)&amp;(10+((ROW()-3)*4))&amp;":"&amp;VLOOKUP($A$1,tab_z,3,FALSE)&amp;(13+((ROW()-3)*4))),BD!$Q$9)*BD!$R$9)</f>
        <v>0</v>
      </c>
      <c r="DC3" s="35">
        <f ca="1">IF($A3="","",COUNTIF(INDIRECT("'Planning'!"&amp;VLOOKUP($A$1,tab_z,2,FALSE)&amp;(10+((ROW()-3)*4))&amp;":"&amp;VLOOKUP($A$1,tab_z,3,FALSE)&amp;(13+((ROW()-3)*4))),BD!$Q$10)*BD!$R$10)</f>
        <v>0</v>
      </c>
      <c r="DD3" s="35">
        <f ca="1">IF($A3="","",COUNTIF(INDIRECT("'Planning'!"&amp;VLOOKUP($A$1,tab_z,2,FALSE)&amp;(10+((ROW()-3)*4))&amp;":"&amp;VLOOKUP($A$1,tab_z,3,FALSE)&amp;(13+((ROW()-3)*4))),BD!$Q$11)*BD!$R$11)</f>
        <v>0</v>
      </c>
      <c r="DE3" s="35">
        <f ca="1">IF($A3="","",COUNTIF(INDIRECT("'Planning'!"&amp;VLOOKUP($A$1,tab_z,2,FALSE)&amp;(10+((ROW()-3)*4))&amp;":"&amp;VLOOKUP($A$1,tab_z,3,FALSE)&amp;(13+((ROW()-3)*4))),BD!$Q$12)*BD!$R$12)</f>
        <v>0</v>
      </c>
      <c r="DF3" s="35">
        <f ca="1">IF($A3="","",COUNTIF(INDIRECT("'Planning'!"&amp;VLOOKUP($A$1,tab_z,2,FALSE)&amp;(10+((ROW()-3)*4))&amp;":"&amp;VLOOKUP($A$1,tab_z,3,FALSE)&amp;(13+((ROW()-3)*4))),BD!$Q$13)*BD!$R$13)</f>
        <v>0</v>
      </c>
      <c r="DG3" s="35">
        <f ca="1">IF($A3="","",COUNTIF(INDIRECT("'Planning'!"&amp;VLOOKUP($A$1,tab_z,2,FALSE)&amp;(10+((ROW()-3)*4))&amp;":"&amp;VLOOKUP($A$1,tab_z,3,FALSE)&amp;(13+((ROW()-3)*4))),BD!$Q$14)*BD!$R$14)</f>
        <v>0</v>
      </c>
      <c r="DH3" s="35">
        <f ca="1">IF($A3="","",COUNTIF(INDIRECT("'Planning'!"&amp;VLOOKUP($A$1,tab_z,2,FALSE)&amp;(10+((ROW()-3)*4))&amp;":"&amp;VLOOKUP($A$1,tab_z,3,FALSE)&amp;(13+((ROW()-3)*4))),BD!$Q$15)*BD!$R$15)</f>
        <v>0</v>
      </c>
      <c r="DI3" s="35">
        <f ca="1">IF($A3="","",COUNTIF(INDIRECT("'Planning'!"&amp;VLOOKUP($A$1,tab_z,2,FALSE)&amp;(10+((ROW()-3)*4))&amp;":"&amp;VLOOKUP($A$1,tab_z,3,FALSE)&amp;(13+((ROW()-3)*4))),BD!$Q$16)*BD!$R$16)</f>
        <v>0</v>
      </c>
      <c r="DJ3" s="35">
        <f ca="1">IF($A3="","",COUNTIF(INDIRECT("'Planning'!"&amp;VLOOKUP($A$1,tab_z,2,FALSE)&amp;(10+((ROW()-3)*4))&amp;":"&amp;VLOOKUP($A$1,tab_z,3,FALSE)&amp;(13+((ROW()-3)*4))),BD!$Q$17)*BD!$R$17)</f>
        <v>0</v>
      </c>
      <c r="DK3" s="35">
        <f ca="1">IF($A3="","",COUNTIF(INDIRECT("'Planning'!"&amp;VLOOKUP($A$1,tab_z,2,FALSE)&amp;(10+((ROW()-3)*4))&amp;":"&amp;VLOOKUP($A$1,tab_z,3,FALSE)&amp;(13+((ROW()-3)*4))),BD!$Q$18)*BD!$R$18)</f>
        <v>0</v>
      </c>
      <c r="DL3" s="35">
        <f ca="1">IF($A3="","",COUNTIF(INDIRECT("'Planning'!"&amp;VLOOKUP($A$1,tab_z,2,FALSE)&amp;(10+((ROW()-3)*4))&amp;":"&amp;VLOOKUP($A$1,tab_z,3,FALSE)&amp;(13+((ROW()-3)*4))),BD!$Q$19)*BD!$R$19)</f>
        <v>0</v>
      </c>
      <c r="DM3" s="35">
        <f ca="1">IF($A3="","",COUNTIF(INDIRECT("'Planning'!"&amp;VLOOKUP($A$1,tab_z,2,FALSE)&amp;(10+((ROW()-3)*4))&amp;":"&amp;VLOOKUP($A$1,tab_z,3,FALSE)&amp;(13+((ROW()-3)*4))),BD!$Q$20)*BD!$R$20)</f>
        <v>0</v>
      </c>
      <c r="DN3" s="35">
        <f t="shared" ref="DN3:DN10" ca="1" si="7">SUM(SUM(CU3:DM3))</f>
        <v>1</v>
      </c>
      <c r="DO3" s="35">
        <f ca="1">IF($A3="","",COUNTIF(INDIRECT("'Planning'!"&amp;VLOOKUP($A$1,tab_z,2,FALSE)&amp;(10+((ROW()-3)*4))&amp;":"&amp;VLOOKUP($A$1,tab_z,3,FALSE)&amp;(13+((ROW()-3)*4))),BD!$T$2)*BD!$U$2)</f>
        <v>0</v>
      </c>
      <c r="DP3" s="35">
        <f ca="1">IF($A3="","",COUNTIF(INDIRECT("'Planning'!"&amp;VLOOKUP($A$1,tab_z,2,FALSE)&amp;(10+((ROW()-3)*4))&amp;":"&amp;VLOOKUP($A$1,tab_z,3,FALSE)&amp;(13+((ROW()-3)*4))),BD!$T$3)*BD!$U$3)</f>
        <v>0</v>
      </c>
      <c r="DQ3" s="35">
        <f ca="1">IF($A3="","",COUNTIF(INDIRECT("'Planning'!"&amp;VLOOKUP($A$1,tab_z,2,FALSE)&amp;(10+((ROW()-3)*4))&amp;":"&amp;VLOOKUP($A$1,tab_z,3,FALSE)&amp;(13+((ROW()-3)*4))),BD!$T$4)*BD!$U$4)</f>
        <v>0</v>
      </c>
      <c r="DR3" s="35">
        <f ca="1">IF($A3="","",COUNTIF(INDIRECT("'Planning'!"&amp;VLOOKUP($A$1,tab_z,2,FALSE)&amp;(10+((ROW()-3)*4))&amp;":"&amp;VLOOKUP($A$1,tab_z,3,FALSE)&amp;(13+((ROW()-3)*4))),BD!$T$5)*BD!$U$5)</f>
        <v>0</v>
      </c>
      <c r="DS3" s="35">
        <f ca="1">IF($A3="","",COUNTIF(INDIRECT("'Planning'!"&amp;VLOOKUP($A$1,tab_z,2,FALSE)&amp;(10+((ROW()-3)*4))&amp;":"&amp;VLOOKUP($A$1,tab_z,3,FALSE)&amp;(13+((ROW()-3)*4))),BD!$T$6)*BD!$U$6)</f>
        <v>0</v>
      </c>
      <c r="DT3" s="35">
        <f ca="1">IF($A3="","",COUNTIF(INDIRECT("'Planning'!"&amp;VLOOKUP($A$1,tab_z,2,FALSE)&amp;(10+((ROW()-3)*4))&amp;":"&amp;VLOOKUP($A$1,tab_z,3,FALSE)&amp;(13+((ROW()-3)*4))),BD!$T$7)*BD!$U$7)</f>
        <v>2</v>
      </c>
      <c r="DU3" s="35">
        <f ca="1">IF($A3="","",COUNTIF(INDIRECT("'Planning'!"&amp;VLOOKUP($A$1,tab_z,2,FALSE)&amp;(10+((ROW()-3)*4))&amp;":"&amp;VLOOKUP($A$1,tab_z,3,FALSE)&amp;(13+((ROW()-3)*4))),BD!$T$8)*BD!$U$8)</f>
        <v>0</v>
      </c>
      <c r="DV3" s="35">
        <f ca="1">IF($A3="","",COUNTIF(INDIRECT("'Planning'!"&amp;VLOOKUP($A$1,tab_z,2,FALSE)&amp;(10+((ROW()-3)*4))&amp;":"&amp;VLOOKUP($A$1,tab_z,3,FALSE)&amp;(13+((ROW()-3)*4))),BD!$T$9)*BD!$U$9)</f>
        <v>0</v>
      </c>
      <c r="DW3" s="35">
        <f ca="1">IF($A3="","",COUNTIF(INDIRECT("'Planning'!"&amp;VLOOKUP($A$1,tab_z,2,FALSE)&amp;(10+((ROW()-3)*4))&amp;":"&amp;VLOOKUP($A$1,tab_z,3,FALSE)&amp;(13+((ROW()-3)*4))),BD!$T$10)*BD!$U$10)</f>
        <v>0</v>
      </c>
      <c r="DX3" s="35">
        <f ca="1">IF($A3="","",COUNTIF(INDIRECT("'Planning'!"&amp;VLOOKUP($A$1,tab_z,2,FALSE)&amp;(10+((ROW()-3)*4))&amp;":"&amp;VLOOKUP($A$1,tab_z,3,FALSE)&amp;(13+((ROW()-3)*4))),BD!$T$11)*BD!$U$11)</f>
        <v>0</v>
      </c>
      <c r="DY3" s="35">
        <f ca="1">IF($A3="","",COUNTIF(INDIRECT("'Planning'!"&amp;VLOOKUP($A$1,tab_z,2,FALSE)&amp;(10+((ROW()-3)*4))&amp;":"&amp;VLOOKUP($A$1,tab_z,3,FALSE)&amp;(13+((ROW()-3)*4))),BD!$T$12)*BD!$U$12)</f>
        <v>0</v>
      </c>
      <c r="DZ3" s="35">
        <f ca="1">IF($A3="","",COUNTIF(INDIRECT("'Planning'!"&amp;VLOOKUP($A$1,tab_z,2,FALSE)&amp;(10+((ROW()-3)*4))&amp;":"&amp;VLOOKUP($A$1,tab_z,3,FALSE)&amp;(13+((ROW()-3)*4))),BD!$T$13)*BD!$U$13)</f>
        <v>0</v>
      </c>
      <c r="EA3" s="35">
        <f ca="1">IF($A3="","",COUNTIF(INDIRECT("'Planning'!"&amp;VLOOKUP($A$1,tab_z,2,FALSE)&amp;(10+((ROW()-3)*4))&amp;":"&amp;VLOOKUP($A$1,tab_z,3,FALSE)&amp;(13+((ROW()-3)*4))),BD!$T$14)*BD!$U$14)</f>
        <v>0</v>
      </c>
      <c r="EB3" s="35">
        <f ca="1">IF($A3="","",COUNTIF(INDIRECT("'Planning'!"&amp;VLOOKUP($A$1,tab_z,2,FALSE)&amp;(10+((ROW()-3)*4))&amp;":"&amp;VLOOKUP($A$1,tab_z,3,FALSE)&amp;(13+((ROW()-3)*4))),BD!$T$15)*BD!$U$15)</f>
        <v>0</v>
      </c>
      <c r="EC3" s="35">
        <f ca="1">IF($A3="","",COUNTIF(INDIRECT("'Planning'!"&amp;VLOOKUP($A$1,tab_z,2,FALSE)&amp;(10+((ROW()-3)*4))&amp;":"&amp;VLOOKUP($A$1,tab_z,3,FALSE)&amp;(13+((ROW()-3)*4))),BD!$T$16)*BD!$U$16)</f>
        <v>0</v>
      </c>
      <c r="ED3" s="35">
        <f ca="1">IF($A3="","",COUNTIF(INDIRECT("'Planning'!"&amp;VLOOKUP($A$1,tab_z,2,FALSE)&amp;(10+((ROW()-3)*4))&amp;":"&amp;VLOOKUP($A$1,tab_z,3,FALSE)&amp;(13+((ROW()-3)*4))),BD!$T$17)*BD!$U$17)</f>
        <v>0</v>
      </c>
      <c r="EE3" s="35">
        <f ca="1">IF($A3="","",COUNTIF(INDIRECT("'Planning'!"&amp;VLOOKUP($A$1,tab_z,2,FALSE)&amp;(10+((ROW()-3)*4))&amp;":"&amp;VLOOKUP($A$1,tab_z,3,FALSE)&amp;(13+((ROW()-3)*4))),BD!$T$18)*BD!$U$18)</f>
        <v>0</v>
      </c>
      <c r="EF3" s="35">
        <f ca="1">IF($A3="","",COUNTIF(INDIRECT("'Planning'!"&amp;VLOOKUP($A$1,tab_z,2,FALSE)&amp;(10+((ROW()-3)*4))&amp;":"&amp;VLOOKUP($A$1,tab_z,3,FALSE)&amp;(13+((ROW()-3)*4))),BD!$T$19)*BD!$U$19)</f>
        <v>0</v>
      </c>
      <c r="EG3" s="35">
        <f ca="1">IF($A3="","",COUNTIF(INDIRECT("'Planning'!"&amp;VLOOKUP($A$1,tab_z,2,FALSE)&amp;(10+((ROW()-3)*4))&amp;":"&amp;VLOOKUP($A$1,tab_z,3,FALSE)&amp;(13+((ROW()-3)*4))),BD!$T$20)*BD!$U$20)</f>
        <v>0</v>
      </c>
      <c r="EH3" s="35">
        <f t="shared" ref="EH3:EH10" ca="1" si="8">SUM(SUM(DO3:EG3))</f>
        <v>2</v>
      </c>
      <c r="EI3" s="35">
        <f ca="1">IF($A3="","",COUNTIF(INDIRECT("'Planning'!"&amp;VLOOKUP($A$1,tab_z,2,FALSE)&amp;(10+((ROW()-3)*4))&amp;":"&amp;VLOOKUP($A$1,tab_z,3,FALSE)&amp;(13+((ROW()-3)*4))),BD!$W$2)*BD!$X$2)</f>
        <v>1</v>
      </c>
      <c r="EJ3" s="35">
        <f ca="1">IF($A3="","",COUNTIF(INDIRECT("'Planning'!"&amp;VLOOKUP($A$1,tab_z,2,FALSE)&amp;(10+((ROW()-3)*4))&amp;":"&amp;VLOOKUP($A$1,tab_z,3,FALSE)&amp;(13+((ROW()-3)*4))),BD!$W$3)*BD!$X$3)</f>
        <v>0</v>
      </c>
      <c r="EK3" s="35">
        <f ca="1">IF($A3="","",COUNTIF(INDIRECT("'Planning'!"&amp;VLOOKUP($A$1,tab_z,2,FALSE)&amp;(10+((ROW()-3)*4))&amp;":"&amp;VLOOKUP($A$1,tab_z,3,FALSE)&amp;(13+((ROW()-3)*4))),BD!$W$4)*BD!$X$4)</f>
        <v>0</v>
      </c>
      <c r="EL3" s="35">
        <f ca="1">IF($A3="","",COUNTIF(INDIRECT("'Planning'!"&amp;VLOOKUP($A$1,tab_z,2,FALSE)&amp;(10+((ROW()-3)*4))&amp;":"&amp;VLOOKUP($A$1,tab_z,3,FALSE)&amp;(13+((ROW()-3)*4))),BD!$W$5)*BD!$X$5)</f>
        <v>0</v>
      </c>
      <c r="EM3" s="35">
        <f ca="1">IF($A3="","",COUNTIF(INDIRECT("'Planning'!"&amp;VLOOKUP($A$1,tab_z,2,FALSE)&amp;(10+((ROW()-3)*4))&amp;":"&amp;VLOOKUP($A$1,tab_z,3,FALSE)&amp;(13+((ROW()-3)*4))),BD!$W$6)*BD!$X$6)</f>
        <v>0</v>
      </c>
      <c r="EN3" s="35">
        <f ca="1">IF($A3="","",COUNTIF(INDIRECT("'Planning'!"&amp;VLOOKUP($A$1,tab_z,2,FALSE)&amp;(10+((ROW()-3)*4))&amp;":"&amp;VLOOKUP($A$1,tab_z,3,FALSE)&amp;(13+((ROW()-3)*4))),BD!$W$7)*BD!$X$7)</f>
        <v>0</v>
      </c>
      <c r="EO3" s="35">
        <f ca="1">IF($A3="","",COUNTIF(INDIRECT("'Planning'!"&amp;VLOOKUP($A$1,tab_z,2,FALSE)&amp;(10+((ROW()-3)*4))&amp;":"&amp;VLOOKUP($A$1,tab_z,3,FALSE)&amp;(13+((ROW()-3)*4))),BD!$W$8)*BD!$X$8)</f>
        <v>0</v>
      </c>
      <c r="EP3" s="35">
        <f ca="1">IF($A3="","",COUNTIF(INDIRECT("'Planning'!"&amp;VLOOKUP($A$1,tab_z,2,FALSE)&amp;(10+((ROW()-3)*4))&amp;":"&amp;VLOOKUP($A$1,tab_z,3,FALSE)&amp;(13+((ROW()-3)*4))),BD!$W$9)*BD!$X$9)</f>
        <v>0</v>
      </c>
      <c r="EQ3" s="35">
        <f ca="1">IF($A3="","",COUNTIF(INDIRECT("'Planning'!"&amp;VLOOKUP($A$1,tab_z,2,FALSE)&amp;(10+((ROW()-3)*4))&amp;":"&amp;VLOOKUP($A$1,tab_z,3,FALSE)&amp;(13+((ROW()-3)*4))),BD!$W$10)*BD!$X$10)</f>
        <v>0</v>
      </c>
      <c r="ER3" s="35">
        <f ca="1">IF($A3="","",COUNTIF(INDIRECT("'Planning'!"&amp;VLOOKUP($A$1,tab_z,2,FALSE)&amp;(10+((ROW()-3)*4))&amp;":"&amp;VLOOKUP($A$1,tab_z,3,FALSE)&amp;(13+((ROW()-3)*4))),BD!$W$11)*BD!$X$11)</f>
        <v>0</v>
      </c>
      <c r="ES3" s="35">
        <f ca="1">IF($A3="","",COUNTIF(INDIRECT("'Planning'!"&amp;VLOOKUP($A$1,tab_z,2,FALSE)&amp;(10+((ROW()-3)*4))&amp;":"&amp;VLOOKUP($A$1,tab_z,3,FALSE)&amp;(13+((ROW()-3)*4))),BD!$W$12)*BD!$X$12)</f>
        <v>0</v>
      </c>
      <c r="ET3" s="35">
        <f ca="1">IF($A3="","",COUNTIF(INDIRECT("'Planning'!"&amp;VLOOKUP($A$1,tab_z,2,FALSE)&amp;(10+((ROW()-3)*4))&amp;":"&amp;VLOOKUP($A$1,tab_z,3,FALSE)&amp;(13+((ROW()-3)*4))),BD!$W$13)*BD!$X$13)</f>
        <v>0</v>
      </c>
      <c r="EU3" s="35">
        <f ca="1">IF($A3="","",COUNTIF(INDIRECT("'Planning'!"&amp;VLOOKUP($A$1,tab_z,2,FALSE)&amp;(10+((ROW()-3)*4))&amp;":"&amp;VLOOKUP($A$1,tab_z,3,FALSE)&amp;(13+((ROW()-3)*4))),BD!$W$14)*BD!$X$14)</f>
        <v>0</v>
      </c>
      <c r="EV3" s="35">
        <f ca="1">IF($A3="","",COUNTIF(INDIRECT("'Planning'!"&amp;VLOOKUP($A$1,tab_z,2,FALSE)&amp;(10+((ROW()-3)*4))&amp;":"&amp;VLOOKUP($A$1,tab_z,3,FALSE)&amp;(13+((ROW()-3)*4))),BD!$W$15)*BD!$X$15)</f>
        <v>0</v>
      </c>
      <c r="EW3" s="35">
        <f ca="1">IF($A3="","",COUNTIF(INDIRECT("'Planning'!"&amp;VLOOKUP($A$1,tab_z,2,FALSE)&amp;(10+((ROW()-3)*4))&amp;":"&amp;VLOOKUP($A$1,tab_z,3,FALSE)&amp;(13+((ROW()-3)*4))),BD!$W$16)*BD!$X$16)</f>
        <v>0</v>
      </c>
      <c r="EX3" s="35">
        <f ca="1">IF($A3="","",COUNTIF(INDIRECT("'Planning'!"&amp;VLOOKUP($A$1,tab_z,2,FALSE)&amp;(10+((ROW()-3)*4))&amp;":"&amp;VLOOKUP($A$1,tab_z,3,FALSE)&amp;(13+((ROW()-3)*4))),BD!$W$17)*BD!$X$17)</f>
        <v>0</v>
      </c>
      <c r="EY3" s="35">
        <f ca="1">IF($A3="","",COUNTIF(INDIRECT("'Planning'!"&amp;VLOOKUP($A$1,tab_z,2,FALSE)&amp;(10+((ROW()-3)*4))&amp;":"&amp;VLOOKUP($A$1,tab_z,3,FALSE)&amp;(13+((ROW()-3)*4))),BD!$W$18)*BD!$X$18)</f>
        <v>0</v>
      </c>
      <c r="EZ3" s="35">
        <f ca="1">IF($A3="","",COUNTIF(INDIRECT("'Planning'!"&amp;VLOOKUP($A$1,tab_z,2,FALSE)&amp;(10+((ROW()-3)*4))&amp;":"&amp;VLOOKUP($A$1,tab_z,3,FALSE)&amp;(13+((ROW()-3)*4))),BD!$W$19)*BD!$X$19)</f>
        <v>0</v>
      </c>
      <c r="FA3" s="35">
        <f ca="1">IF($A3="","",COUNTIF(INDIRECT("'Planning'!"&amp;VLOOKUP($A$1,tab_z,2,FALSE)&amp;(10+((ROW()-3)*4))&amp;":"&amp;VLOOKUP($A$1,tab_z,3,FALSE)&amp;(13+((ROW()-3)*4))),BD!$W$20)*BD!$X$20)</f>
        <v>0</v>
      </c>
      <c r="FB3" s="35">
        <f t="shared" ref="FB3:FB10" ca="1" si="9">SUM(SUM(EI3:FA3))</f>
        <v>1</v>
      </c>
      <c r="FC3" s="35">
        <f ca="1">IF($A3="","",COUNTIF(INDIRECT("'Planning'!"&amp;VLOOKUP($A$1,tab_z,2,FALSE)&amp;(10+((ROW()-3)*4))&amp;":"&amp;VLOOKUP($A$1,tab_z,3,FALSE)&amp;(13+((ROW()-3)*4))),BD!$Z$2)*BD!$AA$2)</f>
        <v>0</v>
      </c>
      <c r="FD3" s="35">
        <f ca="1">IF($A3="","",COUNTIF(INDIRECT("'Planning'!"&amp;VLOOKUP($A$1,tab_z,2,FALSE)&amp;(10+((ROW()-3)*4))&amp;":"&amp;VLOOKUP($A$1,tab_z,3,FALSE)&amp;(13+((ROW()-3)*4))),BD!$Z$3)*BD!$AA$3)</f>
        <v>0</v>
      </c>
      <c r="FE3" s="35">
        <f ca="1">IF($A3="","",COUNTIF(INDIRECT("'Planning'!"&amp;VLOOKUP($A$1,tab_z,2,FALSE)&amp;(10+((ROW()-3)*4))&amp;":"&amp;VLOOKUP($A$1,tab_z,3,FALSE)&amp;(13+((ROW()-3)*4))),BD!$Z$4)*BD!$AA$4)</f>
        <v>0</v>
      </c>
      <c r="FF3" s="35">
        <f ca="1">IF($A3="","",COUNTIF(INDIRECT("'Planning'!"&amp;VLOOKUP($A$1,tab_z,2,FALSE)&amp;(10+((ROW()-3)*4))&amp;":"&amp;VLOOKUP($A$1,tab_z,3,FALSE)&amp;(13+((ROW()-3)*4))),BD!$Z$5)*BD!$AA$5)</f>
        <v>0</v>
      </c>
      <c r="FG3" s="35">
        <f ca="1">IF($A3="","",COUNTIF(INDIRECT("'Planning'!"&amp;VLOOKUP($A$1,tab_z,2,FALSE)&amp;(10+((ROW()-3)*4))&amp;":"&amp;VLOOKUP($A$1,tab_z,3,FALSE)&amp;(13+((ROW()-3)*4))),BD!$Z$6)*BD!$AA$6)</f>
        <v>0</v>
      </c>
      <c r="FH3" s="35">
        <f ca="1">IF($A3="","",COUNTIF(INDIRECT("'Planning'!"&amp;VLOOKUP($A$1,tab_z,2,FALSE)&amp;(10+((ROW()-3)*4))&amp;":"&amp;VLOOKUP($A$1,tab_z,3,FALSE)&amp;(13+((ROW()-3)*4))),BD!$Z$7)*BD!$AA$7)</f>
        <v>0</v>
      </c>
      <c r="FI3" s="35">
        <f ca="1">IF($A3="","",COUNTIF(INDIRECT("'Planning'!"&amp;VLOOKUP($A$1,tab_z,2,FALSE)&amp;(10+((ROW()-3)*4))&amp;":"&amp;VLOOKUP($A$1,tab_z,3,FALSE)&amp;(13+((ROW()-3)*4))),BD!$Z$8)*BD!$AA$8)</f>
        <v>0</v>
      </c>
      <c r="FJ3" s="35">
        <f ca="1">IF($A3="","",COUNTIF(INDIRECT("'Planning'!"&amp;VLOOKUP($A$1,tab_z,2,FALSE)&amp;(10+((ROW()-3)*4))&amp;":"&amp;VLOOKUP($A$1,tab_z,3,FALSE)&amp;(13+((ROW()-3)*4))),BD!$Z$9)*BD!$AA$9)</f>
        <v>0</v>
      </c>
      <c r="FK3" s="35">
        <f ca="1">IF($A3="","",COUNTIF(INDIRECT("'Planning'!"&amp;VLOOKUP($A$1,tab_z,2,FALSE)&amp;(10+((ROW()-3)*4))&amp;":"&amp;VLOOKUP($A$1,tab_z,3,FALSE)&amp;(13+((ROW()-3)*4))),BD!$Z$10)*BD!$AA$10)</f>
        <v>0</v>
      </c>
      <c r="FL3" s="35">
        <f ca="1">IF($A3="","",COUNTIF(INDIRECT("'Planning'!"&amp;VLOOKUP($A$1,tab_z,2,FALSE)&amp;(10+((ROW()-3)*4))&amp;":"&amp;VLOOKUP($A$1,tab_z,3,FALSE)&amp;(13+((ROW()-3)*4))),BD!$Z$11)*BD!$AA$11)</f>
        <v>0</v>
      </c>
      <c r="FM3" s="35">
        <f ca="1">IF($A3="","",COUNTIF(INDIRECT("'Planning'!"&amp;VLOOKUP($A$1,tab_z,2,FALSE)&amp;(10+((ROW()-3)*4))&amp;":"&amp;VLOOKUP($A$1,tab_z,3,FALSE)&amp;(13+((ROW()-3)*4))),BD!$Z$12)*BD!$AA$12)</f>
        <v>0</v>
      </c>
      <c r="FN3" s="35">
        <f ca="1">IF($A3="","",COUNTIF(INDIRECT("'Planning'!"&amp;VLOOKUP($A$1,tab_z,2,FALSE)&amp;(10+((ROW()-3)*4))&amp;":"&amp;VLOOKUP($A$1,tab_z,3,FALSE)&amp;(13+((ROW()-3)*4))),BD!$Z$13)*BD!$AA$13)</f>
        <v>0</v>
      </c>
      <c r="FO3" s="35">
        <f ca="1">IF($A3="","",COUNTIF(INDIRECT("'Planning'!"&amp;VLOOKUP($A$1,tab_z,2,FALSE)&amp;(10+((ROW()-3)*4))&amp;":"&amp;VLOOKUP($A$1,tab_z,3,FALSE)&amp;(13+((ROW()-3)*4))),BD!$Z$14)*BD!$AA$14)</f>
        <v>0</v>
      </c>
      <c r="FP3" s="35">
        <f ca="1">IF($A3="","",COUNTIF(INDIRECT("'Planning'!"&amp;VLOOKUP($A$1,tab_z,2,FALSE)&amp;(10+((ROW()-3)*4))&amp;":"&amp;VLOOKUP($A$1,tab_z,3,FALSE)&amp;(13+((ROW()-3)*4))),BD!$Z$15)*BD!$AA$15)</f>
        <v>0</v>
      </c>
      <c r="FQ3" s="35">
        <f ca="1">IF($A3="","",COUNTIF(INDIRECT("'Planning'!"&amp;VLOOKUP($A$1,tab_z,2,FALSE)&amp;(10+((ROW()-3)*4))&amp;":"&amp;VLOOKUP($A$1,tab_z,3,FALSE)&amp;(13+((ROW()-3)*4))),BD!$Z$16)*BD!$AA$16)</f>
        <v>0</v>
      </c>
      <c r="FR3" s="35">
        <f ca="1">IF($A3="","",COUNTIF(INDIRECT("'Planning'!"&amp;VLOOKUP($A$1,tab_z,2,FALSE)&amp;(10+((ROW()-3)*4))&amp;":"&amp;VLOOKUP($A$1,tab_z,3,FALSE)&amp;(13+((ROW()-3)*4))),BD!$Z$17)*BD!$AA$17)</f>
        <v>0</v>
      </c>
      <c r="FS3" s="35">
        <f ca="1">IF($A3="","",COUNTIF(INDIRECT("'Planning'!"&amp;VLOOKUP($A$1,tab_z,2,FALSE)&amp;(10+((ROW()-3)*4))&amp;":"&amp;VLOOKUP($A$1,tab_z,3,FALSE)&amp;(13+((ROW()-3)*4))),BD!$Z$18)*BD!$AA$18)</f>
        <v>0</v>
      </c>
      <c r="FT3" s="35">
        <f ca="1">IF($A3="","",COUNTIF(INDIRECT("'Planning'!"&amp;VLOOKUP($A$1,tab_z,2,FALSE)&amp;(10+((ROW()-3)*4))&amp;":"&amp;VLOOKUP($A$1,tab_z,3,FALSE)&amp;(13+((ROW()-3)*4))),BD!$Z$19)*BD!$AA$19)</f>
        <v>0</v>
      </c>
      <c r="FU3" s="35">
        <f ca="1">IF($A3="","",COUNTIF(INDIRECT("'Planning'!"&amp;VLOOKUP($A$1,tab_z,2,FALSE)&amp;(10+((ROW()-3)*4))&amp;":"&amp;VLOOKUP($A$1,tab_z,3,FALSE)&amp;(13+((ROW()-3)*4))),BD!$Z$20)*BD!$AA$20)</f>
        <v>0</v>
      </c>
      <c r="FV3" s="35">
        <f t="shared" ref="FV3:FV10" ca="1" si="10">SUM(SUM(FC3:FU3))</f>
        <v>0</v>
      </c>
      <c r="FW3" s="205">
        <f t="shared" ref="FW3:FW10" ca="1" si="11">IFERROR(SUM($S3:$FV3)/2 + $E3,"")</f>
        <v>41</v>
      </c>
    </row>
    <row r="4" spans="1:179" ht="18.75" customHeight="1" x14ac:dyDescent="0.2">
      <c r="A4" s="35" t="str">
        <f t="shared" ca="1" si="0"/>
        <v>Personnel 02</v>
      </c>
      <c r="B4" s="35">
        <v>0</v>
      </c>
      <c r="C4" s="35">
        <v>0</v>
      </c>
      <c r="D4" s="35">
        <f t="shared" ca="1" si="1"/>
        <v>0</v>
      </c>
      <c r="E4" s="35">
        <f t="shared" ca="1" si="2"/>
        <v>0</v>
      </c>
      <c r="F4" s="35">
        <f ca="1">IF($A4="","",COUNTIF(INDIRECT("'Planning'!"&amp;VLOOKUP($A$1,tab_z,2,FALSE)&amp;(10+((ROW()-3)*4))&amp;":"&amp;VLOOKUP($A$1,tab_z,3,FALSE)&amp;(13+((ROW()-3)*4))),BD!$B$2))</f>
        <v>0</v>
      </c>
      <c r="G4" s="35">
        <f ca="1">IF($A4="","",COUNTIF(INDIRECT("'Planning'!"&amp;VLOOKUP($A$1,tab_z,2,FALSE)&amp;(10+((ROW()-3)*4))&amp;":"&amp;VLOOKUP($A$1,tab_z,3,FALSE)&amp;(13+((ROW()-3)*4))),BD!$B$3))</f>
        <v>0</v>
      </c>
      <c r="H4" s="35">
        <f ca="1">IF($A4="","",COUNTIF(INDIRECT("'Planning'!"&amp;VLOOKUP($A$1,tab_z,2,FALSE)&amp;(10+((ROW()-3)*4))&amp;":"&amp;VLOOKUP($A$1,tab_z,3,FALSE)&amp;(13+((ROW()-3)*4))),BD!$B$4))</f>
        <v>0</v>
      </c>
      <c r="I4" s="35">
        <f ca="1">IF($A4="","",COUNTIF(INDIRECT("'Planning'!"&amp;VLOOKUP($A$1,tab_z,2,FALSE)&amp;(10+((ROW()-3)*4))&amp;":"&amp;VLOOKUP($A$1,tab_z,3,FALSE)&amp;(13+((ROW()-3)*4))),BD!$B$5))</f>
        <v>0</v>
      </c>
      <c r="J4" s="35">
        <f ca="1">IF($A4="","",COUNTIF(INDIRECT("'Planning'!"&amp;VLOOKUP($A$1,tab_z,2,FALSE)&amp;(10+((ROW()-3)*4))&amp;":"&amp;VLOOKUP($A$1,tab_z,3,FALSE)&amp;(13+((ROW()-3)*4))),BD!$B$6))</f>
        <v>0</v>
      </c>
      <c r="K4" s="35">
        <f ca="1">IF($A4="","",COUNTIF(INDIRECT("'Planning'!"&amp;VLOOKUP($A$1,tab_z,2,FALSE)&amp;(10+((ROW()-3)*4))&amp;":"&amp;VLOOKUP($A$1,tab_z,3,FALSE)&amp;(13+((ROW()-3)*4))),BD!$B$7))</f>
        <v>0</v>
      </c>
      <c r="L4" s="35">
        <f ca="1">IF($A4="","",COUNTIF(INDIRECT("'Planning'!"&amp;VLOOKUP($A$1,tab_z,2,FALSE)&amp;(10+((ROW()-3)*4))&amp;":"&amp;VLOOKUP($A$1,tab_z,3,FALSE)&amp;(13+((ROW()-3)*4))),BD!$B$8))</f>
        <v>0</v>
      </c>
      <c r="M4" s="35">
        <f ca="1">IF($A4="","",COUNTIF(INDIRECT("'Planning'!"&amp;VLOOKUP($A$1,tab_z,2,FALSE)&amp;(10+((ROW()-3)*4))&amp;":"&amp;VLOOKUP($A$1,tab_z,3,FALSE)&amp;(13+((ROW()-3)*4))),BD!$B$9))</f>
        <v>4</v>
      </c>
      <c r="N4" s="35">
        <f ca="1">IF($A4="","",COUNTIF(INDIRECT("'Planning'!"&amp;VLOOKUP($A$1,tab_z,2,FALSE)&amp;(10+((ROW()-3)*4))&amp;":"&amp;VLOOKUP($A$1,tab_z,3,FALSE)&amp;(13+((ROW()-3)*4))),BD!$B$10))</f>
        <v>0</v>
      </c>
      <c r="O4" s="35">
        <f ca="1">IF($A4="","",COUNTIF(INDIRECT("'Planning'!"&amp;VLOOKUP($A$1,tab_z,2,FALSE)&amp;(10+((ROW()-3)*4))&amp;":"&amp;VLOOKUP($A$1,tab_z,3,FALSE)&amp;(13+((ROW()-3)*4))),BD!$B$11))</f>
        <v>0</v>
      </c>
      <c r="P4" s="35">
        <f ca="1">IF($A4="","",COUNTIF(INDIRECT("'Planning'!"&amp;VLOOKUP($A$1,tab_z,2,FALSE)&amp;(10+((ROW()-3)*4))&amp;":"&amp;VLOOKUP($A$1,tab_z,3,FALSE)&amp;(13+((ROW()-3)*4))),BD!$B$12))</f>
        <v>0</v>
      </c>
      <c r="Q4" s="35">
        <f ca="1">IF($A4="","",COUNTIF(INDIRECT("'Planning'!"&amp;VLOOKUP($A$1,tab_z,2,FALSE)&amp;(10+((ROW()-3)*4))&amp;":"&amp;VLOOKUP($A$1,tab_z,3,FALSE)&amp;(13+((ROW()-3)*4))),BD!$B$13))</f>
        <v>0</v>
      </c>
      <c r="R4" s="35">
        <f ca="1">IF($A4="","",COUNTIF(INDIRECT("'Planning'!"&amp;VLOOKUP($A$1,tab_z,2,FALSE)&amp;(10+((ROW()-3)*4))&amp;":"&amp;VLOOKUP($A$1,tab_z,3,FALSE)&amp;(13+((ROW()-3)*4))),BD!$B$14))</f>
        <v>0</v>
      </c>
      <c r="S4" s="35">
        <f ca="1">IF($A4="","",COUNTIF(INDIRECT("'Planning'!"&amp;VLOOKUP($A$1,tab_z,2,FALSE)&amp;(10+((ROW()-3)*4))&amp;":"&amp;VLOOKUP($A$1,tab_z,3,FALSE)&amp;(13+((ROW()-3)*4))),BD!$E$2)*BD!$F$2)</f>
        <v>0</v>
      </c>
      <c r="T4" s="35">
        <f ca="1">IF($A4="","",COUNTIF(INDIRECT("'Planning'!"&amp;VLOOKUP($A$1,tab_z,2,FALSE)&amp;(10+((ROW()-3)*4))&amp;":"&amp;VLOOKUP($A$1,tab_z,3,FALSE)&amp;(13+((ROW()-3)*4))),BD!$E$3)*BD!$F$3)</f>
        <v>0</v>
      </c>
      <c r="U4" s="35">
        <f ca="1">IF($A4="","",COUNTIF(INDIRECT("'Planning'!"&amp;VLOOKUP($A$1,tab_z,2,FALSE)&amp;(10+((ROW()-3)*4))&amp;":"&amp;VLOOKUP($A$1,tab_z,3,FALSE)&amp;(13+((ROW()-3)*4))),BD!$E$4)*BD!$F$4)</f>
        <v>0</v>
      </c>
      <c r="V4" s="35">
        <f ca="1">IF($A4="","",COUNTIF(INDIRECT("'Planning'!"&amp;VLOOKUP($A$1,tab_z,2,FALSE)&amp;(10+((ROW()-3)*4))&amp;":"&amp;VLOOKUP($A$1,tab_z,3,FALSE)&amp;(13+((ROW()-3)*4))),BD!$E$5)*BD!$F$5)</f>
        <v>0</v>
      </c>
      <c r="W4" s="35">
        <f ca="1">IF($A4="","",COUNTIF(INDIRECT("'Planning'!"&amp;VLOOKUP($A$1,tab_z,2,FALSE)&amp;(10+((ROW()-3)*4))&amp;":"&amp;VLOOKUP($A$1,tab_z,3,FALSE)&amp;(13+((ROW()-3)*4))),BD!$E$6)*BD!$F$6)</f>
        <v>0</v>
      </c>
      <c r="X4" s="35">
        <f ca="1">IF($A4="","",COUNTIF(INDIRECT("'Planning'!"&amp;VLOOKUP($A$1,tab_z,2,FALSE)&amp;(10+((ROW()-3)*4))&amp;":"&amp;VLOOKUP($A$1,tab_z,3,FALSE)&amp;(13+((ROW()-3)*4))),BD!$E$7)*BD!$F$7)</f>
        <v>0</v>
      </c>
      <c r="Y4" s="35">
        <f ca="1">IF($A4="","",COUNTIF(INDIRECT("'Planning'!"&amp;VLOOKUP($A$1,tab_z,2,FALSE)&amp;(10+((ROW()-3)*4))&amp;":"&amp;VLOOKUP($A$1,tab_z,3,FALSE)&amp;(13+((ROW()-3)*4))),BD!$E$8)*BD!$F$8)</f>
        <v>0</v>
      </c>
      <c r="Z4" s="35">
        <f ca="1">IF($A4="","",COUNTIF(INDIRECT("'Planning'!"&amp;VLOOKUP($A$1,tab_z,2,FALSE)&amp;(10+((ROW()-3)*4))&amp;":"&amp;VLOOKUP($A$1,tab_z,3,FALSE)&amp;(13+((ROW()-3)*4))),BD!$E$9)*BD!$F$9)</f>
        <v>0</v>
      </c>
      <c r="AA4" s="35">
        <f ca="1">IF($A4="","",COUNTIF(INDIRECT("'Planning'!"&amp;VLOOKUP($A$1,tab_z,2,FALSE)&amp;(10+((ROW()-3)*4))&amp;":"&amp;VLOOKUP($A$1,tab_z,3,FALSE)&amp;(13+((ROW()-3)*4))),BD!$E$10)*BD!$F$10)</f>
        <v>0</v>
      </c>
      <c r="AB4" s="35">
        <f ca="1">IF($A4="","",COUNTIF(INDIRECT("'Planning'!"&amp;VLOOKUP($A$1,tab_z,2,FALSE)&amp;(10+((ROW()-3)*4))&amp;":"&amp;VLOOKUP($A$1,tab_z,3,FALSE)&amp;(13+((ROW()-3)*4))),BD!$E$11)*BD!$F$11)</f>
        <v>0</v>
      </c>
      <c r="AC4" s="35">
        <f ca="1">IF($A4="","",COUNTIF(INDIRECT("'Planning'!"&amp;VLOOKUP($A$1,tab_z,2,FALSE)&amp;(10+((ROW()-3)*4))&amp;":"&amp;VLOOKUP($A$1,tab_z,3,FALSE)&amp;(13+((ROW()-3)*4))),BD!$E$12)*BD!$F$12)</f>
        <v>0</v>
      </c>
      <c r="AD4" s="35">
        <f ca="1">IF($A4="","",COUNTIF(INDIRECT("'Planning'!"&amp;VLOOKUP($A$1,tab_z,2,FALSE)&amp;(10+((ROW()-3)*4))&amp;":"&amp;VLOOKUP($A$1,tab_z,3,FALSE)&amp;(13+((ROW()-3)*4))),BD!$E$13)*BD!$F$13)</f>
        <v>0</v>
      </c>
      <c r="AE4" s="35">
        <f ca="1">IF($A4="","",COUNTIF(INDIRECT("'Planning'!"&amp;VLOOKUP($A$1,tab_z,2,FALSE)&amp;(10+((ROW()-3)*4))&amp;":"&amp;VLOOKUP($A$1,tab_z,3,FALSE)&amp;(13+((ROW()-3)*4))),BD!$E$14)*BD!$F$14)</f>
        <v>0</v>
      </c>
      <c r="AF4" s="35">
        <f ca="1">IF($A4="","",COUNTIF(INDIRECT("'Planning'!"&amp;VLOOKUP($A$1,tab_z,2,FALSE)&amp;(10+((ROW()-3)*4))&amp;":"&amp;VLOOKUP($A$1,tab_z,3,FALSE)&amp;(13+((ROW()-3)*4))),BD!$E$15)*BD!$F$15)</f>
        <v>0</v>
      </c>
      <c r="AG4" s="35">
        <f ca="1">IF($A4="","",COUNTIF(INDIRECT("'Planning'!"&amp;VLOOKUP($A$1,tab_z,2,FALSE)&amp;(10+((ROW()-3)*4))&amp;":"&amp;VLOOKUP($A$1,tab_z,3,FALSE)&amp;(13+((ROW()-3)*4))),BD!$E$16)*BD!$F$16)</f>
        <v>0</v>
      </c>
      <c r="AH4" s="35">
        <f ca="1">IF($A4="","",COUNTIF(INDIRECT("'Planning'!"&amp;VLOOKUP($A$1,tab_z,2,FALSE)&amp;(10+((ROW()-3)*4))&amp;":"&amp;VLOOKUP($A$1,tab_z,3,FALSE)&amp;(13+((ROW()-3)*4))),BD!$E$17)*BD!$F$17)</f>
        <v>0</v>
      </c>
      <c r="AI4" s="35">
        <f ca="1">IF($A4="","",COUNTIF(INDIRECT("'Planning'!"&amp;VLOOKUP($A$1,tab_z,2,FALSE)&amp;(10+((ROW()-3)*4))&amp;":"&amp;VLOOKUP($A$1,tab_z,3,FALSE)&amp;(13+((ROW()-3)*4))),BD!$E$18)*BD!$F$18)</f>
        <v>0</v>
      </c>
      <c r="AJ4" s="35">
        <f ca="1">IF($A4="","",COUNTIF(INDIRECT("'Planning'!"&amp;VLOOKUP($A$1,tab_z,2,FALSE)&amp;(10+((ROW()-3)*4))&amp;":"&amp;VLOOKUP($A$1,tab_z,3,FALSE)&amp;(13+((ROW()-3)*4))),BD!$E$19)*BD!$F$19)</f>
        <v>0</v>
      </c>
      <c r="AK4" s="35">
        <f ca="1">IF($A4="","",COUNTIF(INDIRECT("'Planning'!"&amp;VLOOKUP($A$1,tab_z,2,FALSE)&amp;(10+((ROW()-3)*4))&amp;":"&amp;VLOOKUP($A$1,tab_z,3,FALSE)&amp;(13+((ROW()-3)*4))),BD!$E$20)*BD!$F$20)</f>
        <v>0</v>
      </c>
      <c r="AL4" s="35">
        <f t="shared" ca="1" si="3"/>
        <v>0</v>
      </c>
      <c r="AM4" s="35">
        <f ca="1">IF($A4="","",COUNTIF(INDIRECT("'Planning'!"&amp;VLOOKUP($A$1,tab_z,2,FALSE)&amp;(10+((ROW()-3)*4))&amp;":"&amp;VLOOKUP($A$1,tab_z,3,FALSE)&amp;(13+((ROW()-3)*4))),BD!$H$2)*BD!$I$2)</f>
        <v>7</v>
      </c>
      <c r="AN4" s="35">
        <f ca="1">IF($A4="","",COUNTIF(INDIRECT("'Planning'!"&amp;VLOOKUP($A$1,tab_z,2,FALSE)&amp;(10+((ROW()-3)*4))&amp;":"&amp;VLOOKUP($A$1,tab_z,3,FALSE)&amp;(13+((ROW()-3)*4))),BD!$H$3)*BD!$I$3)</f>
        <v>0</v>
      </c>
      <c r="AO4" s="35">
        <f ca="1">IF($A4="","",COUNTIF(INDIRECT("'Planning'!"&amp;VLOOKUP($A$1,tab_z,2,FALSE)&amp;(10+((ROW()-3)*4))&amp;":"&amp;VLOOKUP($A$1,tab_z,3,FALSE)&amp;(13+((ROW()-3)*4))),BD!$H$4)*BD!$I$4)</f>
        <v>0</v>
      </c>
      <c r="AP4" s="35">
        <f ca="1">IF($A4="","",COUNTIF(INDIRECT("'Planning'!"&amp;VLOOKUP($A$1,tab_z,2,FALSE)&amp;(10+((ROW()-3)*4))&amp;":"&amp;VLOOKUP($A$1,tab_z,3,FALSE)&amp;(13+((ROW()-3)*4))),BD!$H$5)*BD!$I$5)</f>
        <v>0</v>
      </c>
      <c r="AQ4" s="35">
        <f ca="1">IF($A4="","",COUNTIF(INDIRECT("'Planning'!"&amp;VLOOKUP($A$1,tab_z,2,FALSE)&amp;(10+((ROW()-3)*4))&amp;":"&amp;VLOOKUP($A$1,tab_z,3,FALSE)&amp;(13+((ROW()-3)*4))),BD!$H$6)*BD!$I$6)</f>
        <v>0</v>
      </c>
      <c r="AR4" s="35">
        <f ca="1">IF($A4="","",COUNTIF(INDIRECT("'Planning'!"&amp;VLOOKUP($A$1,tab_z,2,FALSE)&amp;(10+((ROW()-3)*4))&amp;":"&amp;VLOOKUP($A$1,tab_z,3,FALSE)&amp;(13+((ROW()-3)*4))),BD!$H$7)*BD!$I$7)</f>
        <v>0</v>
      </c>
      <c r="AS4" s="35">
        <f ca="1">IF($A4="","",COUNTIF(INDIRECT("'Planning'!"&amp;VLOOKUP($A$1,tab_z,2,FALSE)&amp;(10+((ROW()-3)*4))&amp;":"&amp;VLOOKUP($A$1,tab_z,3,FALSE)&amp;(13+((ROW()-3)*4))),BD!$H$8)*BD!$I$8)</f>
        <v>0</v>
      </c>
      <c r="AT4" s="35">
        <f ca="1">IF($A4="","",COUNTIF(INDIRECT("'Planning'!"&amp;VLOOKUP($A$1,tab_z,2,FALSE)&amp;(10+((ROW()-3)*4))&amp;":"&amp;VLOOKUP($A$1,tab_z,3,FALSE)&amp;(13+((ROW()-3)*4))),BD!$H$9)*BD!$I$9)</f>
        <v>0</v>
      </c>
      <c r="AU4" s="35">
        <f ca="1">IF($A4="","",COUNTIF(INDIRECT("'Planning'!"&amp;VLOOKUP($A$1,tab_z,2,FALSE)&amp;(10+((ROW()-3)*4))&amp;":"&amp;VLOOKUP($A$1,tab_z,3,FALSE)&amp;(13+((ROW()-3)*4))),BD!$H$10)*BD!$I$10)</f>
        <v>0</v>
      </c>
      <c r="AV4" s="35">
        <f ca="1">IF($A4="","",COUNTIF(INDIRECT("'Planning'!"&amp;VLOOKUP($A$1,tab_z,2,FALSE)&amp;(10+((ROW()-3)*4))&amp;":"&amp;VLOOKUP($A$1,tab_z,3,FALSE)&amp;(13+((ROW()-3)*4))),BD!$H$11)*BD!$I$11)</f>
        <v>0</v>
      </c>
      <c r="AW4" s="35">
        <f ca="1">IF($A4="","",COUNTIF(INDIRECT("'Planning'!"&amp;VLOOKUP($A$1,tab_z,2,FALSE)&amp;(10+((ROW()-3)*4))&amp;":"&amp;VLOOKUP($A$1,tab_z,3,FALSE)&amp;(13+((ROW()-3)*4))),BD!$H$12)*BD!$I$12)</f>
        <v>0</v>
      </c>
      <c r="AX4" s="35">
        <f ca="1">IF($A4="","",COUNTIF(INDIRECT("'Planning'!"&amp;VLOOKUP($A$1,tab_z,2,FALSE)&amp;(10+((ROW()-3)*4))&amp;":"&amp;VLOOKUP($A$1,tab_z,3,FALSE)&amp;(13+((ROW()-3)*4))),BD!$H$13)*BD!$I$13)</f>
        <v>0</v>
      </c>
      <c r="AY4" s="35">
        <f ca="1">IF($A4="","",COUNTIF(INDIRECT("'Planning'!"&amp;VLOOKUP($A$1,tab_z,2,FALSE)&amp;(10+((ROW()-3)*4))&amp;":"&amp;VLOOKUP($A$1,tab_z,3,FALSE)&amp;(13+((ROW()-3)*4))),BD!$H$14)*BD!$I$14)</f>
        <v>0</v>
      </c>
      <c r="AZ4" s="35">
        <f ca="1">IF($A4="","",COUNTIF(INDIRECT("'Planning'!"&amp;VLOOKUP($A$1,tab_z,2,FALSE)&amp;(10+((ROW()-3)*4))&amp;":"&amp;VLOOKUP($A$1,tab_z,3,FALSE)&amp;(13+((ROW()-3)*4))),BD!$H$15)*BD!$I$15)</f>
        <v>0</v>
      </c>
      <c r="BA4" s="35">
        <f ca="1">IF($A4="","",COUNTIF(INDIRECT("'Planning'!"&amp;VLOOKUP($A$1,tab_z,2,FALSE)&amp;(10+((ROW()-3)*4))&amp;":"&amp;VLOOKUP($A$1,tab_z,3,FALSE)&amp;(13+((ROW()-3)*4))),BD!$H$16)*BD!$I$16)</f>
        <v>0</v>
      </c>
      <c r="BB4" s="35">
        <f ca="1">IF($A4="","",COUNTIF(INDIRECT("'Planning'!"&amp;VLOOKUP($A$1,tab_z,2,FALSE)&amp;(10+((ROW()-3)*4))&amp;":"&amp;VLOOKUP($A$1,tab_z,3,FALSE)&amp;(13+((ROW()-3)*4))),BD!$H$17)*BD!$I$17)</f>
        <v>0</v>
      </c>
      <c r="BC4" s="35">
        <f ca="1">IF($A4="","",COUNTIF(INDIRECT("'Planning'!"&amp;VLOOKUP($A$1,tab_z,2,FALSE)&amp;(10+((ROW()-3)*4))&amp;":"&amp;VLOOKUP($A$1,tab_z,3,FALSE)&amp;(13+((ROW()-3)*4))),BD!$H$18)*BD!$I$18)</f>
        <v>0</v>
      </c>
      <c r="BD4" s="35">
        <f ca="1">IF($A4="","",COUNTIF(INDIRECT("'Planning'!"&amp;VLOOKUP($A$1,tab_z,2,FALSE)&amp;(10+((ROW()-3)*4))&amp;":"&amp;VLOOKUP($A$1,tab_z,3,FALSE)&amp;(13+((ROW()-3)*4))),BD!$H$19)*BD!$I$19)</f>
        <v>0</v>
      </c>
      <c r="BE4" s="35">
        <f ca="1">IF($A4="","",COUNTIF(INDIRECT("'Planning'!"&amp;VLOOKUP($A$1,tab_z,2,FALSE)&amp;(10+((ROW()-3)*4))&amp;":"&amp;VLOOKUP($A$1,tab_z,3,FALSE)&amp;(13+((ROW()-3)*4))),BD!$H$20)*BD!$I$20)</f>
        <v>0</v>
      </c>
      <c r="BF4" s="35">
        <f t="shared" ca="1" si="4"/>
        <v>7</v>
      </c>
      <c r="BG4" s="35">
        <f ca="1">IF($A4="","",COUNTIF(INDIRECT("'Planning'!"&amp;VLOOKUP($A$1,tab_z,2,FALSE)&amp;(10+((ROW()-3)*4))&amp;":"&amp;VLOOKUP($A$1,tab_z,3,FALSE)&amp;(13+((ROW()-3)*4))),BD!$K$2)*BD!$L$2)</f>
        <v>0</v>
      </c>
      <c r="BH4" s="35">
        <f ca="1">IF($A4="","",COUNTIF(INDIRECT("'Planning'!"&amp;VLOOKUP($A$1,tab_z,2,FALSE)&amp;(10+((ROW()-3)*4))&amp;":"&amp;VLOOKUP($A$1,tab_z,3,FALSE)&amp;(13+((ROW()-3)*4))),BD!$K$3)*BD!$L$3)</f>
        <v>0</v>
      </c>
      <c r="BI4" s="35">
        <f ca="1">IF($A4="","",COUNTIF(INDIRECT("'Planning'!"&amp;VLOOKUP($A$1,tab_z,2,FALSE)&amp;(10+((ROW()-3)*4))&amp;":"&amp;VLOOKUP($A$1,tab_z,3,FALSE)&amp;(13+((ROW()-3)*4))),BD!$K$4)*BD!$L$4)</f>
        <v>0</v>
      </c>
      <c r="BJ4" s="35">
        <f ca="1">IF($A4="","",COUNTIF(INDIRECT("'Planning'!"&amp;VLOOKUP($A$1,tab_z,2,FALSE)&amp;(10+((ROW()-3)*4))&amp;":"&amp;VLOOKUP($A$1,tab_z,3,FALSE)&amp;(13+((ROW()-3)*4))),BD!$K$5)*BD!$L$5)</f>
        <v>0</v>
      </c>
      <c r="BK4" s="35">
        <f ca="1">IF($A4="","",COUNTIF(INDIRECT("'Planning'!"&amp;VLOOKUP($A$1,tab_z,2,FALSE)&amp;(10+((ROW()-3)*4))&amp;":"&amp;VLOOKUP($A$1,tab_z,3,FALSE)&amp;(13+((ROW()-3)*4))),BD!$K$6)*BD!$L$6)</f>
        <v>0</v>
      </c>
      <c r="BL4" s="35">
        <f ca="1">IF($A4="","",COUNTIF(INDIRECT("'Planning'!"&amp;VLOOKUP($A$1,tab_z,2,FALSE)&amp;(10+((ROW()-3)*4))&amp;":"&amp;VLOOKUP($A$1,tab_z,3,FALSE)&amp;(13+((ROW()-3)*4))),BD!$K$7)*BD!$L$7)</f>
        <v>0</v>
      </c>
      <c r="BM4" s="35">
        <f ca="1">IF($A4="","",COUNTIF(INDIRECT("'Planning'!"&amp;VLOOKUP($A$1,tab_z,2,FALSE)&amp;(10+((ROW()-3)*4))&amp;":"&amp;VLOOKUP($A$1,tab_z,3,FALSE)&amp;(13+((ROW()-3)*4))),BD!$K$8)*BD!$L$8)</f>
        <v>0</v>
      </c>
      <c r="BN4" s="35">
        <f ca="1">IF($A4="","",COUNTIF(INDIRECT("'Planning'!"&amp;VLOOKUP($A$1,tab_z,2,FALSE)&amp;(10+((ROW()-3)*4))&amp;":"&amp;VLOOKUP($A$1,tab_z,3,FALSE)&amp;(13+((ROW()-3)*4))),BD!$K$9)*BD!$L$9)</f>
        <v>0</v>
      </c>
      <c r="BO4" s="35">
        <f ca="1">IF($A4="","",COUNTIF(INDIRECT("'Planning'!"&amp;VLOOKUP($A$1,tab_z,2,FALSE)&amp;(10+((ROW()-3)*4))&amp;":"&amp;VLOOKUP($A$1,tab_z,3,FALSE)&amp;(13+((ROW()-3)*4))),BD!$K$10)*BD!$L$10)</f>
        <v>0</v>
      </c>
      <c r="BP4" s="35">
        <f ca="1">IF($A4="","",COUNTIF(INDIRECT("'Planning'!"&amp;VLOOKUP($A$1,tab_z,2,FALSE)&amp;(10+((ROW()-3)*4))&amp;":"&amp;VLOOKUP($A$1,tab_z,3,FALSE)&amp;(13+((ROW()-3)*4))),BD!$K$11)*BD!$L$11)</f>
        <v>0</v>
      </c>
      <c r="BQ4" s="35">
        <f ca="1">IF($A4="","",COUNTIF(INDIRECT("'Planning'!"&amp;VLOOKUP($A$1,tab_z,2,FALSE)&amp;(10+((ROW()-3)*4))&amp;":"&amp;VLOOKUP($A$1,tab_z,3,FALSE)&amp;(13+((ROW()-3)*4))),BD!$K$12)*BD!$L$12)</f>
        <v>0</v>
      </c>
      <c r="BR4" s="35">
        <f ca="1">IF($A4="","",COUNTIF(INDIRECT("'Planning'!"&amp;VLOOKUP($A$1,tab_z,2,FALSE)&amp;(10+((ROW()-3)*4))&amp;":"&amp;VLOOKUP($A$1,tab_z,3,FALSE)&amp;(13+((ROW()-3)*4))),BD!$K$13)*BD!$L$13)</f>
        <v>0</v>
      </c>
      <c r="BS4" s="35">
        <f ca="1">IF($A4="","",COUNTIF(INDIRECT("'Planning'!"&amp;VLOOKUP($A$1,tab_z,2,FALSE)&amp;(10+((ROW()-3)*4))&amp;":"&amp;VLOOKUP($A$1,tab_z,3,FALSE)&amp;(13+((ROW()-3)*4))),BD!$K$14)*BD!$L$14)</f>
        <v>0</v>
      </c>
      <c r="BT4" s="35">
        <f ca="1">IF($A4="","",COUNTIF(INDIRECT("'Planning'!"&amp;VLOOKUP($A$1,tab_z,2,FALSE)&amp;(10+((ROW()-3)*4))&amp;":"&amp;VLOOKUP($A$1,tab_z,3,FALSE)&amp;(13+((ROW()-3)*4))),BD!$K$15)*BD!$L$15)</f>
        <v>0</v>
      </c>
      <c r="BU4" s="35">
        <f ca="1">IF($A4="","",COUNTIF(INDIRECT("'Planning'!"&amp;VLOOKUP($A$1,tab_z,2,FALSE)&amp;(10+((ROW()-3)*4))&amp;":"&amp;VLOOKUP($A$1,tab_z,3,FALSE)&amp;(13+((ROW()-3)*4))),BD!$K$16)*BD!$L$16)</f>
        <v>0</v>
      </c>
      <c r="BV4" s="35">
        <f ca="1">IF($A4="","",COUNTIF(INDIRECT("'Planning'!"&amp;VLOOKUP($A$1,tab_z,2,FALSE)&amp;(10+((ROW()-3)*4))&amp;":"&amp;VLOOKUP($A$1,tab_z,3,FALSE)&amp;(13+((ROW()-3)*4))),BD!$K$17)*BD!$L$17)</f>
        <v>0</v>
      </c>
      <c r="BW4" s="35">
        <f ca="1">IF($A4="","",COUNTIF(INDIRECT("'Planning'!"&amp;VLOOKUP($A$1,tab_z,2,FALSE)&amp;(10+((ROW()-3)*4))&amp;":"&amp;VLOOKUP($A$1,tab_z,3,FALSE)&amp;(13+((ROW()-3)*4))),BD!$K$18)*BD!$L$18)</f>
        <v>0</v>
      </c>
      <c r="BX4" s="35">
        <f ca="1">IF($A4="","",COUNTIF(INDIRECT("'Planning'!"&amp;VLOOKUP($A$1,tab_z,2,FALSE)&amp;(10+((ROW()-3)*4))&amp;":"&amp;VLOOKUP($A$1,tab_z,3,FALSE)&amp;(13+((ROW()-3)*4))),BD!$K$19)*BD!$L$19)</f>
        <v>0</v>
      </c>
      <c r="BY4" s="35">
        <f ca="1">IF($A4="","",COUNTIF(INDIRECT("'Planning'!"&amp;VLOOKUP($A$1,tab_z,2,FALSE)&amp;(10+((ROW()-3)*4))&amp;":"&amp;VLOOKUP($A$1,tab_z,3,FALSE)&amp;(13+((ROW()-3)*4))),BD!$K$20)*BD!$L$20)</f>
        <v>0</v>
      </c>
      <c r="BZ4" s="35">
        <f t="shared" ca="1" si="5"/>
        <v>0</v>
      </c>
      <c r="CA4" s="35">
        <f ca="1">IF($A4="","",COUNTIF(INDIRECT("'Planning'!"&amp;VLOOKUP($A$1,tab_z,2,FALSE)&amp;(10+((ROW()-3)*4))&amp;":"&amp;VLOOKUP($A$1,tab_z,3,FALSE)&amp;(13+((ROW()-3)*4))),BD!$N$2)*BD!$O$2)</f>
        <v>0</v>
      </c>
      <c r="CB4" s="35">
        <f ca="1">IF($A4="","",COUNTIF(INDIRECT("'Planning'!"&amp;VLOOKUP($A$1,tab_z,2,FALSE)&amp;(10+((ROW()-3)*4))&amp;":"&amp;VLOOKUP($A$1,tab_z,3,FALSE)&amp;(13+((ROW()-3)*4))),BD!$N$3)*BD!$O$3)</f>
        <v>0</v>
      </c>
      <c r="CC4" s="35">
        <f ca="1">IF($A4="","",COUNTIF(INDIRECT("'Planning'!"&amp;VLOOKUP($A$1,tab_z,2,FALSE)&amp;(10+((ROW()-3)*4))&amp;":"&amp;VLOOKUP($A$1,tab_z,3,FALSE)&amp;(13+((ROW()-3)*4))),BD!$N$4)*BD!$O$4)</f>
        <v>0</v>
      </c>
      <c r="CD4" s="35">
        <f ca="1">IF($A4="","",COUNTIF(INDIRECT("'Planning'!"&amp;VLOOKUP($A$1,tab_z,2,FALSE)&amp;(10+((ROW()-3)*4))&amp;":"&amp;VLOOKUP($A$1,tab_z,3,FALSE)&amp;(13+((ROW()-3)*4))),BD!$N$5)*BD!$O$5)</f>
        <v>0</v>
      </c>
      <c r="CE4" s="35">
        <f ca="1">IF($A4="","",COUNTIF(INDIRECT("'Planning'!"&amp;VLOOKUP($A$1,tab_z,2,FALSE)&amp;(10+((ROW()-3)*4))&amp;":"&amp;VLOOKUP($A$1,tab_z,3,FALSE)&amp;(13+((ROW()-3)*4))),BD!$N$6)*BD!$O$6)</f>
        <v>0</v>
      </c>
      <c r="CF4" s="35">
        <f ca="1">IF($A4="","",COUNTIF(INDIRECT("'Planning'!"&amp;VLOOKUP($A$1,tab_z,2,FALSE)&amp;(10+((ROW()-3)*4))&amp;":"&amp;VLOOKUP($A$1,tab_z,3,FALSE)&amp;(13+((ROW()-3)*4))),BD!$N$7)*BD!$O$7)</f>
        <v>0</v>
      </c>
      <c r="CG4" s="35">
        <f ca="1">IF($A4="","",COUNTIF(INDIRECT("'Planning'!"&amp;VLOOKUP($A$1,tab_z,2,FALSE)&amp;(10+((ROW()-3)*4))&amp;":"&amp;VLOOKUP($A$1,tab_z,3,FALSE)&amp;(13+((ROW()-3)*4))),BD!$N$8)*BD!$O$8)</f>
        <v>0</v>
      </c>
      <c r="CH4" s="35">
        <f ca="1">IF($A4="","",COUNTIF(INDIRECT("'Planning'!"&amp;VLOOKUP($A$1,tab_z,2,FALSE)&amp;(10+((ROW()-3)*4))&amp;":"&amp;VLOOKUP($A$1,tab_z,3,FALSE)&amp;(13+((ROW()-3)*4))),BD!$N$9)*BD!$O$9)</f>
        <v>0</v>
      </c>
      <c r="CI4" s="35">
        <f ca="1">IF($A4="","",COUNTIF(INDIRECT("'Planning'!"&amp;VLOOKUP($A$1,tab_z,2,FALSE)&amp;(10+((ROW()-3)*4))&amp;":"&amp;VLOOKUP($A$1,tab_z,3,FALSE)&amp;(13+((ROW()-3)*4))),BD!$N$10)*BD!$O$10)</f>
        <v>0</v>
      </c>
      <c r="CJ4" s="35">
        <f ca="1">IF($A4="","",COUNTIF(INDIRECT("'Planning'!"&amp;VLOOKUP($A$1,tab_z,2,FALSE)&amp;(10+((ROW()-3)*4))&amp;":"&amp;VLOOKUP($A$1,tab_z,3,FALSE)&amp;(13+((ROW()-3)*4))),BD!$N$11)*BD!$O$11)</f>
        <v>0</v>
      </c>
      <c r="CK4" s="35">
        <f ca="1">IF($A4="","",COUNTIF(INDIRECT("'Planning'!"&amp;VLOOKUP($A$1,tab_z,2,FALSE)&amp;(10+((ROW()-3)*4))&amp;":"&amp;VLOOKUP($A$1,tab_z,3,FALSE)&amp;(13+((ROW()-3)*4))),BD!$N$12)*BD!$O$12)</f>
        <v>0</v>
      </c>
      <c r="CL4" s="35">
        <f ca="1">IF($A4="","",COUNTIF(INDIRECT("'Planning'!"&amp;VLOOKUP($A$1,tab_z,2,FALSE)&amp;(10+((ROW()-3)*4))&amp;":"&amp;VLOOKUP($A$1,tab_z,3,FALSE)&amp;(13+((ROW()-3)*4))),BD!$N$13)*BD!$O$13)</f>
        <v>0</v>
      </c>
      <c r="CM4" s="35">
        <f ca="1">IF($A4="","",COUNTIF(INDIRECT("'Planning'!"&amp;VLOOKUP($A$1,tab_z,2,FALSE)&amp;(10+((ROW()-3)*4))&amp;":"&amp;VLOOKUP($A$1,tab_z,3,FALSE)&amp;(13+((ROW()-3)*4))),BD!$N$14)*BD!$O$14)</f>
        <v>0</v>
      </c>
      <c r="CN4" s="35">
        <f ca="1">IF($A4="","",COUNTIF(INDIRECT("'Planning'!"&amp;VLOOKUP($A$1,tab_z,2,FALSE)&amp;(10+((ROW()-3)*4))&amp;":"&amp;VLOOKUP($A$1,tab_z,3,FALSE)&amp;(13+((ROW()-3)*4))),BD!$N$15)*BD!$O$15)</f>
        <v>0</v>
      </c>
      <c r="CO4" s="35">
        <f ca="1">IF($A4="","",COUNTIF(INDIRECT("'Planning'!"&amp;VLOOKUP($A$1,tab_z,2,FALSE)&amp;(10+((ROW()-3)*4))&amp;":"&amp;VLOOKUP($A$1,tab_z,3,FALSE)&amp;(13+((ROW()-3)*4))),BD!$N$16)*BD!$O$16)</f>
        <v>0</v>
      </c>
      <c r="CP4" s="35">
        <f ca="1">IF($A4="","",COUNTIF(INDIRECT("'Planning'!"&amp;VLOOKUP($A$1,tab_z,2,FALSE)&amp;(10+((ROW()-3)*4))&amp;":"&amp;VLOOKUP($A$1,tab_z,3,FALSE)&amp;(13+((ROW()-3)*4))),BD!$N$17)*BD!$O$17)</f>
        <v>0</v>
      </c>
      <c r="CQ4" s="35">
        <f ca="1">IF($A4="","",COUNTIF(INDIRECT("'Planning'!"&amp;VLOOKUP($A$1,tab_z,2,FALSE)&amp;(10+((ROW()-3)*4))&amp;":"&amp;VLOOKUP($A$1,tab_z,3,FALSE)&amp;(13+((ROW()-3)*4))),BD!$N$18)*BD!$O$18)</f>
        <v>0</v>
      </c>
      <c r="CR4" s="35">
        <f ca="1">IF($A4="","",COUNTIF(INDIRECT("'Planning'!"&amp;VLOOKUP($A$1,tab_z,2,FALSE)&amp;(10+((ROW()-3)*4))&amp;":"&amp;VLOOKUP($A$1,tab_z,3,FALSE)&amp;(13+((ROW()-3)*4))),BD!$N$19)*BD!$O$19)</f>
        <v>0</v>
      </c>
      <c r="CS4" s="35">
        <f ca="1">IF($A4="","",COUNTIF(INDIRECT("'Planning'!"&amp;VLOOKUP($A$1,tab_z,2,FALSE)&amp;(10+((ROW()-3)*4))&amp;":"&amp;VLOOKUP($A$1,tab_z,3,FALSE)&amp;(13+((ROW()-3)*4))),BD!$N$20)*BD!$O$20)</f>
        <v>0</v>
      </c>
      <c r="CT4" s="35">
        <f t="shared" ca="1" si="6"/>
        <v>0</v>
      </c>
      <c r="CU4" s="35">
        <f ca="1">IF($A4="","",COUNTIF(INDIRECT("'Planning'!"&amp;VLOOKUP($A$1,tab_z,2,FALSE)&amp;(10+((ROW()-3)*4))&amp;":"&amp;VLOOKUP($A$1,tab_z,3,FALSE)&amp;(13+((ROW()-3)*4))),BD!$Q$2)*BD!$R$2)</f>
        <v>0</v>
      </c>
      <c r="CV4" s="35">
        <f ca="1">IF($A4="","",COUNTIF(INDIRECT("'Planning'!"&amp;VLOOKUP($A$1,tab_z,2,FALSE)&amp;(10+((ROW()-3)*4))&amp;":"&amp;VLOOKUP($A$1,tab_z,3,FALSE)&amp;(13+((ROW()-3)*4))),BD!$Q$3)*BD!$R$3)</f>
        <v>0</v>
      </c>
      <c r="CW4" s="35">
        <f ca="1">IF($A4="","",COUNTIF(INDIRECT("'Planning'!"&amp;VLOOKUP($A$1,tab_z,2,FALSE)&amp;(10+((ROW()-3)*4))&amp;":"&amp;VLOOKUP($A$1,tab_z,3,FALSE)&amp;(13+((ROW()-3)*4))),BD!$Q$4)*BD!$R$4)</f>
        <v>0</v>
      </c>
      <c r="CX4" s="35">
        <f ca="1">IF($A4="","",COUNTIF(INDIRECT("'Planning'!"&amp;VLOOKUP($A$1,tab_z,2,FALSE)&amp;(10+((ROW()-3)*4))&amp;":"&amp;VLOOKUP($A$1,tab_z,3,FALSE)&amp;(13+((ROW()-3)*4))),BD!$Q$5)*BD!$R$5)</f>
        <v>0</v>
      </c>
      <c r="CY4" s="35">
        <f ca="1">IF($A4="","",COUNTIF(INDIRECT("'Planning'!"&amp;VLOOKUP($A$1,tab_z,2,FALSE)&amp;(10+((ROW()-3)*4))&amp;":"&amp;VLOOKUP($A$1,tab_z,3,FALSE)&amp;(13+((ROW()-3)*4))),BD!$Q$6)*BD!$R$6)</f>
        <v>0</v>
      </c>
      <c r="CZ4" s="35">
        <f ca="1">IF($A4="","",COUNTIF(INDIRECT("'Planning'!"&amp;VLOOKUP($A$1,tab_z,2,FALSE)&amp;(10+((ROW()-3)*4))&amp;":"&amp;VLOOKUP($A$1,tab_z,3,FALSE)&amp;(13+((ROW()-3)*4))),BD!$Q$7)*BD!$R$7)</f>
        <v>0</v>
      </c>
      <c r="DA4" s="35">
        <f ca="1">IF($A4="","",COUNTIF(INDIRECT("'Planning'!"&amp;VLOOKUP($A$1,tab_z,2,FALSE)&amp;(10+((ROW()-3)*4))&amp;":"&amp;VLOOKUP($A$1,tab_z,3,FALSE)&amp;(13+((ROW()-3)*4))),BD!$Q$8)*BD!$R$8)</f>
        <v>0</v>
      </c>
      <c r="DB4" s="35">
        <f ca="1">IF($A4="","",COUNTIF(INDIRECT("'Planning'!"&amp;VLOOKUP($A$1,tab_z,2,FALSE)&amp;(10+((ROW()-3)*4))&amp;":"&amp;VLOOKUP($A$1,tab_z,3,FALSE)&amp;(13+((ROW()-3)*4))),BD!$Q$9)*BD!$R$9)</f>
        <v>0</v>
      </c>
      <c r="DC4" s="35">
        <f ca="1">IF($A4="","",COUNTIF(INDIRECT("'Planning'!"&amp;VLOOKUP($A$1,tab_z,2,FALSE)&amp;(10+((ROW()-3)*4))&amp;":"&amp;VLOOKUP($A$1,tab_z,3,FALSE)&amp;(13+((ROW()-3)*4))),BD!$Q$10)*BD!$R$10)</f>
        <v>0</v>
      </c>
      <c r="DD4" s="35">
        <f ca="1">IF($A4="","",COUNTIF(INDIRECT("'Planning'!"&amp;VLOOKUP($A$1,tab_z,2,FALSE)&amp;(10+((ROW()-3)*4))&amp;":"&amp;VLOOKUP($A$1,tab_z,3,FALSE)&amp;(13+((ROW()-3)*4))),BD!$Q$11)*BD!$R$11)</f>
        <v>0</v>
      </c>
      <c r="DE4" s="35">
        <f ca="1">IF($A4="","",COUNTIF(INDIRECT("'Planning'!"&amp;VLOOKUP($A$1,tab_z,2,FALSE)&amp;(10+((ROW()-3)*4))&amp;":"&amp;VLOOKUP($A$1,tab_z,3,FALSE)&amp;(13+((ROW()-3)*4))),BD!$Q$12)*BD!$R$12)</f>
        <v>0</v>
      </c>
      <c r="DF4" s="35">
        <f ca="1">IF($A4="","",COUNTIF(INDIRECT("'Planning'!"&amp;VLOOKUP($A$1,tab_z,2,FALSE)&amp;(10+((ROW()-3)*4))&amp;":"&amp;VLOOKUP($A$1,tab_z,3,FALSE)&amp;(13+((ROW()-3)*4))),BD!$Q$13)*BD!$R$13)</f>
        <v>0</v>
      </c>
      <c r="DG4" s="35">
        <f ca="1">IF($A4="","",COUNTIF(INDIRECT("'Planning'!"&amp;VLOOKUP($A$1,tab_z,2,FALSE)&amp;(10+((ROW()-3)*4))&amp;":"&amp;VLOOKUP($A$1,tab_z,3,FALSE)&amp;(13+((ROW()-3)*4))),BD!$Q$14)*BD!$R$14)</f>
        <v>0</v>
      </c>
      <c r="DH4" s="35">
        <f ca="1">IF($A4="","",COUNTIF(INDIRECT("'Planning'!"&amp;VLOOKUP($A$1,tab_z,2,FALSE)&amp;(10+((ROW()-3)*4))&amp;":"&amp;VLOOKUP($A$1,tab_z,3,FALSE)&amp;(13+((ROW()-3)*4))),BD!$Q$15)*BD!$R$15)</f>
        <v>0</v>
      </c>
      <c r="DI4" s="35">
        <f ca="1">IF($A4="","",COUNTIF(INDIRECT("'Planning'!"&amp;VLOOKUP($A$1,tab_z,2,FALSE)&amp;(10+((ROW()-3)*4))&amp;":"&amp;VLOOKUP($A$1,tab_z,3,FALSE)&amp;(13+((ROW()-3)*4))),BD!$Q$16)*BD!$R$16)</f>
        <v>0</v>
      </c>
      <c r="DJ4" s="35">
        <f ca="1">IF($A4="","",COUNTIF(INDIRECT("'Planning'!"&amp;VLOOKUP($A$1,tab_z,2,FALSE)&amp;(10+((ROW()-3)*4))&amp;":"&amp;VLOOKUP($A$1,tab_z,3,FALSE)&amp;(13+((ROW()-3)*4))),BD!$Q$17)*BD!$R$17)</f>
        <v>0</v>
      </c>
      <c r="DK4" s="35">
        <f ca="1">IF($A4="","",COUNTIF(INDIRECT("'Planning'!"&amp;VLOOKUP($A$1,tab_z,2,FALSE)&amp;(10+((ROW()-3)*4))&amp;":"&amp;VLOOKUP($A$1,tab_z,3,FALSE)&amp;(13+((ROW()-3)*4))),BD!$Q$18)*BD!$R$18)</f>
        <v>0</v>
      </c>
      <c r="DL4" s="35">
        <f ca="1">IF($A4="","",COUNTIF(INDIRECT("'Planning'!"&amp;VLOOKUP($A$1,tab_z,2,FALSE)&amp;(10+((ROW()-3)*4))&amp;":"&amp;VLOOKUP($A$1,tab_z,3,FALSE)&amp;(13+((ROW()-3)*4))),BD!$Q$19)*BD!$R$19)</f>
        <v>0</v>
      </c>
      <c r="DM4" s="35">
        <f ca="1">IF($A4="","",COUNTIF(INDIRECT("'Planning'!"&amp;VLOOKUP($A$1,tab_z,2,FALSE)&amp;(10+((ROW()-3)*4))&amp;":"&amp;VLOOKUP($A$1,tab_z,3,FALSE)&amp;(13+((ROW()-3)*4))),BD!$Q$20)*BD!$R$20)</f>
        <v>0</v>
      </c>
      <c r="DN4" s="35">
        <f t="shared" ca="1" si="7"/>
        <v>0</v>
      </c>
      <c r="DO4" s="35">
        <f ca="1">IF($A4="","",COUNTIF(INDIRECT("'Planning'!"&amp;VLOOKUP($A$1,tab_z,2,FALSE)&amp;(10+((ROW()-3)*4))&amp;":"&amp;VLOOKUP($A$1,tab_z,3,FALSE)&amp;(13+((ROW()-3)*4))),BD!$T$2)*BD!$U$2)</f>
        <v>0</v>
      </c>
      <c r="DP4" s="35">
        <f ca="1">IF($A4="","",COUNTIF(INDIRECT("'Planning'!"&amp;VLOOKUP($A$1,tab_z,2,FALSE)&amp;(10+((ROW()-3)*4))&amp;":"&amp;VLOOKUP($A$1,tab_z,3,FALSE)&amp;(13+((ROW()-3)*4))),BD!$T$3)*BD!$U$3)</f>
        <v>0</v>
      </c>
      <c r="DQ4" s="35">
        <f ca="1">IF($A4="","",COUNTIF(INDIRECT("'Planning'!"&amp;VLOOKUP($A$1,tab_z,2,FALSE)&amp;(10+((ROW()-3)*4))&amp;":"&amp;VLOOKUP($A$1,tab_z,3,FALSE)&amp;(13+((ROW()-3)*4))),BD!$T$4)*BD!$U$4)</f>
        <v>0</v>
      </c>
      <c r="DR4" s="35">
        <f ca="1">IF($A4="","",COUNTIF(INDIRECT("'Planning'!"&amp;VLOOKUP($A$1,tab_z,2,FALSE)&amp;(10+((ROW()-3)*4))&amp;":"&amp;VLOOKUP($A$1,tab_z,3,FALSE)&amp;(13+((ROW()-3)*4))),BD!$T$5)*BD!$U$5)</f>
        <v>0</v>
      </c>
      <c r="DS4" s="35">
        <f ca="1">IF($A4="","",COUNTIF(INDIRECT("'Planning'!"&amp;VLOOKUP($A$1,tab_z,2,FALSE)&amp;(10+((ROW()-3)*4))&amp;":"&amp;VLOOKUP($A$1,tab_z,3,FALSE)&amp;(13+((ROW()-3)*4))),BD!$T$6)*BD!$U$6)</f>
        <v>0</v>
      </c>
      <c r="DT4" s="35">
        <f ca="1">IF($A4="","",COUNTIF(INDIRECT("'Planning'!"&amp;VLOOKUP($A$1,tab_z,2,FALSE)&amp;(10+((ROW()-3)*4))&amp;":"&amp;VLOOKUP($A$1,tab_z,3,FALSE)&amp;(13+((ROW()-3)*4))),BD!$T$7)*BD!$U$7)</f>
        <v>0</v>
      </c>
      <c r="DU4" s="35">
        <f ca="1">IF($A4="","",COUNTIF(INDIRECT("'Planning'!"&amp;VLOOKUP($A$1,tab_z,2,FALSE)&amp;(10+((ROW()-3)*4))&amp;":"&amp;VLOOKUP($A$1,tab_z,3,FALSE)&amp;(13+((ROW()-3)*4))),BD!$T$8)*BD!$U$8)</f>
        <v>0</v>
      </c>
      <c r="DV4" s="35">
        <f ca="1">IF($A4="","",COUNTIF(INDIRECT("'Planning'!"&amp;VLOOKUP($A$1,tab_z,2,FALSE)&amp;(10+((ROW()-3)*4))&amp;":"&amp;VLOOKUP($A$1,tab_z,3,FALSE)&amp;(13+((ROW()-3)*4))),BD!$T$9)*BD!$U$9)</f>
        <v>0</v>
      </c>
      <c r="DW4" s="35">
        <f ca="1">IF($A4="","",COUNTIF(INDIRECT("'Planning'!"&amp;VLOOKUP($A$1,tab_z,2,FALSE)&amp;(10+((ROW()-3)*4))&amp;":"&amp;VLOOKUP($A$1,tab_z,3,FALSE)&amp;(13+((ROW()-3)*4))),BD!$T$10)*BD!$U$10)</f>
        <v>0</v>
      </c>
      <c r="DX4" s="35">
        <f ca="1">IF($A4="","",COUNTIF(INDIRECT("'Planning'!"&amp;VLOOKUP($A$1,tab_z,2,FALSE)&amp;(10+((ROW()-3)*4))&amp;":"&amp;VLOOKUP($A$1,tab_z,3,FALSE)&amp;(13+((ROW()-3)*4))),BD!$T$11)*BD!$U$11)</f>
        <v>0</v>
      </c>
      <c r="DY4" s="35">
        <f ca="1">IF($A4="","",COUNTIF(INDIRECT("'Planning'!"&amp;VLOOKUP($A$1,tab_z,2,FALSE)&amp;(10+((ROW()-3)*4))&amp;":"&amp;VLOOKUP($A$1,tab_z,3,FALSE)&amp;(13+((ROW()-3)*4))),BD!$T$12)*BD!$U$12)</f>
        <v>0</v>
      </c>
      <c r="DZ4" s="35">
        <f ca="1">IF($A4="","",COUNTIF(INDIRECT("'Planning'!"&amp;VLOOKUP($A$1,tab_z,2,FALSE)&amp;(10+((ROW()-3)*4))&amp;":"&amp;VLOOKUP($A$1,tab_z,3,FALSE)&amp;(13+((ROW()-3)*4))),BD!$T$13)*BD!$U$13)</f>
        <v>0</v>
      </c>
      <c r="EA4" s="35">
        <f ca="1">IF($A4="","",COUNTIF(INDIRECT("'Planning'!"&amp;VLOOKUP($A$1,tab_z,2,FALSE)&amp;(10+((ROW()-3)*4))&amp;":"&amp;VLOOKUP($A$1,tab_z,3,FALSE)&amp;(13+((ROW()-3)*4))),BD!$T$14)*BD!$U$14)</f>
        <v>0</v>
      </c>
      <c r="EB4" s="35">
        <f ca="1">IF($A4="","",COUNTIF(INDIRECT("'Planning'!"&amp;VLOOKUP($A$1,tab_z,2,FALSE)&amp;(10+((ROW()-3)*4))&amp;":"&amp;VLOOKUP($A$1,tab_z,3,FALSE)&amp;(13+((ROW()-3)*4))),BD!$T$15)*BD!$U$15)</f>
        <v>0</v>
      </c>
      <c r="EC4" s="35">
        <f ca="1">IF($A4="","",COUNTIF(INDIRECT("'Planning'!"&amp;VLOOKUP($A$1,tab_z,2,FALSE)&amp;(10+((ROW()-3)*4))&amp;":"&amp;VLOOKUP($A$1,tab_z,3,FALSE)&amp;(13+((ROW()-3)*4))),BD!$T$16)*BD!$U$16)</f>
        <v>0</v>
      </c>
      <c r="ED4" s="35">
        <f ca="1">IF($A4="","",COUNTIF(INDIRECT("'Planning'!"&amp;VLOOKUP($A$1,tab_z,2,FALSE)&amp;(10+((ROW()-3)*4))&amp;":"&amp;VLOOKUP($A$1,tab_z,3,FALSE)&amp;(13+((ROW()-3)*4))),BD!$T$17)*BD!$U$17)</f>
        <v>0</v>
      </c>
      <c r="EE4" s="35">
        <f ca="1">IF($A4="","",COUNTIF(INDIRECT("'Planning'!"&amp;VLOOKUP($A$1,tab_z,2,FALSE)&amp;(10+((ROW()-3)*4))&amp;":"&amp;VLOOKUP($A$1,tab_z,3,FALSE)&amp;(13+((ROW()-3)*4))),BD!$T$18)*BD!$U$18)</f>
        <v>0</v>
      </c>
      <c r="EF4" s="35">
        <f ca="1">IF($A4="","",COUNTIF(INDIRECT("'Planning'!"&amp;VLOOKUP($A$1,tab_z,2,FALSE)&amp;(10+((ROW()-3)*4))&amp;":"&amp;VLOOKUP($A$1,tab_z,3,FALSE)&amp;(13+((ROW()-3)*4))),BD!$T$19)*BD!$U$19)</f>
        <v>0</v>
      </c>
      <c r="EG4" s="35">
        <f ca="1">IF($A4="","",COUNTIF(INDIRECT("'Planning'!"&amp;VLOOKUP($A$1,tab_z,2,FALSE)&amp;(10+((ROW()-3)*4))&amp;":"&amp;VLOOKUP($A$1,tab_z,3,FALSE)&amp;(13+((ROW()-3)*4))),BD!$T$20)*BD!$U$20)</f>
        <v>0</v>
      </c>
      <c r="EH4" s="35">
        <f t="shared" ca="1" si="8"/>
        <v>0</v>
      </c>
      <c r="EI4" s="35">
        <f ca="1">IF($A4="","",COUNTIF(INDIRECT("'Planning'!"&amp;VLOOKUP($A$1,tab_z,2,FALSE)&amp;(10+((ROW()-3)*4))&amp;":"&amp;VLOOKUP($A$1,tab_z,3,FALSE)&amp;(13+((ROW()-3)*4))),BD!$W$2)*BD!$X$2)</f>
        <v>0</v>
      </c>
      <c r="EJ4" s="35">
        <f ca="1">IF($A4="","",COUNTIF(INDIRECT("'Planning'!"&amp;VLOOKUP($A$1,tab_z,2,FALSE)&amp;(10+((ROW()-3)*4))&amp;":"&amp;VLOOKUP($A$1,tab_z,3,FALSE)&amp;(13+((ROW()-3)*4))),BD!$W$3)*BD!$X$3)</f>
        <v>0</v>
      </c>
      <c r="EK4" s="35">
        <f ca="1">IF($A4="","",COUNTIF(INDIRECT("'Planning'!"&amp;VLOOKUP($A$1,tab_z,2,FALSE)&amp;(10+((ROW()-3)*4))&amp;":"&amp;VLOOKUP($A$1,tab_z,3,FALSE)&amp;(13+((ROW()-3)*4))),BD!$W$4)*BD!$X$4)</f>
        <v>0</v>
      </c>
      <c r="EL4" s="35">
        <f ca="1">IF($A4="","",COUNTIF(INDIRECT("'Planning'!"&amp;VLOOKUP($A$1,tab_z,2,FALSE)&amp;(10+((ROW()-3)*4))&amp;":"&amp;VLOOKUP($A$1,tab_z,3,FALSE)&amp;(13+((ROW()-3)*4))),BD!$W$5)*BD!$X$5)</f>
        <v>0</v>
      </c>
      <c r="EM4" s="35">
        <f ca="1">IF($A4="","",COUNTIF(INDIRECT("'Planning'!"&amp;VLOOKUP($A$1,tab_z,2,FALSE)&amp;(10+((ROW()-3)*4))&amp;":"&amp;VLOOKUP($A$1,tab_z,3,FALSE)&amp;(13+((ROW()-3)*4))),BD!$W$6)*BD!$X$6)</f>
        <v>0</v>
      </c>
      <c r="EN4" s="35">
        <f ca="1">IF($A4="","",COUNTIF(INDIRECT("'Planning'!"&amp;VLOOKUP($A$1,tab_z,2,FALSE)&amp;(10+((ROW()-3)*4))&amp;":"&amp;VLOOKUP($A$1,tab_z,3,FALSE)&amp;(13+((ROW()-3)*4))),BD!$W$7)*BD!$X$7)</f>
        <v>0</v>
      </c>
      <c r="EO4" s="35">
        <f ca="1">IF($A4="","",COUNTIF(INDIRECT("'Planning'!"&amp;VLOOKUP($A$1,tab_z,2,FALSE)&amp;(10+((ROW()-3)*4))&amp;":"&amp;VLOOKUP($A$1,tab_z,3,FALSE)&amp;(13+((ROW()-3)*4))),BD!$W$8)*BD!$X$8)</f>
        <v>0</v>
      </c>
      <c r="EP4" s="35">
        <f ca="1">IF($A4="","",COUNTIF(INDIRECT("'Planning'!"&amp;VLOOKUP($A$1,tab_z,2,FALSE)&amp;(10+((ROW()-3)*4))&amp;":"&amp;VLOOKUP($A$1,tab_z,3,FALSE)&amp;(13+((ROW()-3)*4))),BD!$W$9)*BD!$X$9)</f>
        <v>0</v>
      </c>
      <c r="EQ4" s="35">
        <f ca="1">IF($A4="","",COUNTIF(INDIRECT("'Planning'!"&amp;VLOOKUP($A$1,tab_z,2,FALSE)&amp;(10+((ROW()-3)*4))&amp;":"&amp;VLOOKUP($A$1,tab_z,3,FALSE)&amp;(13+((ROW()-3)*4))),BD!$W$10)*BD!$X$10)</f>
        <v>0</v>
      </c>
      <c r="ER4" s="35">
        <f ca="1">IF($A4="","",COUNTIF(INDIRECT("'Planning'!"&amp;VLOOKUP($A$1,tab_z,2,FALSE)&amp;(10+((ROW()-3)*4))&amp;":"&amp;VLOOKUP($A$1,tab_z,3,FALSE)&amp;(13+((ROW()-3)*4))),BD!$W$11)*BD!$X$11)</f>
        <v>0</v>
      </c>
      <c r="ES4" s="35">
        <f ca="1">IF($A4="","",COUNTIF(INDIRECT("'Planning'!"&amp;VLOOKUP($A$1,tab_z,2,FALSE)&amp;(10+((ROW()-3)*4))&amp;":"&amp;VLOOKUP($A$1,tab_z,3,FALSE)&amp;(13+((ROW()-3)*4))),BD!$W$12)*BD!$X$12)</f>
        <v>0</v>
      </c>
      <c r="ET4" s="35">
        <f ca="1">IF($A4="","",COUNTIF(INDIRECT("'Planning'!"&amp;VLOOKUP($A$1,tab_z,2,FALSE)&amp;(10+((ROW()-3)*4))&amp;":"&amp;VLOOKUP($A$1,tab_z,3,FALSE)&amp;(13+((ROW()-3)*4))),BD!$W$13)*BD!$X$13)</f>
        <v>0</v>
      </c>
      <c r="EU4" s="35">
        <f ca="1">IF($A4="","",COUNTIF(INDIRECT("'Planning'!"&amp;VLOOKUP($A$1,tab_z,2,FALSE)&amp;(10+((ROW()-3)*4))&amp;":"&amp;VLOOKUP($A$1,tab_z,3,FALSE)&amp;(13+((ROW()-3)*4))),BD!$W$14)*BD!$X$14)</f>
        <v>0</v>
      </c>
      <c r="EV4" s="35">
        <f ca="1">IF($A4="","",COUNTIF(INDIRECT("'Planning'!"&amp;VLOOKUP($A$1,tab_z,2,FALSE)&amp;(10+((ROW()-3)*4))&amp;":"&amp;VLOOKUP($A$1,tab_z,3,FALSE)&amp;(13+((ROW()-3)*4))),BD!$W$15)*BD!$X$15)</f>
        <v>0</v>
      </c>
      <c r="EW4" s="35">
        <f ca="1">IF($A4="","",COUNTIF(INDIRECT("'Planning'!"&amp;VLOOKUP($A$1,tab_z,2,FALSE)&amp;(10+((ROW()-3)*4))&amp;":"&amp;VLOOKUP($A$1,tab_z,3,FALSE)&amp;(13+((ROW()-3)*4))),BD!$W$16)*BD!$X$16)</f>
        <v>0</v>
      </c>
      <c r="EX4" s="35">
        <f ca="1">IF($A4="","",COUNTIF(INDIRECT("'Planning'!"&amp;VLOOKUP($A$1,tab_z,2,FALSE)&amp;(10+((ROW()-3)*4))&amp;":"&amp;VLOOKUP($A$1,tab_z,3,FALSE)&amp;(13+((ROW()-3)*4))),BD!$W$17)*BD!$X$17)</f>
        <v>0</v>
      </c>
      <c r="EY4" s="35">
        <f ca="1">IF($A4="","",COUNTIF(INDIRECT("'Planning'!"&amp;VLOOKUP($A$1,tab_z,2,FALSE)&amp;(10+((ROW()-3)*4))&amp;":"&amp;VLOOKUP($A$1,tab_z,3,FALSE)&amp;(13+((ROW()-3)*4))),BD!$W$18)*BD!$X$18)</f>
        <v>0</v>
      </c>
      <c r="EZ4" s="35">
        <f ca="1">IF($A4="","",COUNTIF(INDIRECT("'Planning'!"&amp;VLOOKUP($A$1,tab_z,2,FALSE)&amp;(10+((ROW()-3)*4))&amp;":"&amp;VLOOKUP($A$1,tab_z,3,FALSE)&amp;(13+((ROW()-3)*4))),BD!$W$19)*BD!$X$19)</f>
        <v>0</v>
      </c>
      <c r="FA4" s="35">
        <f ca="1">IF($A4="","",COUNTIF(INDIRECT("'Planning'!"&amp;VLOOKUP($A$1,tab_z,2,FALSE)&amp;(10+((ROW()-3)*4))&amp;":"&amp;VLOOKUP($A$1,tab_z,3,FALSE)&amp;(13+((ROW()-3)*4))),BD!$W$20)*BD!$X$20)</f>
        <v>0</v>
      </c>
      <c r="FB4" s="35">
        <f t="shared" ca="1" si="9"/>
        <v>0</v>
      </c>
      <c r="FC4" s="35">
        <f ca="1">IF($A4="","",COUNTIF(INDIRECT("'Planning'!"&amp;VLOOKUP($A$1,tab_z,2,FALSE)&amp;(10+((ROW()-3)*4))&amp;":"&amp;VLOOKUP($A$1,tab_z,3,FALSE)&amp;(13+((ROW()-3)*4))),BD!$Z$2)*BD!$AA$2)</f>
        <v>0</v>
      </c>
      <c r="FD4" s="35">
        <f ca="1">IF($A4="","",COUNTIF(INDIRECT("'Planning'!"&amp;VLOOKUP($A$1,tab_z,2,FALSE)&amp;(10+((ROW()-3)*4))&amp;":"&amp;VLOOKUP($A$1,tab_z,3,FALSE)&amp;(13+((ROW()-3)*4))),BD!$Z$3)*BD!$AA$3)</f>
        <v>0</v>
      </c>
      <c r="FE4" s="35">
        <f ca="1">IF($A4="","",COUNTIF(INDIRECT("'Planning'!"&amp;VLOOKUP($A$1,tab_z,2,FALSE)&amp;(10+((ROW()-3)*4))&amp;":"&amp;VLOOKUP($A$1,tab_z,3,FALSE)&amp;(13+((ROW()-3)*4))),BD!$Z$4)*BD!$AA$4)</f>
        <v>0</v>
      </c>
      <c r="FF4" s="35">
        <f ca="1">IF($A4="","",COUNTIF(INDIRECT("'Planning'!"&amp;VLOOKUP($A$1,tab_z,2,FALSE)&amp;(10+((ROW()-3)*4))&amp;":"&amp;VLOOKUP($A$1,tab_z,3,FALSE)&amp;(13+((ROW()-3)*4))),BD!$Z$5)*BD!$AA$5)</f>
        <v>0</v>
      </c>
      <c r="FG4" s="35">
        <f ca="1">IF($A4="","",COUNTIF(INDIRECT("'Planning'!"&amp;VLOOKUP($A$1,tab_z,2,FALSE)&amp;(10+((ROW()-3)*4))&amp;":"&amp;VLOOKUP($A$1,tab_z,3,FALSE)&amp;(13+((ROW()-3)*4))),BD!$Z$6)*BD!$AA$6)</f>
        <v>0</v>
      </c>
      <c r="FH4" s="35">
        <f ca="1">IF($A4="","",COUNTIF(INDIRECT("'Planning'!"&amp;VLOOKUP($A$1,tab_z,2,FALSE)&amp;(10+((ROW()-3)*4))&amp;":"&amp;VLOOKUP($A$1,tab_z,3,FALSE)&amp;(13+((ROW()-3)*4))),BD!$Z$7)*BD!$AA$7)</f>
        <v>0</v>
      </c>
      <c r="FI4" s="35">
        <f ca="1">IF($A4="","",COUNTIF(INDIRECT("'Planning'!"&amp;VLOOKUP($A$1,tab_z,2,FALSE)&amp;(10+((ROW()-3)*4))&amp;":"&amp;VLOOKUP($A$1,tab_z,3,FALSE)&amp;(13+((ROW()-3)*4))),BD!$Z$8)*BD!$AA$8)</f>
        <v>0</v>
      </c>
      <c r="FJ4" s="35">
        <f ca="1">IF($A4="","",COUNTIF(INDIRECT("'Planning'!"&amp;VLOOKUP($A$1,tab_z,2,FALSE)&amp;(10+((ROW()-3)*4))&amp;":"&amp;VLOOKUP($A$1,tab_z,3,FALSE)&amp;(13+((ROW()-3)*4))),BD!$Z$9)*BD!$AA$9)</f>
        <v>0</v>
      </c>
      <c r="FK4" s="35">
        <f ca="1">IF($A4="","",COUNTIF(INDIRECT("'Planning'!"&amp;VLOOKUP($A$1,tab_z,2,FALSE)&amp;(10+((ROW()-3)*4))&amp;":"&amp;VLOOKUP($A$1,tab_z,3,FALSE)&amp;(13+((ROW()-3)*4))),BD!$Z$10)*BD!$AA$10)</f>
        <v>0</v>
      </c>
      <c r="FL4" s="35">
        <f ca="1">IF($A4="","",COUNTIF(INDIRECT("'Planning'!"&amp;VLOOKUP($A$1,tab_z,2,FALSE)&amp;(10+((ROW()-3)*4))&amp;":"&amp;VLOOKUP($A$1,tab_z,3,FALSE)&amp;(13+((ROW()-3)*4))),BD!$Z$11)*BD!$AA$11)</f>
        <v>0</v>
      </c>
      <c r="FM4" s="35">
        <f ca="1">IF($A4="","",COUNTIF(INDIRECT("'Planning'!"&amp;VLOOKUP($A$1,tab_z,2,FALSE)&amp;(10+((ROW()-3)*4))&amp;":"&amp;VLOOKUP($A$1,tab_z,3,FALSE)&amp;(13+((ROW()-3)*4))),BD!$Z$12)*BD!$AA$12)</f>
        <v>0</v>
      </c>
      <c r="FN4" s="35">
        <f ca="1">IF($A4="","",COUNTIF(INDIRECT("'Planning'!"&amp;VLOOKUP($A$1,tab_z,2,FALSE)&amp;(10+((ROW()-3)*4))&amp;":"&amp;VLOOKUP($A$1,tab_z,3,FALSE)&amp;(13+((ROW()-3)*4))),BD!$Z$13)*BD!$AA$13)</f>
        <v>0</v>
      </c>
      <c r="FO4" s="35">
        <f ca="1">IF($A4="","",COUNTIF(INDIRECT("'Planning'!"&amp;VLOOKUP($A$1,tab_z,2,FALSE)&amp;(10+((ROW()-3)*4))&amp;":"&amp;VLOOKUP($A$1,tab_z,3,FALSE)&amp;(13+((ROW()-3)*4))),BD!$Z$14)*BD!$AA$14)</f>
        <v>0</v>
      </c>
      <c r="FP4" s="35">
        <f ca="1">IF($A4="","",COUNTIF(INDIRECT("'Planning'!"&amp;VLOOKUP($A$1,tab_z,2,FALSE)&amp;(10+((ROW()-3)*4))&amp;":"&amp;VLOOKUP($A$1,tab_z,3,FALSE)&amp;(13+((ROW()-3)*4))),BD!$Z$15)*BD!$AA$15)</f>
        <v>0</v>
      </c>
      <c r="FQ4" s="35">
        <f ca="1">IF($A4="","",COUNTIF(INDIRECT("'Planning'!"&amp;VLOOKUP($A$1,tab_z,2,FALSE)&amp;(10+((ROW()-3)*4))&amp;":"&amp;VLOOKUP($A$1,tab_z,3,FALSE)&amp;(13+((ROW()-3)*4))),BD!$Z$16)*BD!$AA$16)</f>
        <v>0</v>
      </c>
      <c r="FR4" s="35">
        <f ca="1">IF($A4="","",COUNTIF(INDIRECT("'Planning'!"&amp;VLOOKUP($A$1,tab_z,2,FALSE)&amp;(10+((ROW()-3)*4))&amp;":"&amp;VLOOKUP($A$1,tab_z,3,FALSE)&amp;(13+((ROW()-3)*4))),BD!$Z$17)*BD!$AA$17)</f>
        <v>0</v>
      </c>
      <c r="FS4" s="35">
        <f ca="1">IF($A4="","",COUNTIF(INDIRECT("'Planning'!"&amp;VLOOKUP($A$1,tab_z,2,FALSE)&amp;(10+((ROW()-3)*4))&amp;":"&amp;VLOOKUP($A$1,tab_z,3,FALSE)&amp;(13+((ROW()-3)*4))),BD!$Z$18)*BD!$AA$18)</f>
        <v>0</v>
      </c>
      <c r="FT4" s="35">
        <f ca="1">IF($A4="","",COUNTIF(INDIRECT("'Planning'!"&amp;VLOOKUP($A$1,tab_z,2,FALSE)&amp;(10+((ROW()-3)*4))&amp;":"&amp;VLOOKUP($A$1,tab_z,3,FALSE)&amp;(13+((ROW()-3)*4))),BD!$Z$19)*BD!$AA$19)</f>
        <v>0</v>
      </c>
      <c r="FU4" s="35">
        <f ca="1">IF($A4="","",COUNTIF(INDIRECT("'Planning'!"&amp;VLOOKUP($A$1,tab_z,2,FALSE)&amp;(10+((ROW()-3)*4))&amp;":"&amp;VLOOKUP($A$1,tab_z,3,FALSE)&amp;(13+((ROW()-3)*4))),BD!$Z$20)*BD!$AA$20)</f>
        <v>0</v>
      </c>
      <c r="FV4" s="35">
        <f t="shared" ca="1" si="10"/>
        <v>0</v>
      </c>
      <c r="FW4" s="205">
        <f t="shared" ca="1" si="11"/>
        <v>7</v>
      </c>
    </row>
    <row r="5" spans="1:179" ht="18.75" customHeight="1" x14ac:dyDescent="0.2">
      <c r="A5" s="35" t="str">
        <f t="shared" ca="1" si="0"/>
        <v>Personnel 03</v>
      </c>
      <c r="B5" s="35">
        <v>0</v>
      </c>
      <c r="C5" s="35">
        <v>0</v>
      </c>
      <c r="D5" s="35">
        <f t="shared" ca="1" si="1"/>
        <v>0</v>
      </c>
      <c r="E5" s="35">
        <f t="shared" ca="1" si="2"/>
        <v>0</v>
      </c>
      <c r="F5" s="35">
        <f ca="1">IF($A5="","",COUNTIF(INDIRECT("'Planning'!"&amp;VLOOKUP($A$1,tab_z,2,FALSE)&amp;(10+((ROW()-3)*4))&amp;":"&amp;VLOOKUP($A$1,tab_z,3,FALSE)&amp;(13+((ROW()-3)*4))),BD!$B$2))</f>
        <v>0</v>
      </c>
      <c r="G5" s="35">
        <f ca="1">IF($A5="","",COUNTIF(INDIRECT("'Planning'!"&amp;VLOOKUP($A$1,tab_z,2,FALSE)&amp;(10+((ROW()-3)*4))&amp;":"&amp;VLOOKUP($A$1,tab_z,3,FALSE)&amp;(13+((ROW()-3)*4))),BD!$B$3))</f>
        <v>0</v>
      </c>
      <c r="H5" s="35">
        <f ca="1">IF($A5="","",COUNTIF(INDIRECT("'Planning'!"&amp;VLOOKUP($A$1,tab_z,2,FALSE)&amp;(10+((ROW()-3)*4))&amp;":"&amp;VLOOKUP($A$1,tab_z,3,FALSE)&amp;(13+((ROW()-3)*4))),BD!$B$4))</f>
        <v>0</v>
      </c>
      <c r="I5" s="35">
        <f ca="1">IF($A5="","",COUNTIF(INDIRECT("'Planning'!"&amp;VLOOKUP($A$1,tab_z,2,FALSE)&amp;(10+((ROW()-3)*4))&amp;":"&amp;VLOOKUP($A$1,tab_z,3,FALSE)&amp;(13+((ROW()-3)*4))),BD!$B$5))</f>
        <v>0</v>
      </c>
      <c r="J5" s="35">
        <f ca="1">IF($A5="","",COUNTIF(INDIRECT("'Planning'!"&amp;VLOOKUP($A$1,tab_z,2,FALSE)&amp;(10+((ROW()-3)*4))&amp;":"&amp;VLOOKUP($A$1,tab_z,3,FALSE)&amp;(13+((ROW()-3)*4))),BD!$B$6))</f>
        <v>0</v>
      </c>
      <c r="K5" s="35">
        <f ca="1">IF($A5="","",COUNTIF(INDIRECT("'Planning'!"&amp;VLOOKUP($A$1,tab_z,2,FALSE)&amp;(10+((ROW()-3)*4))&amp;":"&amp;VLOOKUP($A$1,tab_z,3,FALSE)&amp;(13+((ROW()-3)*4))),BD!$B$7))</f>
        <v>0</v>
      </c>
      <c r="L5" s="35">
        <f ca="1">IF($A5="","",COUNTIF(INDIRECT("'Planning'!"&amp;VLOOKUP($A$1,tab_z,2,FALSE)&amp;(10+((ROW()-3)*4))&amp;":"&amp;VLOOKUP($A$1,tab_z,3,FALSE)&amp;(13+((ROW()-3)*4))),BD!$B$8))</f>
        <v>0</v>
      </c>
      <c r="M5" s="35">
        <f ca="1">IF($A5="","",COUNTIF(INDIRECT("'Planning'!"&amp;VLOOKUP($A$1,tab_z,2,FALSE)&amp;(10+((ROW()-3)*4))&amp;":"&amp;VLOOKUP($A$1,tab_z,3,FALSE)&amp;(13+((ROW()-3)*4))),BD!$B$9))</f>
        <v>0</v>
      </c>
      <c r="N5" s="35">
        <f ca="1">IF($A5="","",COUNTIF(INDIRECT("'Planning'!"&amp;VLOOKUP($A$1,tab_z,2,FALSE)&amp;(10+((ROW()-3)*4))&amp;":"&amp;VLOOKUP($A$1,tab_z,3,FALSE)&amp;(13+((ROW()-3)*4))),BD!$B$10))</f>
        <v>0</v>
      </c>
      <c r="O5" s="35">
        <f ca="1">IF($A5="","",COUNTIF(INDIRECT("'Planning'!"&amp;VLOOKUP($A$1,tab_z,2,FALSE)&amp;(10+((ROW()-3)*4))&amp;":"&amp;VLOOKUP($A$1,tab_z,3,FALSE)&amp;(13+((ROW()-3)*4))),BD!$B$11))</f>
        <v>0</v>
      </c>
      <c r="P5" s="35">
        <f ca="1">IF($A5="","",COUNTIF(INDIRECT("'Planning'!"&amp;VLOOKUP($A$1,tab_z,2,FALSE)&amp;(10+((ROW()-3)*4))&amp;":"&amp;VLOOKUP($A$1,tab_z,3,FALSE)&amp;(13+((ROW()-3)*4))),BD!$B$12))</f>
        <v>0</v>
      </c>
      <c r="Q5" s="35">
        <f ca="1">IF($A5="","",COUNTIF(INDIRECT("'Planning'!"&amp;VLOOKUP($A$1,tab_z,2,FALSE)&amp;(10+((ROW()-3)*4))&amp;":"&amp;VLOOKUP($A$1,tab_z,3,FALSE)&amp;(13+((ROW()-3)*4))),BD!$B$13))</f>
        <v>0</v>
      </c>
      <c r="R5" s="35">
        <f ca="1">IF($A5="","",COUNTIF(INDIRECT("'Planning'!"&amp;VLOOKUP($A$1,tab_z,2,FALSE)&amp;(10+((ROW()-3)*4))&amp;":"&amp;VLOOKUP($A$1,tab_z,3,FALSE)&amp;(13+((ROW()-3)*4))),BD!$B$14))</f>
        <v>0</v>
      </c>
      <c r="S5" s="35">
        <f ca="1">IF($A5="","",COUNTIF(INDIRECT("'Planning'!"&amp;VLOOKUP($A$1,tab_z,2,FALSE)&amp;(10+((ROW()-3)*4))&amp;":"&amp;VLOOKUP($A$1,tab_z,3,FALSE)&amp;(13+((ROW()-3)*4))),BD!$E$2)*BD!$F$2)</f>
        <v>0</v>
      </c>
      <c r="T5" s="35">
        <f ca="1">IF($A5="","",COUNTIF(INDIRECT("'Planning'!"&amp;VLOOKUP($A$1,tab_z,2,FALSE)&amp;(10+((ROW()-3)*4))&amp;":"&amp;VLOOKUP($A$1,tab_z,3,FALSE)&amp;(13+((ROW()-3)*4))),BD!$E$3)*BD!$F$3)</f>
        <v>0</v>
      </c>
      <c r="U5" s="35">
        <f ca="1">IF($A5="","",COUNTIF(INDIRECT("'Planning'!"&amp;VLOOKUP($A$1,tab_z,2,FALSE)&amp;(10+((ROW()-3)*4))&amp;":"&amp;VLOOKUP($A$1,tab_z,3,FALSE)&amp;(13+((ROW()-3)*4))),BD!$E$4)*BD!$F$4)</f>
        <v>0</v>
      </c>
      <c r="V5" s="35">
        <f ca="1">IF($A5="","",COUNTIF(INDIRECT("'Planning'!"&amp;VLOOKUP($A$1,tab_z,2,FALSE)&amp;(10+((ROW()-3)*4))&amp;":"&amp;VLOOKUP($A$1,tab_z,3,FALSE)&amp;(13+((ROW()-3)*4))),BD!$E$5)*BD!$F$5)</f>
        <v>0</v>
      </c>
      <c r="W5" s="35">
        <f ca="1">IF($A5="","",COUNTIF(INDIRECT("'Planning'!"&amp;VLOOKUP($A$1,tab_z,2,FALSE)&amp;(10+((ROW()-3)*4))&amp;":"&amp;VLOOKUP($A$1,tab_z,3,FALSE)&amp;(13+((ROW()-3)*4))),BD!$E$6)*BD!$F$6)</f>
        <v>0</v>
      </c>
      <c r="X5" s="35">
        <f ca="1">IF($A5="","",COUNTIF(INDIRECT("'Planning'!"&amp;VLOOKUP($A$1,tab_z,2,FALSE)&amp;(10+((ROW()-3)*4))&amp;":"&amp;VLOOKUP($A$1,tab_z,3,FALSE)&amp;(13+((ROW()-3)*4))),BD!$E$7)*BD!$F$7)</f>
        <v>0</v>
      </c>
      <c r="Y5" s="35">
        <f ca="1">IF($A5="","",COUNTIF(INDIRECT("'Planning'!"&amp;VLOOKUP($A$1,tab_z,2,FALSE)&amp;(10+((ROW()-3)*4))&amp;":"&amp;VLOOKUP($A$1,tab_z,3,FALSE)&amp;(13+((ROW()-3)*4))),BD!$E$8)*BD!$F$8)</f>
        <v>0</v>
      </c>
      <c r="Z5" s="35">
        <f ca="1">IF($A5="","",COUNTIF(INDIRECT("'Planning'!"&amp;VLOOKUP($A$1,tab_z,2,FALSE)&amp;(10+((ROW()-3)*4))&amp;":"&amp;VLOOKUP($A$1,tab_z,3,FALSE)&amp;(13+((ROW()-3)*4))),BD!$E$9)*BD!$F$9)</f>
        <v>0</v>
      </c>
      <c r="AA5" s="35">
        <f ca="1">IF($A5="","",COUNTIF(INDIRECT("'Planning'!"&amp;VLOOKUP($A$1,tab_z,2,FALSE)&amp;(10+((ROW()-3)*4))&amp;":"&amp;VLOOKUP($A$1,tab_z,3,FALSE)&amp;(13+((ROW()-3)*4))),BD!$E$10)*BD!$F$10)</f>
        <v>0</v>
      </c>
      <c r="AB5" s="35">
        <f ca="1">IF($A5="","",COUNTIF(INDIRECT("'Planning'!"&amp;VLOOKUP($A$1,tab_z,2,FALSE)&amp;(10+((ROW()-3)*4))&amp;":"&amp;VLOOKUP($A$1,tab_z,3,FALSE)&amp;(13+((ROW()-3)*4))),BD!$E$11)*BD!$F$11)</f>
        <v>0</v>
      </c>
      <c r="AC5" s="35">
        <f ca="1">IF($A5="","",COUNTIF(INDIRECT("'Planning'!"&amp;VLOOKUP($A$1,tab_z,2,FALSE)&amp;(10+((ROW()-3)*4))&amp;":"&amp;VLOOKUP($A$1,tab_z,3,FALSE)&amp;(13+((ROW()-3)*4))),BD!$E$12)*BD!$F$12)</f>
        <v>0</v>
      </c>
      <c r="AD5" s="35">
        <f ca="1">IF($A5="","",COUNTIF(INDIRECT("'Planning'!"&amp;VLOOKUP($A$1,tab_z,2,FALSE)&amp;(10+((ROW()-3)*4))&amp;":"&amp;VLOOKUP($A$1,tab_z,3,FALSE)&amp;(13+((ROW()-3)*4))),BD!$E$13)*BD!$F$13)</f>
        <v>0</v>
      </c>
      <c r="AE5" s="35">
        <f ca="1">IF($A5="","",COUNTIF(INDIRECT("'Planning'!"&amp;VLOOKUP($A$1,tab_z,2,FALSE)&amp;(10+((ROW()-3)*4))&amp;":"&amp;VLOOKUP($A$1,tab_z,3,FALSE)&amp;(13+((ROW()-3)*4))),BD!$E$14)*BD!$F$14)</f>
        <v>0</v>
      </c>
      <c r="AF5" s="35">
        <f ca="1">IF($A5="","",COUNTIF(INDIRECT("'Planning'!"&amp;VLOOKUP($A$1,tab_z,2,FALSE)&amp;(10+((ROW()-3)*4))&amp;":"&amp;VLOOKUP($A$1,tab_z,3,FALSE)&amp;(13+((ROW()-3)*4))),BD!$E$15)*BD!$F$15)</f>
        <v>0</v>
      </c>
      <c r="AG5" s="35">
        <f ca="1">IF($A5="","",COUNTIF(INDIRECT("'Planning'!"&amp;VLOOKUP($A$1,tab_z,2,FALSE)&amp;(10+((ROW()-3)*4))&amp;":"&amp;VLOOKUP($A$1,tab_z,3,FALSE)&amp;(13+((ROW()-3)*4))),BD!$E$16)*BD!$F$16)</f>
        <v>0</v>
      </c>
      <c r="AH5" s="35">
        <f ca="1">IF($A5="","",COUNTIF(INDIRECT("'Planning'!"&amp;VLOOKUP($A$1,tab_z,2,FALSE)&amp;(10+((ROW()-3)*4))&amp;":"&amp;VLOOKUP($A$1,tab_z,3,FALSE)&amp;(13+((ROW()-3)*4))),BD!$E$17)*BD!$F$17)</f>
        <v>0</v>
      </c>
      <c r="AI5" s="35">
        <f ca="1">IF($A5="","",COUNTIF(INDIRECT("'Planning'!"&amp;VLOOKUP($A$1,tab_z,2,FALSE)&amp;(10+((ROW()-3)*4))&amp;":"&amp;VLOOKUP($A$1,tab_z,3,FALSE)&amp;(13+((ROW()-3)*4))),BD!$E$18)*BD!$F$18)</f>
        <v>0</v>
      </c>
      <c r="AJ5" s="35">
        <f ca="1">IF($A5="","",COUNTIF(INDIRECT("'Planning'!"&amp;VLOOKUP($A$1,tab_z,2,FALSE)&amp;(10+((ROW()-3)*4))&amp;":"&amp;VLOOKUP($A$1,tab_z,3,FALSE)&amp;(13+((ROW()-3)*4))),BD!$E$19)*BD!$F$19)</f>
        <v>0</v>
      </c>
      <c r="AK5" s="35">
        <f ca="1">IF($A5="","",COUNTIF(INDIRECT("'Planning'!"&amp;VLOOKUP($A$1,tab_z,2,FALSE)&amp;(10+((ROW()-3)*4))&amp;":"&amp;VLOOKUP($A$1,tab_z,3,FALSE)&amp;(13+((ROW()-3)*4))),BD!$E$20)*BD!$F$20)</f>
        <v>0</v>
      </c>
      <c r="AL5" s="35">
        <f t="shared" ca="1" si="3"/>
        <v>0</v>
      </c>
      <c r="AM5" s="35">
        <f ca="1">IF($A5="","",COUNTIF(INDIRECT("'Planning'!"&amp;VLOOKUP($A$1,tab_z,2,FALSE)&amp;(10+((ROW()-3)*4))&amp;":"&amp;VLOOKUP($A$1,tab_z,3,FALSE)&amp;(13+((ROW()-3)*4))),BD!$H$2)*BD!$I$2)</f>
        <v>0</v>
      </c>
      <c r="AN5" s="35">
        <f ca="1">IF($A5="","",COUNTIF(INDIRECT("'Planning'!"&amp;VLOOKUP($A$1,tab_z,2,FALSE)&amp;(10+((ROW()-3)*4))&amp;":"&amp;VLOOKUP($A$1,tab_z,3,FALSE)&amp;(13+((ROW()-3)*4))),BD!$H$3)*BD!$I$3)</f>
        <v>0</v>
      </c>
      <c r="AO5" s="35">
        <f ca="1">IF($A5="","",COUNTIF(INDIRECT("'Planning'!"&amp;VLOOKUP($A$1,tab_z,2,FALSE)&amp;(10+((ROW()-3)*4))&amp;":"&amp;VLOOKUP($A$1,tab_z,3,FALSE)&amp;(13+((ROW()-3)*4))),BD!$H$4)*BD!$I$4)</f>
        <v>0</v>
      </c>
      <c r="AP5" s="35">
        <f ca="1">IF($A5="","",COUNTIF(INDIRECT("'Planning'!"&amp;VLOOKUP($A$1,tab_z,2,FALSE)&amp;(10+((ROW()-3)*4))&amp;":"&amp;VLOOKUP($A$1,tab_z,3,FALSE)&amp;(13+((ROW()-3)*4))),BD!$H$5)*BD!$I$5)</f>
        <v>0</v>
      </c>
      <c r="AQ5" s="35">
        <f ca="1">IF($A5="","",COUNTIF(INDIRECT("'Planning'!"&amp;VLOOKUP($A$1,tab_z,2,FALSE)&amp;(10+((ROW()-3)*4))&amp;":"&amp;VLOOKUP($A$1,tab_z,3,FALSE)&amp;(13+((ROW()-3)*4))),BD!$H$6)*BD!$I$6)</f>
        <v>0</v>
      </c>
      <c r="AR5" s="35">
        <f ca="1">IF($A5="","",COUNTIF(INDIRECT("'Planning'!"&amp;VLOOKUP($A$1,tab_z,2,FALSE)&amp;(10+((ROW()-3)*4))&amp;":"&amp;VLOOKUP($A$1,tab_z,3,FALSE)&amp;(13+((ROW()-3)*4))),BD!$H$7)*BD!$I$7)</f>
        <v>0</v>
      </c>
      <c r="AS5" s="35">
        <f ca="1">IF($A5="","",COUNTIF(INDIRECT("'Planning'!"&amp;VLOOKUP($A$1,tab_z,2,FALSE)&amp;(10+((ROW()-3)*4))&amp;":"&amp;VLOOKUP($A$1,tab_z,3,FALSE)&amp;(13+((ROW()-3)*4))),BD!$H$8)*BD!$I$8)</f>
        <v>0</v>
      </c>
      <c r="AT5" s="35">
        <f ca="1">IF($A5="","",COUNTIF(INDIRECT("'Planning'!"&amp;VLOOKUP($A$1,tab_z,2,FALSE)&amp;(10+((ROW()-3)*4))&amp;":"&amp;VLOOKUP($A$1,tab_z,3,FALSE)&amp;(13+((ROW()-3)*4))),BD!$H$9)*BD!$I$9)</f>
        <v>0</v>
      </c>
      <c r="AU5" s="35">
        <f ca="1">IF($A5="","",COUNTIF(INDIRECT("'Planning'!"&amp;VLOOKUP($A$1,tab_z,2,FALSE)&amp;(10+((ROW()-3)*4))&amp;":"&amp;VLOOKUP($A$1,tab_z,3,FALSE)&amp;(13+((ROW()-3)*4))),BD!$H$10)*BD!$I$10)</f>
        <v>0</v>
      </c>
      <c r="AV5" s="35">
        <f ca="1">IF($A5="","",COUNTIF(INDIRECT("'Planning'!"&amp;VLOOKUP($A$1,tab_z,2,FALSE)&amp;(10+((ROW()-3)*4))&amp;":"&amp;VLOOKUP($A$1,tab_z,3,FALSE)&amp;(13+((ROW()-3)*4))),BD!$H$11)*BD!$I$11)</f>
        <v>0</v>
      </c>
      <c r="AW5" s="35">
        <f ca="1">IF($A5="","",COUNTIF(INDIRECT("'Planning'!"&amp;VLOOKUP($A$1,tab_z,2,FALSE)&amp;(10+((ROW()-3)*4))&amp;":"&amp;VLOOKUP($A$1,tab_z,3,FALSE)&amp;(13+((ROW()-3)*4))),BD!$H$12)*BD!$I$12)</f>
        <v>0</v>
      </c>
      <c r="AX5" s="35">
        <f ca="1">IF($A5="","",COUNTIF(INDIRECT("'Planning'!"&amp;VLOOKUP($A$1,tab_z,2,FALSE)&amp;(10+((ROW()-3)*4))&amp;":"&amp;VLOOKUP($A$1,tab_z,3,FALSE)&amp;(13+((ROW()-3)*4))),BD!$H$13)*BD!$I$13)</f>
        <v>0</v>
      </c>
      <c r="AY5" s="35">
        <f ca="1">IF($A5="","",COUNTIF(INDIRECT("'Planning'!"&amp;VLOOKUP($A$1,tab_z,2,FALSE)&amp;(10+((ROW()-3)*4))&amp;":"&amp;VLOOKUP($A$1,tab_z,3,FALSE)&amp;(13+((ROW()-3)*4))),BD!$H$14)*BD!$I$14)</f>
        <v>0</v>
      </c>
      <c r="AZ5" s="35">
        <f ca="1">IF($A5="","",COUNTIF(INDIRECT("'Planning'!"&amp;VLOOKUP($A$1,tab_z,2,FALSE)&amp;(10+((ROW()-3)*4))&amp;":"&amp;VLOOKUP($A$1,tab_z,3,FALSE)&amp;(13+((ROW()-3)*4))),BD!$H$15)*BD!$I$15)</f>
        <v>0</v>
      </c>
      <c r="BA5" s="35">
        <f ca="1">IF($A5="","",COUNTIF(INDIRECT("'Planning'!"&amp;VLOOKUP($A$1,tab_z,2,FALSE)&amp;(10+((ROW()-3)*4))&amp;":"&amp;VLOOKUP($A$1,tab_z,3,FALSE)&amp;(13+((ROW()-3)*4))),BD!$H$16)*BD!$I$16)</f>
        <v>0</v>
      </c>
      <c r="BB5" s="35">
        <f ca="1">IF($A5="","",COUNTIF(INDIRECT("'Planning'!"&amp;VLOOKUP($A$1,tab_z,2,FALSE)&amp;(10+((ROW()-3)*4))&amp;":"&amp;VLOOKUP($A$1,tab_z,3,FALSE)&amp;(13+((ROW()-3)*4))),BD!$H$17)*BD!$I$17)</f>
        <v>0</v>
      </c>
      <c r="BC5" s="35">
        <f ca="1">IF($A5="","",COUNTIF(INDIRECT("'Planning'!"&amp;VLOOKUP($A$1,tab_z,2,FALSE)&amp;(10+((ROW()-3)*4))&amp;":"&amp;VLOOKUP($A$1,tab_z,3,FALSE)&amp;(13+((ROW()-3)*4))),BD!$H$18)*BD!$I$18)</f>
        <v>0</v>
      </c>
      <c r="BD5" s="35">
        <f ca="1">IF($A5="","",COUNTIF(INDIRECT("'Planning'!"&amp;VLOOKUP($A$1,tab_z,2,FALSE)&amp;(10+((ROW()-3)*4))&amp;":"&amp;VLOOKUP($A$1,tab_z,3,FALSE)&amp;(13+((ROW()-3)*4))),BD!$H$19)*BD!$I$19)</f>
        <v>0</v>
      </c>
      <c r="BE5" s="35">
        <f ca="1">IF($A5="","",COUNTIF(INDIRECT("'Planning'!"&amp;VLOOKUP($A$1,tab_z,2,FALSE)&amp;(10+((ROW()-3)*4))&amp;":"&amp;VLOOKUP($A$1,tab_z,3,FALSE)&amp;(13+((ROW()-3)*4))),BD!$H$20)*BD!$I$20)</f>
        <v>0</v>
      </c>
      <c r="BF5" s="35">
        <f t="shared" ca="1" si="4"/>
        <v>0</v>
      </c>
      <c r="BG5" s="35">
        <f ca="1">IF($A5="","",COUNTIF(INDIRECT("'Planning'!"&amp;VLOOKUP($A$1,tab_z,2,FALSE)&amp;(10+((ROW()-3)*4))&amp;":"&amp;VLOOKUP($A$1,tab_z,3,FALSE)&amp;(13+((ROW()-3)*4))),BD!$K$2)*BD!$L$2)</f>
        <v>0</v>
      </c>
      <c r="BH5" s="35">
        <f ca="1">IF($A5="","",COUNTIF(INDIRECT("'Planning'!"&amp;VLOOKUP($A$1,tab_z,2,FALSE)&amp;(10+((ROW()-3)*4))&amp;":"&amp;VLOOKUP($A$1,tab_z,3,FALSE)&amp;(13+((ROW()-3)*4))),BD!$K$3)*BD!$L$3)</f>
        <v>0</v>
      </c>
      <c r="BI5" s="35">
        <f ca="1">IF($A5="","",COUNTIF(INDIRECT("'Planning'!"&amp;VLOOKUP($A$1,tab_z,2,FALSE)&amp;(10+((ROW()-3)*4))&amp;":"&amp;VLOOKUP($A$1,tab_z,3,FALSE)&amp;(13+((ROW()-3)*4))),BD!$K$4)*BD!$L$4)</f>
        <v>0</v>
      </c>
      <c r="BJ5" s="35">
        <f ca="1">IF($A5="","",COUNTIF(INDIRECT("'Planning'!"&amp;VLOOKUP($A$1,tab_z,2,FALSE)&amp;(10+((ROW()-3)*4))&amp;":"&amp;VLOOKUP($A$1,tab_z,3,FALSE)&amp;(13+((ROW()-3)*4))),BD!$K$5)*BD!$L$5)</f>
        <v>0</v>
      </c>
      <c r="BK5" s="35">
        <f ca="1">IF($A5="","",COUNTIF(INDIRECT("'Planning'!"&amp;VLOOKUP($A$1,tab_z,2,FALSE)&amp;(10+((ROW()-3)*4))&amp;":"&amp;VLOOKUP($A$1,tab_z,3,FALSE)&amp;(13+((ROW()-3)*4))),BD!$K$6)*BD!$L$6)</f>
        <v>0</v>
      </c>
      <c r="BL5" s="35">
        <f ca="1">IF($A5="","",COUNTIF(INDIRECT("'Planning'!"&amp;VLOOKUP($A$1,tab_z,2,FALSE)&amp;(10+((ROW()-3)*4))&amp;":"&amp;VLOOKUP($A$1,tab_z,3,FALSE)&amp;(13+((ROW()-3)*4))),BD!$K$7)*BD!$L$7)</f>
        <v>0</v>
      </c>
      <c r="BM5" s="35">
        <f ca="1">IF($A5="","",COUNTIF(INDIRECT("'Planning'!"&amp;VLOOKUP($A$1,tab_z,2,FALSE)&amp;(10+((ROW()-3)*4))&amp;":"&amp;VLOOKUP($A$1,tab_z,3,FALSE)&amp;(13+((ROW()-3)*4))),BD!$K$8)*BD!$L$8)</f>
        <v>0</v>
      </c>
      <c r="BN5" s="35">
        <f ca="1">IF($A5="","",COUNTIF(INDIRECT("'Planning'!"&amp;VLOOKUP($A$1,tab_z,2,FALSE)&amp;(10+((ROW()-3)*4))&amp;":"&amp;VLOOKUP($A$1,tab_z,3,FALSE)&amp;(13+((ROW()-3)*4))),BD!$K$9)*BD!$L$9)</f>
        <v>0</v>
      </c>
      <c r="BO5" s="35">
        <f ca="1">IF($A5="","",COUNTIF(INDIRECT("'Planning'!"&amp;VLOOKUP($A$1,tab_z,2,FALSE)&amp;(10+((ROW()-3)*4))&amp;":"&amp;VLOOKUP($A$1,tab_z,3,FALSE)&amp;(13+((ROW()-3)*4))),BD!$K$10)*BD!$L$10)</f>
        <v>0</v>
      </c>
      <c r="BP5" s="35">
        <f ca="1">IF($A5="","",COUNTIF(INDIRECT("'Planning'!"&amp;VLOOKUP($A$1,tab_z,2,FALSE)&amp;(10+((ROW()-3)*4))&amp;":"&amp;VLOOKUP($A$1,tab_z,3,FALSE)&amp;(13+((ROW()-3)*4))),BD!$K$11)*BD!$L$11)</f>
        <v>0</v>
      </c>
      <c r="BQ5" s="35">
        <f ca="1">IF($A5="","",COUNTIF(INDIRECT("'Planning'!"&amp;VLOOKUP($A$1,tab_z,2,FALSE)&amp;(10+((ROW()-3)*4))&amp;":"&amp;VLOOKUP($A$1,tab_z,3,FALSE)&amp;(13+((ROW()-3)*4))),BD!$K$12)*BD!$L$12)</f>
        <v>0</v>
      </c>
      <c r="BR5" s="35">
        <f ca="1">IF($A5="","",COUNTIF(INDIRECT("'Planning'!"&amp;VLOOKUP($A$1,tab_z,2,FALSE)&amp;(10+((ROW()-3)*4))&amp;":"&amp;VLOOKUP($A$1,tab_z,3,FALSE)&amp;(13+((ROW()-3)*4))),BD!$K$13)*BD!$L$13)</f>
        <v>0</v>
      </c>
      <c r="BS5" s="35">
        <f ca="1">IF($A5="","",COUNTIF(INDIRECT("'Planning'!"&amp;VLOOKUP($A$1,tab_z,2,FALSE)&amp;(10+((ROW()-3)*4))&amp;":"&amp;VLOOKUP($A$1,tab_z,3,FALSE)&amp;(13+((ROW()-3)*4))),BD!$K$14)*BD!$L$14)</f>
        <v>0</v>
      </c>
      <c r="BT5" s="35">
        <f ca="1">IF($A5="","",COUNTIF(INDIRECT("'Planning'!"&amp;VLOOKUP($A$1,tab_z,2,FALSE)&amp;(10+((ROW()-3)*4))&amp;":"&amp;VLOOKUP($A$1,tab_z,3,FALSE)&amp;(13+((ROW()-3)*4))),BD!$K$15)*BD!$L$15)</f>
        <v>0</v>
      </c>
      <c r="BU5" s="35">
        <f ca="1">IF($A5="","",COUNTIF(INDIRECT("'Planning'!"&amp;VLOOKUP($A$1,tab_z,2,FALSE)&amp;(10+((ROW()-3)*4))&amp;":"&amp;VLOOKUP($A$1,tab_z,3,FALSE)&amp;(13+((ROW()-3)*4))),BD!$K$16)*BD!$L$16)</f>
        <v>0</v>
      </c>
      <c r="BV5" s="35">
        <f ca="1">IF($A5="","",COUNTIF(INDIRECT("'Planning'!"&amp;VLOOKUP($A$1,tab_z,2,FALSE)&amp;(10+((ROW()-3)*4))&amp;":"&amp;VLOOKUP($A$1,tab_z,3,FALSE)&amp;(13+((ROW()-3)*4))),BD!$K$17)*BD!$L$17)</f>
        <v>0</v>
      </c>
      <c r="BW5" s="35">
        <f ca="1">IF($A5="","",COUNTIF(INDIRECT("'Planning'!"&amp;VLOOKUP($A$1,tab_z,2,FALSE)&amp;(10+((ROW()-3)*4))&amp;":"&amp;VLOOKUP($A$1,tab_z,3,FALSE)&amp;(13+((ROW()-3)*4))),BD!$K$18)*BD!$L$18)</f>
        <v>0</v>
      </c>
      <c r="BX5" s="35">
        <f ca="1">IF($A5="","",COUNTIF(INDIRECT("'Planning'!"&amp;VLOOKUP($A$1,tab_z,2,FALSE)&amp;(10+((ROW()-3)*4))&amp;":"&amp;VLOOKUP($A$1,tab_z,3,FALSE)&amp;(13+((ROW()-3)*4))),BD!$K$19)*BD!$L$19)</f>
        <v>0</v>
      </c>
      <c r="BY5" s="35">
        <f ca="1">IF($A5="","",COUNTIF(INDIRECT("'Planning'!"&amp;VLOOKUP($A$1,tab_z,2,FALSE)&amp;(10+((ROW()-3)*4))&amp;":"&amp;VLOOKUP($A$1,tab_z,3,FALSE)&amp;(13+((ROW()-3)*4))),BD!$K$20)*BD!$L$20)</f>
        <v>0</v>
      </c>
      <c r="BZ5" s="35">
        <f t="shared" ca="1" si="5"/>
        <v>0</v>
      </c>
      <c r="CA5" s="35">
        <f ca="1">IF($A5="","",COUNTIF(INDIRECT("'Planning'!"&amp;VLOOKUP($A$1,tab_z,2,FALSE)&amp;(10+((ROW()-3)*4))&amp;":"&amp;VLOOKUP($A$1,tab_z,3,FALSE)&amp;(13+((ROW()-3)*4))),BD!$N$2)*BD!$O$2)</f>
        <v>0</v>
      </c>
      <c r="CB5" s="35">
        <f ca="1">IF($A5="","",COUNTIF(INDIRECT("'Planning'!"&amp;VLOOKUP($A$1,tab_z,2,FALSE)&amp;(10+((ROW()-3)*4))&amp;":"&amp;VLOOKUP($A$1,tab_z,3,FALSE)&amp;(13+((ROW()-3)*4))),BD!$N$3)*BD!$O$3)</f>
        <v>0</v>
      </c>
      <c r="CC5" s="35">
        <f ca="1">IF($A5="","",COUNTIF(INDIRECT("'Planning'!"&amp;VLOOKUP($A$1,tab_z,2,FALSE)&amp;(10+((ROW()-3)*4))&amp;":"&amp;VLOOKUP($A$1,tab_z,3,FALSE)&amp;(13+((ROW()-3)*4))),BD!$N$4)*BD!$O$4)</f>
        <v>0</v>
      </c>
      <c r="CD5" s="35">
        <f ca="1">IF($A5="","",COUNTIF(INDIRECT("'Planning'!"&amp;VLOOKUP($A$1,tab_z,2,FALSE)&amp;(10+((ROW()-3)*4))&amp;":"&amp;VLOOKUP($A$1,tab_z,3,FALSE)&amp;(13+((ROW()-3)*4))),BD!$N$5)*BD!$O$5)</f>
        <v>0</v>
      </c>
      <c r="CE5" s="35">
        <f ca="1">IF($A5="","",COUNTIF(INDIRECT("'Planning'!"&amp;VLOOKUP($A$1,tab_z,2,FALSE)&amp;(10+((ROW()-3)*4))&amp;":"&amp;VLOOKUP($A$1,tab_z,3,FALSE)&amp;(13+((ROW()-3)*4))),BD!$N$6)*BD!$O$6)</f>
        <v>0</v>
      </c>
      <c r="CF5" s="35">
        <f ca="1">IF($A5="","",COUNTIF(INDIRECT("'Planning'!"&amp;VLOOKUP($A$1,tab_z,2,FALSE)&amp;(10+((ROW()-3)*4))&amp;":"&amp;VLOOKUP($A$1,tab_z,3,FALSE)&amp;(13+((ROW()-3)*4))),BD!$N$7)*BD!$O$7)</f>
        <v>0</v>
      </c>
      <c r="CG5" s="35">
        <f ca="1">IF($A5="","",COUNTIF(INDIRECT("'Planning'!"&amp;VLOOKUP($A$1,tab_z,2,FALSE)&amp;(10+((ROW()-3)*4))&amp;":"&amp;VLOOKUP($A$1,tab_z,3,FALSE)&amp;(13+((ROW()-3)*4))),BD!$N$8)*BD!$O$8)</f>
        <v>0</v>
      </c>
      <c r="CH5" s="35">
        <f ca="1">IF($A5="","",COUNTIF(INDIRECT("'Planning'!"&amp;VLOOKUP($A$1,tab_z,2,FALSE)&amp;(10+((ROW()-3)*4))&amp;":"&amp;VLOOKUP($A$1,tab_z,3,FALSE)&amp;(13+((ROW()-3)*4))),BD!$N$9)*BD!$O$9)</f>
        <v>0</v>
      </c>
      <c r="CI5" s="35">
        <f ca="1">IF($A5="","",COUNTIF(INDIRECT("'Planning'!"&amp;VLOOKUP($A$1,tab_z,2,FALSE)&amp;(10+((ROW()-3)*4))&amp;":"&amp;VLOOKUP($A$1,tab_z,3,FALSE)&amp;(13+((ROW()-3)*4))),BD!$N$10)*BD!$O$10)</f>
        <v>0</v>
      </c>
      <c r="CJ5" s="35">
        <f ca="1">IF($A5="","",COUNTIF(INDIRECT("'Planning'!"&amp;VLOOKUP($A$1,tab_z,2,FALSE)&amp;(10+((ROW()-3)*4))&amp;":"&amp;VLOOKUP($A$1,tab_z,3,FALSE)&amp;(13+((ROW()-3)*4))),BD!$N$11)*BD!$O$11)</f>
        <v>0</v>
      </c>
      <c r="CK5" s="35">
        <f ca="1">IF($A5="","",COUNTIF(INDIRECT("'Planning'!"&amp;VLOOKUP($A$1,tab_z,2,FALSE)&amp;(10+((ROW()-3)*4))&amp;":"&amp;VLOOKUP($A$1,tab_z,3,FALSE)&amp;(13+((ROW()-3)*4))),BD!$N$12)*BD!$O$12)</f>
        <v>0</v>
      </c>
      <c r="CL5" s="35">
        <f ca="1">IF($A5="","",COUNTIF(INDIRECT("'Planning'!"&amp;VLOOKUP($A$1,tab_z,2,FALSE)&amp;(10+((ROW()-3)*4))&amp;":"&amp;VLOOKUP($A$1,tab_z,3,FALSE)&amp;(13+((ROW()-3)*4))),BD!$N$13)*BD!$O$13)</f>
        <v>0</v>
      </c>
      <c r="CM5" s="35">
        <f ca="1">IF($A5="","",COUNTIF(INDIRECT("'Planning'!"&amp;VLOOKUP($A$1,tab_z,2,FALSE)&amp;(10+((ROW()-3)*4))&amp;":"&amp;VLOOKUP($A$1,tab_z,3,FALSE)&amp;(13+((ROW()-3)*4))),BD!$N$14)*BD!$O$14)</f>
        <v>0</v>
      </c>
      <c r="CN5" s="35">
        <f ca="1">IF($A5="","",COUNTIF(INDIRECT("'Planning'!"&amp;VLOOKUP($A$1,tab_z,2,FALSE)&amp;(10+((ROW()-3)*4))&amp;":"&amp;VLOOKUP($A$1,tab_z,3,FALSE)&amp;(13+((ROW()-3)*4))),BD!$N$15)*BD!$O$15)</f>
        <v>0</v>
      </c>
      <c r="CO5" s="35">
        <f ca="1">IF($A5="","",COUNTIF(INDIRECT("'Planning'!"&amp;VLOOKUP($A$1,tab_z,2,FALSE)&amp;(10+((ROW()-3)*4))&amp;":"&amp;VLOOKUP($A$1,tab_z,3,FALSE)&amp;(13+((ROW()-3)*4))),BD!$N$16)*BD!$O$16)</f>
        <v>0</v>
      </c>
      <c r="CP5" s="35">
        <f ca="1">IF($A5="","",COUNTIF(INDIRECT("'Planning'!"&amp;VLOOKUP($A$1,tab_z,2,FALSE)&amp;(10+((ROW()-3)*4))&amp;":"&amp;VLOOKUP($A$1,tab_z,3,FALSE)&amp;(13+((ROW()-3)*4))),BD!$N$17)*BD!$O$17)</f>
        <v>0</v>
      </c>
      <c r="CQ5" s="35">
        <f ca="1">IF($A5="","",COUNTIF(INDIRECT("'Planning'!"&amp;VLOOKUP($A$1,tab_z,2,FALSE)&amp;(10+((ROW()-3)*4))&amp;":"&amp;VLOOKUP($A$1,tab_z,3,FALSE)&amp;(13+((ROW()-3)*4))),BD!$N$18)*BD!$O$18)</f>
        <v>0</v>
      </c>
      <c r="CR5" s="35">
        <f ca="1">IF($A5="","",COUNTIF(INDIRECT("'Planning'!"&amp;VLOOKUP($A$1,tab_z,2,FALSE)&amp;(10+((ROW()-3)*4))&amp;":"&amp;VLOOKUP($A$1,tab_z,3,FALSE)&amp;(13+((ROW()-3)*4))),BD!$N$19)*BD!$O$19)</f>
        <v>0</v>
      </c>
      <c r="CS5" s="35">
        <f ca="1">IF($A5="","",COUNTIF(INDIRECT("'Planning'!"&amp;VLOOKUP($A$1,tab_z,2,FALSE)&amp;(10+((ROW()-3)*4))&amp;":"&amp;VLOOKUP($A$1,tab_z,3,FALSE)&amp;(13+((ROW()-3)*4))),BD!$N$20)*BD!$O$20)</f>
        <v>0</v>
      </c>
      <c r="CT5" s="35">
        <f t="shared" ca="1" si="6"/>
        <v>0</v>
      </c>
      <c r="CU5" s="35">
        <f ca="1">IF($A5="","",COUNTIF(INDIRECT("'Planning'!"&amp;VLOOKUP($A$1,tab_z,2,FALSE)&amp;(10+((ROW()-3)*4))&amp;":"&amp;VLOOKUP($A$1,tab_z,3,FALSE)&amp;(13+((ROW()-3)*4))),BD!$Q$2)*BD!$R$2)</f>
        <v>0</v>
      </c>
      <c r="CV5" s="35">
        <f ca="1">IF($A5="","",COUNTIF(INDIRECT("'Planning'!"&amp;VLOOKUP($A$1,tab_z,2,FALSE)&amp;(10+((ROW()-3)*4))&amp;":"&amp;VLOOKUP($A$1,tab_z,3,FALSE)&amp;(13+((ROW()-3)*4))),BD!$Q$3)*BD!$R$3)</f>
        <v>0</v>
      </c>
      <c r="CW5" s="35">
        <f ca="1">IF($A5="","",COUNTIF(INDIRECT("'Planning'!"&amp;VLOOKUP($A$1,tab_z,2,FALSE)&amp;(10+((ROW()-3)*4))&amp;":"&amp;VLOOKUP($A$1,tab_z,3,FALSE)&amp;(13+((ROW()-3)*4))),BD!$Q$4)*BD!$R$4)</f>
        <v>0</v>
      </c>
      <c r="CX5" s="35">
        <f ca="1">IF($A5="","",COUNTIF(INDIRECT("'Planning'!"&amp;VLOOKUP($A$1,tab_z,2,FALSE)&amp;(10+((ROW()-3)*4))&amp;":"&amp;VLOOKUP($A$1,tab_z,3,FALSE)&amp;(13+((ROW()-3)*4))),BD!$Q$5)*BD!$R$5)</f>
        <v>0</v>
      </c>
      <c r="CY5" s="35">
        <f ca="1">IF($A5="","",COUNTIF(INDIRECT("'Planning'!"&amp;VLOOKUP($A$1,tab_z,2,FALSE)&amp;(10+((ROW()-3)*4))&amp;":"&amp;VLOOKUP($A$1,tab_z,3,FALSE)&amp;(13+((ROW()-3)*4))),BD!$Q$6)*BD!$R$6)</f>
        <v>0</v>
      </c>
      <c r="CZ5" s="35">
        <f ca="1">IF($A5="","",COUNTIF(INDIRECT("'Planning'!"&amp;VLOOKUP($A$1,tab_z,2,FALSE)&amp;(10+((ROW()-3)*4))&amp;":"&amp;VLOOKUP($A$1,tab_z,3,FALSE)&amp;(13+((ROW()-3)*4))),BD!$Q$7)*BD!$R$7)</f>
        <v>0</v>
      </c>
      <c r="DA5" s="35">
        <f ca="1">IF($A5="","",COUNTIF(INDIRECT("'Planning'!"&amp;VLOOKUP($A$1,tab_z,2,FALSE)&amp;(10+((ROW()-3)*4))&amp;":"&amp;VLOOKUP($A$1,tab_z,3,FALSE)&amp;(13+((ROW()-3)*4))),BD!$Q$8)*BD!$R$8)</f>
        <v>0</v>
      </c>
      <c r="DB5" s="35">
        <f ca="1">IF($A5="","",COUNTIF(INDIRECT("'Planning'!"&amp;VLOOKUP($A$1,tab_z,2,FALSE)&amp;(10+((ROW()-3)*4))&amp;":"&amp;VLOOKUP($A$1,tab_z,3,FALSE)&amp;(13+((ROW()-3)*4))),BD!$Q$9)*BD!$R$9)</f>
        <v>0</v>
      </c>
      <c r="DC5" s="35">
        <f ca="1">IF($A5="","",COUNTIF(INDIRECT("'Planning'!"&amp;VLOOKUP($A$1,tab_z,2,FALSE)&amp;(10+((ROW()-3)*4))&amp;":"&amp;VLOOKUP($A$1,tab_z,3,FALSE)&amp;(13+((ROW()-3)*4))),BD!$Q$10)*BD!$R$10)</f>
        <v>0</v>
      </c>
      <c r="DD5" s="35">
        <f ca="1">IF($A5="","",COUNTIF(INDIRECT("'Planning'!"&amp;VLOOKUP($A$1,tab_z,2,FALSE)&amp;(10+((ROW()-3)*4))&amp;":"&amp;VLOOKUP($A$1,tab_z,3,FALSE)&amp;(13+((ROW()-3)*4))),BD!$Q$11)*BD!$R$11)</f>
        <v>0</v>
      </c>
      <c r="DE5" s="35">
        <f ca="1">IF($A5="","",COUNTIF(INDIRECT("'Planning'!"&amp;VLOOKUP($A$1,tab_z,2,FALSE)&amp;(10+((ROW()-3)*4))&amp;":"&amp;VLOOKUP($A$1,tab_z,3,FALSE)&amp;(13+((ROW()-3)*4))),BD!$Q$12)*BD!$R$12)</f>
        <v>0</v>
      </c>
      <c r="DF5" s="35">
        <f ca="1">IF($A5="","",COUNTIF(INDIRECT("'Planning'!"&amp;VLOOKUP($A$1,tab_z,2,FALSE)&amp;(10+((ROW()-3)*4))&amp;":"&amp;VLOOKUP($A$1,tab_z,3,FALSE)&amp;(13+((ROW()-3)*4))),BD!$Q$13)*BD!$R$13)</f>
        <v>0</v>
      </c>
      <c r="DG5" s="35">
        <f ca="1">IF($A5="","",COUNTIF(INDIRECT("'Planning'!"&amp;VLOOKUP($A$1,tab_z,2,FALSE)&amp;(10+((ROW()-3)*4))&amp;":"&amp;VLOOKUP($A$1,tab_z,3,FALSE)&amp;(13+((ROW()-3)*4))),BD!$Q$14)*BD!$R$14)</f>
        <v>0</v>
      </c>
      <c r="DH5" s="35">
        <f ca="1">IF($A5="","",COUNTIF(INDIRECT("'Planning'!"&amp;VLOOKUP($A$1,tab_z,2,FALSE)&amp;(10+((ROW()-3)*4))&amp;":"&amp;VLOOKUP($A$1,tab_z,3,FALSE)&amp;(13+((ROW()-3)*4))),BD!$Q$15)*BD!$R$15)</f>
        <v>0</v>
      </c>
      <c r="DI5" s="35">
        <f ca="1">IF($A5="","",COUNTIF(INDIRECT("'Planning'!"&amp;VLOOKUP($A$1,tab_z,2,FALSE)&amp;(10+((ROW()-3)*4))&amp;":"&amp;VLOOKUP($A$1,tab_z,3,FALSE)&amp;(13+((ROW()-3)*4))),BD!$Q$16)*BD!$R$16)</f>
        <v>0</v>
      </c>
      <c r="DJ5" s="35">
        <f ca="1">IF($A5="","",COUNTIF(INDIRECT("'Planning'!"&amp;VLOOKUP($A$1,tab_z,2,FALSE)&amp;(10+((ROW()-3)*4))&amp;":"&amp;VLOOKUP($A$1,tab_z,3,FALSE)&amp;(13+((ROW()-3)*4))),BD!$Q$17)*BD!$R$17)</f>
        <v>0</v>
      </c>
      <c r="DK5" s="35">
        <f ca="1">IF($A5="","",COUNTIF(INDIRECT("'Planning'!"&amp;VLOOKUP($A$1,tab_z,2,FALSE)&amp;(10+((ROW()-3)*4))&amp;":"&amp;VLOOKUP($A$1,tab_z,3,FALSE)&amp;(13+((ROW()-3)*4))),BD!$Q$18)*BD!$R$18)</f>
        <v>0</v>
      </c>
      <c r="DL5" s="35">
        <f ca="1">IF($A5="","",COUNTIF(INDIRECT("'Planning'!"&amp;VLOOKUP($A$1,tab_z,2,FALSE)&amp;(10+((ROW()-3)*4))&amp;":"&amp;VLOOKUP($A$1,tab_z,3,FALSE)&amp;(13+((ROW()-3)*4))),BD!$Q$19)*BD!$R$19)</f>
        <v>0</v>
      </c>
      <c r="DM5" s="35">
        <f ca="1">IF($A5="","",COUNTIF(INDIRECT("'Planning'!"&amp;VLOOKUP($A$1,tab_z,2,FALSE)&amp;(10+((ROW()-3)*4))&amp;":"&amp;VLOOKUP($A$1,tab_z,3,FALSE)&amp;(13+((ROW()-3)*4))),BD!$Q$20)*BD!$R$20)</f>
        <v>0</v>
      </c>
      <c r="DN5" s="35">
        <f t="shared" ca="1" si="7"/>
        <v>0</v>
      </c>
      <c r="DO5" s="35">
        <f ca="1">IF($A5="","",COUNTIF(INDIRECT("'Planning'!"&amp;VLOOKUP($A$1,tab_z,2,FALSE)&amp;(10+((ROW()-3)*4))&amp;":"&amp;VLOOKUP($A$1,tab_z,3,FALSE)&amp;(13+((ROW()-3)*4))),BD!$T$2)*BD!$U$2)</f>
        <v>0</v>
      </c>
      <c r="DP5" s="35">
        <f ca="1">IF($A5="","",COUNTIF(INDIRECT("'Planning'!"&amp;VLOOKUP($A$1,tab_z,2,FALSE)&amp;(10+((ROW()-3)*4))&amp;":"&amp;VLOOKUP($A$1,tab_z,3,FALSE)&amp;(13+((ROW()-3)*4))),BD!$T$3)*BD!$U$3)</f>
        <v>0</v>
      </c>
      <c r="DQ5" s="35">
        <f ca="1">IF($A5="","",COUNTIF(INDIRECT("'Planning'!"&amp;VLOOKUP($A$1,tab_z,2,FALSE)&amp;(10+((ROW()-3)*4))&amp;":"&amp;VLOOKUP($A$1,tab_z,3,FALSE)&amp;(13+((ROW()-3)*4))),BD!$T$4)*BD!$U$4)</f>
        <v>0</v>
      </c>
      <c r="DR5" s="35">
        <f ca="1">IF($A5="","",COUNTIF(INDIRECT("'Planning'!"&amp;VLOOKUP($A$1,tab_z,2,FALSE)&amp;(10+((ROW()-3)*4))&amp;":"&amp;VLOOKUP($A$1,tab_z,3,FALSE)&amp;(13+((ROW()-3)*4))),BD!$T$5)*BD!$U$5)</f>
        <v>0</v>
      </c>
      <c r="DS5" s="35">
        <f ca="1">IF($A5="","",COUNTIF(INDIRECT("'Planning'!"&amp;VLOOKUP($A$1,tab_z,2,FALSE)&amp;(10+((ROW()-3)*4))&amp;":"&amp;VLOOKUP($A$1,tab_z,3,FALSE)&amp;(13+((ROW()-3)*4))),BD!$T$6)*BD!$U$6)</f>
        <v>0</v>
      </c>
      <c r="DT5" s="35">
        <f ca="1">IF($A5="","",COUNTIF(INDIRECT("'Planning'!"&amp;VLOOKUP($A$1,tab_z,2,FALSE)&amp;(10+((ROW()-3)*4))&amp;":"&amp;VLOOKUP($A$1,tab_z,3,FALSE)&amp;(13+((ROW()-3)*4))),BD!$T$7)*BD!$U$7)</f>
        <v>0</v>
      </c>
      <c r="DU5" s="35">
        <f ca="1">IF($A5="","",COUNTIF(INDIRECT("'Planning'!"&amp;VLOOKUP($A$1,tab_z,2,FALSE)&amp;(10+((ROW()-3)*4))&amp;":"&amp;VLOOKUP($A$1,tab_z,3,FALSE)&amp;(13+((ROW()-3)*4))),BD!$T$8)*BD!$U$8)</f>
        <v>0</v>
      </c>
      <c r="DV5" s="35">
        <f ca="1">IF($A5="","",COUNTIF(INDIRECT("'Planning'!"&amp;VLOOKUP($A$1,tab_z,2,FALSE)&amp;(10+((ROW()-3)*4))&amp;":"&amp;VLOOKUP($A$1,tab_z,3,FALSE)&amp;(13+((ROW()-3)*4))),BD!$T$9)*BD!$U$9)</f>
        <v>0</v>
      </c>
      <c r="DW5" s="35">
        <f ca="1">IF($A5="","",COUNTIF(INDIRECT("'Planning'!"&amp;VLOOKUP($A$1,tab_z,2,FALSE)&amp;(10+((ROW()-3)*4))&amp;":"&amp;VLOOKUP($A$1,tab_z,3,FALSE)&amp;(13+((ROW()-3)*4))),BD!$T$10)*BD!$U$10)</f>
        <v>0</v>
      </c>
      <c r="DX5" s="35">
        <f ca="1">IF($A5="","",COUNTIF(INDIRECT("'Planning'!"&amp;VLOOKUP($A$1,tab_z,2,FALSE)&amp;(10+((ROW()-3)*4))&amp;":"&amp;VLOOKUP($A$1,tab_z,3,FALSE)&amp;(13+((ROW()-3)*4))),BD!$T$11)*BD!$U$11)</f>
        <v>0</v>
      </c>
      <c r="DY5" s="35">
        <f ca="1">IF($A5="","",COUNTIF(INDIRECT("'Planning'!"&amp;VLOOKUP($A$1,tab_z,2,FALSE)&amp;(10+((ROW()-3)*4))&amp;":"&amp;VLOOKUP($A$1,tab_z,3,FALSE)&amp;(13+((ROW()-3)*4))),BD!$T$12)*BD!$U$12)</f>
        <v>0</v>
      </c>
      <c r="DZ5" s="35">
        <f ca="1">IF($A5="","",COUNTIF(INDIRECT("'Planning'!"&amp;VLOOKUP($A$1,tab_z,2,FALSE)&amp;(10+((ROW()-3)*4))&amp;":"&amp;VLOOKUP($A$1,tab_z,3,FALSE)&amp;(13+((ROW()-3)*4))),BD!$T$13)*BD!$U$13)</f>
        <v>0</v>
      </c>
      <c r="EA5" s="35">
        <f ca="1">IF($A5="","",COUNTIF(INDIRECT("'Planning'!"&amp;VLOOKUP($A$1,tab_z,2,FALSE)&amp;(10+((ROW()-3)*4))&amp;":"&amp;VLOOKUP($A$1,tab_z,3,FALSE)&amp;(13+((ROW()-3)*4))),BD!$T$14)*BD!$U$14)</f>
        <v>0</v>
      </c>
      <c r="EB5" s="35">
        <f ca="1">IF($A5="","",COUNTIF(INDIRECT("'Planning'!"&amp;VLOOKUP($A$1,tab_z,2,FALSE)&amp;(10+((ROW()-3)*4))&amp;":"&amp;VLOOKUP($A$1,tab_z,3,FALSE)&amp;(13+((ROW()-3)*4))),BD!$T$15)*BD!$U$15)</f>
        <v>0</v>
      </c>
      <c r="EC5" s="35">
        <f ca="1">IF($A5="","",COUNTIF(INDIRECT("'Planning'!"&amp;VLOOKUP($A$1,tab_z,2,FALSE)&amp;(10+((ROW()-3)*4))&amp;":"&amp;VLOOKUP($A$1,tab_z,3,FALSE)&amp;(13+((ROW()-3)*4))),BD!$T$16)*BD!$U$16)</f>
        <v>0</v>
      </c>
      <c r="ED5" s="35">
        <f ca="1">IF($A5="","",COUNTIF(INDIRECT("'Planning'!"&amp;VLOOKUP($A$1,tab_z,2,FALSE)&amp;(10+((ROW()-3)*4))&amp;":"&amp;VLOOKUP($A$1,tab_z,3,FALSE)&amp;(13+((ROW()-3)*4))),BD!$T$17)*BD!$U$17)</f>
        <v>0</v>
      </c>
      <c r="EE5" s="35">
        <f ca="1">IF($A5="","",COUNTIF(INDIRECT("'Planning'!"&amp;VLOOKUP($A$1,tab_z,2,FALSE)&amp;(10+((ROW()-3)*4))&amp;":"&amp;VLOOKUP($A$1,tab_z,3,FALSE)&amp;(13+((ROW()-3)*4))),BD!$T$18)*BD!$U$18)</f>
        <v>0</v>
      </c>
      <c r="EF5" s="35">
        <f ca="1">IF($A5="","",COUNTIF(INDIRECT("'Planning'!"&amp;VLOOKUP($A$1,tab_z,2,FALSE)&amp;(10+((ROW()-3)*4))&amp;":"&amp;VLOOKUP($A$1,tab_z,3,FALSE)&amp;(13+((ROW()-3)*4))),BD!$T$19)*BD!$U$19)</f>
        <v>0</v>
      </c>
      <c r="EG5" s="35">
        <f ca="1">IF($A5="","",COUNTIF(INDIRECT("'Planning'!"&amp;VLOOKUP($A$1,tab_z,2,FALSE)&amp;(10+((ROW()-3)*4))&amp;":"&amp;VLOOKUP($A$1,tab_z,3,FALSE)&amp;(13+((ROW()-3)*4))),BD!$T$20)*BD!$U$20)</f>
        <v>0</v>
      </c>
      <c r="EH5" s="35">
        <f t="shared" ca="1" si="8"/>
        <v>0</v>
      </c>
      <c r="EI5" s="35">
        <f ca="1">IF($A5="","",COUNTIF(INDIRECT("'Planning'!"&amp;VLOOKUP($A$1,tab_z,2,FALSE)&amp;(10+((ROW()-3)*4))&amp;":"&amp;VLOOKUP($A$1,tab_z,3,FALSE)&amp;(13+((ROW()-3)*4))),BD!$W$2)*BD!$X$2)</f>
        <v>0</v>
      </c>
      <c r="EJ5" s="35">
        <f ca="1">IF($A5="","",COUNTIF(INDIRECT("'Planning'!"&amp;VLOOKUP($A$1,tab_z,2,FALSE)&amp;(10+((ROW()-3)*4))&amp;":"&amp;VLOOKUP($A$1,tab_z,3,FALSE)&amp;(13+((ROW()-3)*4))),BD!$W$3)*BD!$X$3)</f>
        <v>0</v>
      </c>
      <c r="EK5" s="35">
        <f ca="1">IF($A5="","",COUNTIF(INDIRECT("'Planning'!"&amp;VLOOKUP($A$1,tab_z,2,FALSE)&amp;(10+((ROW()-3)*4))&amp;":"&amp;VLOOKUP($A$1,tab_z,3,FALSE)&amp;(13+((ROW()-3)*4))),BD!$W$4)*BD!$X$4)</f>
        <v>0</v>
      </c>
      <c r="EL5" s="35">
        <f ca="1">IF($A5="","",COUNTIF(INDIRECT("'Planning'!"&amp;VLOOKUP($A$1,tab_z,2,FALSE)&amp;(10+((ROW()-3)*4))&amp;":"&amp;VLOOKUP($A$1,tab_z,3,FALSE)&amp;(13+((ROW()-3)*4))),BD!$W$5)*BD!$X$5)</f>
        <v>0</v>
      </c>
      <c r="EM5" s="35">
        <f ca="1">IF($A5="","",COUNTIF(INDIRECT("'Planning'!"&amp;VLOOKUP($A$1,tab_z,2,FALSE)&amp;(10+((ROW()-3)*4))&amp;":"&amp;VLOOKUP($A$1,tab_z,3,FALSE)&amp;(13+((ROW()-3)*4))),BD!$W$6)*BD!$X$6)</f>
        <v>0</v>
      </c>
      <c r="EN5" s="35">
        <f ca="1">IF($A5="","",COUNTIF(INDIRECT("'Planning'!"&amp;VLOOKUP($A$1,tab_z,2,FALSE)&amp;(10+((ROW()-3)*4))&amp;":"&amp;VLOOKUP($A$1,tab_z,3,FALSE)&amp;(13+((ROW()-3)*4))),BD!$W$7)*BD!$X$7)</f>
        <v>0</v>
      </c>
      <c r="EO5" s="35">
        <f ca="1">IF($A5="","",COUNTIF(INDIRECT("'Planning'!"&amp;VLOOKUP($A$1,tab_z,2,FALSE)&amp;(10+((ROW()-3)*4))&amp;":"&amp;VLOOKUP($A$1,tab_z,3,FALSE)&amp;(13+((ROW()-3)*4))),BD!$W$8)*BD!$X$8)</f>
        <v>0</v>
      </c>
      <c r="EP5" s="35">
        <f ca="1">IF($A5="","",COUNTIF(INDIRECT("'Planning'!"&amp;VLOOKUP($A$1,tab_z,2,FALSE)&amp;(10+((ROW()-3)*4))&amp;":"&amp;VLOOKUP($A$1,tab_z,3,FALSE)&amp;(13+((ROW()-3)*4))),BD!$W$9)*BD!$X$9)</f>
        <v>0</v>
      </c>
      <c r="EQ5" s="35">
        <f ca="1">IF($A5="","",COUNTIF(INDIRECT("'Planning'!"&amp;VLOOKUP($A$1,tab_z,2,FALSE)&amp;(10+((ROW()-3)*4))&amp;":"&amp;VLOOKUP($A$1,tab_z,3,FALSE)&amp;(13+((ROW()-3)*4))),BD!$W$10)*BD!$X$10)</f>
        <v>0</v>
      </c>
      <c r="ER5" s="35">
        <f ca="1">IF($A5="","",COUNTIF(INDIRECT("'Planning'!"&amp;VLOOKUP($A$1,tab_z,2,FALSE)&amp;(10+((ROW()-3)*4))&amp;":"&amp;VLOOKUP($A$1,tab_z,3,FALSE)&amp;(13+((ROW()-3)*4))),BD!$W$11)*BD!$X$11)</f>
        <v>0</v>
      </c>
      <c r="ES5" s="35">
        <f ca="1">IF($A5="","",COUNTIF(INDIRECT("'Planning'!"&amp;VLOOKUP($A$1,tab_z,2,FALSE)&amp;(10+((ROW()-3)*4))&amp;":"&amp;VLOOKUP($A$1,tab_z,3,FALSE)&amp;(13+((ROW()-3)*4))),BD!$W$12)*BD!$X$12)</f>
        <v>0</v>
      </c>
      <c r="ET5" s="35">
        <f ca="1">IF($A5="","",COUNTIF(INDIRECT("'Planning'!"&amp;VLOOKUP($A$1,tab_z,2,FALSE)&amp;(10+((ROW()-3)*4))&amp;":"&amp;VLOOKUP($A$1,tab_z,3,FALSE)&amp;(13+((ROW()-3)*4))),BD!$W$13)*BD!$X$13)</f>
        <v>0</v>
      </c>
      <c r="EU5" s="35">
        <f ca="1">IF($A5="","",COUNTIF(INDIRECT("'Planning'!"&amp;VLOOKUP($A$1,tab_z,2,FALSE)&amp;(10+((ROW()-3)*4))&amp;":"&amp;VLOOKUP($A$1,tab_z,3,FALSE)&amp;(13+((ROW()-3)*4))),BD!$W$14)*BD!$X$14)</f>
        <v>0</v>
      </c>
      <c r="EV5" s="35">
        <f ca="1">IF($A5="","",COUNTIF(INDIRECT("'Planning'!"&amp;VLOOKUP($A$1,tab_z,2,FALSE)&amp;(10+((ROW()-3)*4))&amp;":"&amp;VLOOKUP($A$1,tab_z,3,FALSE)&amp;(13+((ROW()-3)*4))),BD!$W$15)*BD!$X$15)</f>
        <v>0</v>
      </c>
      <c r="EW5" s="35">
        <f ca="1">IF($A5="","",COUNTIF(INDIRECT("'Planning'!"&amp;VLOOKUP($A$1,tab_z,2,FALSE)&amp;(10+((ROW()-3)*4))&amp;":"&amp;VLOOKUP($A$1,tab_z,3,FALSE)&amp;(13+((ROW()-3)*4))),BD!$W$16)*BD!$X$16)</f>
        <v>0</v>
      </c>
      <c r="EX5" s="35">
        <f ca="1">IF($A5="","",COUNTIF(INDIRECT("'Planning'!"&amp;VLOOKUP($A$1,tab_z,2,FALSE)&amp;(10+((ROW()-3)*4))&amp;":"&amp;VLOOKUP($A$1,tab_z,3,FALSE)&amp;(13+((ROW()-3)*4))),BD!$W$17)*BD!$X$17)</f>
        <v>0</v>
      </c>
      <c r="EY5" s="35">
        <f ca="1">IF($A5="","",COUNTIF(INDIRECT("'Planning'!"&amp;VLOOKUP($A$1,tab_z,2,FALSE)&amp;(10+((ROW()-3)*4))&amp;":"&amp;VLOOKUP($A$1,tab_z,3,FALSE)&amp;(13+((ROW()-3)*4))),BD!$W$18)*BD!$X$18)</f>
        <v>0</v>
      </c>
      <c r="EZ5" s="35">
        <f ca="1">IF($A5="","",COUNTIF(INDIRECT("'Planning'!"&amp;VLOOKUP($A$1,tab_z,2,FALSE)&amp;(10+((ROW()-3)*4))&amp;":"&amp;VLOOKUP($A$1,tab_z,3,FALSE)&amp;(13+((ROW()-3)*4))),BD!$W$19)*BD!$X$19)</f>
        <v>0</v>
      </c>
      <c r="FA5" s="35">
        <f ca="1">IF($A5="","",COUNTIF(INDIRECT("'Planning'!"&amp;VLOOKUP($A$1,tab_z,2,FALSE)&amp;(10+((ROW()-3)*4))&amp;":"&amp;VLOOKUP($A$1,tab_z,3,FALSE)&amp;(13+((ROW()-3)*4))),BD!$W$20)*BD!$X$20)</f>
        <v>0</v>
      </c>
      <c r="FB5" s="35">
        <f t="shared" ca="1" si="9"/>
        <v>0</v>
      </c>
      <c r="FC5" s="35">
        <f ca="1">IF($A5="","",COUNTIF(INDIRECT("'Planning'!"&amp;VLOOKUP($A$1,tab_z,2,FALSE)&amp;(10+((ROW()-3)*4))&amp;":"&amp;VLOOKUP($A$1,tab_z,3,FALSE)&amp;(13+((ROW()-3)*4))),BD!$Z$2)*BD!$AA$2)</f>
        <v>0</v>
      </c>
      <c r="FD5" s="35">
        <f ca="1">IF($A5="","",COUNTIF(INDIRECT("'Planning'!"&amp;VLOOKUP($A$1,tab_z,2,FALSE)&amp;(10+((ROW()-3)*4))&amp;":"&amp;VLOOKUP($A$1,tab_z,3,FALSE)&amp;(13+((ROW()-3)*4))),BD!$Z$3)*BD!$AA$3)</f>
        <v>0</v>
      </c>
      <c r="FE5" s="35">
        <f ca="1">IF($A5="","",COUNTIF(INDIRECT("'Planning'!"&amp;VLOOKUP($A$1,tab_z,2,FALSE)&amp;(10+((ROW()-3)*4))&amp;":"&amp;VLOOKUP($A$1,tab_z,3,FALSE)&amp;(13+((ROW()-3)*4))),BD!$Z$4)*BD!$AA$4)</f>
        <v>0</v>
      </c>
      <c r="FF5" s="35">
        <f ca="1">IF($A5="","",COUNTIF(INDIRECT("'Planning'!"&amp;VLOOKUP($A$1,tab_z,2,FALSE)&amp;(10+((ROW()-3)*4))&amp;":"&amp;VLOOKUP($A$1,tab_z,3,FALSE)&amp;(13+((ROW()-3)*4))),BD!$Z$5)*BD!$AA$5)</f>
        <v>0</v>
      </c>
      <c r="FG5" s="35">
        <f ca="1">IF($A5="","",COUNTIF(INDIRECT("'Planning'!"&amp;VLOOKUP($A$1,tab_z,2,FALSE)&amp;(10+((ROW()-3)*4))&amp;":"&amp;VLOOKUP($A$1,tab_z,3,FALSE)&amp;(13+((ROW()-3)*4))),BD!$Z$6)*BD!$AA$6)</f>
        <v>0</v>
      </c>
      <c r="FH5" s="35">
        <f ca="1">IF($A5="","",COUNTIF(INDIRECT("'Planning'!"&amp;VLOOKUP($A$1,tab_z,2,FALSE)&amp;(10+((ROW()-3)*4))&amp;":"&amp;VLOOKUP($A$1,tab_z,3,FALSE)&amp;(13+((ROW()-3)*4))),BD!$Z$7)*BD!$AA$7)</f>
        <v>0</v>
      </c>
      <c r="FI5" s="35">
        <f ca="1">IF($A5="","",COUNTIF(INDIRECT("'Planning'!"&amp;VLOOKUP($A$1,tab_z,2,FALSE)&amp;(10+((ROW()-3)*4))&amp;":"&amp;VLOOKUP($A$1,tab_z,3,FALSE)&amp;(13+((ROW()-3)*4))),BD!$Z$8)*BD!$AA$8)</f>
        <v>0</v>
      </c>
      <c r="FJ5" s="35">
        <f ca="1">IF($A5="","",COUNTIF(INDIRECT("'Planning'!"&amp;VLOOKUP($A$1,tab_z,2,FALSE)&amp;(10+((ROW()-3)*4))&amp;":"&amp;VLOOKUP($A$1,tab_z,3,FALSE)&amp;(13+((ROW()-3)*4))),BD!$Z$9)*BD!$AA$9)</f>
        <v>0</v>
      </c>
      <c r="FK5" s="35">
        <f ca="1">IF($A5="","",COUNTIF(INDIRECT("'Planning'!"&amp;VLOOKUP($A$1,tab_z,2,FALSE)&amp;(10+((ROW()-3)*4))&amp;":"&amp;VLOOKUP($A$1,tab_z,3,FALSE)&amp;(13+((ROW()-3)*4))),BD!$Z$10)*BD!$AA$10)</f>
        <v>0</v>
      </c>
      <c r="FL5" s="35">
        <f ca="1">IF($A5="","",COUNTIF(INDIRECT("'Planning'!"&amp;VLOOKUP($A$1,tab_z,2,FALSE)&amp;(10+((ROW()-3)*4))&amp;":"&amp;VLOOKUP($A$1,tab_z,3,FALSE)&amp;(13+((ROW()-3)*4))),BD!$Z$11)*BD!$AA$11)</f>
        <v>0</v>
      </c>
      <c r="FM5" s="35">
        <f ca="1">IF($A5="","",COUNTIF(INDIRECT("'Planning'!"&amp;VLOOKUP($A$1,tab_z,2,FALSE)&amp;(10+((ROW()-3)*4))&amp;":"&amp;VLOOKUP($A$1,tab_z,3,FALSE)&amp;(13+((ROW()-3)*4))),BD!$Z$12)*BD!$AA$12)</f>
        <v>0</v>
      </c>
      <c r="FN5" s="35">
        <f ca="1">IF($A5="","",COUNTIF(INDIRECT("'Planning'!"&amp;VLOOKUP($A$1,tab_z,2,FALSE)&amp;(10+((ROW()-3)*4))&amp;":"&amp;VLOOKUP($A$1,tab_z,3,FALSE)&amp;(13+((ROW()-3)*4))),BD!$Z$13)*BD!$AA$13)</f>
        <v>0</v>
      </c>
      <c r="FO5" s="35">
        <f ca="1">IF($A5="","",COUNTIF(INDIRECT("'Planning'!"&amp;VLOOKUP($A$1,tab_z,2,FALSE)&amp;(10+((ROW()-3)*4))&amp;":"&amp;VLOOKUP($A$1,tab_z,3,FALSE)&amp;(13+((ROW()-3)*4))),BD!$Z$14)*BD!$AA$14)</f>
        <v>0</v>
      </c>
      <c r="FP5" s="35">
        <f ca="1">IF($A5="","",COUNTIF(INDIRECT("'Planning'!"&amp;VLOOKUP($A$1,tab_z,2,FALSE)&amp;(10+((ROW()-3)*4))&amp;":"&amp;VLOOKUP($A$1,tab_z,3,FALSE)&amp;(13+((ROW()-3)*4))),BD!$Z$15)*BD!$AA$15)</f>
        <v>0</v>
      </c>
      <c r="FQ5" s="35">
        <f ca="1">IF($A5="","",COUNTIF(INDIRECT("'Planning'!"&amp;VLOOKUP($A$1,tab_z,2,FALSE)&amp;(10+((ROW()-3)*4))&amp;":"&amp;VLOOKUP($A$1,tab_z,3,FALSE)&amp;(13+((ROW()-3)*4))),BD!$Z$16)*BD!$AA$16)</f>
        <v>0</v>
      </c>
      <c r="FR5" s="35">
        <f ca="1">IF($A5="","",COUNTIF(INDIRECT("'Planning'!"&amp;VLOOKUP($A$1,tab_z,2,FALSE)&amp;(10+((ROW()-3)*4))&amp;":"&amp;VLOOKUP($A$1,tab_z,3,FALSE)&amp;(13+((ROW()-3)*4))),BD!$Z$17)*BD!$AA$17)</f>
        <v>0</v>
      </c>
      <c r="FS5" s="35">
        <f ca="1">IF($A5="","",COUNTIF(INDIRECT("'Planning'!"&amp;VLOOKUP($A$1,tab_z,2,FALSE)&amp;(10+((ROW()-3)*4))&amp;":"&amp;VLOOKUP($A$1,tab_z,3,FALSE)&amp;(13+((ROW()-3)*4))),BD!$Z$18)*BD!$AA$18)</f>
        <v>0</v>
      </c>
      <c r="FT5" s="35">
        <f ca="1">IF($A5="","",COUNTIF(INDIRECT("'Planning'!"&amp;VLOOKUP($A$1,tab_z,2,FALSE)&amp;(10+((ROW()-3)*4))&amp;":"&amp;VLOOKUP($A$1,tab_z,3,FALSE)&amp;(13+((ROW()-3)*4))),BD!$Z$19)*BD!$AA$19)</f>
        <v>0</v>
      </c>
      <c r="FU5" s="35">
        <f ca="1">IF($A5="","",COUNTIF(INDIRECT("'Planning'!"&amp;VLOOKUP($A$1,tab_z,2,FALSE)&amp;(10+((ROW()-3)*4))&amp;":"&amp;VLOOKUP($A$1,tab_z,3,FALSE)&amp;(13+((ROW()-3)*4))),BD!$Z$20)*BD!$AA$20)</f>
        <v>0</v>
      </c>
      <c r="FV5" s="35">
        <f t="shared" ca="1" si="10"/>
        <v>0</v>
      </c>
      <c r="FW5" s="205">
        <f t="shared" ca="1" si="11"/>
        <v>0</v>
      </c>
    </row>
    <row r="6" spans="1:179" ht="18.75" customHeight="1" x14ac:dyDescent="0.2">
      <c r="A6" s="35" t="str">
        <f t="shared" ca="1" si="0"/>
        <v/>
      </c>
      <c r="B6" s="35">
        <v>0</v>
      </c>
      <c r="C6" s="35">
        <v>25</v>
      </c>
      <c r="D6" s="35" t="str">
        <f t="shared" ca="1" si="1"/>
        <v/>
      </c>
      <c r="E6" s="35" t="str">
        <f t="shared" ca="1" si="2"/>
        <v/>
      </c>
      <c r="F6" s="35" t="str">
        <f ca="1">IF($A6="","",COUNTIF(INDIRECT("'Planning'!"&amp;VLOOKUP($A$1,tab_z,2,FALSE)&amp;(10+((ROW()-3)*4))&amp;":"&amp;VLOOKUP($A$1,tab_z,3,FALSE)&amp;(13+((ROW()-3)*4))),BD!$B$2))</f>
        <v/>
      </c>
      <c r="G6" s="35" t="str">
        <f ca="1">IF($A6="","",COUNTIF(INDIRECT("'Planning'!"&amp;VLOOKUP($A$1,tab_z,2,FALSE)&amp;(10+((ROW()-3)*4))&amp;":"&amp;VLOOKUP($A$1,tab_z,3,FALSE)&amp;(13+((ROW()-3)*4))),BD!$B$3))</f>
        <v/>
      </c>
      <c r="H6" s="35" t="str">
        <f ca="1">IF($A6="","",COUNTIF(INDIRECT("'Planning'!"&amp;VLOOKUP($A$1,tab_z,2,FALSE)&amp;(10+((ROW()-3)*4))&amp;":"&amp;VLOOKUP($A$1,tab_z,3,FALSE)&amp;(13+((ROW()-3)*4))),BD!$B$4))</f>
        <v/>
      </c>
      <c r="I6" s="35" t="str">
        <f ca="1">IF($A6="","",COUNTIF(INDIRECT("'Planning'!"&amp;VLOOKUP($A$1,tab_z,2,FALSE)&amp;(10+((ROW()-3)*4))&amp;":"&amp;VLOOKUP($A$1,tab_z,3,FALSE)&amp;(13+((ROW()-3)*4))),BD!$B$5))</f>
        <v/>
      </c>
      <c r="J6" s="35" t="str">
        <f ca="1">IF($A6="","",COUNTIF(INDIRECT("'Planning'!"&amp;VLOOKUP($A$1,tab_z,2,FALSE)&amp;(10+((ROW()-3)*4))&amp;":"&amp;VLOOKUP($A$1,tab_z,3,FALSE)&amp;(13+((ROW()-3)*4))),BD!$B$6))</f>
        <v/>
      </c>
      <c r="K6" s="35" t="str">
        <f ca="1">IF($A6="","",COUNTIF(INDIRECT("'Planning'!"&amp;VLOOKUP($A$1,tab_z,2,FALSE)&amp;(10+((ROW()-3)*4))&amp;":"&amp;VLOOKUP($A$1,tab_z,3,FALSE)&amp;(13+((ROW()-3)*4))),BD!$B$7))</f>
        <v/>
      </c>
      <c r="L6" s="35" t="str">
        <f ca="1">IF($A6="","",COUNTIF(INDIRECT("'Planning'!"&amp;VLOOKUP($A$1,tab_z,2,FALSE)&amp;(10+((ROW()-3)*4))&amp;":"&amp;VLOOKUP($A$1,tab_z,3,FALSE)&amp;(13+((ROW()-3)*4))),BD!$B$8))</f>
        <v/>
      </c>
      <c r="M6" s="35" t="str">
        <f ca="1">IF($A6="","",COUNTIF(INDIRECT("'Planning'!"&amp;VLOOKUP($A$1,tab_z,2,FALSE)&amp;(10+((ROW()-3)*4))&amp;":"&amp;VLOOKUP($A$1,tab_z,3,FALSE)&amp;(13+((ROW()-3)*4))),BD!$B$9))</f>
        <v/>
      </c>
      <c r="N6" s="35" t="str">
        <f ca="1">IF($A6="","",COUNTIF(INDIRECT("'Planning'!"&amp;VLOOKUP($A$1,tab_z,2,FALSE)&amp;(10+((ROW()-3)*4))&amp;":"&amp;VLOOKUP($A$1,tab_z,3,FALSE)&amp;(13+((ROW()-3)*4))),BD!$B$10))</f>
        <v/>
      </c>
      <c r="O6" s="35" t="str">
        <f ca="1">IF($A6="","",COUNTIF(INDIRECT("'Planning'!"&amp;VLOOKUP($A$1,tab_z,2,FALSE)&amp;(10+((ROW()-3)*4))&amp;":"&amp;VLOOKUP($A$1,tab_z,3,FALSE)&amp;(13+((ROW()-3)*4))),BD!$B$11))</f>
        <v/>
      </c>
      <c r="P6" s="35" t="str">
        <f ca="1">IF($A6="","",COUNTIF(INDIRECT("'Planning'!"&amp;VLOOKUP($A$1,tab_z,2,FALSE)&amp;(10+((ROW()-3)*4))&amp;":"&amp;VLOOKUP($A$1,tab_z,3,FALSE)&amp;(13+((ROW()-3)*4))),BD!$B$12))</f>
        <v/>
      </c>
      <c r="Q6" s="35" t="str">
        <f ca="1">IF($A6="","",COUNTIF(INDIRECT("'Planning'!"&amp;VLOOKUP($A$1,tab_z,2,FALSE)&amp;(10+((ROW()-3)*4))&amp;":"&amp;VLOOKUP($A$1,tab_z,3,FALSE)&amp;(13+((ROW()-3)*4))),BD!$B$13))</f>
        <v/>
      </c>
      <c r="R6" s="35" t="str">
        <f ca="1">IF($A6="","",COUNTIF(INDIRECT("'Planning'!"&amp;VLOOKUP($A$1,tab_z,2,FALSE)&amp;(10+((ROW()-3)*4))&amp;":"&amp;VLOOKUP($A$1,tab_z,3,FALSE)&amp;(13+((ROW()-3)*4))),BD!$B$14))</f>
        <v/>
      </c>
      <c r="S6" s="35" t="str">
        <f ca="1">IF($A6="","",COUNTIF(INDIRECT("'Planning'!"&amp;VLOOKUP($A$1,tab_z,2,FALSE)&amp;(10+((ROW()-3)*4))&amp;":"&amp;VLOOKUP($A$1,tab_z,3,FALSE)&amp;(13+((ROW()-3)*4))),BD!$E$2)*BD!$F$2)</f>
        <v/>
      </c>
      <c r="T6" s="35" t="str">
        <f ca="1">IF($A6="","",COUNTIF(INDIRECT("'Planning'!"&amp;VLOOKUP($A$1,tab_z,2,FALSE)&amp;(10+((ROW()-3)*4))&amp;":"&amp;VLOOKUP($A$1,tab_z,3,FALSE)&amp;(13+((ROW()-3)*4))),BD!$E$3)*BD!$F$3)</f>
        <v/>
      </c>
      <c r="U6" s="35" t="str">
        <f ca="1">IF($A6="","",COUNTIF(INDIRECT("'Planning'!"&amp;VLOOKUP($A$1,tab_z,2,FALSE)&amp;(10+((ROW()-3)*4))&amp;":"&amp;VLOOKUP($A$1,tab_z,3,FALSE)&amp;(13+((ROW()-3)*4))),BD!$E$4)*BD!$F$4)</f>
        <v/>
      </c>
      <c r="V6" s="35" t="str">
        <f ca="1">IF($A6="","",COUNTIF(INDIRECT("'Planning'!"&amp;VLOOKUP($A$1,tab_z,2,FALSE)&amp;(10+((ROW()-3)*4))&amp;":"&amp;VLOOKUP($A$1,tab_z,3,FALSE)&amp;(13+((ROW()-3)*4))),BD!$E$5)*BD!$F$5)</f>
        <v/>
      </c>
      <c r="W6" s="35" t="str">
        <f ca="1">IF($A6="","",COUNTIF(INDIRECT("'Planning'!"&amp;VLOOKUP($A$1,tab_z,2,FALSE)&amp;(10+((ROW()-3)*4))&amp;":"&amp;VLOOKUP($A$1,tab_z,3,FALSE)&amp;(13+((ROW()-3)*4))),BD!$E$6)*BD!$F$6)</f>
        <v/>
      </c>
      <c r="X6" s="35" t="str">
        <f ca="1">IF($A6="","",COUNTIF(INDIRECT("'Planning'!"&amp;VLOOKUP($A$1,tab_z,2,FALSE)&amp;(10+((ROW()-3)*4))&amp;":"&amp;VLOOKUP($A$1,tab_z,3,FALSE)&amp;(13+((ROW()-3)*4))),BD!$E$7)*BD!$F$7)</f>
        <v/>
      </c>
      <c r="Y6" s="35" t="str">
        <f ca="1">IF($A6="","",COUNTIF(INDIRECT("'Planning'!"&amp;VLOOKUP($A$1,tab_z,2,FALSE)&amp;(10+((ROW()-3)*4))&amp;":"&amp;VLOOKUP($A$1,tab_z,3,FALSE)&amp;(13+((ROW()-3)*4))),BD!$E$8)*BD!$F$8)</f>
        <v/>
      </c>
      <c r="Z6" s="35" t="str">
        <f ca="1">IF($A6="","",COUNTIF(INDIRECT("'Planning'!"&amp;VLOOKUP($A$1,tab_z,2,FALSE)&amp;(10+((ROW()-3)*4))&amp;":"&amp;VLOOKUP($A$1,tab_z,3,FALSE)&amp;(13+((ROW()-3)*4))),BD!$E$9)*BD!$F$9)</f>
        <v/>
      </c>
      <c r="AA6" s="35" t="str">
        <f ca="1">IF($A6="","",COUNTIF(INDIRECT("'Planning'!"&amp;VLOOKUP($A$1,tab_z,2,FALSE)&amp;(10+((ROW()-3)*4))&amp;":"&amp;VLOOKUP($A$1,tab_z,3,FALSE)&amp;(13+((ROW()-3)*4))),BD!$E$10)*BD!$F$10)</f>
        <v/>
      </c>
      <c r="AB6" s="35" t="str">
        <f ca="1">IF($A6="","",COUNTIF(INDIRECT("'Planning'!"&amp;VLOOKUP($A$1,tab_z,2,FALSE)&amp;(10+((ROW()-3)*4))&amp;":"&amp;VLOOKUP($A$1,tab_z,3,FALSE)&amp;(13+((ROW()-3)*4))),BD!$E$11)*BD!$F$11)</f>
        <v/>
      </c>
      <c r="AC6" s="35" t="str">
        <f ca="1">IF($A6="","",COUNTIF(INDIRECT("'Planning'!"&amp;VLOOKUP($A$1,tab_z,2,FALSE)&amp;(10+((ROW()-3)*4))&amp;":"&amp;VLOOKUP($A$1,tab_z,3,FALSE)&amp;(13+((ROW()-3)*4))),BD!$E$12)*BD!$F$12)</f>
        <v/>
      </c>
      <c r="AD6" s="35" t="str">
        <f ca="1">IF($A6="","",COUNTIF(INDIRECT("'Planning'!"&amp;VLOOKUP($A$1,tab_z,2,FALSE)&amp;(10+((ROW()-3)*4))&amp;":"&amp;VLOOKUP($A$1,tab_z,3,FALSE)&amp;(13+((ROW()-3)*4))),BD!$E$13)*BD!$F$13)</f>
        <v/>
      </c>
      <c r="AE6" s="35" t="str">
        <f ca="1">IF($A6="","",COUNTIF(INDIRECT("'Planning'!"&amp;VLOOKUP($A$1,tab_z,2,FALSE)&amp;(10+((ROW()-3)*4))&amp;":"&amp;VLOOKUP($A$1,tab_z,3,FALSE)&amp;(13+((ROW()-3)*4))),BD!$E$14)*BD!$F$14)</f>
        <v/>
      </c>
      <c r="AF6" s="35" t="str">
        <f ca="1">IF($A6="","",COUNTIF(INDIRECT("'Planning'!"&amp;VLOOKUP($A$1,tab_z,2,FALSE)&amp;(10+((ROW()-3)*4))&amp;":"&amp;VLOOKUP($A$1,tab_z,3,FALSE)&amp;(13+((ROW()-3)*4))),BD!$E$15)*BD!$F$15)</f>
        <v/>
      </c>
      <c r="AG6" s="35" t="str">
        <f ca="1">IF($A6="","",COUNTIF(INDIRECT("'Planning'!"&amp;VLOOKUP($A$1,tab_z,2,FALSE)&amp;(10+((ROW()-3)*4))&amp;":"&amp;VLOOKUP($A$1,tab_z,3,FALSE)&amp;(13+((ROW()-3)*4))),BD!$E$16)*BD!$F$16)</f>
        <v/>
      </c>
      <c r="AH6" s="35" t="str">
        <f ca="1">IF($A6="","",COUNTIF(INDIRECT("'Planning'!"&amp;VLOOKUP($A$1,tab_z,2,FALSE)&amp;(10+((ROW()-3)*4))&amp;":"&amp;VLOOKUP($A$1,tab_z,3,FALSE)&amp;(13+((ROW()-3)*4))),BD!$E$17)*BD!$F$17)</f>
        <v/>
      </c>
      <c r="AI6" s="35" t="str">
        <f ca="1">IF($A6="","",COUNTIF(INDIRECT("'Planning'!"&amp;VLOOKUP($A$1,tab_z,2,FALSE)&amp;(10+((ROW()-3)*4))&amp;":"&amp;VLOOKUP($A$1,tab_z,3,FALSE)&amp;(13+((ROW()-3)*4))),BD!$E$18)*BD!$F$18)</f>
        <v/>
      </c>
      <c r="AJ6" s="35" t="str">
        <f ca="1">IF($A6="","",COUNTIF(INDIRECT("'Planning'!"&amp;VLOOKUP($A$1,tab_z,2,FALSE)&amp;(10+((ROW()-3)*4))&amp;":"&amp;VLOOKUP($A$1,tab_z,3,FALSE)&amp;(13+((ROW()-3)*4))),BD!$E$19)*BD!$F$19)</f>
        <v/>
      </c>
      <c r="AK6" s="35" t="str">
        <f ca="1">IF($A6="","",COUNTIF(INDIRECT("'Planning'!"&amp;VLOOKUP($A$1,tab_z,2,FALSE)&amp;(10+((ROW()-3)*4))&amp;":"&amp;VLOOKUP($A$1,tab_z,3,FALSE)&amp;(13+((ROW()-3)*4))),BD!$E$20)*BD!$F$20)</f>
        <v/>
      </c>
      <c r="AL6" s="35">
        <f t="shared" ca="1" si="3"/>
        <v>0</v>
      </c>
      <c r="AM6" s="35" t="str">
        <f ca="1">IF($A6="","",COUNTIF(INDIRECT("'Planning'!"&amp;VLOOKUP($A$1,tab_z,2,FALSE)&amp;(10+((ROW()-3)*4))&amp;":"&amp;VLOOKUP($A$1,tab_z,3,FALSE)&amp;(13+((ROW()-3)*4))),BD!$H$2)*BD!$I$2)</f>
        <v/>
      </c>
      <c r="AN6" s="35" t="str">
        <f ca="1">IF($A6="","",COUNTIF(INDIRECT("'Planning'!"&amp;VLOOKUP($A$1,tab_z,2,FALSE)&amp;(10+((ROW()-3)*4))&amp;":"&amp;VLOOKUP($A$1,tab_z,3,FALSE)&amp;(13+((ROW()-3)*4))),BD!$H$3)*BD!$I$3)</f>
        <v/>
      </c>
      <c r="AO6" s="35" t="str">
        <f ca="1">IF($A6="","",COUNTIF(INDIRECT("'Planning'!"&amp;VLOOKUP($A$1,tab_z,2,FALSE)&amp;(10+((ROW()-3)*4))&amp;":"&amp;VLOOKUP($A$1,tab_z,3,FALSE)&amp;(13+((ROW()-3)*4))),BD!$H$4)*BD!$I$4)</f>
        <v/>
      </c>
      <c r="AP6" s="35" t="str">
        <f ca="1">IF($A6="","",COUNTIF(INDIRECT("'Planning'!"&amp;VLOOKUP($A$1,tab_z,2,FALSE)&amp;(10+((ROW()-3)*4))&amp;":"&amp;VLOOKUP($A$1,tab_z,3,FALSE)&amp;(13+((ROW()-3)*4))),BD!$H$5)*BD!$I$5)</f>
        <v/>
      </c>
      <c r="AQ6" s="35" t="str">
        <f ca="1">IF($A6="","",COUNTIF(INDIRECT("'Planning'!"&amp;VLOOKUP($A$1,tab_z,2,FALSE)&amp;(10+((ROW()-3)*4))&amp;":"&amp;VLOOKUP($A$1,tab_z,3,FALSE)&amp;(13+((ROW()-3)*4))),BD!$H$6)*BD!$I$6)</f>
        <v/>
      </c>
      <c r="AR6" s="35" t="str">
        <f ca="1">IF($A6="","",COUNTIF(INDIRECT("'Planning'!"&amp;VLOOKUP($A$1,tab_z,2,FALSE)&amp;(10+((ROW()-3)*4))&amp;":"&amp;VLOOKUP($A$1,tab_z,3,FALSE)&amp;(13+((ROW()-3)*4))),BD!$H$7)*BD!$I$7)</f>
        <v/>
      </c>
      <c r="AS6" s="35" t="str">
        <f ca="1">IF($A6="","",COUNTIF(INDIRECT("'Planning'!"&amp;VLOOKUP($A$1,tab_z,2,FALSE)&amp;(10+((ROW()-3)*4))&amp;":"&amp;VLOOKUP($A$1,tab_z,3,FALSE)&amp;(13+((ROW()-3)*4))),BD!$H$8)*BD!$I$8)</f>
        <v/>
      </c>
      <c r="AT6" s="35" t="str">
        <f ca="1">IF($A6="","",COUNTIF(INDIRECT("'Planning'!"&amp;VLOOKUP($A$1,tab_z,2,FALSE)&amp;(10+((ROW()-3)*4))&amp;":"&amp;VLOOKUP($A$1,tab_z,3,FALSE)&amp;(13+((ROW()-3)*4))),BD!$H$9)*BD!$I$9)</f>
        <v/>
      </c>
      <c r="AU6" s="35" t="str">
        <f ca="1">IF($A6="","",COUNTIF(INDIRECT("'Planning'!"&amp;VLOOKUP($A$1,tab_z,2,FALSE)&amp;(10+((ROW()-3)*4))&amp;":"&amp;VLOOKUP($A$1,tab_z,3,FALSE)&amp;(13+((ROW()-3)*4))),BD!$H$10)*BD!$I$10)</f>
        <v/>
      </c>
      <c r="AV6" s="35" t="str">
        <f ca="1">IF($A6="","",COUNTIF(INDIRECT("'Planning'!"&amp;VLOOKUP($A$1,tab_z,2,FALSE)&amp;(10+((ROW()-3)*4))&amp;":"&amp;VLOOKUP($A$1,tab_z,3,FALSE)&amp;(13+((ROW()-3)*4))),BD!$H$11)*BD!$I$11)</f>
        <v/>
      </c>
      <c r="AW6" s="35" t="str">
        <f ca="1">IF($A6="","",COUNTIF(INDIRECT("'Planning'!"&amp;VLOOKUP($A$1,tab_z,2,FALSE)&amp;(10+((ROW()-3)*4))&amp;":"&amp;VLOOKUP($A$1,tab_z,3,FALSE)&amp;(13+((ROW()-3)*4))),BD!$H$12)*BD!$I$12)</f>
        <v/>
      </c>
      <c r="AX6" s="35" t="str">
        <f ca="1">IF($A6="","",COUNTIF(INDIRECT("'Planning'!"&amp;VLOOKUP($A$1,tab_z,2,FALSE)&amp;(10+((ROW()-3)*4))&amp;":"&amp;VLOOKUP($A$1,tab_z,3,FALSE)&amp;(13+((ROW()-3)*4))),BD!$H$13)*BD!$I$13)</f>
        <v/>
      </c>
      <c r="AY6" s="35" t="str">
        <f ca="1">IF($A6="","",COUNTIF(INDIRECT("'Planning'!"&amp;VLOOKUP($A$1,tab_z,2,FALSE)&amp;(10+((ROW()-3)*4))&amp;":"&amp;VLOOKUP($A$1,tab_z,3,FALSE)&amp;(13+((ROW()-3)*4))),BD!$H$14)*BD!$I$14)</f>
        <v/>
      </c>
      <c r="AZ6" s="35" t="str">
        <f ca="1">IF($A6="","",COUNTIF(INDIRECT("'Planning'!"&amp;VLOOKUP($A$1,tab_z,2,FALSE)&amp;(10+((ROW()-3)*4))&amp;":"&amp;VLOOKUP($A$1,tab_z,3,FALSE)&amp;(13+((ROW()-3)*4))),BD!$H$15)*BD!$I$15)</f>
        <v/>
      </c>
      <c r="BA6" s="35" t="str">
        <f ca="1">IF($A6="","",COUNTIF(INDIRECT("'Planning'!"&amp;VLOOKUP($A$1,tab_z,2,FALSE)&amp;(10+((ROW()-3)*4))&amp;":"&amp;VLOOKUP($A$1,tab_z,3,FALSE)&amp;(13+((ROW()-3)*4))),BD!$H$16)*BD!$I$16)</f>
        <v/>
      </c>
      <c r="BB6" s="35" t="str">
        <f ca="1">IF($A6="","",COUNTIF(INDIRECT("'Planning'!"&amp;VLOOKUP($A$1,tab_z,2,FALSE)&amp;(10+((ROW()-3)*4))&amp;":"&amp;VLOOKUP($A$1,tab_z,3,FALSE)&amp;(13+((ROW()-3)*4))),BD!$H$17)*BD!$I$17)</f>
        <v/>
      </c>
      <c r="BC6" s="35" t="str">
        <f ca="1">IF($A6="","",COUNTIF(INDIRECT("'Planning'!"&amp;VLOOKUP($A$1,tab_z,2,FALSE)&amp;(10+((ROW()-3)*4))&amp;":"&amp;VLOOKUP($A$1,tab_z,3,FALSE)&amp;(13+((ROW()-3)*4))),BD!$H$18)*BD!$I$18)</f>
        <v/>
      </c>
      <c r="BD6" s="35" t="str">
        <f ca="1">IF($A6="","",COUNTIF(INDIRECT("'Planning'!"&amp;VLOOKUP($A$1,tab_z,2,FALSE)&amp;(10+((ROW()-3)*4))&amp;":"&amp;VLOOKUP($A$1,tab_z,3,FALSE)&amp;(13+((ROW()-3)*4))),BD!$H$19)*BD!$I$19)</f>
        <v/>
      </c>
      <c r="BE6" s="35" t="str">
        <f ca="1">IF($A6="","",COUNTIF(INDIRECT("'Planning'!"&amp;VLOOKUP($A$1,tab_z,2,FALSE)&amp;(10+((ROW()-3)*4))&amp;":"&amp;VLOOKUP($A$1,tab_z,3,FALSE)&amp;(13+((ROW()-3)*4))),BD!$H$20)*BD!$I$20)</f>
        <v/>
      </c>
      <c r="BF6" s="35">
        <f t="shared" ca="1" si="4"/>
        <v>0</v>
      </c>
      <c r="BG6" s="35" t="str">
        <f ca="1">IF($A6="","",COUNTIF(INDIRECT("'Planning'!"&amp;VLOOKUP($A$1,tab_z,2,FALSE)&amp;(10+((ROW()-3)*4))&amp;":"&amp;VLOOKUP($A$1,tab_z,3,FALSE)&amp;(13+((ROW()-3)*4))),BD!$K$2)*BD!$L$2)</f>
        <v/>
      </c>
      <c r="BH6" s="35" t="str">
        <f ca="1">IF($A6="","",COUNTIF(INDIRECT("'Planning'!"&amp;VLOOKUP($A$1,tab_z,2,FALSE)&amp;(10+((ROW()-3)*4))&amp;":"&amp;VLOOKUP($A$1,tab_z,3,FALSE)&amp;(13+((ROW()-3)*4))),BD!$K$3)*BD!$L$3)</f>
        <v/>
      </c>
      <c r="BI6" s="35" t="str">
        <f ca="1">IF($A6="","",COUNTIF(INDIRECT("'Planning'!"&amp;VLOOKUP($A$1,tab_z,2,FALSE)&amp;(10+((ROW()-3)*4))&amp;":"&amp;VLOOKUP($A$1,tab_z,3,FALSE)&amp;(13+((ROW()-3)*4))),BD!$K$4)*BD!$L$4)</f>
        <v/>
      </c>
      <c r="BJ6" s="35" t="str">
        <f ca="1">IF($A6="","",COUNTIF(INDIRECT("'Planning'!"&amp;VLOOKUP($A$1,tab_z,2,FALSE)&amp;(10+((ROW()-3)*4))&amp;":"&amp;VLOOKUP($A$1,tab_z,3,FALSE)&amp;(13+((ROW()-3)*4))),BD!$K$5)*BD!$L$5)</f>
        <v/>
      </c>
      <c r="BK6" s="35" t="str">
        <f ca="1">IF($A6="","",COUNTIF(INDIRECT("'Planning'!"&amp;VLOOKUP($A$1,tab_z,2,FALSE)&amp;(10+((ROW()-3)*4))&amp;":"&amp;VLOOKUP($A$1,tab_z,3,FALSE)&amp;(13+((ROW()-3)*4))),BD!$K$6)*BD!$L$6)</f>
        <v/>
      </c>
      <c r="BL6" s="35" t="str">
        <f ca="1">IF($A6="","",COUNTIF(INDIRECT("'Planning'!"&amp;VLOOKUP($A$1,tab_z,2,FALSE)&amp;(10+((ROW()-3)*4))&amp;":"&amp;VLOOKUP($A$1,tab_z,3,FALSE)&amp;(13+((ROW()-3)*4))),BD!$K$7)*BD!$L$7)</f>
        <v/>
      </c>
      <c r="BM6" s="35" t="str">
        <f ca="1">IF($A6="","",COUNTIF(INDIRECT("'Planning'!"&amp;VLOOKUP($A$1,tab_z,2,FALSE)&amp;(10+((ROW()-3)*4))&amp;":"&amp;VLOOKUP($A$1,tab_z,3,FALSE)&amp;(13+((ROW()-3)*4))),BD!$K$8)*BD!$L$8)</f>
        <v/>
      </c>
      <c r="BN6" s="35" t="str">
        <f ca="1">IF($A6="","",COUNTIF(INDIRECT("'Planning'!"&amp;VLOOKUP($A$1,tab_z,2,FALSE)&amp;(10+((ROW()-3)*4))&amp;":"&amp;VLOOKUP($A$1,tab_z,3,FALSE)&amp;(13+((ROW()-3)*4))),BD!$K$9)*BD!$L$9)</f>
        <v/>
      </c>
      <c r="BO6" s="35" t="str">
        <f ca="1">IF($A6="","",COUNTIF(INDIRECT("'Planning'!"&amp;VLOOKUP($A$1,tab_z,2,FALSE)&amp;(10+((ROW()-3)*4))&amp;":"&amp;VLOOKUP($A$1,tab_z,3,FALSE)&amp;(13+((ROW()-3)*4))),BD!$K$10)*BD!$L$10)</f>
        <v/>
      </c>
      <c r="BP6" s="35" t="str">
        <f ca="1">IF($A6="","",COUNTIF(INDIRECT("'Planning'!"&amp;VLOOKUP($A$1,tab_z,2,FALSE)&amp;(10+((ROW()-3)*4))&amp;":"&amp;VLOOKUP($A$1,tab_z,3,FALSE)&amp;(13+((ROW()-3)*4))),BD!$K$11)*BD!$L$11)</f>
        <v/>
      </c>
      <c r="BQ6" s="35" t="str">
        <f ca="1">IF($A6="","",COUNTIF(INDIRECT("'Planning'!"&amp;VLOOKUP($A$1,tab_z,2,FALSE)&amp;(10+((ROW()-3)*4))&amp;":"&amp;VLOOKUP($A$1,tab_z,3,FALSE)&amp;(13+((ROW()-3)*4))),BD!$K$12)*BD!$L$12)</f>
        <v/>
      </c>
      <c r="BR6" s="35" t="str">
        <f ca="1">IF($A6="","",COUNTIF(INDIRECT("'Planning'!"&amp;VLOOKUP($A$1,tab_z,2,FALSE)&amp;(10+((ROW()-3)*4))&amp;":"&amp;VLOOKUP($A$1,tab_z,3,FALSE)&amp;(13+((ROW()-3)*4))),BD!$K$13)*BD!$L$13)</f>
        <v/>
      </c>
      <c r="BS6" s="35" t="str">
        <f ca="1">IF($A6="","",COUNTIF(INDIRECT("'Planning'!"&amp;VLOOKUP($A$1,tab_z,2,FALSE)&amp;(10+((ROW()-3)*4))&amp;":"&amp;VLOOKUP($A$1,tab_z,3,FALSE)&amp;(13+((ROW()-3)*4))),BD!$K$14)*BD!$L$14)</f>
        <v/>
      </c>
      <c r="BT6" s="35" t="str">
        <f ca="1">IF($A6="","",COUNTIF(INDIRECT("'Planning'!"&amp;VLOOKUP($A$1,tab_z,2,FALSE)&amp;(10+((ROW()-3)*4))&amp;":"&amp;VLOOKUP($A$1,tab_z,3,FALSE)&amp;(13+((ROW()-3)*4))),BD!$K$15)*BD!$L$15)</f>
        <v/>
      </c>
      <c r="BU6" s="35" t="str">
        <f ca="1">IF($A6="","",COUNTIF(INDIRECT("'Planning'!"&amp;VLOOKUP($A$1,tab_z,2,FALSE)&amp;(10+((ROW()-3)*4))&amp;":"&amp;VLOOKUP($A$1,tab_z,3,FALSE)&amp;(13+((ROW()-3)*4))),BD!$K$16)*BD!$L$16)</f>
        <v/>
      </c>
      <c r="BV6" s="35" t="str">
        <f ca="1">IF($A6="","",COUNTIF(INDIRECT("'Planning'!"&amp;VLOOKUP($A$1,tab_z,2,FALSE)&amp;(10+((ROW()-3)*4))&amp;":"&amp;VLOOKUP($A$1,tab_z,3,FALSE)&amp;(13+((ROW()-3)*4))),BD!$K$17)*BD!$L$17)</f>
        <v/>
      </c>
      <c r="BW6" s="35" t="str">
        <f ca="1">IF($A6="","",COUNTIF(INDIRECT("'Planning'!"&amp;VLOOKUP($A$1,tab_z,2,FALSE)&amp;(10+((ROW()-3)*4))&amp;":"&amp;VLOOKUP($A$1,tab_z,3,FALSE)&amp;(13+((ROW()-3)*4))),BD!$K$18)*BD!$L$18)</f>
        <v/>
      </c>
      <c r="BX6" s="35" t="str">
        <f ca="1">IF($A6="","",COUNTIF(INDIRECT("'Planning'!"&amp;VLOOKUP($A$1,tab_z,2,FALSE)&amp;(10+((ROW()-3)*4))&amp;":"&amp;VLOOKUP($A$1,tab_z,3,FALSE)&amp;(13+((ROW()-3)*4))),BD!$K$19)*BD!$L$19)</f>
        <v/>
      </c>
      <c r="BY6" s="35" t="str">
        <f ca="1">IF($A6="","",COUNTIF(INDIRECT("'Planning'!"&amp;VLOOKUP($A$1,tab_z,2,FALSE)&amp;(10+((ROW()-3)*4))&amp;":"&amp;VLOOKUP($A$1,tab_z,3,FALSE)&amp;(13+((ROW()-3)*4))),BD!$K$20)*BD!$L$20)</f>
        <v/>
      </c>
      <c r="BZ6" s="35">
        <f t="shared" ca="1" si="5"/>
        <v>0</v>
      </c>
      <c r="CA6" s="35" t="str">
        <f ca="1">IF($A6="","",COUNTIF(INDIRECT("'Planning'!"&amp;VLOOKUP($A$1,tab_z,2,FALSE)&amp;(10+((ROW()-3)*4))&amp;":"&amp;VLOOKUP($A$1,tab_z,3,FALSE)&amp;(13+((ROW()-3)*4))),BD!$N$2)*BD!$O$2)</f>
        <v/>
      </c>
      <c r="CB6" s="35" t="str">
        <f ca="1">IF($A6="","",COUNTIF(INDIRECT("'Planning'!"&amp;VLOOKUP($A$1,tab_z,2,FALSE)&amp;(10+((ROW()-3)*4))&amp;":"&amp;VLOOKUP($A$1,tab_z,3,FALSE)&amp;(13+((ROW()-3)*4))),BD!$N$3)*BD!$O$3)</f>
        <v/>
      </c>
      <c r="CC6" s="35" t="str">
        <f ca="1">IF($A6="","",COUNTIF(INDIRECT("'Planning'!"&amp;VLOOKUP($A$1,tab_z,2,FALSE)&amp;(10+((ROW()-3)*4))&amp;":"&amp;VLOOKUP($A$1,tab_z,3,FALSE)&amp;(13+((ROW()-3)*4))),BD!$N$4)*BD!$O$4)</f>
        <v/>
      </c>
      <c r="CD6" s="35" t="str">
        <f ca="1">IF($A6="","",COUNTIF(INDIRECT("'Planning'!"&amp;VLOOKUP($A$1,tab_z,2,FALSE)&amp;(10+((ROW()-3)*4))&amp;":"&amp;VLOOKUP($A$1,tab_z,3,FALSE)&amp;(13+((ROW()-3)*4))),BD!$N$5)*BD!$O$5)</f>
        <v/>
      </c>
      <c r="CE6" s="35" t="str">
        <f ca="1">IF($A6="","",COUNTIF(INDIRECT("'Planning'!"&amp;VLOOKUP($A$1,tab_z,2,FALSE)&amp;(10+((ROW()-3)*4))&amp;":"&amp;VLOOKUP($A$1,tab_z,3,FALSE)&amp;(13+((ROW()-3)*4))),BD!$N$6)*BD!$O$6)</f>
        <v/>
      </c>
      <c r="CF6" s="35" t="str">
        <f ca="1">IF($A6="","",COUNTIF(INDIRECT("'Planning'!"&amp;VLOOKUP($A$1,tab_z,2,FALSE)&amp;(10+((ROW()-3)*4))&amp;":"&amp;VLOOKUP($A$1,tab_z,3,FALSE)&amp;(13+((ROW()-3)*4))),BD!$N$7)*BD!$O$7)</f>
        <v/>
      </c>
      <c r="CG6" s="35" t="str">
        <f ca="1">IF($A6="","",COUNTIF(INDIRECT("'Planning'!"&amp;VLOOKUP($A$1,tab_z,2,FALSE)&amp;(10+((ROW()-3)*4))&amp;":"&amp;VLOOKUP($A$1,tab_z,3,FALSE)&amp;(13+((ROW()-3)*4))),BD!$N$8)*BD!$O$8)</f>
        <v/>
      </c>
      <c r="CH6" s="35" t="str">
        <f ca="1">IF($A6="","",COUNTIF(INDIRECT("'Planning'!"&amp;VLOOKUP($A$1,tab_z,2,FALSE)&amp;(10+((ROW()-3)*4))&amp;":"&amp;VLOOKUP($A$1,tab_z,3,FALSE)&amp;(13+((ROW()-3)*4))),BD!$N$9)*BD!$O$9)</f>
        <v/>
      </c>
      <c r="CI6" s="35" t="str">
        <f ca="1">IF($A6="","",COUNTIF(INDIRECT("'Planning'!"&amp;VLOOKUP($A$1,tab_z,2,FALSE)&amp;(10+((ROW()-3)*4))&amp;":"&amp;VLOOKUP($A$1,tab_z,3,FALSE)&amp;(13+((ROW()-3)*4))),BD!$N$10)*BD!$O$10)</f>
        <v/>
      </c>
      <c r="CJ6" s="35" t="str">
        <f ca="1">IF($A6="","",COUNTIF(INDIRECT("'Planning'!"&amp;VLOOKUP($A$1,tab_z,2,FALSE)&amp;(10+((ROW()-3)*4))&amp;":"&amp;VLOOKUP($A$1,tab_z,3,FALSE)&amp;(13+((ROW()-3)*4))),BD!$N$11)*BD!$O$11)</f>
        <v/>
      </c>
      <c r="CK6" s="35" t="str">
        <f ca="1">IF($A6="","",COUNTIF(INDIRECT("'Planning'!"&amp;VLOOKUP($A$1,tab_z,2,FALSE)&amp;(10+((ROW()-3)*4))&amp;":"&amp;VLOOKUP($A$1,tab_z,3,FALSE)&amp;(13+((ROW()-3)*4))),BD!$N$12)*BD!$O$12)</f>
        <v/>
      </c>
      <c r="CL6" s="35" t="str">
        <f ca="1">IF($A6="","",COUNTIF(INDIRECT("'Planning'!"&amp;VLOOKUP($A$1,tab_z,2,FALSE)&amp;(10+((ROW()-3)*4))&amp;":"&amp;VLOOKUP($A$1,tab_z,3,FALSE)&amp;(13+((ROW()-3)*4))),BD!$N$13)*BD!$O$13)</f>
        <v/>
      </c>
      <c r="CM6" s="35" t="str">
        <f ca="1">IF($A6="","",COUNTIF(INDIRECT("'Planning'!"&amp;VLOOKUP($A$1,tab_z,2,FALSE)&amp;(10+((ROW()-3)*4))&amp;":"&amp;VLOOKUP($A$1,tab_z,3,FALSE)&amp;(13+((ROW()-3)*4))),BD!$N$14)*BD!$O$14)</f>
        <v/>
      </c>
      <c r="CN6" s="35" t="str">
        <f ca="1">IF($A6="","",COUNTIF(INDIRECT("'Planning'!"&amp;VLOOKUP($A$1,tab_z,2,FALSE)&amp;(10+((ROW()-3)*4))&amp;":"&amp;VLOOKUP($A$1,tab_z,3,FALSE)&amp;(13+((ROW()-3)*4))),BD!$N$15)*BD!$O$15)</f>
        <v/>
      </c>
      <c r="CO6" s="35" t="str">
        <f ca="1">IF($A6="","",COUNTIF(INDIRECT("'Planning'!"&amp;VLOOKUP($A$1,tab_z,2,FALSE)&amp;(10+((ROW()-3)*4))&amp;":"&amp;VLOOKUP($A$1,tab_z,3,FALSE)&amp;(13+((ROW()-3)*4))),BD!$N$16)*BD!$O$16)</f>
        <v/>
      </c>
      <c r="CP6" s="35" t="str">
        <f ca="1">IF($A6="","",COUNTIF(INDIRECT("'Planning'!"&amp;VLOOKUP($A$1,tab_z,2,FALSE)&amp;(10+((ROW()-3)*4))&amp;":"&amp;VLOOKUP($A$1,tab_z,3,FALSE)&amp;(13+((ROW()-3)*4))),BD!$N$17)*BD!$O$17)</f>
        <v/>
      </c>
      <c r="CQ6" s="35" t="str">
        <f ca="1">IF($A6="","",COUNTIF(INDIRECT("'Planning'!"&amp;VLOOKUP($A$1,tab_z,2,FALSE)&amp;(10+((ROW()-3)*4))&amp;":"&amp;VLOOKUP($A$1,tab_z,3,FALSE)&amp;(13+((ROW()-3)*4))),BD!$N$18)*BD!$O$18)</f>
        <v/>
      </c>
      <c r="CR6" s="35" t="str">
        <f ca="1">IF($A6="","",COUNTIF(INDIRECT("'Planning'!"&amp;VLOOKUP($A$1,tab_z,2,FALSE)&amp;(10+((ROW()-3)*4))&amp;":"&amp;VLOOKUP($A$1,tab_z,3,FALSE)&amp;(13+((ROW()-3)*4))),BD!$N$19)*BD!$O$19)</f>
        <v/>
      </c>
      <c r="CS6" s="35" t="str">
        <f ca="1">IF($A6="","",COUNTIF(INDIRECT("'Planning'!"&amp;VLOOKUP($A$1,tab_z,2,FALSE)&amp;(10+((ROW()-3)*4))&amp;":"&amp;VLOOKUP($A$1,tab_z,3,FALSE)&amp;(13+((ROW()-3)*4))),BD!$N$20)*BD!$O$20)</f>
        <v/>
      </c>
      <c r="CT6" s="35">
        <f t="shared" ca="1" si="6"/>
        <v>0</v>
      </c>
      <c r="CU6" s="35" t="str">
        <f ca="1">IF($A6="","",COUNTIF(INDIRECT("'Planning'!"&amp;VLOOKUP($A$1,tab_z,2,FALSE)&amp;(10+((ROW()-3)*4))&amp;":"&amp;VLOOKUP($A$1,tab_z,3,FALSE)&amp;(13+((ROW()-3)*4))),BD!$Q$2)*BD!$R$2)</f>
        <v/>
      </c>
      <c r="CV6" s="35" t="str">
        <f ca="1">IF($A6="","",COUNTIF(INDIRECT("'Planning'!"&amp;VLOOKUP($A$1,tab_z,2,FALSE)&amp;(10+((ROW()-3)*4))&amp;":"&amp;VLOOKUP($A$1,tab_z,3,FALSE)&amp;(13+((ROW()-3)*4))),BD!$Q$3)*BD!$R$3)</f>
        <v/>
      </c>
      <c r="CW6" s="35" t="str">
        <f ca="1">IF($A6="","",COUNTIF(INDIRECT("'Planning'!"&amp;VLOOKUP($A$1,tab_z,2,FALSE)&amp;(10+((ROW()-3)*4))&amp;":"&amp;VLOOKUP($A$1,tab_z,3,FALSE)&amp;(13+((ROW()-3)*4))),BD!$Q$4)*BD!$R$4)</f>
        <v/>
      </c>
      <c r="CX6" s="35" t="str">
        <f ca="1">IF($A6="","",COUNTIF(INDIRECT("'Planning'!"&amp;VLOOKUP($A$1,tab_z,2,FALSE)&amp;(10+((ROW()-3)*4))&amp;":"&amp;VLOOKUP($A$1,tab_z,3,FALSE)&amp;(13+((ROW()-3)*4))),BD!$Q$5)*BD!$R$5)</f>
        <v/>
      </c>
      <c r="CY6" s="35" t="str">
        <f ca="1">IF($A6="","",COUNTIF(INDIRECT("'Planning'!"&amp;VLOOKUP($A$1,tab_z,2,FALSE)&amp;(10+((ROW()-3)*4))&amp;":"&amp;VLOOKUP($A$1,tab_z,3,FALSE)&amp;(13+((ROW()-3)*4))),BD!$Q$6)*BD!$R$6)</f>
        <v/>
      </c>
      <c r="CZ6" s="35" t="str">
        <f ca="1">IF($A6="","",COUNTIF(INDIRECT("'Planning'!"&amp;VLOOKUP($A$1,tab_z,2,FALSE)&amp;(10+((ROW()-3)*4))&amp;":"&amp;VLOOKUP($A$1,tab_z,3,FALSE)&amp;(13+((ROW()-3)*4))),BD!$Q$7)*BD!$R$7)</f>
        <v/>
      </c>
      <c r="DA6" s="35" t="str">
        <f ca="1">IF($A6="","",COUNTIF(INDIRECT("'Planning'!"&amp;VLOOKUP($A$1,tab_z,2,FALSE)&amp;(10+((ROW()-3)*4))&amp;":"&amp;VLOOKUP($A$1,tab_z,3,FALSE)&amp;(13+((ROW()-3)*4))),BD!$Q$8)*BD!$R$8)</f>
        <v/>
      </c>
      <c r="DB6" s="35" t="str">
        <f ca="1">IF($A6="","",COUNTIF(INDIRECT("'Planning'!"&amp;VLOOKUP($A$1,tab_z,2,FALSE)&amp;(10+((ROW()-3)*4))&amp;":"&amp;VLOOKUP($A$1,tab_z,3,FALSE)&amp;(13+((ROW()-3)*4))),BD!$Q$9)*BD!$R$9)</f>
        <v/>
      </c>
      <c r="DC6" s="35" t="str">
        <f ca="1">IF($A6="","",COUNTIF(INDIRECT("'Planning'!"&amp;VLOOKUP($A$1,tab_z,2,FALSE)&amp;(10+((ROW()-3)*4))&amp;":"&amp;VLOOKUP($A$1,tab_z,3,FALSE)&amp;(13+((ROW()-3)*4))),BD!$Q$10)*BD!$R$10)</f>
        <v/>
      </c>
      <c r="DD6" s="35" t="str">
        <f ca="1">IF($A6="","",COUNTIF(INDIRECT("'Planning'!"&amp;VLOOKUP($A$1,tab_z,2,FALSE)&amp;(10+((ROW()-3)*4))&amp;":"&amp;VLOOKUP($A$1,tab_z,3,FALSE)&amp;(13+((ROW()-3)*4))),BD!$Q$11)*BD!$R$11)</f>
        <v/>
      </c>
      <c r="DE6" s="35" t="str">
        <f ca="1">IF($A6="","",COUNTIF(INDIRECT("'Planning'!"&amp;VLOOKUP($A$1,tab_z,2,FALSE)&amp;(10+((ROW()-3)*4))&amp;":"&amp;VLOOKUP($A$1,tab_z,3,FALSE)&amp;(13+((ROW()-3)*4))),BD!$Q$12)*BD!$R$12)</f>
        <v/>
      </c>
      <c r="DF6" s="35" t="str">
        <f ca="1">IF($A6="","",COUNTIF(INDIRECT("'Planning'!"&amp;VLOOKUP($A$1,tab_z,2,FALSE)&amp;(10+((ROW()-3)*4))&amp;":"&amp;VLOOKUP($A$1,tab_z,3,FALSE)&amp;(13+((ROW()-3)*4))),BD!$Q$13)*BD!$R$13)</f>
        <v/>
      </c>
      <c r="DG6" s="35" t="str">
        <f ca="1">IF($A6="","",COUNTIF(INDIRECT("'Planning'!"&amp;VLOOKUP($A$1,tab_z,2,FALSE)&amp;(10+((ROW()-3)*4))&amp;":"&amp;VLOOKUP($A$1,tab_z,3,FALSE)&amp;(13+((ROW()-3)*4))),BD!$Q$14)*BD!$R$14)</f>
        <v/>
      </c>
      <c r="DH6" s="35" t="str">
        <f ca="1">IF($A6="","",COUNTIF(INDIRECT("'Planning'!"&amp;VLOOKUP($A$1,tab_z,2,FALSE)&amp;(10+((ROW()-3)*4))&amp;":"&amp;VLOOKUP($A$1,tab_z,3,FALSE)&amp;(13+((ROW()-3)*4))),BD!$Q$15)*BD!$R$15)</f>
        <v/>
      </c>
      <c r="DI6" s="35" t="str">
        <f ca="1">IF($A6="","",COUNTIF(INDIRECT("'Planning'!"&amp;VLOOKUP($A$1,tab_z,2,FALSE)&amp;(10+((ROW()-3)*4))&amp;":"&amp;VLOOKUP($A$1,tab_z,3,FALSE)&amp;(13+((ROW()-3)*4))),BD!$Q$16)*BD!$R$16)</f>
        <v/>
      </c>
      <c r="DJ6" s="35" t="str">
        <f ca="1">IF($A6="","",COUNTIF(INDIRECT("'Planning'!"&amp;VLOOKUP($A$1,tab_z,2,FALSE)&amp;(10+((ROW()-3)*4))&amp;":"&amp;VLOOKUP($A$1,tab_z,3,FALSE)&amp;(13+((ROW()-3)*4))),BD!$Q$17)*BD!$R$17)</f>
        <v/>
      </c>
      <c r="DK6" s="35" t="str">
        <f ca="1">IF($A6="","",COUNTIF(INDIRECT("'Planning'!"&amp;VLOOKUP($A$1,tab_z,2,FALSE)&amp;(10+((ROW()-3)*4))&amp;":"&amp;VLOOKUP($A$1,tab_z,3,FALSE)&amp;(13+((ROW()-3)*4))),BD!$Q$18)*BD!$R$18)</f>
        <v/>
      </c>
      <c r="DL6" s="35" t="str">
        <f ca="1">IF($A6="","",COUNTIF(INDIRECT("'Planning'!"&amp;VLOOKUP($A$1,tab_z,2,FALSE)&amp;(10+((ROW()-3)*4))&amp;":"&amp;VLOOKUP($A$1,tab_z,3,FALSE)&amp;(13+((ROW()-3)*4))),BD!$Q$19)*BD!$R$19)</f>
        <v/>
      </c>
      <c r="DM6" s="35" t="str">
        <f ca="1">IF($A6="","",COUNTIF(INDIRECT("'Planning'!"&amp;VLOOKUP($A$1,tab_z,2,FALSE)&amp;(10+((ROW()-3)*4))&amp;":"&amp;VLOOKUP($A$1,tab_z,3,FALSE)&amp;(13+((ROW()-3)*4))),BD!$Q$20)*BD!$R$20)</f>
        <v/>
      </c>
      <c r="DN6" s="35">
        <f t="shared" ca="1" si="7"/>
        <v>0</v>
      </c>
      <c r="DO6" s="35" t="str">
        <f ca="1">IF($A6="","",COUNTIF(INDIRECT("'Planning'!"&amp;VLOOKUP($A$1,tab_z,2,FALSE)&amp;(10+((ROW()-3)*4))&amp;":"&amp;VLOOKUP($A$1,tab_z,3,FALSE)&amp;(13+((ROW()-3)*4))),BD!$T$2)*BD!$U$2)</f>
        <v/>
      </c>
      <c r="DP6" s="35" t="str">
        <f ca="1">IF($A6="","",COUNTIF(INDIRECT("'Planning'!"&amp;VLOOKUP($A$1,tab_z,2,FALSE)&amp;(10+((ROW()-3)*4))&amp;":"&amp;VLOOKUP($A$1,tab_z,3,FALSE)&amp;(13+((ROW()-3)*4))),BD!$T$3)*BD!$U$3)</f>
        <v/>
      </c>
      <c r="DQ6" s="35" t="str">
        <f ca="1">IF($A6="","",COUNTIF(INDIRECT("'Planning'!"&amp;VLOOKUP($A$1,tab_z,2,FALSE)&amp;(10+((ROW()-3)*4))&amp;":"&amp;VLOOKUP($A$1,tab_z,3,FALSE)&amp;(13+((ROW()-3)*4))),BD!$T$4)*BD!$U$4)</f>
        <v/>
      </c>
      <c r="DR6" s="35" t="str">
        <f ca="1">IF($A6="","",COUNTIF(INDIRECT("'Planning'!"&amp;VLOOKUP($A$1,tab_z,2,FALSE)&amp;(10+((ROW()-3)*4))&amp;":"&amp;VLOOKUP($A$1,tab_z,3,FALSE)&amp;(13+((ROW()-3)*4))),BD!$T$5)*BD!$U$5)</f>
        <v/>
      </c>
      <c r="DS6" s="35" t="str">
        <f ca="1">IF($A6="","",COUNTIF(INDIRECT("'Planning'!"&amp;VLOOKUP($A$1,tab_z,2,FALSE)&amp;(10+((ROW()-3)*4))&amp;":"&amp;VLOOKUP($A$1,tab_z,3,FALSE)&amp;(13+((ROW()-3)*4))),BD!$T$6)*BD!$U$6)</f>
        <v/>
      </c>
      <c r="DT6" s="35" t="str">
        <f ca="1">IF($A6="","",COUNTIF(INDIRECT("'Planning'!"&amp;VLOOKUP($A$1,tab_z,2,FALSE)&amp;(10+((ROW()-3)*4))&amp;":"&amp;VLOOKUP($A$1,tab_z,3,FALSE)&amp;(13+((ROW()-3)*4))),BD!$T$7)*BD!$U$7)</f>
        <v/>
      </c>
      <c r="DU6" s="35" t="str">
        <f ca="1">IF($A6="","",COUNTIF(INDIRECT("'Planning'!"&amp;VLOOKUP($A$1,tab_z,2,FALSE)&amp;(10+((ROW()-3)*4))&amp;":"&amp;VLOOKUP($A$1,tab_z,3,FALSE)&amp;(13+((ROW()-3)*4))),BD!$T$8)*BD!$U$8)</f>
        <v/>
      </c>
      <c r="DV6" s="35" t="str">
        <f ca="1">IF($A6="","",COUNTIF(INDIRECT("'Planning'!"&amp;VLOOKUP($A$1,tab_z,2,FALSE)&amp;(10+((ROW()-3)*4))&amp;":"&amp;VLOOKUP($A$1,tab_z,3,FALSE)&amp;(13+((ROW()-3)*4))),BD!$T$9)*BD!$U$9)</f>
        <v/>
      </c>
      <c r="DW6" s="35" t="str">
        <f ca="1">IF($A6="","",COUNTIF(INDIRECT("'Planning'!"&amp;VLOOKUP($A$1,tab_z,2,FALSE)&amp;(10+((ROW()-3)*4))&amp;":"&amp;VLOOKUP($A$1,tab_z,3,FALSE)&amp;(13+((ROW()-3)*4))),BD!$T$10)*BD!$U$10)</f>
        <v/>
      </c>
      <c r="DX6" s="35" t="str">
        <f ca="1">IF($A6="","",COUNTIF(INDIRECT("'Planning'!"&amp;VLOOKUP($A$1,tab_z,2,FALSE)&amp;(10+((ROW()-3)*4))&amp;":"&amp;VLOOKUP($A$1,tab_z,3,FALSE)&amp;(13+((ROW()-3)*4))),BD!$T$11)*BD!$U$11)</f>
        <v/>
      </c>
      <c r="DY6" s="35" t="str">
        <f ca="1">IF($A6="","",COUNTIF(INDIRECT("'Planning'!"&amp;VLOOKUP($A$1,tab_z,2,FALSE)&amp;(10+((ROW()-3)*4))&amp;":"&amp;VLOOKUP($A$1,tab_z,3,FALSE)&amp;(13+((ROW()-3)*4))),BD!$T$12)*BD!$U$12)</f>
        <v/>
      </c>
      <c r="DZ6" s="35" t="str">
        <f ca="1">IF($A6="","",COUNTIF(INDIRECT("'Planning'!"&amp;VLOOKUP($A$1,tab_z,2,FALSE)&amp;(10+((ROW()-3)*4))&amp;":"&amp;VLOOKUP($A$1,tab_z,3,FALSE)&amp;(13+((ROW()-3)*4))),BD!$T$13)*BD!$U$13)</f>
        <v/>
      </c>
      <c r="EA6" s="35" t="str">
        <f ca="1">IF($A6="","",COUNTIF(INDIRECT("'Planning'!"&amp;VLOOKUP($A$1,tab_z,2,FALSE)&amp;(10+((ROW()-3)*4))&amp;":"&amp;VLOOKUP($A$1,tab_z,3,FALSE)&amp;(13+((ROW()-3)*4))),BD!$T$14)*BD!$U$14)</f>
        <v/>
      </c>
      <c r="EB6" s="35" t="str">
        <f ca="1">IF($A6="","",COUNTIF(INDIRECT("'Planning'!"&amp;VLOOKUP($A$1,tab_z,2,FALSE)&amp;(10+((ROW()-3)*4))&amp;":"&amp;VLOOKUP($A$1,tab_z,3,FALSE)&amp;(13+((ROW()-3)*4))),BD!$T$15)*BD!$U$15)</f>
        <v/>
      </c>
      <c r="EC6" s="35" t="str">
        <f ca="1">IF($A6="","",COUNTIF(INDIRECT("'Planning'!"&amp;VLOOKUP($A$1,tab_z,2,FALSE)&amp;(10+((ROW()-3)*4))&amp;":"&amp;VLOOKUP($A$1,tab_z,3,FALSE)&amp;(13+((ROW()-3)*4))),BD!$T$16)*BD!$U$16)</f>
        <v/>
      </c>
      <c r="ED6" s="35" t="str">
        <f ca="1">IF($A6="","",COUNTIF(INDIRECT("'Planning'!"&amp;VLOOKUP($A$1,tab_z,2,FALSE)&amp;(10+((ROW()-3)*4))&amp;":"&amp;VLOOKUP($A$1,tab_z,3,FALSE)&amp;(13+((ROW()-3)*4))),BD!$T$17)*BD!$U$17)</f>
        <v/>
      </c>
      <c r="EE6" s="35" t="str">
        <f ca="1">IF($A6="","",COUNTIF(INDIRECT("'Planning'!"&amp;VLOOKUP($A$1,tab_z,2,FALSE)&amp;(10+((ROW()-3)*4))&amp;":"&amp;VLOOKUP($A$1,tab_z,3,FALSE)&amp;(13+((ROW()-3)*4))),BD!$T$18)*BD!$U$18)</f>
        <v/>
      </c>
      <c r="EF6" s="35" t="str">
        <f ca="1">IF($A6="","",COUNTIF(INDIRECT("'Planning'!"&amp;VLOOKUP($A$1,tab_z,2,FALSE)&amp;(10+((ROW()-3)*4))&amp;":"&amp;VLOOKUP($A$1,tab_z,3,FALSE)&amp;(13+((ROW()-3)*4))),BD!$T$19)*BD!$U$19)</f>
        <v/>
      </c>
      <c r="EG6" s="35" t="str">
        <f ca="1">IF($A6="","",COUNTIF(INDIRECT("'Planning'!"&amp;VLOOKUP($A$1,tab_z,2,FALSE)&amp;(10+((ROW()-3)*4))&amp;":"&amp;VLOOKUP($A$1,tab_z,3,FALSE)&amp;(13+((ROW()-3)*4))),BD!$T$20)*BD!$U$20)</f>
        <v/>
      </c>
      <c r="EH6" s="35">
        <f t="shared" ca="1" si="8"/>
        <v>0</v>
      </c>
      <c r="EI6" s="35" t="str">
        <f ca="1">IF($A6="","",COUNTIF(INDIRECT("'Planning'!"&amp;VLOOKUP($A$1,tab_z,2,FALSE)&amp;(10+((ROW()-3)*4))&amp;":"&amp;VLOOKUP($A$1,tab_z,3,FALSE)&amp;(13+((ROW()-3)*4))),BD!$W$2)*BD!$X$2)</f>
        <v/>
      </c>
      <c r="EJ6" s="35" t="str">
        <f ca="1">IF($A6="","",COUNTIF(INDIRECT("'Planning'!"&amp;VLOOKUP($A$1,tab_z,2,FALSE)&amp;(10+((ROW()-3)*4))&amp;":"&amp;VLOOKUP($A$1,tab_z,3,FALSE)&amp;(13+((ROW()-3)*4))),BD!$W$3)*BD!$X$3)</f>
        <v/>
      </c>
      <c r="EK6" s="35" t="str">
        <f ca="1">IF($A6="","",COUNTIF(INDIRECT("'Planning'!"&amp;VLOOKUP($A$1,tab_z,2,FALSE)&amp;(10+((ROW()-3)*4))&amp;":"&amp;VLOOKUP($A$1,tab_z,3,FALSE)&amp;(13+((ROW()-3)*4))),BD!$W$4)*BD!$X$4)</f>
        <v/>
      </c>
      <c r="EL6" s="35" t="str">
        <f ca="1">IF($A6="","",COUNTIF(INDIRECT("'Planning'!"&amp;VLOOKUP($A$1,tab_z,2,FALSE)&amp;(10+((ROW()-3)*4))&amp;":"&amp;VLOOKUP($A$1,tab_z,3,FALSE)&amp;(13+((ROW()-3)*4))),BD!$W$5)*BD!$X$5)</f>
        <v/>
      </c>
      <c r="EM6" s="35" t="str">
        <f ca="1">IF($A6="","",COUNTIF(INDIRECT("'Planning'!"&amp;VLOOKUP($A$1,tab_z,2,FALSE)&amp;(10+((ROW()-3)*4))&amp;":"&amp;VLOOKUP($A$1,tab_z,3,FALSE)&amp;(13+((ROW()-3)*4))),BD!$W$6)*BD!$X$6)</f>
        <v/>
      </c>
      <c r="EN6" s="35" t="str">
        <f ca="1">IF($A6="","",COUNTIF(INDIRECT("'Planning'!"&amp;VLOOKUP($A$1,tab_z,2,FALSE)&amp;(10+((ROW()-3)*4))&amp;":"&amp;VLOOKUP($A$1,tab_z,3,FALSE)&amp;(13+((ROW()-3)*4))),BD!$W$7)*BD!$X$7)</f>
        <v/>
      </c>
      <c r="EO6" s="35" t="str">
        <f ca="1">IF($A6="","",COUNTIF(INDIRECT("'Planning'!"&amp;VLOOKUP($A$1,tab_z,2,FALSE)&amp;(10+((ROW()-3)*4))&amp;":"&amp;VLOOKUP($A$1,tab_z,3,FALSE)&amp;(13+((ROW()-3)*4))),BD!$W$8)*BD!$X$8)</f>
        <v/>
      </c>
      <c r="EP6" s="35" t="str">
        <f ca="1">IF($A6="","",COUNTIF(INDIRECT("'Planning'!"&amp;VLOOKUP($A$1,tab_z,2,FALSE)&amp;(10+((ROW()-3)*4))&amp;":"&amp;VLOOKUP($A$1,tab_z,3,FALSE)&amp;(13+((ROW()-3)*4))),BD!$W$9)*BD!$X$9)</f>
        <v/>
      </c>
      <c r="EQ6" s="35" t="str">
        <f ca="1">IF($A6="","",COUNTIF(INDIRECT("'Planning'!"&amp;VLOOKUP($A$1,tab_z,2,FALSE)&amp;(10+((ROW()-3)*4))&amp;":"&amp;VLOOKUP($A$1,tab_z,3,FALSE)&amp;(13+((ROW()-3)*4))),BD!$W$10)*BD!$X$10)</f>
        <v/>
      </c>
      <c r="ER6" s="35" t="str">
        <f ca="1">IF($A6="","",COUNTIF(INDIRECT("'Planning'!"&amp;VLOOKUP($A$1,tab_z,2,FALSE)&amp;(10+((ROW()-3)*4))&amp;":"&amp;VLOOKUP($A$1,tab_z,3,FALSE)&amp;(13+((ROW()-3)*4))),BD!$W$11)*BD!$X$11)</f>
        <v/>
      </c>
      <c r="ES6" s="35" t="str">
        <f ca="1">IF($A6="","",COUNTIF(INDIRECT("'Planning'!"&amp;VLOOKUP($A$1,tab_z,2,FALSE)&amp;(10+((ROW()-3)*4))&amp;":"&amp;VLOOKUP($A$1,tab_z,3,FALSE)&amp;(13+((ROW()-3)*4))),BD!$W$12)*BD!$X$12)</f>
        <v/>
      </c>
      <c r="ET6" s="35" t="str">
        <f ca="1">IF($A6="","",COUNTIF(INDIRECT("'Planning'!"&amp;VLOOKUP($A$1,tab_z,2,FALSE)&amp;(10+((ROW()-3)*4))&amp;":"&amp;VLOOKUP($A$1,tab_z,3,FALSE)&amp;(13+((ROW()-3)*4))),BD!$W$13)*BD!$X$13)</f>
        <v/>
      </c>
      <c r="EU6" s="35" t="str">
        <f ca="1">IF($A6="","",COUNTIF(INDIRECT("'Planning'!"&amp;VLOOKUP($A$1,tab_z,2,FALSE)&amp;(10+((ROW()-3)*4))&amp;":"&amp;VLOOKUP($A$1,tab_z,3,FALSE)&amp;(13+((ROW()-3)*4))),BD!$W$14)*BD!$X$14)</f>
        <v/>
      </c>
      <c r="EV6" s="35" t="str">
        <f ca="1">IF($A6="","",COUNTIF(INDIRECT("'Planning'!"&amp;VLOOKUP($A$1,tab_z,2,FALSE)&amp;(10+((ROW()-3)*4))&amp;":"&amp;VLOOKUP($A$1,tab_z,3,FALSE)&amp;(13+((ROW()-3)*4))),BD!$W$15)*BD!$X$15)</f>
        <v/>
      </c>
      <c r="EW6" s="35" t="str">
        <f ca="1">IF($A6="","",COUNTIF(INDIRECT("'Planning'!"&amp;VLOOKUP($A$1,tab_z,2,FALSE)&amp;(10+((ROW()-3)*4))&amp;":"&amp;VLOOKUP($A$1,tab_z,3,FALSE)&amp;(13+((ROW()-3)*4))),BD!$W$16)*BD!$X$16)</f>
        <v/>
      </c>
      <c r="EX6" s="35" t="str">
        <f ca="1">IF($A6="","",COUNTIF(INDIRECT("'Planning'!"&amp;VLOOKUP($A$1,tab_z,2,FALSE)&amp;(10+((ROW()-3)*4))&amp;":"&amp;VLOOKUP($A$1,tab_z,3,FALSE)&amp;(13+((ROW()-3)*4))),BD!$W$17)*BD!$X$17)</f>
        <v/>
      </c>
      <c r="EY6" s="35" t="str">
        <f ca="1">IF($A6="","",COUNTIF(INDIRECT("'Planning'!"&amp;VLOOKUP($A$1,tab_z,2,FALSE)&amp;(10+((ROW()-3)*4))&amp;":"&amp;VLOOKUP($A$1,tab_z,3,FALSE)&amp;(13+((ROW()-3)*4))),BD!$W$18)*BD!$X$18)</f>
        <v/>
      </c>
      <c r="EZ6" s="35" t="str">
        <f ca="1">IF($A6="","",COUNTIF(INDIRECT("'Planning'!"&amp;VLOOKUP($A$1,tab_z,2,FALSE)&amp;(10+((ROW()-3)*4))&amp;":"&amp;VLOOKUP($A$1,tab_z,3,FALSE)&amp;(13+((ROW()-3)*4))),BD!$W$19)*BD!$X$19)</f>
        <v/>
      </c>
      <c r="FA6" s="35" t="str">
        <f ca="1">IF($A6="","",COUNTIF(INDIRECT("'Planning'!"&amp;VLOOKUP($A$1,tab_z,2,FALSE)&amp;(10+((ROW()-3)*4))&amp;":"&amp;VLOOKUP($A$1,tab_z,3,FALSE)&amp;(13+((ROW()-3)*4))),BD!$W$20)*BD!$X$20)</f>
        <v/>
      </c>
      <c r="FB6" s="35">
        <f t="shared" ca="1" si="9"/>
        <v>0</v>
      </c>
      <c r="FC6" s="35" t="str">
        <f ca="1">IF($A6="","",COUNTIF(INDIRECT("'Planning'!"&amp;VLOOKUP($A$1,tab_z,2,FALSE)&amp;(10+((ROW()-3)*4))&amp;":"&amp;VLOOKUP($A$1,tab_z,3,FALSE)&amp;(13+((ROW()-3)*4))),BD!$Z$2)*BD!$AA$2)</f>
        <v/>
      </c>
      <c r="FD6" s="35" t="str">
        <f ca="1">IF($A6="","",COUNTIF(INDIRECT("'Planning'!"&amp;VLOOKUP($A$1,tab_z,2,FALSE)&amp;(10+((ROW()-3)*4))&amp;":"&amp;VLOOKUP($A$1,tab_z,3,FALSE)&amp;(13+((ROW()-3)*4))),BD!$Z$3)*BD!$AA$3)</f>
        <v/>
      </c>
      <c r="FE6" s="35" t="str">
        <f ca="1">IF($A6="","",COUNTIF(INDIRECT("'Planning'!"&amp;VLOOKUP($A$1,tab_z,2,FALSE)&amp;(10+((ROW()-3)*4))&amp;":"&amp;VLOOKUP($A$1,tab_z,3,FALSE)&amp;(13+((ROW()-3)*4))),BD!$Z$4)*BD!$AA$4)</f>
        <v/>
      </c>
      <c r="FF6" s="35" t="str">
        <f ca="1">IF($A6="","",COUNTIF(INDIRECT("'Planning'!"&amp;VLOOKUP($A$1,tab_z,2,FALSE)&amp;(10+((ROW()-3)*4))&amp;":"&amp;VLOOKUP($A$1,tab_z,3,FALSE)&amp;(13+((ROW()-3)*4))),BD!$Z$5)*BD!$AA$5)</f>
        <v/>
      </c>
      <c r="FG6" s="35" t="str">
        <f ca="1">IF($A6="","",COUNTIF(INDIRECT("'Planning'!"&amp;VLOOKUP($A$1,tab_z,2,FALSE)&amp;(10+((ROW()-3)*4))&amp;":"&amp;VLOOKUP($A$1,tab_z,3,FALSE)&amp;(13+((ROW()-3)*4))),BD!$Z$6)*BD!$AA$6)</f>
        <v/>
      </c>
      <c r="FH6" s="35" t="str">
        <f ca="1">IF($A6="","",COUNTIF(INDIRECT("'Planning'!"&amp;VLOOKUP($A$1,tab_z,2,FALSE)&amp;(10+((ROW()-3)*4))&amp;":"&amp;VLOOKUP($A$1,tab_z,3,FALSE)&amp;(13+((ROW()-3)*4))),BD!$Z$7)*BD!$AA$7)</f>
        <v/>
      </c>
      <c r="FI6" s="35" t="str">
        <f ca="1">IF($A6="","",COUNTIF(INDIRECT("'Planning'!"&amp;VLOOKUP($A$1,tab_z,2,FALSE)&amp;(10+((ROW()-3)*4))&amp;":"&amp;VLOOKUP($A$1,tab_z,3,FALSE)&amp;(13+((ROW()-3)*4))),BD!$Z$8)*BD!$AA$8)</f>
        <v/>
      </c>
      <c r="FJ6" s="35" t="str">
        <f ca="1">IF($A6="","",COUNTIF(INDIRECT("'Planning'!"&amp;VLOOKUP($A$1,tab_z,2,FALSE)&amp;(10+((ROW()-3)*4))&amp;":"&amp;VLOOKUP($A$1,tab_z,3,FALSE)&amp;(13+((ROW()-3)*4))),BD!$Z$9)*BD!$AA$9)</f>
        <v/>
      </c>
      <c r="FK6" s="35" t="str">
        <f ca="1">IF($A6="","",COUNTIF(INDIRECT("'Planning'!"&amp;VLOOKUP($A$1,tab_z,2,FALSE)&amp;(10+((ROW()-3)*4))&amp;":"&amp;VLOOKUP($A$1,tab_z,3,FALSE)&amp;(13+((ROW()-3)*4))),BD!$Z$10)*BD!$AA$10)</f>
        <v/>
      </c>
      <c r="FL6" s="35" t="str">
        <f ca="1">IF($A6="","",COUNTIF(INDIRECT("'Planning'!"&amp;VLOOKUP($A$1,tab_z,2,FALSE)&amp;(10+((ROW()-3)*4))&amp;":"&amp;VLOOKUP($A$1,tab_z,3,FALSE)&amp;(13+((ROW()-3)*4))),BD!$Z$11)*BD!$AA$11)</f>
        <v/>
      </c>
      <c r="FM6" s="35" t="str">
        <f ca="1">IF($A6="","",COUNTIF(INDIRECT("'Planning'!"&amp;VLOOKUP($A$1,tab_z,2,FALSE)&amp;(10+((ROW()-3)*4))&amp;":"&amp;VLOOKUP($A$1,tab_z,3,FALSE)&amp;(13+((ROW()-3)*4))),BD!$Z$12)*BD!$AA$12)</f>
        <v/>
      </c>
      <c r="FN6" s="35" t="str">
        <f ca="1">IF($A6="","",COUNTIF(INDIRECT("'Planning'!"&amp;VLOOKUP($A$1,tab_z,2,FALSE)&amp;(10+((ROW()-3)*4))&amp;":"&amp;VLOOKUP($A$1,tab_z,3,FALSE)&amp;(13+((ROW()-3)*4))),BD!$Z$13)*BD!$AA$13)</f>
        <v/>
      </c>
      <c r="FO6" s="35" t="str">
        <f ca="1">IF($A6="","",COUNTIF(INDIRECT("'Planning'!"&amp;VLOOKUP($A$1,tab_z,2,FALSE)&amp;(10+((ROW()-3)*4))&amp;":"&amp;VLOOKUP($A$1,tab_z,3,FALSE)&amp;(13+((ROW()-3)*4))),BD!$Z$14)*BD!$AA$14)</f>
        <v/>
      </c>
      <c r="FP6" s="35" t="str">
        <f ca="1">IF($A6="","",COUNTIF(INDIRECT("'Planning'!"&amp;VLOOKUP($A$1,tab_z,2,FALSE)&amp;(10+((ROW()-3)*4))&amp;":"&amp;VLOOKUP($A$1,tab_z,3,FALSE)&amp;(13+((ROW()-3)*4))),BD!$Z$15)*BD!$AA$15)</f>
        <v/>
      </c>
      <c r="FQ6" s="35" t="str">
        <f ca="1">IF($A6="","",COUNTIF(INDIRECT("'Planning'!"&amp;VLOOKUP($A$1,tab_z,2,FALSE)&amp;(10+((ROW()-3)*4))&amp;":"&amp;VLOOKUP($A$1,tab_z,3,FALSE)&amp;(13+((ROW()-3)*4))),BD!$Z$16)*BD!$AA$16)</f>
        <v/>
      </c>
      <c r="FR6" s="35" t="str">
        <f ca="1">IF($A6="","",COUNTIF(INDIRECT("'Planning'!"&amp;VLOOKUP($A$1,tab_z,2,FALSE)&amp;(10+((ROW()-3)*4))&amp;":"&amp;VLOOKUP($A$1,tab_z,3,FALSE)&amp;(13+((ROW()-3)*4))),BD!$Z$17)*BD!$AA$17)</f>
        <v/>
      </c>
      <c r="FS6" s="35" t="str">
        <f ca="1">IF($A6="","",COUNTIF(INDIRECT("'Planning'!"&amp;VLOOKUP($A$1,tab_z,2,FALSE)&amp;(10+((ROW()-3)*4))&amp;":"&amp;VLOOKUP($A$1,tab_z,3,FALSE)&amp;(13+((ROW()-3)*4))),BD!$Z$18)*BD!$AA$18)</f>
        <v/>
      </c>
      <c r="FT6" s="35" t="str">
        <f ca="1">IF($A6="","",COUNTIF(INDIRECT("'Planning'!"&amp;VLOOKUP($A$1,tab_z,2,FALSE)&amp;(10+((ROW()-3)*4))&amp;":"&amp;VLOOKUP($A$1,tab_z,3,FALSE)&amp;(13+((ROW()-3)*4))),BD!$Z$19)*BD!$AA$19)</f>
        <v/>
      </c>
      <c r="FU6" s="35" t="str">
        <f ca="1">IF($A6="","",COUNTIF(INDIRECT("'Planning'!"&amp;VLOOKUP($A$1,tab_z,2,FALSE)&amp;(10+((ROW()-3)*4))&amp;":"&amp;VLOOKUP($A$1,tab_z,3,FALSE)&amp;(13+((ROW()-3)*4))),BD!$Z$20)*BD!$AA$20)</f>
        <v/>
      </c>
      <c r="FV6" s="35">
        <f t="shared" ca="1" si="10"/>
        <v>0</v>
      </c>
      <c r="FW6" s="205" t="str">
        <f t="shared" ca="1" si="11"/>
        <v/>
      </c>
    </row>
    <row r="7" spans="1:179" ht="18.75" customHeight="1" x14ac:dyDescent="0.2">
      <c r="A7" s="35" t="str">
        <f t="shared" ca="1" si="0"/>
        <v/>
      </c>
      <c r="B7" s="35">
        <v>0</v>
      </c>
      <c r="C7" s="35">
        <v>25</v>
      </c>
      <c r="D7" s="35" t="str">
        <f t="shared" ca="1" si="1"/>
        <v/>
      </c>
      <c r="E7" s="35" t="str">
        <f t="shared" ca="1" si="2"/>
        <v/>
      </c>
      <c r="F7" s="35" t="str">
        <f ca="1">IF($A7="","",COUNTIF(INDIRECT("'Planning'!"&amp;VLOOKUP($A$1,tab_z,2,FALSE)&amp;(10+((ROW()-3)*4))&amp;":"&amp;VLOOKUP($A$1,tab_z,3,FALSE)&amp;(13+((ROW()-3)*4))),BD!$B$2))</f>
        <v/>
      </c>
      <c r="G7" s="35" t="str">
        <f ca="1">IF($A7="","",COUNTIF(INDIRECT("'Planning'!"&amp;VLOOKUP($A$1,tab_z,2,FALSE)&amp;(10+((ROW()-3)*4))&amp;":"&amp;VLOOKUP($A$1,tab_z,3,FALSE)&amp;(13+((ROW()-3)*4))),BD!$B$3))</f>
        <v/>
      </c>
      <c r="H7" s="35" t="str">
        <f ca="1">IF($A7="","",COUNTIF(INDIRECT("'Planning'!"&amp;VLOOKUP($A$1,tab_z,2,FALSE)&amp;(10+((ROW()-3)*4))&amp;":"&amp;VLOOKUP($A$1,tab_z,3,FALSE)&amp;(13+((ROW()-3)*4))),BD!$B$4))</f>
        <v/>
      </c>
      <c r="I7" s="35" t="str">
        <f ca="1">IF($A7="","",COUNTIF(INDIRECT("'Planning'!"&amp;VLOOKUP($A$1,tab_z,2,FALSE)&amp;(10+((ROW()-3)*4))&amp;":"&amp;VLOOKUP($A$1,tab_z,3,FALSE)&amp;(13+((ROW()-3)*4))),BD!$B$5))</f>
        <v/>
      </c>
      <c r="J7" s="35" t="str">
        <f ca="1">IF($A7="","",COUNTIF(INDIRECT("'Planning'!"&amp;VLOOKUP($A$1,tab_z,2,FALSE)&amp;(10+((ROW()-3)*4))&amp;":"&amp;VLOOKUP($A$1,tab_z,3,FALSE)&amp;(13+((ROW()-3)*4))),BD!$B$6))</f>
        <v/>
      </c>
      <c r="K7" s="35" t="str">
        <f ca="1">IF($A7="","",COUNTIF(INDIRECT("'Planning'!"&amp;VLOOKUP($A$1,tab_z,2,FALSE)&amp;(10+((ROW()-3)*4))&amp;":"&amp;VLOOKUP($A$1,tab_z,3,FALSE)&amp;(13+((ROW()-3)*4))),BD!$B$7))</f>
        <v/>
      </c>
      <c r="L7" s="35" t="str">
        <f ca="1">IF($A7="","",COUNTIF(INDIRECT("'Planning'!"&amp;VLOOKUP($A$1,tab_z,2,FALSE)&amp;(10+((ROW()-3)*4))&amp;":"&amp;VLOOKUP($A$1,tab_z,3,FALSE)&amp;(13+((ROW()-3)*4))),BD!$B$8))</f>
        <v/>
      </c>
      <c r="M7" s="35" t="str">
        <f ca="1">IF($A7="","",COUNTIF(INDIRECT("'Planning'!"&amp;VLOOKUP($A$1,tab_z,2,FALSE)&amp;(10+((ROW()-3)*4))&amp;":"&amp;VLOOKUP($A$1,tab_z,3,FALSE)&amp;(13+((ROW()-3)*4))),BD!$B$9))</f>
        <v/>
      </c>
      <c r="N7" s="35" t="str">
        <f ca="1">IF($A7="","",COUNTIF(INDIRECT("'Planning'!"&amp;VLOOKUP($A$1,tab_z,2,FALSE)&amp;(10+((ROW()-3)*4))&amp;":"&amp;VLOOKUP($A$1,tab_z,3,FALSE)&amp;(13+((ROW()-3)*4))),BD!$B$10))</f>
        <v/>
      </c>
      <c r="O7" s="35" t="str">
        <f ca="1">IF($A7="","",COUNTIF(INDIRECT("'Planning'!"&amp;VLOOKUP($A$1,tab_z,2,FALSE)&amp;(10+((ROW()-3)*4))&amp;":"&amp;VLOOKUP($A$1,tab_z,3,FALSE)&amp;(13+((ROW()-3)*4))),BD!$B$11))</f>
        <v/>
      </c>
      <c r="P7" s="35" t="str">
        <f ca="1">IF($A7="","",COUNTIF(INDIRECT("'Planning'!"&amp;VLOOKUP($A$1,tab_z,2,FALSE)&amp;(10+((ROW()-3)*4))&amp;":"&amp;VLOOKUP($A$1,tab_z,3,FALSE)&amp;(13+((ROW()-3)*4))),BD!$B$12))</f>
        <v/>
      </c>
      <c r="Q7" s="35" t="str">
        <f ca="1">IF($A7="","",COUNTIF(INDIRECT("'Planning'!"&amp;VLOOKUP($A$1,tab_z,2,FALSE)&amp;(10+((ROW()-3)*4))&amp;":"&amp;VLOOKUP($A$1,tab_z,3,FALSE)&amp;(13+((ROW()-3)*4))),BD!$B$13))</f>
        <v/>
      </c>
      <c r="R7" s="35" t="str">
        <f ca="1">IF($A7="","",COUNTIF(INDIRECT("'Planning'!"&amp;VLOOKUP($A$1,tab_z,2,FALSE)&amp;(10+((ROW()-3)*4))&amp;":"&amp;VLOOKUP($A$1,tab_z,3,FALSE)&amp;(13+((ROW()-3)*4))),BD!$B$14))</f>
        <v/>
      </c>
      <c r="S7" s="35" t="str">
        <f ca="1">IF($A7="","",COUNTIF(INDIRECT("'Planning'!"&amp;VLOOKUP($A$1,tab_z,2,FALSE)&amp;(10+((ROW()-3)*4))&amp;":"&amp;VLOOKUP($A$1,tab_z,3,FALSE)&amp;(13+((ROW()-3)*4))),BD!$E$2)*BD!$F$2)</f>
        <v/>
      </c>
      <c r="T7" s="35" t="str">
        <f ca="1">IF($A7="","",COUNTIF(INDIRECT("'Planning'!"&amp;VLOOKUP($A$1,tab_z,2,FALSE)&amp;(10+((ROW()-3)*4))&amp;":"&amp;VLOOKUP($A$1,tab_z,3,FALSE)&amp;(13+((ROW()-3)*4))),BD!$E$3)*BD!$F$3)</f>
        <v/>
      </c>
      <c r="U7" s="35" t="str">
        <f ca="1">IF($A7="","",COUNTIF(INDIRECT("'Planning'!"&amp;VLOOKUP($A$1,tab_z,2,FALSE)&amp;(10+((ROW()-3)*4))&amp;":"&amp;VLOOKUP($A$1,tab_z,3,FALSE)&amp;(13+((ROW()-3)*4))),BD!$E$4)*BD!$F$4)</f>
        <v/>
      </c>
      <c r="V7" s="35" t="str">
        <f ca="1">IF($A7="","",COUNTIF(INDIRECT("'Planning'!"&amp;VLOOKUP($A$1,tab_z,2,FALSE)&amp;(10+((ROW()-3)*4))&amp;":"&amp;VLOOKUP($A$1,tab_z,3,FALSE)&amp;(13+((ROW()-3)*4))),BD!$E$5)*BD!$F$5)</f>
        <v/>
      </c>
      <c r="W7" s="35" t="str">
        <f ca="1">IF($A7="","",COUNTIF(INDIRECT("'Planning'!"&amp;VLOOKUP($A$1,tab_z,2,FALSE)&amp;(10+((ROW()-3)*4))&amp;":"&amp;VLOOKUP($A$1,tab_z,3,FALSE)&amp;(13+((ROW()-3)*4))),BD!$E$6)*BD!$F$6)</f>
        <v/>
      </c>
      <c r="X7" s="35" t="str">
        <f ca="1">IF($A7="","",COUNTIF(INDIRECT("'Planning'!"&amp;VLOOKUP($A$1,tab_z,2,FALSE)&amp;(10+((ROW()-3)*4))&amp;":"&amp;VLOOKUP($A$1,tab_z,3,FALSE)&amp;(13+((ROW()-3)*4))),BD!$E$7)*BD!$F$7)</f>
        <v/>
      </c>
      <c r="Y7" s="35" t="str">
        <f ca="1">IF($A7="","",COUNTIF(INDIRECT("'Planning'!"&amp;VLOOKUP($A$1,tab_z,2,FALSE)&amp;(10+((ROW()-3)*4))&amp;":"&amp;VLOOKUP($A$1,tab_z,3,FALSE)&amp;(13+((ROW()-3)*4))),BD!$E$8)*BD!$F$8)</f>
        <v/>
      </c>
      <c r="Z7" s="35" t="str">
        <f ca="1">IF($A7="","",COUNTIF(INDIRECT("'Planning'!"&amp;VLOOKUP($A$1,tab_z,2,FALSE)&amp;(10+((ROW()-3)*4))&amp;":"&amp;VLOOKUP($A$1,tab_z,3,FALSE)&amp;(13+((ROW()-3)*4))),BD!$E$9)*BD!$F$9)</f>
        <v/>
      </c>
      <c r="AA7" s="35" t="str">
        <f ca="1">IF($A7="","",COUNTIF(INDIRECT("'Planning'!"&amp;VLOOKUP($A$1,tab_z,2,FALSE)&amp;(10+((ROW()-3)*4))&amp;":"&amp;VLOOKUP($A$1,tab_z,3,FALSE)&amp;(13+((ROW()-3)*4))),BD!$E$10)*BD!$F$10)</f>
        <v/>
      </c>
      <c r="AB7" s="35" t="str">
        <f ca="1">IF($A7="","",COUNTIF(INDIRECT("'Planning'!"&amp;VLOOKUP($A$1,tab_z,2,FALSE)&amp;(10+((ROW()-3)*4))&amp;":"&amp;VLOOKUP($A$1,tab_z,3,FALSE)&amp;(13+((ROW()-3)*4))),BD!$E$11)*BD!$F$11)</f>
        <v/>
      </c>
      <c r="AC7" s="35" t="str">
        <f ca="1">IF($A7="","",COUNTIF(INDIRECT("'Planning'!"&amp;VLOOKUP($A$1,tab_z,2,FALSE)&amp;(10+((ROW()-3)*4))&amp;":"&amp;VLOOKUP($A$1,tab_z,3,FALSE)&amp;(13+((ROW()-3)*4))),BD!$E$12)*BD!$F$12)</f>
        <v/>
      </c>
      <c r="AD7" s="35" t="str">
        <f ca="1">IF($A7="","",COUNTIF(INDIRECT("'Planning'!"&amp;VLOOKUP($A$1,tab_z,2,FALSE)&amp;(10+((ROW()-3)*4))&amp;":"&amp;VLOOKUP($A$1,tab_z,3,FALSE)&amp;(13+((ROW()-3)*4))),BD!$E$13)*BD!$F$13)</f>
        <v/>
      </c>
      <c r="AE7" s="35" t="str">
        <f ca="1">IF($A7="","",COUNTIF(INDIRECT("'Planning'!"&amp;VLOOKUP($A$1,tab_z,2,FALSE)&amp;(10+((ROW()-3)*4))&amp;":"&amp;VLOOKUP($A$1,tab_z,3,FALSE)&amp;(13+((ROW()-3)*4))),BD!$E$14)*BD!$F$14)</f>
        <v/>
      </c>
      <c r="AF7" s="35" t="str">
        <f ca="1">IF($A7="","",COUNTIF(INDIRECT("'Planning'!"&amp;VLOOKUP($A$1,tab_z,2,FALSE)&amp;(10+((ROW()-3)*4))&amp;":"&amp;VLOOKUP($A$1,tab_z,3,FALSE)&amp;(13+((ROW()-3)*4))),BD!$E$15)*BD!$F$15)</f>
        <v/>
      </c>
      <c r="AG7" s="35" t="str">
        <f ca="1">IF($A7="","",COUNTIF(INDIRECT("'Planning'!"&amp;VLOOKUP($A$1,tab_z,2,FALSE)&amp;(10+((ROW()-3)*4))&amp;":"&amp;VLOOKUP($A$1,tab_z,3,FALSE)&amp;(13+((ROW()-3)*4))),BD!$E$16)*BD!$F$16)</f>
        <v/>
      </c>
      <c r="AH7" s="35" t="str">
        <f ca="1">IF($A7="","",COUNTIF(INDIRECT("'Planning'!"&amp;VLOOKUP($A$1,tab_z,2,FALSE)&amp;(10+((ROW()-3)*4))&amp;":"&amp;VLOOKUP($A$1,tab_z,3,FALSE)&amp;(13+((ROW()-3)*4))),BD!$E$17)*BD!$F$17)</f>
        <v/>
      </c>
      <c r="AI7" s="35" t="str">
        <f ca="1">IF($A7="","",COUNTIF(INDIRECT("'Planning'!"&amp;VLOOKUP($A$1,tab_z,2,FALSE)&amp;(10+((ROW()-3)*4))&amp;":"&amp;VLOOKUP($A$1,tab_z,3,FALSE)&amp;(13+((ROW()-3)*4))),BD!$E$18)*BD!$F$18)</f>
        <v/>
      </c>
      <c r="AJ7" s="35" t="str">
        <f ca="1">IF($A7="","",COUNTIF(INDIRECT("'Planning'!"&amp;VLOOKUP($A$1,tab_z,2,FALSE)&amp;(10+((ROW()-3)*4))&amp;":"&amp;VLOOKUP($A$1,tab_z,3,FALSE)&amp;(13+((ROW()-3)*4))),BD!$E$19)*BD!$F$19)</f>
        <v/>
      </c>
      <c r="AK7" s="35" t="str">
        <f ca="1">IF($A7="","",COUNTIF(INDIRECT("'Planning'!"&amp;VLOOKUP($A$1,tab_z,2,FALSE)&amp;(10+((ROW()-3)*4))&amp;":"&amp;VLOOKUP($A$1,tab_z,3,FALSE)&amp;(13+((ROW()-3)*4))),BD!$E$20)*BD!$F$20)</f>
        <v/>
      </c>
      <c r="AL7" s="35">
        <f t="shared" ca="1" si="3"/>
        <v>0</v>
      </c>
      <c r="AM7" s="35" t="str">
        <f ca="1">IF($A7="","",COUNTIF(INDIRECT("'Planning'!"&amp;VLOOKUP($A$1,tab_z,2,FALSE)&amp;(10+((ROW()-3)*4))&amp;":"&amp;VLOOKUP($A$1,tab_z,3,FALSE)&amp;(13+((ROW()-3)*4))),BD!$H$2)*BD!$I$2)</f>
        <v/>
      </c>
      <c r="AN7" s="35" t="str">
        <f ca="1">IF($A7="","",COUNTIF(INDIRECT("'Planning'!"&amp;VLOOKUP($A$1,tab_z,2,FALSE)&amp;(10+((ROW()-3)*4))&amp;":"&amp;VLOOKUP($A$1,tab_z,3,FALSE)&amp;(13+((ROW()-3)*4))),BD!$H$3)*BD!$I$3)</f>
        <v/>
      </c>
      <c r="AO7" s="35" t="str">
        <f ca="1">IF($A7="","",COUNTIF(INDIRECT("'Planning'!"&amp;VLOOKUP($A$1,tab_z,2,FALSE)&amp;(10+((ROW()-3)*4))&amp;":"&amp;VLOOKUP($A$1,tab_z,3,FALSE)&amp;(13+((ROW()-3)*4))),BD!$H$4)*BD!$I$4)</f>
        <v/>
      </c>
      <c r="AP7" s="35" t="str">
        <f ca="1">IF($A7="","",COUNTIF(INDIRECT("'Planning'!"&amp;VLOOKUP($A$1,tab_z,2,FALSE)&amp;(10+((ROW()-3)*4))&amp;":"&amp;VLOOKUP($A$1,tab_z,3,FALSE)&amp;(13+((ROW()-3)*4))),BD!$H$5)*BD!$I$5)</f>
        <v/>
      </c>
      <c r="AQ7" s="35" t="str">
        <f ca="1">IF($A7="","",COUNTIF(INDIRECT("'Planning'!"&amp;VLOOKUP($A$1,tab_z,2,FALSE)&amp;(10+((ROW()-3)*4))&amp;":"&amp;VLOOKUP($A$1,tab_z,3,FALSE)&amp;(13+((ROW()-3)*4))),BD!$H$6)*BD!$I$6)</f>
        <v/>
      </c>
      <c r="AR7" s="35" t="str">
        <f ca="1">IF($A7="","",COUNTIF(INDIRECT("'Planning'!"&amp;VLOOKUP($A$1,tab_z,2,FALSE)&amp;(10+((ROW()-3)*4))&amp;":"&amp;VLOOKUP($A$1,tab_z,3,FALSE)&amp;(13+((ROW()-3)*4))),BD!$H$7)*BD!$I$7)</f>
        <v/>
      </c>
      <c r="AS7" s="35" t="str">
        <f ca="1">IF($A7="","",COUNTIF(INDIRECT("'Planning'!"&amp;VLOOKUP($A$1,tab_z,2,FALSE)&amp;(10+((ROW()-3)*4))&amp;":"&amp;VLOOKUP($A$1,tab_z,3,FALSE)&amp;(13+((ROW()-3)*4))),BD!$H$8)*BD!$I$8)</f>
        <v/>
      </c>
      <c r="AT7" s="35" t="str">
        <f ca="1">IF($A7="","",COUNTIF(INDIRECT("'Planning'!"&amp;VLOOKUP($A$1,tab_z,2,FALSE)&amp;(10+((ROW()-3)*4))&amp;":"&amp;VLOOKUP($A$1,tab_z,3,FALSE)&amp;(13+((ROW()-3)*4))),BD!$H$9)*BD!$I$9)</f>
        <v/>
      </c>
      <c r="AU7" s="35" t="str">
        <f ca="1">IF($A7="","",COUNTIF(INDIRECT("'Planning'!"&amp;VLOOKUP($A$1,tab_z,2,FALSE)&amp;(10+((ROW()-3)*4))&amp;":"&amp;VLOOKUP($A$1,tab_z,3,FALSE)&amp;(13+((ROW()-3)*4))),BD!$H$10)*BD!$I$10)</f>
        <v/>
      </c>
      <c r="AV7" s="35" t="str">
        <f ca="1">IF($A7="","",COUNTIF(INDIRECT("'Planning'!"&amp;VLOOKUP($A$1,tab_z,2,FALSE)&amp;(10+((ROW()-3)*4))&amp;":"&amp;VLOOKUP($A$1,tab_z,3,FALSE)&amp;(13+((ROW()-3)*4))),BD!$H$11)*BD!$I$11)</f>
        <v/>
      </c>
      <c r="AW7" s="35" t="str">
        <f ca="1">IF($A7="","",COUNTIF(INDIRECT("'Planning'!"&amp;VLOOKUP($A$1,tab_z,2,FALSE)&amp;(10+((ROW()-3)*4))&amp;":"&amp;VLOOKUP($A$1,tab_z,3,FALSE)&amp;(13+((ROW()-3)*4))),BD!$H$12)*BD!$I$12)</f>
        <v/>
      </c>
      <c r="AX7" s="35" t="str">
        <f ca="1">IF($A7="","",COUNTIF(INDIRECT("'Planning'!"&amp;VLOOKUP($A$1,tab_z,2,FALSE)&amp;(10+((ROW()-3)*4))&amp;":"&amp;VLOOKUP($A$1,tab_z,3,FALSE)&amp;(13+((ROW()-3)*4))),BD!$H$13)*BD!$I$13)</f>
        <v/>
      </c>
      <c r="AY7" s="35" t="str">
        <f ca="1">IF($A7="","",COUNTIF(INDIRECT("'Planning'!"&amp;VLOOKUP($A$1,tab_z,2,FALSE)&amp;(10+((ROW()-3)*4))&amp;":"&amp;VLOOKUP($A$1,tab_z,3,FALSE)&amp;(13+((ROW()-3)*4))),BD!$H$14)*BD!$I$14)</f>
        <v/>
      </c>
      <c r="AZ7" s="35" t="str">
        <f ca="1">IF($A7="","",COUNTIF(INDIRECT("'Planning'!"&amp;VLOOKUP($A$1,tab_z,2,FALSE)&amp;(10+((ROW()-3)*4))&amp;":"&amp;VLOOKUP($A$1,tab_z,3,FALSE)&amp;(13+((ROW()-3)*4))),BD!$H$15)*BD!$I$15)</f>
        <v/>
      </c>
      <c r="BA7" s="35" t="str">
        <f ca="1">IF($A7="","",COUNTIF(INDIRECT("'Planning'!"&amp;VLOOKUP($A$1,tab_z,2,FALSE)&amp;(10+((ROW()-3)*4))&amp;":"&amp;VLOOKUP($A$1,tab_z,3,FALSE)&amp;(13+((ROW()-3)*4))),BD!$H$16)*BD!$I$16)</f>
        <v/>
      </c>
      <c r="BB7" s="35" t="str">
        <f ca="1">IF($A7="","",COUNTIF(INDIRECT("'Planning'!"&amp;VLOOKUP($A$1,tab_z,2,FALSE)&amp;(10+((ROW()-3)*4))&amp;":"&amp;VLOOKUP($A$1,tab_z,3,FALSE)&amp;(13+((ROW()-3)*4))),BD!$H$17)*BD!$I$17)</f>
        <v/>
      </c>
      <c r="BC7" s="35" t="str">
        <f ca="1">IF($A7="","",COUNTIF(INDIRECT("'Planning'!"&amp;VLOOKUP($A$1,tab_z,2,FALSE)&amp;(10+((ROW()-3)*4))&amp;":"&amp;VLOOKUP($A$1,tab_z,3,FALSE)&amp;(13+((ROW()-3)*4))),BD!$H$18)*BD!$I$18)</f>
        <v/>
      </c>
      <c r="BD7" s="35" t="str">
        <f ca="1">IF($A7="","",COUNTIF(INDIRECT("'Planning'!"&amp;VLOOKUP($A$1,tab_z,2,FALSE)&amp;(10+((ROW()-3)*4))&amp;":"&amp;VLOOKUP($A$1,tab_z,3,FALSE)&amp;(13+((ROW()-3)*4))),BD!$H$19)*BD!$I$19)</f>
        <v/>
      </c>
      <c r="BE7" s="35" t="str">
        <f ca="1">IF($A7="","",COUNTIF(INDIRECT("'Planning'!"&amp;VLOOKUP($A$1,tab_z,2,FALSE)&amp;(10+((ROW()-3)*4))&amp;":"&amp;VLOOKUP($A$1,tab_z,3,FALSE)&amp;(13+((ROW()-3)*4))),BD!$H$20)*BD!$I$20)</f>
        <v/>
      </c>
      <c r="BF7" s="35">
        <f t="shared" ca="1" si="4"/>
        <v>0</v>
      </c>
      <c r="BG7" s="35" t="str">
        <f ca="1">IF($A7="","",COUNTIF(INDIRECT("'Planning'!"&amp;VLOOKUP($A$1,tab_z,2,FALSE)&amp;(10+((ROW()-3)*4))&amp;":"&amp;VLOOKUP($A$1,tab_z,3,FALSE)&amp;(13+((ROW()-3)*4))),BD!$K$2)*BD!$L$2)</f>
        <v/>
      </c>
      <c r="BH7" s="35" t="str">
        <f ca="1">IF($A7="","",COUNTIF(INDIRECT("'Planning'!"&amp;VLOOKUP($A$1,tab_z,2,FALSE)&amp;(10+((ROW()-3)*4))&amp;":"&amp;VLOOKUP($A$1,tab_z,3,FALSE)&amp;(13+((ROW()-3)*4))),BD!$K$3)*BD!$L$3)</f>
        <v/>
      </c>
      <c r="BI7" s="35" t="str">
        <f ca="1">IF($A7="","",COUNTIF(INDIRECT("'Planning'!"&amp;VLOOKUP($A$1,tab_z,2,FALSE)&amp;(10+((ROW()-3)*4))&amp;":"&amp;VLOOKUP($A$1,tab_z,3,FALSE)&amp;(13+((ROW()-3)*4))),BD!$K$4)*BD!$L$4)</f>
        <v/>
      </c>
      <c r="BJ7" s="35" t="str">
        <f ca="1">IF($A7="","",COUNTIF(INDIRECT("'Planning'!"&amp;VLOOKUP($A$1,tab_z,2,FALSE)&amp;(10+((ROW()-3)*4))&amp;":"&amp;VLOOKUP($A$1,tab_z,3,FALSE)&amp;(13+((ROW()-3)*4))),BD!$K$5)*BD!$L$5)</f>
        <v/>
      </c>
      <c r="BK7" s="35" t="str">
        <f ca="1">IF($A7="","",COUNTIF(INDIRECT("'Planning'!"&amp;VLOOKUP($A$1,tab_z,2,FALSE)&amp;(10+((ROW()-3)*4))&amp;":"&amp;VLOOKUP($A$1,tab_z,3,FALSE)&amp;(13+((ROW()-3)*4))),BD!$K$6)*BD!$L$6)</f>
        <v/>
      </c>
      <c r="BL7" s="35" t="str">
        <f ca="1">IF($A7="","",COUNTIF(INDIRECT("'Planning'!"&amp;VLOOKUP($A$1,tab_z,2,FALSE)&amp;(10+((ROW()-3)*4))&amp;":"&amp;VLOOKUP($A$1,tab_z,3,FALSE)&amp;(13+((ROW()-3)*4))),BD!$K$7)*BD!$L$7)</f>
        <v/>
      </c>
      <c r="BM7" s="35" t="str">
        <f ca="1">IF($A7="","",COUNTIF(INDIRECT("'Planning'!"&amp;VLOOKUP($A$1,tab_z,2,FALSE)&amp;(10+((ROW()-3)*4))&amp;":"&amp;VLOOKUP($A$1,tab_z,3,FALSE)&amp;(13+((ROW()-3)*4))),BD!$K$8)*BD!$L$8)</f>
        <v/>
      </c>
      <c r="BN7" s="35" t="str">
        <f ca="1">IF($A7="","",COUNTIF(INDIRECT("'Planning'!"&amp;VLOOKUP($A$1,tab_z,2,FALSE)&amp;(10+((ROW()-3)*4))&amp;":"&amp;VLOOKUP($A$1,tab_z,3,FALSE)&amp;(13+((ROW()-3)*4))),BD!$K$9)*BD!$L$9)</f>
        <v/>
      </c>
      <c r="BO7" s="35" t="str">
        <f ca="1">IF($A7="","",COUNTIF(INDIRECT("'Planning'!"&amp;VLOOKUP($A$1,tab_z,2,FALSE)&amp;(10+((ROW()-3)*4))&amp;":"&amp;VLOOKUP($A$1,tab_z,3,FALSE)&amp;(13+((ROW()-3)*4))),BD!$K$10)*BD!$L$10)</f>
        <v/>
      </c>
      <c r="BP7" s="35" t="str">
        <f ca="1">IF($A7="","",COUNTIF(INDIRECT("'Planning'!"&amp;VLOOKUP($A$1,tab_z,2,FALSE)&amp;(10+((ROW()-3)*4))&amp;":"&amp;VLOOKUP($A$1,tab_z,3,FALSE)&amp;(13+((ROW()-3)*4))),BD!$K$11)*BD!$L$11)</f>
        <v/>
      </c>
      <c r="BQ7" s="35" t="str">
        <f ca="1">IF($A7="","",COUNTIF(INDIRECT("'Planning'!"&amp;VLOOKUP($A$1,tab_z,2,FALSE)&amp;(10+((ROW()-3)*4))&amp;":"&amp;VLOOKUP($A$1,tab_z,3,FALSE)&amp;(13+((ROW()-3)*4))),BD!$K$12)*BD!$L$12)</f>
        <v/>
      </c>
      <c r="BR7" s="35" t="str">
        <f ca="1">IF($A7="","",COUNTIF(INDIRECT("'Planning'!"&amp;VLOOKUP($A$1,tab_z,2,FALSE)&amp;(10+((ROW()-3)*4))&amp;":"&amp;VLOOKUP($A$1,tab_z,3,FALSE)&amp;(13+((ROW()-3)*4))),BD!$K$13)*BD!$L$13)</f>
        <v/>
      </c>
      <c r="BS7" s="35" t="str">
        <f ca="1">IF($A7="","",COUNTIF(INDIRECT("'Planning'!"&amp;VLOOKUP($A$1,tab_z,2,FALSE)&amp;(10+((ROW()-3)*4))&amp;":"&amp;VLOOKUP($A$1,tab_z,3,FALSE)&amp;(13+((ROW()-3)*4))),BD!$K$14)*BD!$L$14)</f>
        <v/>
      </c>
      <c r="BT7" s="35" t="str">
        <f ca="1">IF($A7="","",COUNTIF(INDIRECT("'Planning'!"&amp;VLOOKUP($A$1,tab_z,2,FALSE)&amp;(10+((ROW()-3)*4))&amp;":"&amp;VLOOKUP($A$1,tab_z,3,FALSE)&amp;(13+((ROW()-3)*4))),BD!$K$15)*BD!$L$15)</f>
        <v/>
      </c>
      <c r="BU7" s="35" t="str">
        <f ca="1">IF($A7="","",COUNTIF(INDIRECT("'Planning'!"&amp;VLOOKUP($A$1,tab_z,2,FALSE)&amp;(10+((ROW()-3)*4))&amp;":"&amp;VLOOKUP($A$1,tab_z,3,FALSE)&amp;(13+((ROW()-3)*4))),BD!$K$16)*BD!$L$16)</f>
        <v/>
      </c>
      <c r="BV7" s="35" t="str">
        <f ca="1">IF($A7="","",COUNTIF(INDIRECT("'Planning'!"&amp;VLOOKUP($A$1,tab_z,2,FALSE)&amp;(10+((ROW()-3)*4))&amp;":"&amp;VLOOKUP($A$1,tab_z,3,FALSE)&amp;(13+((ROW()-3)*4))),BD!$K$17)*BD!$L$17)</f>
        <v/>
      </c>
      <c r="BW7" s="35" t="str">
        <f ca="1">IF($A7="","",COUNTIF(INDIRECT("'Planning'!"&amp;VLOOKUP($A$1,tab_z,2,FALSE)&amp;(10+((ROW()-3)*4))&amp;":"&amp;VLOOKUP($A$1,tab_z,3,FALSE)&amp;(13+((ROW()-3)*4))),BD!$K$18)*BD!$L$18)</f>
        <v/>
      </c>
      <c r="BX7" s="35" t="str">
        <f ca="1">IF($A7="","",COUNTIF(INDIRECT("'Planning'!"&amp;VLOOKUP($A$1,tab_z,2,FALSE)&amp;(10+((ROW()-3)*4))&amp;":"&amp;VLOOKUP($A$1,tab_z,3,FALSE)&amp;(13+((ROW()-3)*4))),BD!$K$19)*BD!$L$19)</f>
        <v/>
      </c>
      <c r="BY7" s="35" t="str">
        <f ca="1">IF($A7="","",COUNTIF(INDIRECT("'Planning'!"&amp;VLOOKUP($A$1,tab_z,2,FALSE)&amp;(10+((ROW()-3)*4))&amp;":"&amp;VLOOKUP($A$1,tab_z,3,FALSE)&amp;(13+((ROW()-3)*4))),BD!$K$20)*BD!$L$20)</f>
        <v/>
      </c>
      <c r="BZ7" s="35">
        <f t="shared" ca="1" si="5"/>
        <v>0</v>
      </c>
      <c r="CA7" s="35" t="str">
        <f ca="1">IF($A7="","",COUNTIF(INDIRECT("'Planning'!"&amp;VLOOKUP($A$1,tab_z,2,FALSE)&amp;(10+((ROW()-3)*4))&amp;":"&amp;VLOOKUP($A$1,tab_z,3,FALSE)&amp;(13+((ROW()-3)*4))),BD!$N$2)*BD!$O$2)</f>
        <v/>
      </c>
      <c r="CB7" s="35" t="str">
        <f ca="1">IF($A7="","",COUNTIF(INDIRECT("'Planning'!"&amp;VLOOKUP($A$1,tab_z,2,FALSE)&amp;(10+((ROW()-3)*4))&amp;":"&amp;VLOOKUP($A$1,tab_z,3,FALSE)&amp;(13+((ROW()-3)*4))),BD!$N$3)*BD!$O$3)</f>
        <v/>
      </c>
      <c r="CC7" s="35" t="str">
        <f ca="1">IF($A7="","",COUNTIF(INDIRECT("'Planning'!"&amp;VLOOKUP($A$1,tab_z,2,FALSE)&amp;(10+((ROW()-3)*4))&amp;":"&amp;VLOOKUP($A$1,tab_z,3,FALSE)&amp;(13+((ROW()-3)*4))),BD!$N$4)*BD!$O$4)</f>
        <v/>
      </c>
      <c r="CD7" s="35" t="str">
        <f ca="1">IF($A7="","",COUNTIF(INDIRECT("'Planning'!"&amp;VLOOKUP($A$1,tab_z,2,FALSE)&amp;(10+((ROW()-3)*4))&amp;":"&amp;VLOOKUP($A$1,tab_z,3,FALSE)&amp;(13+((ROW()-3)*4))),BD!$N$5)*BD!$O$5)</f>
        <v/>
      </c>
      <c r="CE7" s="35" t="str">
        <f ca="1">IF($A7="","",COUNTIF(INDIRECT("'Planning'!"&amp;VLOOKUP($A$1,tab_z,2,FALSE)&amp;(10+((ROW()-3)*4))&amp;":"&amp;VLOOKUP($A$1,tab_z,3,FALSE)&amp;(13+((ROW()-3)*4))),BD!$N$6)*BD!$O$6)</f>
        <v/>
      </c>
      <c r="CF7" s="35" t="str">
        <f ca="1">IF($A7="","",COUNTIF(INDIRECT("'Planning'!"&amp;VLOOKUP($A$1,tab_z,2,FALSE)&amp;(10+((ROW()-3)*4))&amp;":"&amp;VLOOKUP($A$1,tab_z,3,FALSE)&amp;(13+((ROW()-3)*4))),BD!$N$7)*BD!$O$7)</f>
        <v/>
      </c>
      <c r="CG7" s="35" t="str">
        <f ca="1">IF($A7="","",COUNTIF(INDIRECT("'Planning'!"&amp;VLOOKUP($A$1,tab_z,2,FALSE)&amp;(10+((ROW()-3)*4))&amp;":"&amp;VLOOKUP($A$1,tab_z,3,FALSE)&amp;(13+((ROW()-3)*4))),BD!$N$8)*BD!$O$8)</f>
        <v/>
      </c>
      <c r="CH7" s="35" t="str">
        <f ca="1">IF($A7="","",COUNTIF(INDIRECT("'Planning'!"&amp;VLOOKUP($A$1,tab_z,2,FALSE)&amp;(10+((ROW()-3)*4))&amp;":"&amp;VLOOKUP($A$1,tab_z,3,FALSE)&amp;(13+((ROW()-3)*4))),BD!$N$9)*BD!$O$9)</f>
        <v/>
      </c>
      <c r="CI7" s="35" t="str">
        <f ca="1">IF($A7="","",COUNTIF(INDIRECT("'Planning'!"&amp;VLOOKUP($A$1,tab_z,2,FALSE)&amp;(10+((ROW()-3)*4))&amp;":"&amp;VLOOKUP($A$1,tab_z,3,FALSE)&amp;(13+((ROW()-3)*4))),BD!$N$10)*BD!$O$10)</f>
        <v/>
      </c>
      <c r="CJ7" s="35" t="str">
        <f ca="1">IF($A7="","",COUNTIF(INDIRECT("'Planning'!"&amp;VLOOKUP($A$1,tab_z,2,FALSE)&amp;(10+((ROW()-3)*4))&amp;":"&amp;VLOOKUP($A$1,tab_z,3,FALSE)&amp;(13+((ROW()-3)*4))),BD!$N$11)*BD!$O$11)</f>
        <v/>
      </c>
      <c r="CK7" s="35" t="str">
        <f ca="1">IF($A7="","",COUNTIF(INDIRECT("'Planning'!"&amp;VLOOKUP($A$1,tab_z,2,FALSE)&amp;(10+((ROW()-3)*4))&amp;":"&amp;VLOOKUP($A$1,tab_z,3,FALSE)&amp;(13+((ROW()-3)*4))),BD!$N$12)*BD!$O$12)</f>
        <v/>
      </c>
      <c r="CL7" s="35" t="str">
        <f ca="1">IF($A7="","",COUNTIF(INDIRECT("'Planning'!"&amp;VLOOKUP($A$1,tab_z,2,FALSE)&amp;(10+((ROW()-3)*4))&amp;":"&amp;VLOOKUP($A$1,tab_z,3,FALSE)&amp;(13+((ROW()-3)*4))),BD!$N$13)*BD!$O$13)</f>
        <v/>
      </c>
      <c r="CM7" s="35" t="str">
        <f ca="1">IF($A7="","",COUNTIF(INDIRECT("'Planning'!"&amp;VLOOKUP($A$1,tab_z,2,FALSE)&amp;(10+((ROW()-3)*4))&amp;":"&amp;VLOOKUP($A$1,tab_z,3,FALSE)&amp;(13+((ROW()-3)*4))),BD!$N$14)*BD!$O$14)</f>
        <v/>
      </c>
      <c r="CN7" s="35" t="str">
        <f ca="1">IF($A7="","",COUNTIF(INDIRECT("'Planning'!"&amp;VLOOKUP($A$1,tab_z,2,FALSE)&amp;(10+((ROW()-3)*4))&amp;":"&amp;VLOOKUP($A$1,tab_z,3,FALSE)&amp;(13+((ROW()-3)*4))),BD!$N$15)*BD!$O$15)</f>
        <v/>
      </c>
      <c r="CO7" s="35" t="str">
        <f ca="1">IF($A7="","",COUNTIF(INDIRECT("'Planning'!"&amp;VLOOKUP($A$1,tab_z,2,FALSE)&amp;(10+((ROW()-3)*4))&amp;":"&amp;VLOOKUP($A$1,tab_z,3,FALSE)&amp;(13+((ROW()-3)*4))),BD!$N$16)*BD!$O$16)</f>
        <v/>
      </c>
      <c r="CP7" s="35" t="str">
        <f ca="1">IF($A7="","",COUNTIF(INDIRECT("'Planning'!"&amp;VLOOKUP($A$1,tab_z,2,FALSE)&amp;(10+((ROW()-3)*4))&amp;":"&amp;VLOOKUP($A$1,tab_z,3,FALSE)&amp;(13+((ROW()-3)*4))),BD!$N$17)*BD!$O$17)</f>
        <v/>
      </c>
      <c r="CQ7" s="35" t="str">
        <f ca="1">IF($A7="","",COUNTIF(INDIRECT("'Planning'!"&amp;VLOOKUP($A$1,tab_z,2,FALSE)&amp;(10+((ROW()-3)*4))&amp;":"&amp;VLOOKUP($A$1,tab_z,3,FALSE)&amp;(13+((ROW()-3)*4))),BD!$N$18)*BD!$O$18)</f>
        <v/>
      </c>
      <c r="CR7" s="35" t="str">
        <f ca="1">IF($A7="","",COUNTIF(INDIRECT("'Planning'!"&amp;VLOOKUP($A$1,tab_z,2,FALSE)&amp;(10+((ROW()-3)*4))&amp;":"&amp;VLOOKUP($A$1,tab_z,3,FALSE)&amp;(13+((ROW()-3)*4))),BD!$N$19)*BD!$O$19)</f>
        <v/>
      </c>
      <c r="CS7" s="35" t="str">
        <f ca="1">IF($A7="","",COUNTIF(INDIRECT("'Planning'!"&amp;VLOOKUP($A$1,tab_z,2,FALSE)&amp;(10+((ROW()-3)*4))&amp;":"&amp;VLOOKUP($A$1,tab_z,3,FALSE)&amp;(13+((ROW()-3)*4))),BD!$N$20)*BD!$O$20)</f>
        <v/>
      </c>
      <c r="CT7" s="35">
        <f t="shared" ca="1" si="6"/>
        <v>0</v>
      </c>
      <c r="CU7" s="35" t="str">
        <f ca="1">IF($A7="","",COUNTIF(INDIRECT("'Planning'!"&amp;VLOOKUP($A$1,tab_z,2,FALSE)&amp;(10+((ROW()-3)*4))&amp;":"&amp;VLOOKUP($A$1,tab_z,3,FALSE)&amp;(13+((ROW()-3)*4))),BD!$Q$2)*BD!$R$2)</f>
        <v/>
      </c>
      <c r="CV7" s="35" t="str">
        <f ca="1">IF($A7="","",COUNTIF(INDIRECT("'Planning'!"&amp;VLOOKUP($A$1,tab_z,2,FALSE)&amp;(10+((ROW()-3)*4))&amp;":"&amp;VLOOKUP($A$1,tab_z,3,FALSE)&amp;(13+((ROW()-3)*4))),BD!$Q$3)*BD!$R$3)</f>
        <v/>
      </c>
      <c r="CW7" s="35" t="str">
        <f ca="1">IF($A7="","",COUNTIF(INDIRECT("'Planning'!"&amp;VLOOKUP($A$1,tab_z,2,FALSE)&amp;(10+((ROW()-3)*4))&amp;":"&amp;VLOOKUP($A$1,tab_z,3,FALSE)&amp;(13+((ROW()-3)*4))),BD!$Q$4)*BD!$R$4)</f>
        <v/>
      </c>
      <c r="CX7" s="35" t="str">
        <f ca="1">IF($A7="","",COUNTIF(INDIRECT("'Planning'!"&amp;VLOOKUP($A$1,tab_z,2,FALSE)&amp;(10+((ROW()-3)*4))&amp;":"&amp;VLOOKUP($A$1,tab_z,3,FALSE)&amp;(13+((ROW()-3)*4))),BD!$Q$5)*BD!$R$5)</f>
        <v/>
      </c>
      <c r="CY7" s="35" t="str">
        <f ca="1">IF($A7="","",COUNTIF(INDIRECT("'Planning'!"&amp;VLOOKUP($A$1,tab_z,2,FALSE)&amp;(10+((ROW()-3)*4))&amp;":"&amp;VLOOKUP($A$1,tab_z,3,FALSE)&amp;(13+((ROW()-3)*4))),BD!$Q$6)*BD!$R$6)</f>
        <v/>
      </c>
      <c r="CZ7" s="35" t="str">
        <f ca="1">IF($A7="","",COUNTIF(INDIRECT("'Planning'!"&amp;VLOOKUP($A$1,tab_z,2,FALSE)&amp;(10+((ROW()-3)*4))&amp;":"&amp;VLOOKUP($A$1,tab_z,3,FALSE)&amp;(13+((ROW()-3)*4))),BD!$Q$7)*BD!$R$7)</f>
        <v/>
      </c>
      <c r="DA7" s="35" t="str">
        <f ca="1">IF($A7="","",COUNTIF(INDIRECT("'Planning'!"&amp;VLOOKUP($A$1,tab_z,2,FALSE)&amp;(10+((ROW()-3)*4))&amp;":"&amp;VLOOKUP($A$1,tab_z,3,FALSE)&amp;(13+((ROW()-3)*4))),BD!$Q$8)*BD!$R$8)</f>
        <v/>
      </c>
      <c r="DB7" s="35" t="str">
        <f ca="1">IF($A7="","",COUNTIF(INDIRECT("'Planning'!"&amp;VLOOKUP($A$1,tab_z,2,FALSE)&amp;(10+((ROW()-3)*4))&amp;":"&amp;VLOOKUP($A$1,tab_z,3,FALSE)&amp;(13+((ROW()-3)*4))),BD!$Q$9)*BD!$R$9)</f>
        <v/>
      </c>
      <c r="DC7" s="35" t="str">
        <f ca="1">IF($A7="","",COUNTIF(INDIRECT("'Planning'!"&amp;VLOOKUP($A$1,tab_z,2,FALSE)&amp;(10+((ROW()-3)*4))&amp;":"&amp;VLOOKUP($A$1,tab_z,3,FALSE)&amp;(13+((ROW()-3)*4))),BD!$Q$10)*BD!$R$10)</f>
        <v/>
      </c>
      <c r="DD7" s="35" t="str">
        <f ca="1">IF($A7="","",COUNTIF(INDIRECT("'Planning'!"&amp;VLOOKUP($A$1,tab_z,2,FALSE)&amp;(10+((ROW()-3)*4))&amp;":"&amp;VLOOKUP($A$1,tab_z,3,FALSE)&amp;(13+((ROW()-3)*4))),BD!$Q$11)*BD!$R$11)</f>
        <v/>
      </c>
      <c r="DE7" s="35" t="str">
        <f ca="1">IF($A7="","",COUNTIF(INDIRECT("'Planning'!"&amp;VLOOKUP($A$1,tab_z,2,FALSE)&amp;(10+((ROW()-3)*4))&amp;":"&amp;VLOOKUP($A$1,tab_z,3,FALSE)&amp;(13+((ROW()-3)*4))),BD!$Q$12)*BD!$R$12)</f>
        <v/>
      </c>
      <c r="DF7" s="35" t="str">
        <f ca="1">IF($A7="","",COUNTIF(INDIRECT("'Planning'!"&amp;VLOOKUP($A$1,tab_z,2,FALSE)&amp;(10+((ROW()-3)*4))&amp;":"&amp;VLOOKUP($A$1,tab_z,3,FALSE)&amp;(13+((ROW()-3)*4))),BD!$Q$13)*BD!$R$13)</f>
        <v/>
      </c>
      <c r="DG7" s="35" t="str">
        <f ca="1">IF($A7="","",COUNTIF(INDIRECT("'Planning'!"&amp;VLOOKUP($A$1,tab_z,2,FALSE)&amp;(10+((ROW()-3)*4))&amp;":"&amp;VLOOKUP($A$1,tab_z,3,FALSE)&amp;(13+((ROW()-3)*4))),BD!$Q$14)*BD!$R$14)</f>
        <v/>
      </c>
      <c r="DH7" s="35" t="str">
        <f ca="1">IF($A7="","",COUNTIF(INDIRECT("'Planning'!"&amp;VLOOKUP($A$1,tab_z,2,FALSE)&amp;(10+((ROW()-3)*4))&amp;":"&amp;VLOOKUP($A$1,tab_z,3,FALSE)&amp;(13+((ROW()-3)*4))),BD!$Q$15)*BD!$R$15)</f>
        <v/>
      </c>
      <c r="DI7" s="35" t="str">
        <f ca="1">IF($A7="","",COUNTIF(INDIRECT("'Planning'!"&amp;VLOOKUP($A$1,tab_z,2,FALSE)&amp;(10+((ROW()-3)*4))&amp;":"&amp;VLOOKUP($A$1,tab_z,3,FALSE)&amp;(13+((ROW()-3)*4))),BD!$Q$16)*BD!$R$16)</f>
        <v/>
      </c>
      <c r="DJ7" s="35" t="str">
        <f ca="1">IF($A7="","",COUNTIF(INDIRECT("'Planning'!"&amp;VLOOKUP($A$1,tab_z,2,FALSE)&amp;(10+((ROW()-3)*4))&amp;":"&amp;VLOOKUP($A$1,tab_z,3,FALSE)&amp;(13+((ROW()-3)*4))),BD!$Q$17)*BD!$R$17)</f>
        <v/>
      </c>
      <c r="DK7" s="35" t="str">
        <f ca="1">IF($A7="","",COUNTIF(INDIRECT("'Planning'!"&amp;VLOOKUP($A$1,tab_z,2,FALSE)&amp;(10+((ROW()-3)*4))&amp;":"&amp;VLOOKUP($A$1,tab_z,3,FALSE)&amp;(13+((ROW()-3)*4))),BD!$Q$18)*BD!$R$18)</f>
        <v/>
      </c>
      <c r="DL7" s="35" t="str">
        <f ca="1">IF($A7="","",COUNTIF(INDIRECT("'Planning'!"&amp;VLOOKUP($A$1,tab_z,2,FALSE)&amp;(10+((ROW()-3)*4))&amp;":"&amp;VLOOKUP($A$1,tab_z,3,FALSE)&amp;(13+((ROW()-3)*4))),BD!$Q$19)*BD!$R$19)</f>
        <v/>
      </c>
      <c r="DM7" s="35" t="str">
        <f ca="1">IF($A7="","",COUNTIF(INDIRECT("'Planning'!"&amp;VLOOKUP($A$1,tab_z,2,FALSE)&amp;(10+((ROW()-3)*4))&amp;":"&amp;VLOOKUP($A$1,tab_z,3,FALSE)&amp;(13+((ROW()-3)*4))),BD!$Q$20)*BD!$R$20)</f>
        <v/>
      </c>
      <c r="DN7" s="35">
        <f t="shared" ca="1" si="7"/>
        <v>0</v>
      </c>
      <c r="DO7" s="35" t="str">
        <f ca="1">IF($A7="","",COUNTIF(INDIRECT("'Planning'!"&amp;VLOOKUP($A$1,tab_z,2,FALSE)&amp;(10+((ROW()-3)*4))&amp;":"&amp;VLOOKUP($A$1,tab_z,3,FALSE)&amp;(13+((ROW()-3)*4))),BD!$T$2)*BD!$U$2)</f>
        <v/>
      </c>
      <c r="DP7" s="35" t="str">
        <f ca="1">IF($A7="","",COUNTIF(INDIRECT("'Planning'!"&amp;VLOOKUP($A$1,tab_z,2,FALSE)&amp;(10+((ROW()-3)*4))&amp;":"&amp;VLOOKUP($A$1,tab_z,3,FALSE)&amp;(13+((ROW()-3)*4))),BD!$T$3)*BD!$U$3)</f>
        <v/>
      </c>
      <c r="DQ7" s="35" t="str">
        <f ca="1">IF($A7="","",COUNTIF(INDIRECT("'Planning'!"&amp;VLOOKUP($A$1,tab_z,2,FALSE)&amp;(10+((ROW()-3)*4))&amp;":"&amp;VLOOKUP($A$1,tab_z,3,FALSE)&amp;(13+((ROW()-3)*4))),BD!$T$4)*BD!$U$4)</f>
        <v/>
      </c>
      <c r="DR7" s="35" t="str">
        <f ca="1">IF($A7="","",COUNTIF(INDIRECT("'Planning'!"&amp;VLOOKUP($A$1,tab_z,2,FALSE)&amp;(10+((ROW()-3)*4))&amp;":"&amp;VLOOKUP($A$1,tab_z,3,FALSE)&amp;(13+((ROW()-3)*4))),BD!$T$5)*BD!$U$5)</f>
        <v/>
      </c>
      <c r="DS7" s="35" t="str">
        <f ca="1">IF($A7="","",COUNTIF(INDIRECT("'Planning'!"&amp;VLOOKUP($A$1,tab_z,2,FALSE)&amp;(10+((ROW()-3)*4))&amp;":"&amp;VLOOKUP($A$1,tab_z,3,FALSE)&amp;(13+((ROW()-3)*4))),BD!$T$6)*BD!$U$6)</f>
        <v/>
      </c>
      <c r="DT7" s="35" t="str">
        <f ca="1">IF($A7="","",COUNTIF(INDIRECT("'Planning'!"&amp;VLOOKUP($A$1,tab_z,2,FALSE)&amp;(10+((ROW()-3)*4))&amp;":"&amp;VLOOKUP($A$1,tab_z,3,FALSE)&amp;(13+((ROW()-3)*4))),BD!$T$7)*BD!$U$7)</f>
        <v/>
      </c>
      <c r="DU7" s="35" t="str">
        <f ca="1">IF($A7="","",COUNTIF(INDIRECT("'Planning'!"&amp;VLOOKUP($A$1,tab_z,2,FALSE)&amp;(10+((ROW()-3)*4))&amp;":"&amp;VLOOKUP($A$1,tab_z,3,FALSE)&amp;(13+((ROW()-3)*4))),BD!$T$8)*BD!$U$8)</f>
        <v/>
      </c>
      <c r="DV7" s="35" t="str">
        <f ca="1">IF($A7="","",COUNTIF(INDIRECT("'Planning'!"&amp;VLOOKUP($A$1,tab_z,2,FALSE)&amp;(10+((ROW()-3)*4))&amp;":"&amp;VLOOKUP($A$1,tab_z,3,FALSE)&amp;(13+((ROW()-3)*4))),BD!$T$9)*BD!$U$9)</f>
        <v/>
      </c>
      <c r="DW7" s="35" t="str">
        <f ca="1">IF($A7="","",COUNTIF(INDIRECT("'Planning'!"&amp;VLOOKUP($A$1,tab_z,2,FALSE)&amp;(10+((ROW()-3)*4))&amp;":"&amp;VLOOKUP($A$1,tab_z,3,FALSE)&amp;(13+((ROW()-3)*4))),BD!$T$10)*BD!$U$10)</f>
        <v/>
      </c>
      <c r="DX7" s="35" t="str">
        <f ca="1">IF($A7="","",COUNTIF(INDIRECT("'Planning'!"&amp;VLOOKUP($A$1,tab_z,2,FALSE)&amp;(10+((ROW()-3)*4))&amp;":"&amp;VLOOKUP($A$1,tab_z,3,FALSE)&amp;(13+((ROW()-3)*4))),BD!$T$11)*BD!$U$11)</f>
        <v/>
      </c>
      <c r="DY7" s="35" t="str">
        <f ca="1">IF($A7="","",COUNTIF(INDIRECT("'Planning'!"&amp;VLOOKUP($A$1,tab_z,2,FALSE)&amp;(10+((ROW()-3)*4))&amp;":"&amp;VLOOKUP($A$1,tab_z,3,FALSE)&amp;(13+((ROW()-3)*4))),BD!$T$12)*BD!$U$12)</f>
        <v/>
      </c>
      <c r="DZ7" s="35" t="str">
        <f ca="1">IF($A7="","",COUNTIF(INDIRECT("'Planning'!"&amp;VLOOKUP($A$1,tab_z,2,FALSE)&amp;(10+((ROW()-3)*4))&amp;":"&amp;VLOOKUP($A$1,tab_z,3,FALSE)&amp;(13+((ROW()-3)*4))),BD!$T$13)*BD!$U$13)</f>
        <v/>
      </c>
      <c r="EA7" s="35" t="str">
        <f ca="1">IF($A7="","",COUNTIF(INDIRECT("'Planning'!"&amp;VLOOKUP($A$1,tab_z,2,FALSE)&amp;(10+((ROW()-3)*4))&amp;":"&amp;VLOOKUP($A$1,tab_z,3,FALSE)&amp;(13+((ROW()-3)*4))),BD!$T$14)*BD!$U$14)</f>
        <v/>
      </c>
      <c r="EB7" s="35" t="str">
        <f ca="1">IF($A7="","",COUNTIF(INDIRECT("'Planning'!"&amp;VLOOKUP($A$1,tab_z,2,FALSE)&amp;(10+((ROW()-3)*4))&amp;":"&amp;VLOOKUP($A$1,tab_z,3,FALSE)&amp;(13+((ROW()-3)*4))),BD!$T$15)*BD!$U$15)</f>
        <v/>
      </c>
      <c r="EC7" s="35" t="str">
        <f ca="1">IF($A7="","",COUNTIF(INDIRECT("'Planning'!"&amp;VLOOKUP($A$1,tab_z,2,FALSE)&amp;(10+((ROW()-3)*4))&amp;":"&amp;VLOOKUP($A$1,tab_z,3,FALSE)&amp;(13+((ROW()-3)*4))),BD!$T$16)*BD!$U$16)</f>
        <v/>
      </c>
      <c r="ED7" s="35" t="str">
        <f ca="1">IF($A7="","",COUNTIF(INDIRECT("'Planning'!"&amp;VLOOKUP($A$1,tab_z,2,FALSE)&amp;(10+((ROW()-3)*4))&amp;":"&amp;VLOOKUP($A$1,tab_z,3,FALSE)&amp;(13+((ROW()-3)*4))),BD!$T$17)*BD!$U$17)</f>
        <v/>
      </c>
      <c r="EE7" s="35" t="str">
        <f ca="1">IF($A7="","",COUNTIF(INDIRECT("'Planning'!"&amp;VLOOKUP($A$1,tab_z,2,FALSE)&amp;(10+((ROW()-3)*4))&amp;":"&amp;VLOOKUP($A$1,tab_z,3,FALSE)&amp;(13+((ROW()-3)*4))),BD!$T$18)*BD!$U$18)</f>
        <v/>
      </c>
      <c r="EF7" s="35" t="str">
        <f ca="1">IF($A7="","",COUNTIF(INDIRECT("'Planning'!"&amp;VLOOKUP($A$1,tab_z,2,FALSE)&amp;(10+((ROW()-3)*4))&amp;":"&amp;VLOOKUP($A$1,tab_z,3,FALSE)&amp;(13+((ROW()-3)*4))),BD!$T$19)*BD!$U$19)</f>
        <v/>
      </c>
      <c r="EG7" s="35" t="str">
        <f ca="1">IF($A7="","",COUNTIF(INDIRECT("'Planning'!"&amp;VLOOKUP($A$1,tab_z,2,FALSE)&amp;(10+((ROW()-3)*4))&amp;":"&amp;VLOOKUP($A$1,tab_z,3,FALSE)&amp;(13+((ROW()-3)*4))),BD!$T$20)*BD!$U$20)</f>
        <v/>
      </c>
      <c r="EH7" s="35">
        <f t="shared" ca="1" si="8"/>
        <v>0</v>
      </c>
      <c r="EI7" s="35" t="str">
        <f ca="1">IF($A7="","",COUNTIF(INDIRECT("'Planning'!"&amp;VLOOKUP($A$1,tab_z,2,FALSE)&amp;(10+((ROW()-3)*4))&amp;":"&amp;VLOOKUP($A$1,tab_z,3,FALSE)&amp;(13+((ROW()-3)*4))),BD!$W$2)*BD!$X$2)</f>
        <v/>
      </c>
      <c r="EJ7" s="35" t="str">
        <f ca="1">IF($A7="","",COUNTIF(INDIRECT("'Planning'!"&amp;VLOOKUP($A$1,tab_z,2,FALSE)&amp;(10+((ROW()-3)*4))&amp;":"&amp;VLOOKUP($A$1,tab_z,3,FALSE)&amp;(13+((ROW()-3)*4))),BD!$W$3)*BD!$X$3)</f>
        <v/>
      </c>
      <c r="EK7" s="35" t="str">
        <f ca="1">IF($A7="","",COUNTIF(INDIRECT("'Planning'!"&amp;VLOOKUP($A$1,tab_z,2,FALSE)&amp;(10+((ROW()-3)*4))&amp;":"&amp;VLOOKUP($A$1,tab_z,3,FALSE)&amp;(13+((ROW()-3)*4))),BD!$W$4)*BD!$X$4)</f>
        <v/>
      </c>
      <c r="EL7" s="35" t="str">
        <f ca="1">IF($A7="","",COUNTIF(INDIRECT("'Planning'!"&amp;VLOOKUP($A$1,tab_z,2,FALSE)&amp;(10+((ROW()-3)*4))&amp;":"&amp;VLOOKUP($A$1,tab_z,3,FALSE)&amp;(13+((ROW()-3)*4))),BD!$W$5)*BD!$X$5)</f>
        <v/>
      </c>
      <c r="EM7" s="35" t="str">
        <f ca="1">IF($A7="","",COUNTIF(INDIRECT("'Planning'!"&amp;VLOOKUP($A$1,tab_z,2,FALSE)&amp;(10+((ROW()-3)*4))&amp;":"&amp;VLOOKUP($A$1,tab_z,3,FALSE)&amp;(13+((ROW()-3)*4))),BD!$W$6)*BD!$X$6)</f>
        <v/>
      </c>
      <c r="EN7" s="35" t="str">
        <f ca="1">IF($A7="","",COUNTIF(INDIRECT("'Planning'!"&amp;VLOOKUP($A$1,tab_z,2,FALSE)&amp;(10+((ROW()-3)*4))&amp;":"&amp;VLOOKUP($A$1,tab_z,3,FALSE)&amp;(13+((ROW()-3)*4))),BD!$W$7)*BD!$X$7)</f>
        <v/>
      </c>
      <c r="EO7" s="35" t="str">
        <f ca="1">IF($A7="","",COUNTIF(INDIRECT("'Planning'!"&amp;VLOOKUP($A$1,tab_z,2,FALSE)&amp;(10+((ROW()-3)*4))&amp;":"&amp;VLOOKUP($A$1,tab_z,3,FALSE)&amp;(13+((ROW()-3)*4))),BD!$W$8)*BD!$X$8)</f>
        <v/>
      </c>
      <c r="EP7" s="35" t="str">
        <f ca="1">IF($A7="","",COUNTIF(INDIRECT("'Planning'!"&amp;VLOOKUP($A$1,tab_z,2,FALSE)&amp;(10+((ROW()-3)*4))&amp;":"&amp;VLOOKUP($A$1,tab_z,3,FALSE)&amp;(13+((ROW()-3)*4))),BD!$W$9)*BD!$X$9)</f>
        <v/>
      </c>
      <c r="EQ7" s="35" t="str">
        <f ca="1">IF($A7="","",COUNTIF(INDIRECT("'Planning'!"&amp;VLOOKUP($A$1,tab_z,2,FALSE)&amp;(10+((ROW()-3)*4))&amp;":"&amp;VLOOKUP($A$1,tab_z,3,FALSE)&amp;(13+((ROW()-3)*4))),BD!$W$10)*BD!$X$10)</f>
        <v/>
      </c>
      <c r="ER7" s="35" t="str">
        <f ca="1">IF($A7="","",COUNTIF(INDIRECT("'Planning'!"&amp;VLOOKUP($A$1,tab_z,2,FALSE)&amp;(10+((ROW()-3)*4))&amp;":"&amp;VLOOKUP($A$1,tab_z,3,FALSE)&amp;(13+((ROW()-3)*4))),BD!$W$11)*BD!$X$11)</f>
        <v/>
      </c>
      <c r="ES7" s="35" t="str">
        <f ca="1">IF($A7="","",COUNTIF(INDIRECT("'Planning'!"&amp;VLOOKUP($A$1,tab_z,2,FALSE)&amp;(10+((ROW()-3)*4))&amp;":"&amp;VLOOKUP($A$1,tab_z,3,FALSE)&amp;(13+((ROW()-3)*4))),BD!$W$12)*BD!$X$12)</f>
        <v/>
      </c>
      <c r="ET7" s="35" t="str">
        <f ca="1">IF($A7="","",COUNTIF(INDIRECT("'Planning'!"&amp;VLOOKUP($A$1,tab_z,2,FALSE)&amp;(10+((ROW()-3)*4))&amp;":"&amp;VLOOKUP($A$1,tab_z,3,FALSE)&amp;(13+((ROW()-3)*4))),BD!$W$13)*BD!$X$13)</f>
        <v/>
      </c>
      <c r="EU7" s="35" t="str">
        <f ca="1">IF($A7="","",COUNTIF(INDIRECT("'Planning'!"&amp;VLOOKUP($A$1,tab_z,2,FALSE)&amp;(10+((ROW()-3)*4))&amp;":"&amp;VLOOKUP($A$1,tab_z,3,FALSE)&amp;(13+((ROW()-3)*4))),BD!$W$14)*BD!$X$14)</f>
        <v/>
      </c>
      <c r="EV7" s="35" t="str">
        <f ca="1">IF($A7="","",COUNTIF(INDIRECT("'Planning'!"&amp;VLOOKUP($A$1,tab_z,2,FALSE)&amp;(10+((ROW()-3)*4))&amp;":"&amp;VLOOKUP($A$1,tab_z,3,FALSE)&amp;(13+((ROW()-3)*4))),BD!$W$15)*BD!$X$15)</f>
        <v/>
      </c>
      <c r="EW7" s="35" t="str">
        <f ca="1">IF($A7="","",COUNTIF(INDIRECT("'Planning'!"&amp;VLOOKUP($A$1,tab_z,2,FALSE)&amp;(10+((ROW()-3)*4))&amp;":"&amp;VLOOKUP($A$1,tab_z,3,FALSE)&amp;(13+((ROW()-3)*4))),BD!$W$16)*BD!$X$16)</f>
        <v/>
      </c>
      <c r="EX7" s="35" t="str">
        <f ca="1">IF($A7="","",COUNTIF(INDIRECT("'Planning'!"&amp;VLOOKUP($A$1,tab_z,2,FALSE)&amp;(10+((ROW()-3)*4))&amp;":"&amp;VLOOKUP($A$1,tab_z,3,FALSE)&amp;(13+((ROW()-3)*4))),BD!$W$17)*BD!$X$17)</f>
        <v/>
      </c>
      <c r="EY7" s="35" t="str">
        <f ca="1">IF($A7="","",COUNTIF(INDIRECT("'Planning'!"&amp;VLOOKUP($A$1,tab_z,2,FALSE)&amp;(10+((ROW()-3)*4))&amp;":"&amp;VLOOKUP($A$1,tab_z,3,FALSE)&amp;(13+((ROW()-3)*4))),BD!$W$18)*BD!$X$18)</f>
        <v/>
      </c>
      <c r="EZ7" s="35" t="str">
        <f ca="1">IF($A7="","",COUNTIF(INDIRECT("'Planning'!"&amp;VLOOKUP($A$1,tab_z,2,FALSE)&amp;(10+((ROW()-3)*4))&amp;":"&amp;VLOOKUP($A$1,tab_z,3,FALSE)&amp;(13+((ROW()-3)*4))),BD!$W$19)*BD!$X$19)</f>
        <v/>
      </c>
      <c r="FA7" s="35" t="str">
        <f ca="1">IF($A7="","",COUNTIF(INDIRECT("'Planning'!"&amp;VLOOKUP($A$1,tab_z,2,FALSE)&amp;(10+((ROW()-3)*4))&amp;":"&amp;VLOOKUP($A$1,tab_z,3,FALSE)&amp;(13+((ROW()-3)*4))),BD!$W$20)*BD!$X$20)</f>
        <v/>
      </c>
      <c r="FB7" s="35">
        <f t="shared" ca="1" si="9"/>
        <v>0</v>
      </c>
      <c r="FC7" s="35" t="str">
        <f ca="1">IF($A7="","",COUNTIF(INDIRECT("'Planning'!"&amp;VLOOKUP($A$1,tab_z,2,FALSE)&amp;(10+((ROW()-3)*4))&amp;":"&amp;VLOOKUP($A$1,tab_z,3,FALSE)&amp;(13+((ROW()-3)*4))),BD!$Z$2)*BD!$AA$2)</f>
        <v/>
      </c>
      <c r="FD7" s="35" t="str">
        <f ca="1">IF($A7="","",COUNTIF(INDIRECT("'Planning'!"&amp;VLOOKUP($A$1,tab_z,2,FALSE)&amp;(10+((ROW()-3)*4))&amp;":"&amp;VLOOKUP($A$1,tab_z,3,FALSE)&amp;(13+((ROW()-3)*4))),BD!$Z$3)*BD!$AA$3)</f>
        <v/>
      </c>
      <c r="FE7" s="35" t="str">
        <f ca="1">IF($A7="","",COUNTIF(INDIRECT("'Planning'!"&amp;VLOOKUP($A$1,tab_z,2,FALSE)&amp;(10+((ROW()-3)*4))&amp;":"&amp;VLOOKUP($A$1,tab_z,3,FALSE)&amp;(13+((ROW()-3)*4))),BD!$Z$4)*BD!$AA$4)</f>
        <v/>
      </c>
      <c r="FF7" s="35" t="str">
        <f ca="1">IF($A7="","",COUNTIF(INDIRECT("'Planning'!"&amp;VLOOKUP($A$1,tab_z,2,FALSE)&amp;(10+((ROW()-3)*4))&amp;":"&amp;VLOOKUP($A$1,tab_z,3,FALSE)&amp;(13+((ROW()-3)*4))),BD!$Z$5)*BD!$AA$5)</f>
        <v/>
      </c>
      <c r="FG7" s="35" t="str">
        <f ca="1">IF($A7="","",COUNTIF(INDIRECT("'Planning'!"&amp;VLOOKUP($A$1,tab_z,2,FALSE)&amp;(10+((ROW()-3)*4))&amp;":"&amp;VLOOKUP($A$1,tab_z,3,FALSE)&amp;(13+((ROW()-3)*4))),BD!$Z$6)*BD!$AA$6)</f>
        <v/>
      </c>
      <c r="FH7" s="35" t="str">
        <f ca="1">IF($A7="","",COUNTIF(INDIRECT("'Planning'!"&amp;VLOOKUP($A$1,tab_z,2,FALSE)&amp;(10+((ROW()-3)*4))&amp;":"&amp;VLOOKUP($A$1,tab_z,3,FALSE)&amp;(13+((ROW()-3)*4))),BD!$Z$7)*BD!$AA$7)</f>
        <v/>
      </c>
      <c r="FI7" s="35" t="str">
        <f ca="1">IF($A7="","",COUNTIF(INDIRECT("'Planning'!"&amp;VLOOKUP($A$1,tab_z,2,FALSE)&amp;(10+((ROW()-3)*4))&amp;":"&amp;VLOOKUP($A$1,tab_z,3,FALSE)&amp;(13+((ROW()-3)*4))),BD!$Z$8)*BD!$AA$8)</f>
        <v/>
      </c>
      <c r="FJ7" s="35" t="str">
        <f ca="1">IF($A7="","",COUNTIF(INDIRECT("'Planning'!"&amp;VLOOKUP($A$1,tab_z,2,FALSE)&amp;(10+((ROW()-3)*4))&amp;":"&amp;VLOOKUP($A$1,tab_z,3,FALSE)&amp;(13+((ROW()-3)*4))),BD!$Z$9)*BD!$AA$9)</f>
        <v/>
      </c>
      <c r="FK7" s="35" t="str">
        <f ca="1">IF($A7="","",COUNTIF(INDIRECT("'Planning'!"&amp;VLOOKUP($A$1,tab_z,2,FALSE)&amp;(10+((ROW()-3)*4))&amp;":"&amp;VLOOKUP($A$1,tab_z,3,FALSE)&amp;(13+((ROW()-3)*4))),BD!$Z$10)*BD!$AA$10)</f>
        <v/>
      </c>
      <c r="FL7" s="35" t="str">
        <f ca="1">IF($A7="","",COUNTIF(INDIRECT("'Planning'!"&amp;VLOOKUP($A$1,tab_z,2,FALSE)&amp;(10+((ROW()-3)*4))&amp;":"&amp;VLOOKUP($A$1,tab_z,3,FALSE)&amp;(13+((ROW()-3)*4))),BD!$Z$11)*BD!$AA$11)</f>
        <v/>
      </c>
      <c r="FM7" s="35" t="str">
        <f ca="1">IF($A7="","",COUNTIF(INDIRECT("'Planning'!"&amp;VLOOKUP($A$1,tab_z,2,FALSE)&amp;(10+((ROW()-3)*4))&amp;":"&amp;VLOOKUP($A$1,tab_z,3,FALSE)&amp;(13+((ROW()-3)*4))),BD!$Z$12)*BD!$AA$12)</f>
        <v/>
      </c>
      <c r="FN7" s="35" t="str">
        <f ca="1">IF($A7="","",COUNTIF(INDIRECT("'Planning'!"&amp;VLOOKUP($A$1,tab_z,2,FALSE)&amp;(10+((ROW()-3)*4))&amp;":"&amp;VLOOKUP($A$1,tab_z,3,FALSE)&amp;(13+((ROW()-3)*4))),BD!$Z$13)*BD!$AA$13)</f>
        <v/>
      </c>
      <c r="FO7" s="35" t="str">
        <f ca="1">IF($A7="","",COUNTIF(INDIRECT("'Planning'!"&amp;VLOOKUP($A$1,tab_z,2,FALSE)&amp;(10+((ROW()-3)*4))&amp;":"&amp;VLOOKUP($A$1,tab_z,3,FALSE)&amp;(13+((ROW()-3)*4))),BD!$Z$14)*BD!$AA$14)</f>
        <v/>
      </c>
      <c r="FP7" s="35" t="str">
        <f ca="1">IF($A7="","",COUNTIF(INDIRECT("'Planning'!"&amp;VLOOKUP($A$1,tab_z,2,FALSE)&amp;(10+((ROW()-3)*4))&amp;":"&amp;VLOOKUP($A$1,tab_z,3,FALSE)&amp;(13+((ROW()-3)*4))),BD!$Z$15)*BD!$AA$15)</f>
        <v/>
      </c>
      <c r="FQ7" s="35" t="str">
        <f ca="1">IF($A7="","",COUNTIF(INDIRECT("'Planning'!"&amp;VLOOKUP($A$1,tab_z,2,FALSE)&amp;(10+((ROW()-3)*4))&amp;":"&amp;VLOOKUP($A$1,tab_z,3,FALSE)&amp;(13+((ROW()-3)*4))),BD!$Z$16)*BD!$AA$16)</f>
        <v/>
      </c>
      <c r="FR7" s="35" t="str">
        <f ca="1">IF($A7="","",COUNTIF(INDIRECT("'Planning'!"&amp;VLOOKUP($A$1,tab_z,2,FALSE)&amp;(10+((ROW()-3)*4))&amp;":"&amp;VLOOKUP($A$1,tab_z,3,FALSE)&amp;(13+((ROW()-3)*4))),BD!$Z$17)*BD!$AA$17)</f>
        <v/>
      </c>
      <c r="FS7" s="35" t="str">
        <f ca="1">IF($A7="","",COUNTIF(INDIRECT("'Planning'!"&amp;VLOOKUP($A$1,tab_z,2,FALSE)&amp;(10+((ROW()-3)*4))&amp;":"&amp;VLOOKUP($A$1,tab_z,3,FALSE)&amp;(13+((ROW()-3)*4))),BD!$Z$18)*BD!$AA$18)</f>
        <v/>
      </c>
      <c r="FT7" s="35" t="str">
        <f ca="1">IF($A7="","",COUNTIF(INDIRECT("'Planning'!"&amp;VLOOKUP($A$1,tab_z,2,FALSE)&amp;(10+((ROW()-3)*4))&amp;":"&amp;VLOOKUP($A$1,tab_z,3,FALSE)&amp;(13+((ROW()-3)*4))),BD!$Z$19)*BD!$AA$19)</f>
        <v/>
      </c>
      <c r="FU7" s="35" t="str">
        <f ca="1">IF($A7="","",COUNTIF(INDIRECT("'Planning'!"&amp;VLOOKUP($A$1,tab_z,2,FALSE)&amp;(10+((ROW()-3)*4))&amp;":"&amp;VLOOKUP($A$1,tab_z,3,FALSE)&amp;(13+((ROW()-3)*4))),BD!$Z$20)*BD!$AA$20)</f>
        <v/>
      </c>
      <c r="FV7" s="35">
        <f t="shared" ca="1" si="10"/>
        <v>0</v>
      </c>
      <c r="FW7" s="205" t="str">
        <f t="shared" ca="1" si="11"/>
        <v/>
      </c>
    </row>
    <row r="8" spans="1:179" ht="18.75" customHeight="1" x14ac:dyDescent="0.2">
      <c r="A8" s="35" t="str">
        <f t="shared" ca="1" si="0"/>
        <v/>
      </c>
      <c r="B8" s="35">
        <v>0</v>
      </c>
      <c r="C8" s="35">
        <v>25</v>
      </c>
      <c r="D8" s="35" t="str">
        <f t="shared" ca="1" si="1"/>
        <v/>
      </c>
      <c r="E8" s="35" t="str">
        <f t="shared" ca="1" si="2"/>
        <v/>
      </c>
      <c r="F8" s="35" t="str">
        <f ca="1">IF($A8="","",COUNTIF(INDIRECT("'Planning'!"&amp;VLOOKUP($A$1,tab_z,2,FALSE)&amp;(10+((ROW()-3)*4))&amp;":"&amp;VLOOKUP($A$1,tab_z,3,FALSE)&amp;(13+((ROW()-3)*4))),BD!$B$2))</f>
        <v/>
      </c>
      <c r="G8" s="35" t="str">
        <f ca="1">IF($A8="","",COUNTIF(INDIRECT("'Planning'!"&amp;VLOOKUP($A$1,tab_z,2,FALSE)&amp;(10+((ROW()-3)*4))&amp;":"&amp;VLOOKUP($A$1,tab_z,3,FALSE)&amp;(13+((ROW()-3)*4))),BD!$B$3))</f>
        <v/>
      </c>
      <c r="H8" s="35" t="str">
        <f ca="1">IF($A8="","",COUNTIF(INDIRECT("'Planning'!"&amp;VLOOKUP($A$1,tab_z,2,FALSE)&amp;(10+((ROW()-3)*4))&amp;":"&amp;VLOOKUP($A$1,tab_z,3,FALSE)&amp;(13+((ROW()-3)*4))),BD!$B$4))</f>
        <v/>
      </c>
      <c r="I8" s="35" t="str">
        <f ca="1">IF($A8="","",COUNTIF(INDIRECT("'Planning'!"&amp;VLOOKUP($A$1,tab_z,2,FALSE)&amp;(10+((ROW()-3)*4))&amp;":"&amp;VLOOKUP($A$1,tab_z,3,FALSE)&amp;(13+((ROW()-3)*4))),BD!$B$5))</f>
        <v/>
      </c>
      <c r="J8" s="35" t="str">
        <f ca="1">IF($A8="","",COUNTIF(INDIRECT("'Planning'!"&amp;VLOOKUP($A$1,tab_z,2,FALSE)&amp;(10+((ROW()-3)*4))&amp;":"&amp;VLOOKUP($A$1,tab_z,3,FALSE)&amp;(13+((ROW()-3)*4))),BD!$B$6))</f>
        <v/>
      </c>
      <c r="K8" s="35" t="str">
        <f ca="1">IF($A8="","",COUNTIF(INDIRECT("'Planning'!"&amp;VLOOKUP($A$1,tab_z,2,FALSE)&amp;(10+((ROW()-3)*4))&amp;":"&amp;VLOOKUP($A$1,tab_z,3,FALSE)&amp;(13+((ROW()-3)*4))),BD!$B$7))</f>
        <v/>
      </c>
      <c r="L8" s="35" t="str">
        <f ca="1">IF($A8="","",COUNTIF(INDIRECT("'Planning'!"&amp;VLOOKUP($A$1,tab_z,2,FALSE)&amp;(10+((ROW()-3)*4))&amp;":"&amp;VLOOKUP($A$1,tab_z,3,FALSE)&amp;(13+((ROW()-3)*4))),BD!$B$8))</f>
        <v/>
      </c>
      <c r="M8" s="35" t="str">
        <f ca="1">IF($A8="","",COUNTIF(INDIRECT("'Planning'!"&amp;VLOOKUP($A$1,tab_z,2,FALSE)&amp;(10+((ROW()-3)*4))&amp;":"&amp;VLOOKUP($A$1,tab_z,3,FALSE)&amp;(13+((ROW()-3)*4))),BD!$B$9))</f>
        <v/>
      </c>
      <c r="N8" s="35" t="str">
        <f ca="1">IF($A8="","",COUNTIF(INDIRECT("'Planning'!"&amp;VLOOKUP($A$1,tab_z,2,FALSE)&amp;(10+((ROW()-3)*4))&amp;":"&amp;VLOOKUP($A$1,tab_z,3,FALSE)&amp;(13+((ROW()-3)*4))),BD!$B$10))</f>
        <v/>
      </c>
      <c r="O8" s="35" t="str">
        <f ca="1">IF($A8="","",COUNTIF(INDIRECT("'Planning'!"&amp;VLOOKUP($A$1,tab_z,2,FALSE)&amp;(10+((ROW()-3)*4))&amp;":"&amp;VLOOKUP($A$1,tab_z,3,FALSE)&amp;(13+((ROW()-3)*4))),BD!$B$11))</f>
        <v/>
      </c>
      <c r="P8" s="35" t="str">
        <f ca="1">IF($A8="","",COUNTIF(INDIRECT("'Planning'!"&amp;VLOOKUP($A$1,tab_z,2,FALSE)&amp;(10+((ROW()-3)*4))&amp;":"&amp;VLOOKUP($A$1,tab_z,3,FALSE)&amp;(13+((ROW()-3)*4))),BD!$B$12))</f>
        <v/>
      </c>
      <c r="Q8" s="35" t="str">
        <f ca="1">IF($A8="","",COUNTIF(INDIRECT("'Planning'!"&amp;VLOOKUP($A$1,tab_z,2,FALSE)&amp;(10+((ROW()-3)*4))&amp;":"&amp;VLOOKUP($A$1,tab_z,3,FALSE)&amp;(13+((ROW()-3)*4))),BD!$B$13))</f>
        <v/>
      </c>
      <c r="R8" s="35" t="str">
        <f ca="1">IF($A8="","",COUNTIF(INDIRECT("'Planning'!"&amp;VLOOKUP($A$1,tab_z,2,FALSE)&amp;(10+((ROW()-3)*4))&amp;":"&amp;VLOOKUP($A$1,tab_z,3,FALSE)&amp;(13+((ROW()-3)*4))),BD!$B$14))</f>
        <v/>
      </c>
      <c r="S8" s="35" t="str">
        <f ca="1">IF($A8="","",COUNTIF(INDIRECT("'Planning'!"&amp;VLOOKUP($A$1,tab_z,2,FALSE)&amp;(10+((ROW()-3)*4))&amp;":"&amp;VLOOKUP($A$1,tab_z,3,FALSE)&amp;(13+((ROW()-3)*4))),BD!$E$2)*BD!$F$2)</f>
        <v/>
      </c>
      <c r="T8" s="35" t="str">
        <f ca="1">IF($A8="","",COUNTIF(INDIRECT("'Planning'!"&amp;VLOOKUP($A$1,tab_z,2,FALSE)&amp;(10+((ROW()-3)*4))&amp;":"&amp;VLOOKUP($A$1,tab_z,3,FALSE)&amp;(13+((ROW()-3)*4))),BD!$E$3)*BD!$F$3)</f>
        <v/>
      </c>
      <c r="U8" s="35" t="str">
        <f ca="1">IF($A8="","",COUNTIF(INDIRECT("'Planning'!"&amp;VLOOKUP($A$1,tab_z,2,FALSE)&amp;(10+((ROW()-3)*4))&amp;":"&amp;VLOOKUP($A$1,tab_z,3,FALSE)&amp;(13+((ROW()-3)*4))),BD!$E$4)*BD!$F$4)</f>
        <v/>
      </c>
      <c r="V8" s="35" t="str">
        <f ca="1">IF($A8="","",COUNTIF(INDIRECT("'Planning'!"&amp;VLOOKUP($A$1,tab_z,2,FALSE)&amp;(10+((ROW()-3)*4))&amp;":"&amp;VLOOKUP($A$1,tab_z,3,FALSE)&amp;(13+((ROW()-3)*4))),BD!$E$5)*BD!$F$5)</f>
        <v/>
      </c>
      <c r="W8" s="35" t="str">
        <f ca="1">IF($A8="","",COUNTIF(INDIRECT("'Planning'!"&amp;VLOOKUP($A$1,tab_z,2,FALSE)&amp;(10+((ROW()-3)*4))&amp;":"&amp;VLOOKUP($A$1,tab_z,3,FALSE)&amp;(13+((ROW()-3)*4))),BD!$E$6)*BD!$F$6)</f>
        <v/>
      </c>
      <c r="X8" s="35" t="str">
        <f ca="1">IF($A8="","",COUNTIF(INDIRECT("'Planning'!"&amp;VLOOKUP($A$1,tab_z,2,FALSE)&amp;(10+((ROW()-3)*4))&amp;":"&amp;VLOOKUP($A$1,tab_z,3,FALSE)&amp;(13+((ROW()-3)*4))),BD!$E$7)*BD!$F$7)</f>
        <v/>
      </c>
      <c r="Y8" s="35" t="str">
        <f ca="1">IF($A8="","",COUNTIF(INDIRECT("'Planning'!"&amp;VLOOKUP($A$1,tab_z,2,FALSE)&amp;(10+((ROW()-3)*4))&amp;":"&amp;VLOOKUP($A$1,tab_z,3,FALSE)&amp;(13+((ROW()-3)*4))),BD!$E$8)*BD!$F$8)</f>
        <v/>
      </c>
      <c r="Z8" s="35" t="str">
        <f ca="1">IF($A8="","",COUNTIF(INDIRECT("'Planning'!"&amp;VLOOKUP($A$1,tab_z,2,FALSE)&amp;(10+((ROW()-3)*4))&amp;":"&amp;VLOOKUP($A$1,tab_z,3,FALSE)&amp;(13+((ROW()-3)*4))),BD!$E$9)*BD!$F$9)</f>
        <v/>
      </c>
      <c r="AA8" s="35" t="str">
        <f ca="1">IF($A8="","",COUNTIF(INDIRECT("'Planning'!"&amp;VLOOKUP($A$1,tab_z,2,FALSE)&amp;(10+((ROW()-3)*4))&amp;":"&amp;VLOOKUP($A$1,tab_z,3,FALSE)&amp;(13+((ROW()-3)*4))),BD!$E$10)*BD!$F$10)</f>
        <v/>
      </c>
      <c r="AB8" s="35" t="str">
        <f ca="1">IF($A8="","",COUNTIF(INDIRECT("'Planning'!"&amp;VLOOKUP($A$1,tab_z,2,FALSE)&amp;(10+((ROW()-3)*4))&amp;":"&amp;VLOOKUP($A$1,tab_z,3,FALSE)&amp;(13+((ROW()-3)*4))),BD!$E$11)*BD!$F$11)</f>
        <v/>
      </c>
      <c r="AC8" s="35" t="str">
        <f ca="1">IF($A8="","",COUNTIF(INDIRECT("'Planning'!"&amp;VLOOKUP($A$1,tab_z,2,FALSE)&amp;(10+((ROW()-3)*4))&amp;":"&amp;VLOOKUP($A$1,tab_z,3,FALSE)&amp;(13+((ROW()-3)*4))),BD!$E$12)*BD!$F$12)</f>
        <v/>
      </c>
      <c r="AD8" s="35" t="str">
        <f ca="1">IF($A8="","",COUNTIF(INDIRECT("'Planning'!"&amp;VLOOKUP($A$1,tab_z,2,FALSE)&amp;(10+((ROW()-3)*4))&amp;":"&amp;VLOOKUP($A$1,tab_z,3,FALSE)&amp;(13+((ROW()-3)*4))),BD!$E$13)*BD!$F$13)</f>
        <v/>
      </c>
      <c r="AE8" s="35" t="str">
        <f ca="1">IF($A8="","",COUNTIF(INDIRECT("'Planning'!"&amp;VLOOKUP($A$1,tab_z,2,FALSE)&amp;(10+((ROW()-3)*4))&amp;":"&amp;VLOOKUP($A$1,tab_z,3,FALSE)&amp;(13+((ROW()-3)*4))),BD!$E$14)*BD!$F$14)</f>
        <v/>
      </c>
      <c r="AF8" s="35" t="str">
        <f ca="1">IF($A8="","",COUNTIF(INDIRECT("'Planning'!"&amp;VLOOKUP($A$1,tab_z,2,FALSE)&amp;(10+((ROW()-3)*4))&amp;":"&amp;VLOOKUP($A$1,tab_z,3,FALSE)&amp;(13+((ROW()-3)*4))),BD!$E$15)*BD!$F$15)</f>
        <v/>
      </c>
      <c r="AG8" s="35" t="str">
        <f ca="1">IF($A8="","",COUNTIF(INDIRECT("'Planning'!"&amp;VLOOKUP($A$1,tab_z,2,FALSE)&amp;(10+((ROW()-3)*4))&amp;":"&amp;VLOOKUP($A$1,tab_z,3,FALSE)&amp;(13+((ROW()-3)*4))),BD!$E$16)*BD!$F$16)</f>
        <v/>
      </c>
      <c r="AH8" s="35" t="str">
        <f ca="1">IF($A8="","",COUNTIF(INDIRECT("'Planning'!"&amp;VLOOKUP($A$1,tab_z,2,FALSE)&amp;(10+((ROW()-3)*4))&amp;":"&amp;VLOOKUP($A$1,tab_z,3,FALSE)&amp;(13+((ROW()-3)*4))),BD!$E$17)*BD!$F$17)</f>
        <v/>
      </c>
      <c r="AI8" s="35" t="str">
        <f ca="1">IF($A8="","",COUNTIF(INDIRECT("'Planning'!"&amp;VLOOKUP($A$1,tab_z,2,FALSE)&amp;(10+((ROW()-3)*4))&amp;":"&amp;VLOOKUP($A$1,tab_z,3,FALSE)&amp;(13+((ROW()-3)*4))),BD!$E$18)*BD!$F$18)</f>
        <v/>
      </c>
      <c r="AJ8" s="35" t="str">
        <f ca="1">IF($A8="","",COUNTIF(INDIRECT("'Planning'!"&amp;VLOOKUP($A$1,tab_z,2,FALSE)&amp;(10+((ROW()-3)*4))&amp;":"&amp;VLOOKUP($A$1,tab_z,3,FALSE)&amp;(13+((ROW()-3)*4))),BD!$E$19)*BD!$F$19)</f>
        <v/>
      </c>
      <c r="AK8" s="35" t="str">
        <f ca="1">IF($A8="","",COUNTIF(INDIRECT("'Planning'!"&amp;VLOOKUP($A$1,tab_z,2,FALSE)&amp;(10+((ROW()-3)*4))&amp;":"&amp;VLOOKUP($A$1,tab_z,3,FALSE)&amp;(13+((ROW()-3)*4))),BD!$E$20)*BD!$F$20)</f>
        <v/>
      </c>
      <c r="AL8" s="35">
        <f t="shared" ca="1" si="3"/>
        <v>0</v>
      </c>
      <c r="AM8" s="35" t="str">
        <f ca="1">IF($A8="","",COUNTIF(INDIRECT("'Planning'!"&amp;VLOOKUP($A$1,tab_z,2,FALSE)&amp;(10+((ROW()-3)*4))&amp;":"&amp;VLOOKUP($A$1,tab_z,3,FALSE)&amp;(13+((ROW()-3)*4))),BD!$H$2)*BD!$I$2)</f>
        <v/>
      </c>
      <c r="AN8" s="35" t="str">
        <f ca="1">IF($A8="","",COUNTIF(INDIRECT("'Planning'!"&amp;VLOOKUP($A$1,tab_z,2,FALSE)&amp;(10+((ROW()-3)*4))&amp;":"&amp;VLOOKUP($A$1,tab_z,3,FALSE)&amp;(13+((ROW()-3)*4))),BD!$H$3)*BD!$I$3)</f>
        <v/>
      </c>
      <c r="AO8" s="35" t="str">
        <f ca="1">IF($A8="","",COUNTIF(INDIRECT("'Planning'!"&amp;VLOOKUP($A$1,tab_z,2,FALSE)&amp;(10+((ROW()-3)*4))&amp;":"&amp;VLOOKUP($A$1,tab_z,3,FALSE)&amp;(13+((ROW()-3)*4))),BD!$H$4)*BD!$I$4)</f>
        <v/>
      </c>
      <c r="AP8" s="35" t="str">
        <f ca="1">IF($A8="","",COUNTIF(INDIRECT("'Planning'!"&amp;VLOOKUP($A$1,tab_z,2,FALSE)&amp;(10+((ROW()-3)*4))&amp;":"&amp;VLOOKUP($A$1,tab_z,3,FALSE)&amp;(13+((ROW()-3)*4))),BD!$H$5)*BD!$I$5)</f>
        <v/>
      </c>
      <c r="AQ8" s="35" t="str">
        <f ca="1">IF($A8="","",COUNTIF(INDIRECT("'Planning'!"&amp;VLOOKUP($A$1,tab_z,2,FALSE)&amp;(10+((ROW()-3)*4))&amp;":"&amp;VLOOKUP($A$1,tab_z,3,FALSE)&amp;(13+((ROW()-3)*4))),BD!$H$6)*BD!$I$6)</f>
        <v/>
      </c>
      <c r="AR8" s="35" t="str">
        <f ca="1">IF($A8="","",COUNTIF(INDIRECT("'Planning'!"&amp;VLOOKUP($A$1,tab_z,2,FALSE)&amp;(10+((ROW()-3)*4))&amp;":"&amp;VLOOKUP($A$1,tab_z,3,FALSE)&amp;(13+((ROW()-3)*4))),BD!$H$7)*BD!$I$7)</f>
        <v/>
      </c>
      <c r="AS8" s="35" t="str">
        <f ca="1">IF($A8="","",COUNTIF(INDIRECT("'Planning'!"&amp;VLOOKUP($A$1,tab_z,2,FALSE)&amp;(10+((ROW()-3)*4))&amp;":"&amp;VLOOKUP($A$1,tab_z,3,FALSE)&amp;(13+((ROW()-3)*4))),BD!$H$8)*BD!$I$8)</f>
        <v/>
      </c>
      <c r="AT8" s="35" t="str">
        <f ca="1">IF($A8="","",COUNTIF(INDIRECT("'Planning'!"&amp;VLOOKUP($A$1,tab_z,2,FALSE)&amp;(10+((ROW()-3)*4))&amp;":"&amp;VLOOKUP($A$1,tab_z,3,FALSE)&amp;(13+((ROW()-3)*4))),BD!$H$9)*BD!$I$9)</f>
        <v/>
      </c>
      <c r="AU8" s="35" t="str">
        <f ca="1">IF($A8="","",COUNTIF(INDIRECT("'Planning'!"&amp;VLOOKUP($A$1,tab_z,2,FALSE)&amp;(10+((ROW()-3)*4))&amp;":"&amp;VLOOKUP($A$1,tab_z,3,FALSE)&amp;(13+((ROW()-3)*4))),BD!$H$10)*BD!$I$10)</f>
        <v/>
      </c>
      <c r="AV8" s="35" t="str">
        <f ca="1">IF($A8="","",COUNTIF(INDIRECT("'Planning'!"&amp;VLOOKUP($A$1,tab_z,2,FALSE)&amp;(10+((ROW()-3)*4))&amp;":"&amp;VLOOKUP($A$1,tab_z,3,FALSE)&amp;(13+((ROW()-3)*4))),BD!$H$11)*BD!$I$11)</f>
        <v/>
      </c>
      <c r="AW8" s="35" t="str">
        <f ca="1">IF($A8="","",COUNTIF(INDIRECT("'Planning'!"&amp;VLOOKUP($A$1,tab_z,2,FALSE)&amp;(10+((ROW()-3)*4))&amp;":"&amp;VLOOKUP($A$1,tab_z,3,FALSE)&amp;(13+((ROW()-3)*4))),BD!$H$12)*BD!$I$12)</f>
        <v/>
      </c>
      <c r="AX8" s="35" t="str">
        <f ca="1">IF($A8="","",COUNTIF(INDIRECT("'Planning'!"&amp;VLOOKUP($A$1,tab_z,2,FALSE)&amp;(10+((ROW()-3)*4))&amp;":"&amp;VLOOKUP($A$1,tab_z,3,FALSE)&amp;(13+((ROW()-3)*4))),BD!$H$13)*BD!$I$13)</f>
        <v/>
      </c>
      <c r="AY8" s="35" t="str">
        <f ca="1">IF($A8="","",COUNTIF(INDIRECT("'Planning'!"&amp;VLOOKUP($A$1,tab_z,2,FALSE)&amp;(10+((ROW()-3)*4))&amp;":"&amp;VLOOKUP($A$1,tab_z,3,FALSE)&amp;(13+((ROW()-3)*4))),BD!$H$14)*BD!$I$14)</f>
        <v/>
      </c>
      <c r="AZ8" s="35" t="str">
        <f ca="1">IF($A8="","",COUNTIF(INDIRECT("'Planning'!"&amp;VLOOKUP($A$1,tab_z,2,FALSE)&amp;(10+((ROW()-3)*4))&amp;":"&amp;VLOOKUP($A$1,tab_z,3,FALSE)&amp;(13+((ROW()-3)*4))),BD!$H$15)*BD!$I$15)</f>
        <v/>
      </c>
      <c r="BA8" s="35" t="str">
        <f ca="1">IF($A8="","",COUNTIF(INDIRECT("'Planning'!"&amp;VLOOKUP($A$1,tab_z,2,FALSE)&amp;(10+((ROW()-3)*4))&amp;":"&amp;VLOOKUP($A$1,tab_z,3,FALSE)&amp;(13+((ROW()-3)*4))),BD!$H$16)*BD!$I$16)</f>
        <v/>
      </c>
      <c r="BB8" s="35" t="str">
        <f ca="1">IF($A8="","",COUNTIF(INDIRECT("'Planning'!"&amp;VLOOKUP($A$1,tab_z,2,FALSE)&amp;(10+((ROW()-3)*4))&amp;":"&amp;VLOOKUP($A$1,tab_z,3,FALSE)&amp;(13+((ROW()-3)*4))),BD!$H$17)*BD!$I$17)</f>
        <v/>
      </c>
      <c r="BC8" s="35" t="str">
        <f ca="1">IF($A8="","",COUNTIF(INDIRECT("'Planning'!"&amp;VLOOKUP($A$1,tab_z,2,FALSE)&amp;(10+((ROW()-3)*4))&amp;":"&amp;VLOOKUP($A$1,tab_z,3,FALSE)&amp;(13+((ROW()-3)*4))),BD!$H$18)*BD!$I$18)</f>
        <v/>
      </c>
      <c r="BD8" s="35" t="str">
        <f ca="1">IF($A8="","",COUNTIF(INDIRECT("'Planning'!"&amp;VLOOKUP($A$1,tab_z,2,FALSE)&amp;(10+((ROW()-3)*4))&amp;":"&amp;VLOOKUP($A$1,tab_z,3,FALSE)&amp;(13+((ROW()-3)*4))),BD!$H$19)*BD!$I$19)</f>
        <v/>
      </c>
      <c r="BE8" s="35" t="str">
        <f ca="1">IF($A8="","",COUNTIF(INDIRECT("'Planning'!"&amp;VLOOKUP($A$1,tab_z,2,FALSE)&amp;(10+((ROW()-3)*4))&amp;":"&amp;VLOOKUP($A$1,tab_z,3,FALSE)&amp;(13+((ROW()-3)*4))),BD!$H$20)*BD!$I$20)</f>
        <v/>
      </c>
      <c r="BF8" s="35">
        <f t="shared" ca="1" si="4"/>
        <v>0</v>
      </c>
      <c r="BG8" s="35" t="str">
        <f ca="1">IF($A8="","",COUNTIF(INDIRECT("'Planning'!"&amp;VLOOKUP($A$1,tab_z,2,FALSE)&amp;(10+((ROW()-3)*4))&amp;":"&amp;VLOOKUP($A$1,tab_z,3,FALSE)&amp;(13+((ROW()-3)*4))),BD!$K$2)*BD!$L$2)</f>
        <v/>
      </c>
      <c r="BH8" s="35" t="str">
        <f ca="1">IF($A8="","",COUNTIF(INDIRECT("'Planning'!"&amp;VLOOKUP($A$1,tab_z,2,FALSE)&amp;(10+((ROW()-3)*4))&amp;":"&amp;VLOOKUP($A$1,tab_z,3,FALSE)&amp;(13+((ROW()-3)*4))),BD!$K$3)*BD!$L$3)</f>
        <v/>
      </c>
      <c r="BI8" s="35" t="str">
        <f ca="1">IF($A8="","",COUNTIF(INDIRECT("'Planning'!"&amp;VLOOKUP($A$1,tab_z,2,FALSE)&amp;(10+((ROW()-3)*4))&amp;":"&amp;VLOOKUP($A$1,tab_z,3,FALSE)&amp;(13+((ROW()-3)*4))),BD!$K$4)*BD!$L$4)</f>
        <v/>
      </c>
      <c r="BJ8" s="35" t="str">
        <f ca="1">IF($A8="","",COUNTIF(INDIRECT("'Planning'!"&amp;VLOOKUP($A$1,tab_z,2,FALSE)&amp;(10+((ROW()-3)*4))&amp;":"&amp;VLOOKUP($A$1,tab_z,3,FALSE)&amp;(13+((ROW()-3)*4))),BD!$K$5)*BD!$L$5)</f>
        <v/>
      </c>
      <c r="BK8" s="35" t="str">
        <f ca="1">IF($A8="","",COUNTIF(INDIRECT("'Planning'!"&amp;VLOOKUP($A$1,tab_z,2,FALSE)&amp;(10+((ROW()-3)*4))&amp;":"&amp;VLOOKUP($A$1,tab_z,3,FALSE)&amp;(13+((ROW()-3)*4))),BD!$K$6)*BD!$L$6)</f>
        <v/>
      </c>
      <c r="BL8" s="35" t="str">
        <f ca="1">IF($A8="","",COUNTIF(INDIRECT("'Planning'!"&amp;VLOOKUP($A$1,tab_z,2,FALSE)&amp;(10+((ROW()-3)*4))&amp;":"&amp;VLOOKUP($A$1,tab_z,3,FALSE)&amp;(13+((ROW()-3)*4))),BD!$K$7)*BD!$L$7)</f>
        <v/>
      </c>
      <c r="BM8" s="35" t="str">
        <f ca="1">IF($A8="","",COUNTIF(INDIRECT("'Planning'!"&amp;VLOOKUP($A$1,tab_z,2,FALSE)&amp;(10+((ROW()-3)*4))&amp;":"&amp;VLOOKUP($A$1,tab_z,3,FALSE)&amp;(13+((ROW()-3)*4))),BD!$K$8)*BD!$L$8)</f>
        <v/>
      </c>
      <c r="BN8" s="35" t="str">
        <f ca="1">IF($A8="","",COUNTIF(INDIRECT("'Planning'!"&amp;VLOOKUP($A$1,tab_z,2,FALSE)&amp;(10+((ROW()-3)*4))&amp;":"&amp;VLOOKUP($A$1,tab_z,3,FALSE)&amp;(13+((ROW()-3)*4))),BD!$K$9)*BD!$L$9)</f>
        <v/>
      </c>
      <c r="BO8" s="35" t="str">
        <f ca="1">IF($A8="","",COUNTIF(INDIRECT("'Planning'!"&amp;VLOOKUP($A$1,tab_z,2,FALSE)&amp;(10+((ROW()-3)*4))&amp;":"&amp;VLOOKUP($A$1,tab_z,3,FALSE)&amp;(13+((ROW()-3)*4))),BD!$K$10)*BD!$L$10)</f>
        <v/>
      </c>
      <c r="BP8" s="35" t="str">
        <f ca="1">IF($A8="","",COUNTIF(INDIRECT("'Planning'!"&amp;VLOOKUP($A$1,tab_z,2,FALSE)&amp;(10+((ROW()-3)*4))&amp;":"&amp;VLOOKUP($A$1,tab_z,3,FALSE)&amp;(13+((ROW()-3)*4))),BD!$K$11)*BD!$L$11)</f>
        <v/>
      </c>
      <c r="BQ8" s="35" t="str">
        <f ca="1">IF($A8="","",COUNTIF(INDIRECT("'Planning'!"&amp;VLOOKUP($A$1,tab_z,2,FALSE)&amp;(10+((ROW()-3)*4))&amp;":"&amp;VLOOKUP($A$1,tab_z,3,FALSE)&amp;(13+((ROW()-3)*4))),BD!$K$12)*BD!$L$12)</f>
        <v/>
      </c>
      <c r="BR8" s="35" t="str">
        <f ca="1">IF($A8="","",COUNTIF(INDIRECT("'Planning'!"&amp;VLOOKUP($A$1,tab_z,2,FALSE)&amp;(10+((ROW()-3)*4))&amp;":"&amp;VLOOKUP($A$1,tab_z,3,FALSE)&amp;(13+((ROW()-3)*4))),BD!$K$13)*BD!$L$13)</f>
        <v/>
      </c>
      <c r="BS8" s="35" t="str">
        <f ca="1">IF($A8="","",COUNTIF(INDIRECT("'Planning'!"&amp;VLOOKUP($A$1,tab_z,2,FALSE)&amp;(10+((ROW()-3)*4))&amp;":"&amp;VLOOKUP($A$1,tab_z,3,FALSE)&amp;(13+((ROW()-3)*4))),BD!$K$14)*BD!$L$14)</f>
        <v/>
      </c>
      <c r="BT8" s="35" t="str">
        <f ca="1">IF($A8="","",COUNTIF(INDIRECT("'Planning'!"&amp;VLOOKUP($A$1,tab_z,2,FALSE)&amp;(10+((ROW()-3)*4))&amp;":"&amp;VLOOKUP($A$1,tab_z,3,FALSE)&amp;(13+((ROW()-3)*4))),BD!$K$15)*BD!$L$15)</f>
        <v/>
      </c>
      <c r="BU8" s="35" t="str">
        <f ca="1">IF($A8="","",COUNTIF(INDIRECT("'Planning'!"&amp;VLOOKUP($A$1,tab_z,2,FALSE)&amp;(10+((ROW()-3)*4))&amp;":"&amp;VLOOKUP($A$1,tab_z,3,FALSE)&amp;(13+((ROW()-3)*4))),BD!$K$16)*BD!$L$16)</f>
        <v/>
      </c>
      <c r="BV8" s="35" t="str">
        <f ca="1">IF($A8="","",COUNTIF(INDIRECT("'Planning'!"&amp;VLOOKUP($A$1,tab_z,2,FALSE)&amp;(10+((ROW()-3)*4))&amp;":"&amp;VLOOKUP($A$1,tab_z,3,FALSE)&amp;(13+((ROW()-3)*4))),BD!$K$17)*BD!$L$17)</f>
        <v/>
      </c>
      <c r="BW8" s="35" t="str">
        <f ca="1">IF($A8="","",COUNTIF(INDIRECT("'Planning'!"&amp;VLOOKUP($A$1,tab_z,2,FALSE)&amp;(10+((ROW()-3)*4))&amp;":"&amp;VLOOKUP($A$1,tab_z,3,FALSE)&amp;(13+((ROW()-3)*4))),BD!$K$18)*BD!$L$18)</f>
        <v/>
      </c>
      <c r="BX8" s="35" t="str">
        <f ca="1">IF($A8="","",COUNTIF(INDIRECT("'Planning'!"&amp;VLOOKUP($A$1,tab_z,2,FALSE)&amp;(10+((ROW()-3)*4))&amp;":"&amp;VLOOKUP($A$1,tab_z,3,FALSE)&amp;(13+((ROW()-3)*4))),BD!$K$19)*BD!$L$19)</f>
        <v/>
      </c>
      <c r="BY8" s="35" t="str">
        <f ca="1">IF($A8="","",COUNTIF(INDIRECT("'Planning'!"&amp;VLOOKUP($A$1,tab_z,2,FALSE)&amp;(10+((ROW()-3)*4))&amp;":"&amp;VLOOKUP($A$1,tab_z,3,FALSE)&amp;(13+((ROW()-3)*4))),BD!$K$20)*BD!$L$20)</f>
        <v/>
      </c>
      <c r="BZ8" s="35">
        <f t="shared" ca="1" si="5"/>
        <v>0</v>
      </c>
      <c r="CA8" s="35" t="str">
        <f ca="1">IF($A8="","",COUNTIF(INDIRECT("'Planning'!"&amp;VLOOKUP($A$1,tab_z,2,FALSE)&amp;(10+((ROW()-3)*4))&amp;":"&amp;VLOOKUP($A$1,tab_z,3,FALSE)&amp;(13+((ROW()-3)*4))),BD!$N$2)*BD!$O$2)</f>
        <v/>
      </c>
      <c r="CB8" s="35" t="str">
        <f ca="1">IF($A8="","",COUNTIF(INDIRECT("'Planning'!"&amp;VLOOKUP($A$1,tab_z,2,FALSE)&amp;(10+((ROW()-3)*4))&amp;":"&amp;VLOOKUP($A$1,tab_z,3,FALSE)&amp;(13+((ROW()-3)*4))),BD!$N$3)*BD!$O$3)</f>
        <v/>
      </c>
      <c r="CC8" s="35" t="str">
        <f ca="1">IF($A8="","",COUNTIF(INDIRECT("'Planning'!"&amp;VLOOKUP($A$1,tab_z,2,FALSE)&amp;(10+((ROW()-3)*4))&amp;":"&amp;VLOOKUP($A$1,tab_z,3,FALSE)&amp;(13+((ROW()-3)*4))),BD!$N$4)*BD!$O$4)</f>
        <v/>
      </c>
      <c r="CD8" s="35" t="str">
        <f ca="1">IF($A8="","",COUNTIF(INDIRECT("'Planning'!"&amp;VLOOKUP($A$1,tab_z,2,FALSE)&amp;(10+((ROW()-3)*4))&amp;":"&amp;VLOOKUP($A$1,tab_z,3,FALSE)&amp;(13+((ROW()-3)*4))),BD!$N$5)*BD!$O$5)</f>
        <v/>
      </c>
      <c r="CE8" s="35" t="str">
        <f ca="1">IF($A8="","",COUNTIF(INDIRECT("'Planning'!"&amp;VLOOKUP($A$1,tab_z,2,FALSE)&amp;(10+((ROW()-3)*4))&amp;":"&amp;VLOOKUP($A$1,tab_z,3,FALSE)&amp;(13+((ROW()-3)*4))),BD!$N$6)*BD!$O$6)</f>
        <v/>
      </c>
      <c r="CF8" s="35" t="str">
        <f ca="1">IF($A8="","",COUNTIF(INDIRECT("'Planning'!"&amp;VLOOKUP($A$1,tab_z,2,FALSE)&amp;(10+((ROW()-3)*4))&amp;":"&amp;VLOOKUP($A$1,tab_z,3,FALSE)&amp;(13+((ROW()-3)*4))),BD!$N$7)*BD!$O$7)</f>
        <v/>
      </c>
      <c r="CG8" s="35" t="str">
        <f ca="1">IF($A8="","",COUNTIF(INDIRECT("'Planning'!"&amp;VLOOKUP($A$1,tab_z,2,FALSE)&amp;(10+((ROW()-3)*4))&amp;":"&amp;VLOOKUP($A$1,tab_z,3,FALSE)&amp;(13+((ROW()-3)*4))),BD!$N$8)*BD!$O$8)</f>
        <v/>
      </c>
      <c r="CH8" s="35" t="str">
        <f ca="1">IF($A8="","",COUNTIF(INDIRECT("'Planning'!"&amp;VLOOKUP($A$1,tab_z,2,FALSE)&amp;(10+((ROW()-3)*4))&amp;":"&amp;VLOOKUP($A$1,tab_z,3,FALSE)&amp;(13+((ROW()-3)*4))),BD!$N$9)*BD!$O$9)</f>
        <v/>
      </c>
      <c r="CI8" s="35" t="str">
        <f ca="1">IF($A8="","",COUNTIF(INDIRECT("'Planning'!"&amp;VLOOKUP($A$1,tab_z,2,FALSE)&amp;(10+((ROW()-3)*4))&amp;":"&amp;VLOOKUP($A$1,tab_z,3,FALSE)&amp;(13+((ROW()-3)*4))),BD!$N$10)*BD!$O$10)</f>
        <v/>
      </c>
      <c r="CJ8" s="35" t="str">
        <f ca="1">IF($A8="","",COUNTIF(INDIRECT("'Planning'!"&amp;VLOOKUP($A$1,tab_z,2,FALSE)&amp;(10+((ROW()-3)*4))&amp;":"&amp;VLOOKUP($A$1,tab_z,3,FALSE)&amp;(13+((ROW()-3)*4))),BD!$N$11)*BD!$O$11)</f>
        <v/>
      </c>
      <c r="CK8" s="35" t="str">
        <f ca="1">IF($A8="","",COUNTIF(INDIRECT("'Planning'!"&amp;VLOOKUP($A$1,tab_z,2,FALSE)&amp;(10+((ROW()-3)*4))&amp;":"&amp;VLOOKUP($A$1,tab_z,3,FALSE)&amp;(13+((ROW()-3)*4))),BD!$N$12)*BD!$O$12)</f>
        <v/>
      </c>
      <c r="CL8" s="35" t="str">
        <f ca="1">IF($A8="","",COUNTIF(INDIRECT("'Planning'!"&amp;VLOOKUP($A$1,tab_z,2,FALSE)&amp;(10+((ROW()-3)*4))&amp;":"&amp;VLOOKUP($A$1,tab_z,3,FALSE)&amp;(13+((ROW()-3)*4))),BD!$N$13)*BD!$O$13)</f>
        <v/>
      </c>
      <c r="CM8" s="35" t="str">
        <f ca="1">IF($A8="","",COUNTIF(INDIRECT("'Planning'!"&amp;VLOOKUP($A$1,tab_z,2,FALSE)&amp;(10+((ROW()-3)*4))&amp;":"&amp;VLOOKUP($A$1,tab_z,3,FALSE)&amp;(13+((ROW()-3)*4))),BD!$N$14)*BD!$O$14)</f>
        <v/>
      </c>
      <c r="CN8" s="35" t="str">
        <f ca="1">IF($A8="","",COUNTIF(INDIRECT("'Planning'!"&amp;VLOOKUP($A$1,tab_z,2,FALSE)&amp;(10+((ROW()-3)*4))&amp;":"&amp;VLOOKUP($A$1,tab_z,3,FALSE)&amp;(13+((ROW()-3)*4))),BD!$N$15)*BD!$O$15)</f>
        <v/>
      </c>
      <c r="CO8" s="35" t="str">
        <f ca="1">IF($A8="","",COUNTIF(INDIRECT("'Planning'!"&amp;VLOOKUP($A$1,tab_z,2,FALSE)&amp;(10+((ROW()-3)*4))&amp;":"&amp;VLOOKUP($A$1,tab_z,3,FALSE)&amp;(13+((ROW()-3)*4))),BD!$N$16)*BD!$O$16)</f>
        <v/>
      </c>
      <c r="CP8" s="35" t="str">
        <f ca="1">IF($A8="","",COUNTIF(INDIRECT("'Planning'!"&amp;VLOOKUP($A$1,tab_z,2,FALSE)&amp;(10+((ROW()-3)*4))&amp;":"&amp;VLOOKUP($A$1,tab_z,3,FALSE)&amp;(13+((ROW()-3)*4))),BD!$N$17)*BD!$O$17)</f>
        <v/>
      </c>
      <c r="CQ8" s="35" t="str">
        <f ca="1">IF($A8="","",COUNTIF(INDIRECT("'Planning'!"&amp;VLOOKUP($A$1,tab_z,2,FALSE)&amp;(10+((ROW()-3)*4))&amp;":"&amp;VLOOKUP($A$1,tab_z,3,FALSE)&amp;(13+((ROW()-3)*4))),BD!$N$18)*BD!$O$18)</f>
        <v/>
      </c>
      <c r="CR8" s="35" t="str">
        <f ca="1">IF($A8="","",COUNTIF(INDIRECT("'Planning'!"&amp;VLOOKUP($A$1,tab_z,2,FALSE)&amp;(10+((ROW()-3)*4))&amp;":"&amp;VLOOKUP($A$1,tab_z,3,FALSE)&amp;(13+((ROW()-3)*4))),BD!$N$19)*BD!$O$19)</f>
        <v/>
      </c>
      <c r="CS8" s="35" t="str">
        <f ca="1">IF($A8="","",COUNTIF(INDIRECT("'Planning'!"&amp;VLOOKUP($A$1,tab_z,2,FALSE)&amp;(10+((ROW()-3)*4))&amp;":"&amp;VLOOKUP($A$1,tab_z,3,FALSE)&amp;(13+((ROW()-3)*4))),BD!$N$20)*BD!$O$20)</f>
        <v/>
      </c>
      <c r="CT8" s="35">
        <f t="shared" ca="1" si="6"/>
        <v>0</v>
      </c>
      <c r="CU8" s="35" t="str">
        <f ca="1">IF($A8="","",COUNTIF(INDIRECT("'Planning'!"&amp;VLOOKUP($A$1,tab_z,2,FALSE)&amp;(10+((ROW()-3)*4))&amp;":"&amp;VLOOKUP($A$1,tab_z,3,FALSE)&amp;(13+((ROW()-3)*4))),BD!$Q$2)*BD!$R$2)</f>
        <v/>
      </c>
      <c r="CV8" s="35" t="str">
        <f ca="1">IF($A8="","",COUNTIF(INDIRECT("'Planning'!"&amp;VLOOKUP($A$1,tab_z,2,FALSE)&amp;(10+((ROW()-3)*4))&amp;":"&amp;VLOOKUP($A$1,tab_z,3,FALSE)&amp;(13+((ROW()-3)*4))),BD!$Q$3)*BD!$R$3)</f>
        <v/>
      </c>
      <c r="CW8" s="35" t="str">
        <f ca="1">IF($A8="","",COUNTIF(INDIRECT("'Planning'!"&amp;VLOOKUP($A$1,tab_z,2,FALSE)&amp;(10+((ROW()-3)*4))&amp;":"&amp;VLOOKUP($A$1,tab_z,3,FALSE)&amp;(13+((ROW()-3)*4))),BD!$Q$4)*BD!$R$4)</f>
        <v/>
      </c>
      <c r="CX8" s="35" t="str">
        <f ca="1">IF($A8="","",COUNTIF(INDIRECT("'Planning'!"&amp;VLOOKUP($A$1,tab_z,2,FALSE)&amp;(10+((ROW()-3)*4))&amp;":"&amp;VLOOKUP($A$1,tab_z,3,FALSE)&amp;(13+((ROW()-3)*4))),BD!$Q$5)*BD!$R$5)</f>
        <v/>
      </c>
      <c r="CY8" s="35" t="str">
        <f ca="1">IF($A8="","",COUNTIF(INDIRECT("'Planning'!"&amp;VLOOKUP($A$1,tab_z,2,FALSE)&amp;(10+((ROW()-3)*4))&amp;":"&amp;VLOOKUP($A$1,tab_z,3,FALSE)&amp;(13+((ROW()-3)*4))),BD!$Q$6)*BD!$R$6)</f>
        <v/>
      </c>
      <c r="CZ8" s="35" t="str">
        <f ca="1">IF($A8="","",COUNTIF(INDIRECT("'Planning'!"&amp;VLOOKUP($A$1,tab_z,2,FALSE)&amp;(10+((ROW()-3)*4))&amp;":"&amp;VLOOKUP($A$1,tab_z,3,FALSE)&amp;(13+((ROW()-3)*4))),BD!$Q$7)*BD!$R$7)</f>
        <v/>
      </c>
      <c r="DA8" s="35" t="str">
        <f ca="1">IF($A8="","",COUNTIF(INDIRECT("'Planning'!"&amp;VLOOKUP($A$1,tab_z,2,FALSE)&amp;(10+((ROW()-3)*4))&amp;":"&amp;VLOOKUP($A$1,tab_z,3,FALSE)&amp;(13+((ROW()-3)*4))),BD!$Q$8)*BD!$R$8)</f>
        <v/>
      </c>
      <c r="DB8" s="35" t="str">
        <f ca="1">IF($A8="","",COUNTIF(INDIRECT("'Planning'!"&amp;VLOOKUP($A$1,tab_z,2,FALSE)&amp;(10+((ROW()-3)*4))&amp;":"&amp;VLOOKUP($A$1,tab_z,3,FALSE)&amp;(13+((ROW()-3)*4))),BD!$Q$9)*BD!$R$9)</f>
        <v/>
      </c>
      <c r="DC8" s="35" t="str">
        <f ca="1">IF($A8="","",COUNTIF(INDIRECT("'Planning'!"&amp;VLOOKUP($A$1,tab_z,2,FALSE)&amp;(10+((ROW()-3)*4))&amp;":"&amp;VLOOKUP($A$1,tab_z,3,FALSE)&amp;(13+((ROW()-3)*4))),BD!$Q$10)*BD!$R$10)</f>
        <v/>
      </c>
      <c r="DD8" s="35" t="str">
        <f ca="1">IF($A8="","",COUNTIF(INDIRECT("'Planning'!"&amp;VLOOKUP($A$1,tab_z,2,FALSE)&amp;(10+((ROW()-3)*4))&amp;":"&amp;VLOOKUP($A$1,tab_z,3,FALSE)&amp;(13+((ROW()-3)*4))),BD!$Q$11)*BD!$R$11)</f>
        <v/>
      </c>
      <c r="DE8" s="35" t="str">
        <f ca="1">IF($A8="","",COUNTIF(INDIRECT("'Planning'!"&amp;VLOOKUP($A$1,tab_z,2,FALSE)&amp;(10+((ROW()-3)*4))&amp;":"&amp;VLOOKUP($A$1,tab_z,3,FALSE)&amp;(13+((ROW()-3)*4))),BD!$Q$12)*BD!$R$12)</f>
        <v/>
      </c>
      <c r="DF8" s="35" t="str">
        <f ca="1">IF($A8="","",COUNTIF(INDIRECT("'Planning'!"&amp;VLOOKUP($A$1,tab_z,2,FALSE)&amp;(10+((ROW()-3)*4))&amp;":"&amp;VLOOKUP($A$1,tab_z,3,FALSE)&amp;(13+((ROW()-3)*4))),BD!$Q$13)*BD!$R$13)</f>
        <v/>
      </c>
      <c r="DG8" s="35" t="str">
        <f ca="1">IF($A8="","",COUNTIF(INDIRECT("'Planning'!"&amp;VLOOKUP($A$1,tab_z,2,FALSE)&amp;(10+((ROW()-3)*4))&amp;":"&amp;VLOOKUP($A$1,tab_z,3,FALSE)&amp;(13+((ROW()-3)*4))),BD!$Q$14)*BD!$R$14)</f>
        <v/>
      </c>
      <c r="DH8" s="35" t="str">
        <f ca="1">IF($A8="","",COUNTIF(INDIRECT("'Planning'!"&amp;VLOOKUP($A$1,tab_z,2,FALSE)&amp;(10+((ROW()-3)*4))&amp;":"&amp;VLOOKUP($A$1,tab_z,3,FALSE)&amp;(13+((ROW()-3)*4))),BD!$Q$15)*BD!$R$15)</f>
        <v/>
      </c>
      <c r="DI8" s="35" t="str">
        <f ca="1">IF($A8="","",COUNTIF(INDIRECT("'Planning'!"&amp;VLOOKUP($A$1,tab_z,2,FALSE)&amp;(10+((ROW()-3)*4))&amp;":"&amp;VLOOKUP($A$1,tab_z,3,FALSE)&amp;(13+((ROW()-3)*4))),BD!$Q$16)*BD!$R$16)</f>
        <v/>
      </c>
      <c r="DJ8" s="35" t="str">
        <f ca="1">IF($A8="","",COUNTIF(INDIRECT("'Planning'!"&amp;VLOOKUP($A$1,tab_z,2,FALSE)&amp;(10+((ROW()-3)*4))&amp;":"&amp;VLOOKUP($A$1,tab_z,3,FALSE)&amp;(13+((ROW()-3)*4))),BD!$Q$17)*BD!$R$17)</f>
        <v/>
      </c>
      <c r="DK8" s="35" t="str">
        <f ca="1">IF($A8="","",COUNTIF(INDIRECT("'Planning'!"&amp;VLOOKUP($A$1,tab_z,2,FALSE)&amp;(10+((ROW()-3)*4))&amp;":"&amp;VLOOKUP($A$1,tab_z,3,FALSE)&amp;(13+((ROW()-3)*4))),BD!$Q$18)*BD!$R$18)</f>
        <v/>
      </c>
      <c r="DL8" s="35" t="str">
        <f ca="1">IF($A8="","",COUNTIF(INDIRECT("'Planning'!"&amp;VLOOKUP($A$1,tab_z,2,FALSE)&amp;(10+((ROW()-3)*4))&amp;":"&amp;VLOOKUP($A$1,tab_z,3,FALSE)&amp;(13+((ROW()-3)*4))),BD!$Q$19)*BD!$R$19)</f>
        <v/>
      </c>
      <c r="DM8" s="35" t="str">
        <f ca="1">IF($A8="","",COUNTIF(INDIRECT("'Planning'!"&amp;VLOOKUP($A$1,tab_z,2,FALSE)&amp;(10+((ROW()-3)*4))&amp;":"&amp;VLOOKUP($A$1,tab_z,3,FALSE)&amp;(13+((ROW()-3)*4))),BD!$Q$20)*BD!$R$20)</f>
        <v/>
      </c>
      <c r="DN8" s="35">
        <f t="shared" ca="1" si="7"/>
        <v>0</v>
      </c>
      <c r="DO8" s="35" t="str">
        <f ca="1">IF($A8="","",COUNTIF(INDIRECT("'Planning'!"&amp;VLOOKUP($A$1,tab_z,2,FALSE)&amp;(10+((ROW()-3)*4))&amp;":"&amp;VLOOKUP($A$1,tab_z,3,FALSE)&amp;(13+((ROW()-3)*4))),BD!$T$2)*BD!$U$2)</f>
        <v/>
      </c>
      <c r="DP8" s="35" t="str">
        <f ca="1">IF($A8="","",COUNTIF(INDIRECT("'Planning'!"&amp;VLOOKUP($A$1,tab_z,2,FALSE)&amp;(10+((ROW()-3)*4))&amp;":"&amp;VLOOKUP($A$1,tab_z,3,FALSE)&amp;(13+((ROW()-3)*4))),BD!$T$3)*BD!$U$3)</f>
        <v/>
      </c>
      <c r="DQ8" s="35" t="str">
        <f ca="1">IF($A8="","",COUNTIF(INDIRECT("'Planning'!"&amp;VLOOKUP($A$1,tab_z,2,FALSE)&amp;(10+((ROW()-3)*4))&amp;":"&amp;VLOOKUP($A$1,tab_z,3,FALSE)&amp;(13+((ROW()-3)*4))),BD!$T$4)*BD!$U$4)</f>
        <v/>
      </c>
      <c r="DR8" s="35" t="str">
        <f ca="1">IF($A8="","",COUNTIF(INDIRECT("'Planning'!"&amp;VLOOKUP($A$1,tab_z,2,FALSE)&amp;(10+((ROW()-3)*4))&amp;":"&amp;VLOOKUP($A$1,tab_z,3,FALSE)&amp;(13+((ROW()-3)*4))),BD!$T$5)*BD!$U$5)</f>
        <v/>
      </c>
      <c r="DS8" s="35" t="str">
        <f ca="1">IF($A8="","",COUNTIF(INDIRECT("'Planning'!"&amp;VLOOKUP($A$1,tab_z,2,FALSE)&amp;(10+((ROW()-3)*4))&amp;":"&amp;VLOOKUP($A$1,tab_z,3,FALSE)&amp;(13+((ROW()-3)*4))),BD!$T$6)*BD!$U$6)</f>
        <v/>
      </c>
      <c r="DT8" s="35" t="str">
        <f ca="1">IF($A8="","",COUNTIF(INDIRECT("'Planning'!"&amp;VLOOKUP($A$1,tab_z,2,FALSE)&amp;(10+((ROW()-3)*4))&amp;":"&amp;VLOOKUP($A$1,tab_z,3,FALSE)&amp;(13+((ROW()-3)*4))),BD!$T$7)*BD!$U$7)</f>
        <v/>
      </c>
      <c r="DU8" s="35" t="str">
        <f ca="1">IF($A8="","",COUNTIF(INDIRECT("'Planning'!"&amp;VLOOKUP($A$1,tab_z,2,FALSE)&amp;(10+((ROW()-3)*4))&amp;":"&amp;VLOOKUP($A$1,tab_z,3,FALSE)&amp;(13+((ROW()-3)*4))),BD!$T$8)*BD!$U$8)</f>
        <v/>
      </c>
      <c r="DV8" s="35" t="str">
        <f ca="1">IF($A8="","",COUNTIF(INDIRECT("'Planning'!"&amp;VLOOKUP($A$1,tab_z,2,FALSE)&amp;(10+((ROW()-3)*4))&amp;":"&amp;VLOOKUP($A$1,tab_z,3,FALSE)&amp;(13+((ROW()-3)*4))),BD!$T$9)*BD!$U$9)</f>
        <v/>
      </c>
      <c r="DW8" s="35" t="str">
        <f ca="1">IF($A8="","",COUNTIF(INDIRECT("'Planning'!"&amp;VLOOKUP($A$1,tab_z,2,FALSE)&amp;(10+((ROW()-3)*4))&amp;":"&amp;VLOOKUP($A$1,tab_z,3,FALSE)&amp;(13+((ROW()-3)*4))),BD!$T$10)*BD!$U$10)</f>
        <v/>
      </c>
      <c r="DX8" s="35" t="str">
        <f ca="1">IF($A8="","",COUNTIF(INDIRECT("'Planning'!"&amp;VLOOKUP($A$1,tab_z,2,FALSE)&amp;(10+((ROW()-3)*4))&amp;":"&amp;VLOOKUP($A$1,tab_z,3,FALSE)&amp;(13+((ROW()-3)*4))),BD!$T$11)*BD!$U$11)</f>
        <v/>
      </c>
      <c r="DY8" s="35" t="str">
        <f ca="1">IF($A8="","",COUNTIF(INDIRECT("'Planning'!"&amp;VLOOKUP($A$1,tab_z,2,FALSE)&amp;(10+((ROW()-3)*4))&amp;":"&amp;VLOOKUP($A$1,tab_z,3,FALSE)&amp;(13+((ROW()-3)*4))),BD!$T$12)*BD!$U$12)</f>
        <v/>
      </c>
      <c r="DZ8" s="35" t="str">
        <f ca="1">IF($A8="","",COUNTIF(INDIRECT("'Planning'!"&amp;VLOOKUP($A$1,tab_z,2,FALSE)&amp;(10+((ROW()-3)*4))&amp;":"&amp;VLOOKUP($A$1,tab_z,3,FALSE)&amp;(13+((ROW()-3)*4))),BD!$T$13)*BD!$U$13)</f>
        <v/>
      </c>
      <c r="EA8" s="35" t="str">
        <f ca="1">IF($A8="","",COUNTIF(INDIRECT("'Planning'!"&amp;VLOOKUP($A$1,tab_z,2,FALSE)&amp;(10+((ROW()-3)*4))&amp;":"&amp;VLOOKUP($A$1,tab_z,3,FALSE)&amp;(13+((ROW()-3)*4))),BD!$T$14)*BD!$U$14)</f>
        <v/>
      </c>
      <c r="EB8" s="35" t="str">
        <f ca="1">IF($A8="","",COUNTIF(INDIRECT("'Planning'!"&amp;VLOOKUP($A$1,tab_z,2,FALSE)&amp;(10+((ROW()-3)*4))&amp;":"&amp;VLOOKUP($A$1,tab_z,3,FALSE)&amp;(13+((ROW()-3)*4))),BD!$T$15)*BD!$U$15)</f>
        <v/>
      </c>
      <c r="EC8" s="35" t="str">
        <f ca="1">IF($A8="","",COUNTIF(INDIRECT("'Planning'!"&amp;VLOOKUP($A$1,tab_z,2,FALSE)&amp;(10+((ROW()-3)*4))&amp;":"&amp;VLOOKUP($A$1,tab_z,3,FALSE)&amp;(13+((ROW()-3)*4))),BD!$T$16)*BD!$U$16)</f>
        <v/>
      </c>
      <c r="ED8" s="35" t="str">
        <f ca="1">IF($A8="","",COUNTIF(INDIRECT("'Planning'!"&amp;VLOOKUP($A$1,tab_z,2,FALSE)&amp;(10+((ROW()-3)*4))&amp;":"&amp;VLOOKUP($A$1,tab_z,3,FALSE)&amp;(13+((ROW()-3)*4))),BD!$T$17)*BD!$U$17)</f>
        <v/>
      </c>
      <c r="EE8" s="35" t="str">
        <f ca="1">IF($A8="","",COUNTIF(INDIRECT("'Planning'!"&amp;VLOOKUP($A$1,tab_z,2,FALSE)&amp;(10+((ROW()-3)*4))&amp;":"&amp;VLOOKUP($A$1,tab_z,3,FALSE)&amp;(13+((ROW()-3)*4))),BD!$T$18)*BD!$U$18)</f>
        <v/>
      </c>
      <c r="EF8" s="35" t="str">
        <f ca="1">IF($A8="","",COUNTIF(INDIRECT("'Planning'!"&amp;VLOOKUP($A$1,tab_z,2,FALSE)&amp;(10+((ROW()-3)*4))&amp;":"&amp;VLOOKUP($A$1,tab_z,3,FALSE)&amp;(13+((ROW()-3)*4))),BD!$T$19)*BD!$U$19)</f>
        <v/>
      </c>
      <c r="EG8" s="35" t="str">
        <f ca="1">IF($A8="","",COUNTIF(INDIRECT("'Planning'!"&amp;VLOOKUP($A$1,tab_z,2,FALSE)&amp;(10+((ROW()-3)*4))&amp;":"&amp;VLOOKUP($A$1,tab_z,3,FALSE)&amp;(13+((ROW()-3)*4))),BD!$T$20)*BD!$U$20)</f>
        <v/>
      </c>
      <c r="EH8" s="35">
        <f t="shared" ca="1" si="8"/>
        <v>0</v>
      </c>
      <c r="EI8" s="35" t="str">
        <f ca="1">IF($A8="","",COUNTIF(INDIRECT("'Planning'!"&amp;VLOOKUP($A$1,tab_z,2,FALSE)&amp;(10+((ROW()-3)*4))&amp;":"&amp;VLOOKUP($A$1,tab_z,3,FALSE)&amp;(13+((ROW()-3)*4))),BD!$W$2)*BD!$X$2)</f>
        <v/>
      </c>
      <c r="EJ8" s="35" t="str">
        <f ca="1">IF($A8="","",COUNTIF(INDIRECT("'Planning'!"&amp;VLOOKUP($A$1,tab_z,2,FALSE)&amp;(10+((ROW()-3)*4))&amp;":"&amp;VLOOKUP($A$1,tab_z,3,FALSE)&amp;(13+((ROW()-3)*4))),BD!$W$3)*BD!$X$3)</f>
        <v/>
      </c>
      <c r="EK8" s="35" t="str">
        <f ca="1">IF($A8="","",COUNTIF(INDIRECT("'Planning'!"&amp;VLOOKUP($A$1,tab_z,2,FALSE)&amp;(10+((ROW()-3)*4))&amp;":"&amp;VLOOKUP($A$1,tab_z,3,FALSE)&amp;(13+((ROW()-3)*4))),BD!$W$4)*BD!$X$4)</f>
        <v/>
      </c>
      <c r="EL8" s="35" t="str">
        <f ca="1">IF($A8="","",COUNTIF(INDIRECT("'Planning'!"&amp;VLOOKUP($A$1,tab_z,2,FALSE)&amp;(10+((ROW()-3)*4))&amp;":"&amp;VLOOKUP($A$1,tab_z,3,FALSE)&amp;(13+((ROW()-3)*4))),BD!$W$5)*BD!$X$5)</f>
        <v/>
      </c>
      <c r="EM8" s="35" t="str">
        <f ca="1">IF($A8="","",COUNTIF(INDIRECT("'Planning'!"&amp;VLOOKUP($A$1,tab_z,2,FALSE)&amp;(10+((ROW()-3)*4))&amp;":"&amp;VLOOKUP($A$1,tab_z,3,FALSE)&amp;(13+((ROW()-3)*4))),BD!$W$6)*BD!$X$6)</f>
        <v/>
      </c>
      <c r="EN8" s="35" t="str">
        <f ca="1">IF($A8="","",COUNTIF(INDIRECT("'Planning'!"&amp;VLOOKUP($A$1,tab_z,2,FALSE)&amp;(10+((ROW()-3)*4))&amp;":"&amp;VLOOKUP($A$1,tab_z,3,FALSE)&amp;(13+((ROW()-3)*4))),BD!$W$7)*BD!$X$7)</f>
        <v/>
      </c>
      <c r="EO8" s="35" t="str">
        <f ca="1">IF($A8="","",COUNTIF(INDIRECT("'Planning'!"&amp;VLOOKUP($A$1,tab_z,2,FALSE)&amp;(10+((ROW()-3)*4))&amp;":"&amp;VLOOKUP($A$1,tab_z,3,FALSE)&amp;(13+((ROW()-3)*4))),BD!$W$8)*BD!$X$8)</f>
        <v/>
      </c>
      <c r="EP8" s="35" t="str">
        <f ca="1">IF($A8="","",COUNTIF(INDIRECT("'Planning'!"&amp;VLOOKUP($A$1,tab_z,2,FALSE)&amp;(10+((ROW()-3)*4))&amp;":"&amp;VLOOKUP($A$1,tab_z,3,FALSE)&amp;(13+((ROW()-3)*4))),BD!$W$9)*BD!$X$9)</f>
        <v/>
      </c>
      <c r="EQ8" s="35" t="str">
        <f ca="1">IF($A8="","",COUNTIF(INDIRECT("'Planning'!"&amp;VLOOKUP($A$1,tab_z,2,FALSE)&amp;(10+((ROW()-3)*4))&amp;":"&amp;VLOOKUP($A$1,tab_z,3,FALSE)&amp;(13+((ROW()-3)*4))),BD!$W$10)*BD!$X$10)</f>
        <v/>
      </c>
      <c r="ER8" s="35" t="str">
        <f ca="1">IF($A8="","",COUNTIF(INDIRECT("'Planning'!"&amp;VLOOKUP($A$1,tab_z,2,FALSE)&amp;(10+((ROW()-3)*4))&amp;":"&amp;VLOOKUP($A$1,tab_z,3,FALSE)&amp;(13+((ROW()-3)*4))),BD!$W$11)*BD!$X$11)</f>
        <v/>
      </c>
      <c r="ES8" s="35" t="str">
        <f ca="1">IF($A8="","",COUNTIF(INDIRECT("'Planning'!"&amp;VLOOKUP($A$1,tab_z,2,FALSE)&amp;(10+((ROW()-3)*4))&amp;":"&amp;VLOOKUP($A$1,tab_z,3,FALSE)&amp;(13+((ROW()-3)*4))),BD!$W$12)*BD!$X$12)</f>
        <v/>
      </c>
      <c r="ET8" s="35" t="str">
        <f ca="1">IF($A8="","",COUNTIF(INDIRECT("'Planning'!"&amp;VLOOKUP($A$1,tab_z,2,FALSE)&amp;(10+((ROW()-3)*4))&amp;":"&amp;VLOOKUP($A$1,tab_z,3,FALSE)&amp;(13+((ROW()-3)*4))),BD!$W$13)*BD!$X$13)</f>
        <v/>
      </c>
      <c r="EU8" s="35" t="str">
        <f ca="1">IF($A8="","",COUNTIF(INDIRECT("'Planning'!"&amp;VLOOKUP($A$1,tab_z,2,FALSE)&amp;(10+((ROW()-3)*4))&amp;":"&amp;VLOOKUP($A$1,tab_z,3,FALSE)&amp;(13+((ROW()-3)*4))),BD!$W$14)*BD!$X$14)</f>
        <v/>
      </c>
      <c r="EV8" s="35" t="str">
        <f ca="1">IF($A8="","",COUNTIF(INDIRECT("'Planning'!"&amp;VLOOKUP($A$1,tab_z,2,FALSE)&amp;(10+((ROW()-3)*4))&amp;":"&amp;VLOOKUP($A$1,tab_z,3,FALSE)&amp;(13+((ROW()-3)*4))),BD!$W$15)*BD!$X$15)</f>
        <v/>
      </c>
      <c r="EW8" s="35" t="str">
        <f ca="1">IF($A8="","",COUNTIF(INDIRECT("'Planning'!"&amp;VLOOKUP($A$1,tab_z,2,FALSE)&amp;(10+((ROW()-3)*4))&amp;":"&amp;VLOOKUP($A$1,tab_z,3,FALSE)&amp;(13+((ROW()-3)*4))),BD!$W$16)*BD!$X$16)</f>
        <v/>
      </c>
      <c r="EX8" s="35" t="str">
        <f ca="1">IF($A8="","",COUNTIF(INDIRECT("'Planning'!"&amp;VLOOKUP($A$1,tab_z,2,FALSE)&amp;(10+((ROW()-3)*4))&amp;":"&amp;VLOOKUP($A$1,tab_z,3,FALSE)&amp;(13+((ROW()-3)*4))),BD!$W$17)*BD!$X$17)</f>
        <v/>
      </c>
      <c r="EY8" s="35" t="str">
        <f ca="1">IF($A8="","",COUNTIF(INDIRECT("'Planning'!"&amp;VLOOKUP($A$1,tab_z,2,FALSE)&amp;(10+((ROW()-3)*4))&amp;":"&amp;VLOOKUP($A$1,tab_z,3,FALSE)&amp;(13+((ROW()-3)*4))),BD!$W$18)*BD!$X$18)</f>
        <v/>
      </c>
      <c r="EZ8" s="35" t="str">
        <f ca="1">IF($A8="","",COUNTIF(INDIRECT("'Planning'!"&amp;VLOOKUP($A$1,tab_z,2,FALSE)&amp;(10+((ROW()-3)*4))&amp;":"&amp;VLOOKUP($A$1,tab_z,3,FALSE)&amp;(13+((ROW()-3)*4))),BD!$W$19)*BD!$X$19)</f>
        <v/>
      </c>
      <c r="FA8" s="35" t="str">
        <f ca="1">IF($A8="","",COUNTIF(INDIRECT("'Planning'!"&amp;VLOOKUP($A$1,tab_z,2,FALSE)&amp;(10+((ROW()-3)*4))&amp;":"&amp;VLOOKUP($A$1,tab_z,3,FALSE)&amp;(13+((ROW()-3)*4))),BD!$W$20)*BD!$X$20)</f>
        <v/>
      </c>
      <c r="FB8" s="35">
        <f t="shared" ca="1" si="9"/>
        <v>0</v>
      </c>
      <c r="FC8" s="35" t="str">
        <f ca="1">IF($A8="","",COUNTIF(INDIRECT("'Planning'!"&amp;VLOOKUP($A$1,tab_z,2,FALSE)&amp;(10+((ROW()-3)*4))&amp;":"&amp;VLOOKUP($A$1,tab_z,3,FALSE)&amp;(13+((ROW()-3)*4))),BD!$Z$2)*BD!$AA$2)</f>
        <v/>
      </c>
      <c r="FD8" s="35" t="str">
        <f ca="1">IF($A8="","",COUNTIF(INDIRECT("'Planning'!"&amp;VLOOKUP($A$1,tab_z,2,FALSE)&amp;(10+((ROW()-3)*4))&amp;":"&amp;VLOOKUP($A$1,tab_z,3,FALSE)&amp;(13+((ROW()-3)*4))),BD!$Z$3)*BD!$AA$3)</f>
        <v/>
      </c>
      <c r="FE8" s="35" t="str">
        <f ca="1">IF($A8="","",COUNTIF(INDIRECT("'Planning'!"&amp;VLOOKUP($A$1,tab_z,2,FALSE)&amp;(10+((ROW()-3)*4))&amp;":"&amp;VLOOKUP($A$1,tab_z,3,FALSE)&amp;(13+((ROW()-3)*4))),BD!$Z$4)*BD!$AA$4)</f>
        <v/>
      </c>
      <c r="FF8" s="35" t="str">
        <f ca="1">IF($A8="","",COUNTIF(INDIRECT("'Planning'!"&amp;VLOOKUP($A$1,tab_z,2,FALSE)&amp;(10+((ROW()-3)*4))&amp;":"&amp;VLOOKUP($A$1,tab_z,3,FALSE)&amp;(13+((ROW()-3)*4))),BD!$Z$5)*BD!$AA$5)</f>
        <v/>
      </c>
      <c r="FG8" s="35" t="str">
        <f ca="1">IF($A8="","",COUNTIF(INDIRECT("'Planning'!"&amp;VLOOKUP($A$1,tab_z,2,FALSE)&amp;(10+((ROW()-3)*4))&amp;":"&amp;VLOOKUP($A$1,tab_z,3,FALSE)&amp;(13+((ROW()-3)*4))),BD!$Z$6)*BD!$AA$6)</f>
        <v/>
      </c>
      <c r="FH8" s="35" t="str">
        <f ca="1">IF($A8="","",COUNTIF(INDIRECT("'Planning'!"&amp;VLOOKUP($A$1,tab_z,2,FALSE)&amp;(10+((ROW()-3)*4))&amp;":"&amp;VLOOKUP($A$1,tab_z,3,FALSE)&amp;(13+((ROW()-3)*4))),BD!$Z$7)*BD!$AA$7)</f>
        <v/>
      </c>
      <c r="FI8" s="35" t="str">
        <f ca="1">IF($A8="","",COUNTIF(INDIRECT("'Planning'!"&amp;VLOOKUP($A$1,tab_z,2,FALSE)&amp;(10+((ROW()-3)*4))&amp;":"&amp;VLOOKUP($A$1,tab_z,3,FALSE)&amp;(13+((ROW()-3)*4))),BD!$Z$8)*BD!$AA$8)</f>
        <v/>
      </c>
      <c r="FJ8" s="35" t="str">
        <f ca="1">IF($A8="","",COUNTIF(INDIRECT("'Planning'!"&amp;VLOOKUP($A$1,tab_z,2,FALSE)&amp;(10+((ROW()-3)*4))&amp;":"&amp;VLOOKUP($A$1,tab_z,3,FALSE)&amp;(13+((ROW()-3)*4))),BD!$Z$9)*BD!$AA$9)</f>
        <v/>
      </c>
      <c r="FK8" s="35" t="str">
        <f ca="1">IF($A8="","",COUNTIF(INDIRECT("'Planning'!"&amp;VLOOKUP($A$1,tab_z,2,FALSE)&amp;(10+((ROW()-3)*4))&amp;":"&amp;VLOOKUP($A$1,tab_z,3,FALSE)&amp;(13+((ROW()-3)*4))),BD!$Z$10)*BD!$AA$10)</f>
        <v/>
      </c>
      <c r="FL8" s="35" t="str">
        <f ca="1">IF($A8="","",COUNTIF(INDIRECT("'Planning'!"&amp;VLOOKUP($A$1,tab_z,2,FALSE)&amp;(10+((ROW()-3)*4))&amp;":"&amp;VLOOKUP($A$1,tab_z,3,FALSE)&amp;(13+((ROW()-3)*4))),BD!$Z$11)*BD!$AA$11)</f>
        <v/>
      </c>
      <c r="FM8" s="35" t="str">
        <f ca="1">IF($A8="","",COUNTIF(INDIRECT("'Planning'!"&amp;VLOOKUP($A$1,tab_z,2,FALSE)&amp;(10+((ROW()-3)*4))&amp;":"&amp;VLOOKUP($A$1,tab_z,3,FALSE)&amp;(13+((ROW()-3)*4))),BD!$Z$12)*BD!$AA$12)</f>
        <v/>
      </c>
      <c r="FN8" s="35" t="str">
        <f ca="1">IF($A8="","",COUNTIF(INDIRECT("'Planning'!"&amp;VLOOKUP($A$1,tab_z,2,FALSE)&amp;(10+((ROW()-3)*4))&amp;":"&amp;VLOOKUP($A$1,tab_z,3,FALSE)&amp;(13+((ROW()-3)*4))),BD!$Z$13)*BD!$AA$13)</f>
        <v/>
      </c>
      <c r="FO8" s="35" t="str">
        <f ca="1">IF($A8="","",COUNTIF(INDIRECT("'Planning'!"&amp;VLOOKUP($A$1,tab_z,2,FALSE)&amp;(10+((ROW()-3)*4))&amp;":"&amp;VLOOKUP($A$1,tab_z,3,FALSE)&amp;(13+((ROW()-3)*4))),BD!$Z$14)*BD!$AA$14)</f>
        <v/>
      </c>
      <c r="FP8" s="35" t="str">
        <f ca="1">IF($A8="","",COUNTIF(INDIRECT("'Planning'!"&amp;VLOOKUP($A$1,tab_z,2,FALSE)&amp;(10+((ROW()-3)*4))&amp;":"&amp;VLOOKUP($A$1,tab_z,3,FALSE)&amp;(13+((ROW()-3)*4))),BD!$Z$15)*BD!$AA$15)</f>
        <v/>
      </c>
      <c r="FQ8" s="35" t="str">
        <f ca="1">IF($A8="","",COUNTIF(INDIRECT("'Planning'!"&amp;VLOOKUP($A$1,tab_z,2,FALSE)&amp;(10+((ROW()-3)*4))&amp;":"&amp;VLOOKUP($A$1,tab_z,3,FALSE)&amp;(13+((ROW()-3)*4))),BD!$Z$16)*BD!$AA$16)</f>
        <v/>
      </c>
      <c r="FR8" s="35" t="str">
        <f ca="1">IF($A8="","",COUNTIF(INDIRECT("'Planning'!"&amp;VLOOKUP($A$1,tab_z,2,FALSE)&amp;(10+((ROW()-3)*4))&amp;":"&amp;VLOOKUP($A$1,tab_z,3,FALSE)&amp;(13+((ROW()-3)*4))),BD!$Z$17)*BD!$AA$17)</f>
        <v/>
      </c>
      <c r="FS8" s="35" t="str">
        <f ca="1">IF($A8="","",COUNTIF(INDIRECT("'Planning'!"&amp;VLOOKUP($A$1,tab_z,2,FALSE)&amp;(10+((ROW()-3)*4))&amp;":"&amp;VLOOKUP($A$1,tab_z,3,FALSE)&amp;(13+((ROW()-3)*4))),BD!$Z$18)*BD!$AA$18)</f>
        <v/>
      </c>
      <c r="FT8" s="35" t="str">
        <f ca="1">IF($A8="","",COUNTIF(INDIRECT("'Planning'!"&amp;VLOOKUP($A$1,tab_z,2,FALSE)&amp;(10+((ROW()-3)*4))&amp;":"&amp;VLOOKUP($A$1,tab_z,3,FALSE)&amp;(13+((ROW()-3)*4))),BD!$Z$19)*BD!$AA$19)</f>
        <v/>
      </c>
      <c r="FU8" s="35" t="str">
        <f ca="1">IF($A8="","",COUNTIF(INDIRECT("'Planning'!"&amp;VLOOKUP($A$1,tab_z,2,FALSE)&amp;(10+((ROW()-3)*4))&amp;":"&amp;VLOOKUP($A$1,tab_z,3,FALSE)&amp;(13+((ROW()-3)*4))),BD!$Z$20)*BD!$AA$20)</f>
        <v/>
      </c>
      <c r="FV8" s="35">
        <f t="shared" ca="1" si="10"/>
        <v>0</v>
      </c>
      <c r="FW8" s="205" t="str">
        <f t="shared" ca="1" si="11"/>
        <v/>
      </c>
    </row>
    <row r="9" spans="1:179" ht="18.75" customHeight="1" x14ac:dyDescent="0.2">
      <c r="A9" s="35" t="str">
        <f t="shared" ca="1" si="0"/>
        <v/>
      </c>
      <c r="B9" s="35">
        <v>0</v>
      </c>
      <c r="C9" s="35">
        <v>25</v>
      </c>
      <c r="D9" s="35" t="str">
        <f t="shared" ca="1" si="1"/>
        <v/>
      </c>
      <c r="E9" s="35" t="str">
        <f t="shared" ca="1" si="2"/>
        <v/>
      </c>
      <c r="F9" s="35" t="str">
        <f ca="1">IF($A9="","",COUNTIF(INDIRECT("'Planning'!"&amp;VLOOKUP($A$1,tab_z,2,FALSE)&amp;(10+((ROW()-3)*4))&amp;":"&amp;VLOOKUP($A$1,tab_z,3,FALSE)&amp;(13+((ROW()-3)*4))),BD!$B$2))</f>
        <v/>
      </c>
      <c r="G9" s="35" t="str">
        <f ca="1">IF($A9="","",COUNTIF(INDIRECT("'Planning'!"&amp;VLOOKUP($A$1,tab_z,2,FALSE)&amp;(10+((ROW()-3)*4))&amp;":"&amp;VLOOKUP($A$1,tab_z,3,FALSE)&amp;(13+((ROW()-3)*4))),BD!$B$3))</f>
        <v/>
      </c>
      <c r="H9" s="35" t="str">
        <f ca="1">IF($A9="","",COUNTIF(INDIRECT("'Planning'!"&amp;VLOOKUP($A$1,tab_z,2,FALSE)&amp;(10+((ROW()-3)*4))&amp;":"&amp;VLOOKUP($A$1,tab_z,3,FALSE)&amp;(13+((ROW()-3)*4))),BD!$B$4))</f>
        <v/>
      </c>
      <c r="I9" s="35" t="str">
        <f ca="1">IF($A9="","",COUNTIF(INDIRECT("'Planning'!"&amp;VLOOKUP($A$1,tab_z,2,FALSE)&amp;(10+((ROW()-3)*4))&amp;":"&amp;VLOOKUP($A$1,tab_z,3,FALSE)&amp;(13+((ROW()-3)*4))),BD!$B$5))</f>
        <v/>
      </c>
      <c r="J9" s="35" t="str">
        <f ca="1">IF($A9="","",COUNTIF(INDIRECT("'Planning'!"&amp;VLOOKUP($A$1,tab_z,2,FALSE)&amp;(10+((ROW()-3)*4))&amp;":"&amp;VLOOKUP($A$1,tab_z,3,FALSE)&amp;(13+((ROW()-3)*4))),BD!$B$6))</f>
        <v/>
      </c>
      <c r="K9" s="35" t="str">
        <f ca="1">IF($A9="","",COUNTIF(INDIRECT("'Planning'!"&amp;VLOOKUP($A$1,tab_z,2,FALSE)&amp;(10+((ROW()-3)*4))&amp;":"&amp;VLOOKUP($A$1,tab_z,3,FALSE)&amp;(13+((ROW()-3)*4))),BD!$B$7))</f>
        <v/>
      </c>
      <c r="L9" s="35" t="str">
        <f ca="1">IF($A9="","",COUNTIF(INDIRECT("'Planning'!"&amp;VLOOKUP($A$1,tab_z,2,FALSE)&amp;(10+((ROW()-3)*4))&amp;":"&amp;VLOOKUP($A$1,tab_z,3,FALSE)&amp;(13+((ROW()-3)*4))),BD!$B$8))</f>
        <v/>
      </c>
      <c r="M9" s="35" t="str">
        <f ca="1">IF($A9="","",COUNTIF(INDIRECT("'Planning'!"&amp;VLOOKUP($A$1,tab_z,2,FALSE)&amp;(10+((ROW()-3)*4))&amp;":"&amp;VLOOKUP($A$1,tab_z,3,FALSE)&amp;(13+((ROW()-3)*4))),BD!$B$9))</f>
        <v/>
      </c>
      <c r="N9" s="35" t="str">
        <f ca="1">IF($A9="","",COUNTIF(INDIRECT("'Planning'!"&amp;VLOOKUP($A$1,tab_z,2,FALSE)&amp;(10+((ROW()-3)*4))&amp;":"&amp;VLOOKUP($A$1,tab_z,3,FALSE)&amp;(13+((ROW()-3)*4))),BD!$B$10))</f>
        <v/>
      </c>
      <c r="O9" s="35" t="str">
        <f ca="1">IF($A9="","",COUNTIF(INDIRECT("'Planning'!"&amp;VLOOKUP($A$1,tab_z,2,FALSE)&amp;(10+((ROW()-3)*4))&amp;":"&amp;VLOOKUP($A$1,tab_z,3,FALSE)&amp;(13+((ROW()-3)*4))),BD!$B$11))</f>
        <v/>
      </c>
      <c r="P9" s="35" t="str">
        <f ca="1">IF($A9="","",COUNTIF(INDIRECT("'Planning'!"&amp;VLOOKUP($A$1,tab_z,2,FALSE)&amp;(10+((ROW()-3)*4))&amp;":"&amp;VLOOKUP($A$1,tab_z,3,FALSE)&amp;(13+((ROW()-3)*4))),BD!$B$12))</f>
        <v/>
      </c>
      <c r="Q9" s="35" t="str">
        <f ca="1">IF($A9="","",COUNTIF(INDIRECT("'Planning'!"&amp;VLOOKUP($A$1,tab_z,2,FALSE)&amp;(10+((ROW()-3)*4))&amp;":"&amp;VLOOKUP($A$1,tab_z,3,FALSE)&amp;(13+((ROW()-3)*4))),BD!$B$13))</f>
        <v/>
      </c>
      <c r="R9" s="35" t="str">
        <f ca="1">IF($A9="","",COUNTIF(INDIRECT("'Planning'!"&amp;VLOOKUP($A$1,tab_z,2,FALSE)&amp;(10+((ROW()-3)*4))&amp;":"&amp;VLOOKUP($A$1,tab_z,3,FALSE)&amp;(13+((ROW()-3)*4))),BD!$B$14))</f>
        <v/>
      </c>
      <c r="S9" s="35" t="str">
        <f ca="1">IF($A9="","",COUNTIF(INDIRECT("'Planning'!"&amp;VLOOKUP($A$1,tab_z,2,FALSE)&amp;(10+((ROW()-3)*4))&amp;":"&amp;VLOOKUP($A$1,tab_z,3,FALSE)&amp;(13+((ROW()-3)*4))),BD!$E$2)*BD!$F$2)</f>
        <v/>
      </c>
      <c r="T9" s="35" t="str">
        <f ca="1">IF($A9="","",COUNTIF(INDIRECT("'Planning'!"&amp;VLOOKUP($A$1,tab_z,2,FALSE)&amp;(10+((ROW()-3)*4))&amp;":"&amp;VLOOKUP($A$1,tab_z,3,FALSE)&amp;(13+((ROW()-3)*4))),BD!$E$3)*BD!$F$3)</f>
        <v/>
      </c>
      <c r="U9" s="35" t="str">
        <f ca="1">IF($A9="","",COUNTIF(INDIRECT("'Planning'!"&amp;VLOOKUP($A$1,tab_z,2,FALSE)&amp;(10+((ROW()-3)*4))&amp;":"&amp;VLOOKUP($A$1,tab_z,3,FALSE)&amp;(13+((ROW()-3)*4))),BD!$E$4)*BD!$F$4)</f>
        <v/>
      </c>
      <c r="V9" s="35" t="str">
        <f ca="1">IF($A9="","",COUNTIF(INDIRECT("'Planning'!"&amp;VLOOKUP($A$1,tab_z,2,FALSE)&amp;(10+((ROW()-3)*4))&amp;":"&amp;VLOOKUP($A$1,tab_z,3,FALSE)&amp;(13+((ROW()-3)*4))),BD!$E$5)*BD!$F$5)</f>
        <v/>
      </c>
      <c r="W9" s="35" t="str">
        <f ca="1">IF($A9="","",COUNTIF(INDIRECT("'Planning'!"&amp;VLOOKUP($A$1,tab_z,2,FALSE)&amp;(10+((ROW()-3)*4))&amp;":"&amp;VLOOKUP($A$1,tab_z,3,FALSE)&amp;(13+((ROW()-3)*4))),BD!$E$6)*BD!$F$6)</f>
        <v/>
      </c>
      <c r="X9" s="35" t="str">
        <f ca="1">IF($A9="","",COUNTIF(INDIRECT("'Planning'!"&amp;VLOOKUP($A$1,tab_z,2,FALSE)&amp;(10+((ROW()-3)*4))&amp;":"&amp;VLOOKUP($A$1,tab_z,3,FALSE)&amp;(13+((ROW()-3)*4))),BD!$E$7)*BD!$F$7)</f>
        <v/>
      </c>
      <c r="Y9" s="35" t="str">
        <f ca="1">IF($A9="","",COUNTIF(INDIRECT("'Planning'!"&amp;VLOOKUP($A$1,tab_z,2,FALSE)&amp;(10+((ROW()-3)*4))&amp;":"&amp;VLOOKUP($A$1,tab_z,3,FALSE)&amp;(13+((ROW()-3)*4))),BD!$E$8)*BD!$F$8)</f>
        <v/>
      </c>
      <c r="Z9" s="35" t="str">
        <f ca="1">IF($A9="","",COUNTIF(INDIRECT("'Planning'!"&amp;VLOOKUP($A$1,tab_z,2,FALSE)&amp;(10+((ROW()-3)*4))&amp;":"&amp;VLOOKUP($A$1,tab_z,3,FALSE)&amp;(13+((ROW()-3)*4))),BD!$E$9)*BD!$F$9)</f>
        <v/>
      </c>
      <c r="AA9" s="35" t="str">
        <f ca="1">IF($A9="","",COUNTIF(INDIRECT("'Planning'!"&amp;VLOOKUP($A$1,tab_z,2,FALSE)&amp;(10+((ROW()-3)*4))&amp;":"&amp;VLOOKUP($A$1,tab_z,3,FALSE)&amp;(13+((ROW()-3)*4))),BD!$E$10)*BD!$F$10)</f>
        <v/>
      </c>
      <c r="AB9" s="35" t="str">
        <f ca="1">IF($A9="","",COUNTIF(INDIRECT("'Planning'!"&amp;VLOOKUP($A$1,tab_z,2,FALSE)&amp;(10+((ROW()-3)*4))&amp;":"&amp;VLOOKUP($A$1,tab_z,3,FALSE)&amp;(13+((ROW()-3)*4))),BD!$E$11)*BD!$F$11)</f>
        <v/>
      </c>
      <c r="AC9" s="35" t="str">
        <f ca="1">IF($A9="","",COUNTIF(INDIRECT("'Planning'!"&amp;VLOOKUP($A$1,tab_z,2,FALSE)&amp;(10+((ROW()-3)*4))&amp;":"&amp;VLOOKUP($A$1,tab_z,3,FALSE)&amp;(13+((ROW()-3)*4))),BD!$E$12)*BD!$F$12)</f>
        <v/>
      </c>
      <c r="AD9" s="35" t="str">
        <f ca="1">IF($A9="","",COUNTIF(INDIRECT("'Planning'!"&amp;VLOOKUP($A$1,tab_z,2,FALSE)&amp;(10+((ROW()-3)*4))&amp;":"&amp;VLOOKUP($A$1,tab_z,3,FALSE)&amp;(13+((ROW()-3)*4))),BD!$E$13)*BD!$F$13)</f>
        <v/>
      </c>
      <c r="AE9" s="35" t="str">
        <f ca="1">IF($A9="","",COUNTIF(INDIRECT("'Planning'!"&amp;VLOOKUP($A$1,tab_z,2,FALSE)&amp;(10+((ROW()-3)*4))&amp;":"&amp;VLOOKUP($A$1,tab_z,3,FALSE)&amp;(13+((ROW()-3)*4))),BD!$E$14)*BD!$F$14)</f>
        <v/>
      </c>
      <c r="AF9" s="35" t="str">
        <f ca="1">IF($A9="","",COUNTIF(INDIRECT("'Planning'!"&amp;VLOOKUP($A$1,tab_z,2,FALSE)&amp;(10+((ROW()-3)*4))&amp;":"&amp;VLOOKUP($A$1,tab_z,3,FALSE)&amp;(13+((ROW()-3)*4))),BD!$E$15)*BD!$F$15)</f>
        <v/>
      </c>
      <c r="AG9" s="35" t="str">
        <f ca="1">IF($A9="","",COUNTIF(INDIRECT("'Planning'!"&amp;VLOOKUP($A$1,tab_z,2,FALSE)&amp;(10+((ROW()-3)*4))&amp;":"&amp;VLOOKUP($A$1,tab_z,3,FALSE)&amp;(13+((ROW()-3)*4))),BD!$E$16)*BD!$F$16)</f>
        <v/>
      </c>
      <c r="AH9" s="35" t="str">
        <f ca="1">IF($A9="","",COUNTIF(INDIRECT("'Planning'!"&amp;VLOOKUP($A$1,tab_z,2,FALSE)&amp;(10+((ROW()-3)*4))&amp;":"&amp;VLOOKUP($A$1,tab_z,3,FALSE)&amp;(13+((ROW()-3)*4))),BD!$E$17)*BD!$F$17)</f>
        <v/>
      </c>
      <c r="AI9" s="35" t="str">
        <f ca="1">IF($A9="","",COUNTIF(INDIRECT("'Planning'!"&amp;VLOOKUP($A$1,tab_z,2,FALSE)&amp;(10+((ROW()-3)*4))&amp;":"&amp;VLOOKUP($A$1,tab_z,3,FALSE)&amp;(13+((ROW()-3)*4))),BD!$E$18)*BD!$F$18)</f>
        <v/>
      </c>
      <c r="AJ9" s="35" t="str">
        <f ca="1">IF($A9="","",COUNTIF(INDIRECT("'Planning'!"&amp;VLOOKUP($A$1,tab_z,2,FALSE)&amp;(10+((ROW()-3)*4))&amp;":"&amp;VLOOKUP($A$1,tab_z,3,FALSE)&amp;(13+((ROW()-3)*4))),BD!$E$19)*BD!$F$19)</f>
        <v/>
      </c>
      <c r="AK9" s="35" t="str">
        <f ca="1">IF($A9="","",COUNTIF(INDIRECT("'Planning'!"&amp;VLOOKUP($A$1,tab_z,2,FALSE)&amp;(10+((ROW()-3)*4))&amp;":"&amp;VLOOKUP($A$1,tab_z,3,FALSE)&amp;(13+((ROW()-3)*4))),BD!$E$20)*BD!$F$20)</f>
        <v/>
      </c>
      <c r="AL9" s="35">
        <f t="shared" ca="1" si="3"/>
        <v>0</v>
      </c>
      <c r="AM9" s="35" t="str">
        <f ca="1">IF($A9="","",COUNTIF(INDIRECT("'Planning'!"&amp;VLOOKUP($A$1,tab_z,2,FALSE)&amp;(10+((ROW()-3)*4))&amp;":"&amp;VLOOKUP($A$1,tab_z,3,FALSE)&amp;(13+((ROW()-3)*4))),BD!$H$2)*BD!$I$2)</f>
        <v/>
      </c>
      <c r="AN9" s="35" t="str">
        <f ca="1">IF($A9="","",COUNTIF(INDIRECT("'Planning'!"&amp;VLOOKUP($A$1,tab_z,2,FALSE)&amp;(10+((ROW()-3)*4))&amp;":"&amp;VLOOKUP($A$1,tab_z,3,FALSE)&amp;(13+((ROW()-3)*4))),BD!$H$3)*BD!$I$3)</f>
        <v/>
      </c>
      <c r="AO9" s="35" t="str">
        <f ca="1">IF($A9="","",COUNTIF(INDIRECT("'Planning'!"&amp;VLOOKUP($A$1,tab_z,2,FALSE)&amp;(10+((ROW()-3)*4))&amp;":"&amp;VLOOKUP($A$1,tab_z,3,FALSE)&amp;(13+((ROW()-3)*4))),BD!$H$4)*BD!$I$4)</f>
        <v/>
      </c>
      <c r="AP9" s="35" t="str">
        <f ca="1">IF($A9="","",COUNTIF(INDIRECT("'Planning'!"&amp;VLOOKUP($A$1,tab_z,2,FALSE)&amp;(10+((ROW()-3)*4))&amp;":"&amp;VLOOKUP($A$1,tab_z,3,FALSE)&amp;(13+((ROW()-3)*4))),BD!$H$5)*BD!$I$5)</f>
        <v/>
      </c>
      <c r="AQ9" s="35" t="str">
        <f ca="1">IF($A9="","",COUNTIF(INDIRECT("'Planning'!"&amp;VLOOKUP($A$1,tab_z,2,FALSE)&amp;(10+((ROW()-3)*4))&amp;":"&amp;VLOOKUP($A$1,tab_z,3,FALSE)&amp;(13+((ROW()-3)*4))),BD!$H$6)*BD!$I$6)</f>
        <v/>
      </c>
      <c r="AR9" s="35" t="str">
        <f ca="1">IF($A9="","",COUNTIF(INDIRECT("'Planning'!"&amp;VLOOKUP($A$1,tab_z,2,FALSE)&amp;(10+((ROW()-3)*4))&amp;":"&amp;VLOOKUP($A$1,tab_z,3,FALSE)&amp;(13+((ROW()-3)*4))),BD!$H$7)*BD!$I$7)</f>
        <v/>
      </c>
      <c r="AS9" s="35" t="str">
        <f ca="1">IF($A9="","",COUNTIF(INDIRECT("'Planning'!"&amp;VLOOKUP($A$1,tab_z,2,FALSE)&amp;(10+((ROW()-3)*4))&amp;":"&amp;VLOOKUP($A$1,tab_z,3,FALSE)&amp;(13+((ROW()-3)*4))),BD!$H$8)*BD!$I$8)</f>
        <v/>
      </c>
      <c r="AT9" s="35" t="str">
        <f ca="1">IF($A9="","",COUNTIF(INDIRECT("'Planning'!"&amp;VLOOKUP($A$1,tab_z,2,FALSE)&amp;(10+((ROW()-3)*4))&amp;":"&amp;VLOOKUP($A$1,tab_z,3,FALSE)&amp;(13+((ROW()-3)*4))),BD!$H$9)*BD!$I$9)</f>
        <v/>
      </c>
      <c r="AU9" s="35" t="str">
        <f ca="1">IF($A9="","",COUNTIF(INDIRECT("'Planning'!"&amp;VLOOKUP($A$1,tab_z,2,FALSE)&amp;(10+((ROW()-3)*4))&amp;":"&amp;VLOOKUP($A$1,tab_z,3,FALSE)&amp;(13+((ROW()-3)*4))),BD!$H$10)*BD!$I$10)</f>
        <v/>
      </c>
      <c r="AV9" s="35" t="str">
        <f ca="1">IF($A9="","",COUNTIF(INDIRECT("'Planning'!"&amp;VLOOKUP($A$1,tab_z,2,FALSE)&amp;(10+((ROW()-3)*4))&amp;":"&amp;VLOOKUP($A$1,tab_z,3,FALSE)&amp;(13+((ROW()-3)*4))),BD!$H$11)*BD!$I$11)</f>
        <v/>
      </c>
      <c r="AW9" s="35" t="str">
        <f ca="1">IF($A9="","",COUNTIF(INDIRECT("'Planning'!"&amp;VLOOKUP($A$1,tab_z,2,FALSE)&amp;(10+((ROW()-3)*4))&amp;":"&amp;VLOOKUP($A$1,tab_z,3,FALSE)&amp;(13+((ROW()-3)*4))),BD!$H$12)*BD!$I$12)</f>
        <v/>
      </c>
      <c r="AX9" s="35" t="str">
        <f ca="1">IF($A9="","",COUNTIF(INDIRECT("'Planning'!"&amp;VLOOKUP($A$1,tab_z,2,FALSE)&amp;(10+((ROW()-3)*4))&amp;":"&amp;VLOOKUP($A$1,tab_z,3,FALSE)&amp;(13+((ROW()-3)*4))),BD!$H$13)*BD!$I$13)</f>
        <v/>
      </c>
      <c r="AY9" s="35" t="str">
        <f ca="1">IF($A9="","",COUNTIF(INDIRECT("'Planning'!"&amp;VLOOKUP($A$1,tab_z,2,FALSE)&amp;(10+((ROW()-3)*4))&amp;":"&amp;VLOOKUP($A$1,tab_z,3,FALSE)&amp;(13+((ROW()-3)*4))),BD!$H$14)*BD!$I$14)</f>
        <v/>
      </c>
      <c r="AZ9" s="35" t="str">
        <f ca="1">IF($A9="","",COUNTIF(INDIRECT("'Planning'!"&amp;VLOOKUP($A$1,tab_z,2,FALSE)&amp;(10+((ROW()-3)*4))&amp;":"&amp;VLOOKUP($A$1,tab_z,3,FALSE)&amp;(13+((ROW()-3)*4))),BD!$H$15)*BD!$I$15)</f>
        <v/>
      </c>
      <c r="BA9" s="35" t="str">
        <f ca="1">IF($A9="","",COUNTIF(INDIRECT("'Planning'!"&amp;VLOOKUP($A$1,tab_z,2,FALSE)&amp;(10+((ROW()-3)*4))&amp;":"&amp;VLOOKUP($A$1,tab_z,3,FALSE)&amp;(13+((ROW()-3)*4))),BD!$H$16)*BD!$I$16)</f>
        <v/>
      </c>
      <c r="BB9" s="35" t="str">
        <f ca="1">IF($A9="","",COUNTIF(INDIRECT("'Planning'!"&amp;VLOOKUP($A$1,tab_z,2,FALSE)&amp;(10+((ROW()-3)*4))&amp;":"&amp;VLOOKUP($A$1,tab_z,3,FALSE)&amp;(13+((ROW()-3)*4))),BD!$H$17)*BD!$I$17)</f>
        <v/>
      </c>
      <c r="BC9" s="35" t="str">
        <f ca="1">IF($A9="","",COUNTIF(INDIRECT("'Planning'!"&amp;VLOOKUP($A$1,tab_z,2,FALSE)&amp;(10+((ROW()-3)*4))&amp;":"&amp;VLOOKUP($A$1,tab_z,3,FALSE)&amp;(13+((ROW()-3)*4))),BD!$H$18)*BD!$I$18)</f>
        <v/>
      </c>
      <c r="BD9" s="35" t="str">
        <f ca="1">IF($A9="","",COUNTIF(INDIRECT("'Planning'!"&amp;VLOOKUP($A$1,tab_z,2,FALSE)&amp;(10+((ROW()-3)*4))&amp;":"&amp;VLOOKUP($A$1,tab_z,3,FALSE)&amp;(13+((ROW()-3)*4))),BD!$H$19)*BD!$I$19)</f>
        <v/>
      </c>
      <c r="BE9" s="35" t="str">
        <f ca="1">IF($A9="","",COUNTIF(INDIRECT("'Planning'!"&amp;VLOOKUP($A$1,tab_z,2,FALSE)&amp;(10+((ROW()-3)*4))&amp;":"&amp;VLOOKUP($A$1,tab_z,3,FALSE)&amp;(13+((ROW()-3)*4))),BD!$H$20)*BD!$I$20)</f>
        <v/>
      </c>
      <c r="BF9" s="35">
        <f t="shared" ca="1" si="4"/>
        <v>0</v>
      </c>
      <c r="BG9" s="35" t="str">
        <f ca="1">IF($A9="","",COUNTIF(INDIRECT("'Planning'!"&amp;VLOOKUP($A$1,tab_z,2,FALSE)&amp;(10+((ROW()-3)*4))&amp;":"&amp;VLOOKUP($A$1,tab_z,3,FALSE)&amp;(13+((ROW()-3)*4))),BD!$K$2)*BD!$L$2)</f>
        <v/>
      </c>
      <c r="BH9" s="35" t="str">
        <f ca="1">IF($A9="","",COUNTIF(INDIRECT("'Planning'!"&amp;VLOOKUP($A$1,tab_z,2,FALSE)&amp;(10+((ROW()-3)*4))&amp;":"&amp;VLOOKUP($A$1,tab_z,3,FALSE)&amp;(13+((ROW()-3)*4))),BD!$K$3)*BD!$L$3)</f>
        <v/>
      </c>
      <c r="BI9" s="35" t="str">
        <f ca="1">IF($A9="","",COUNTIF(INDIRECT("'Planning'!"&amp;VLOOKUP($A$1,tab_z,2,FALSE)&amp;(10+((ROW()-3)*4))&amp;":"&amp;VLOOKUP($A$1,tab_z,3,FALSE)&amp;(13+((ROW()-3)*4))),BD!$K$4)*BD!$L$4)</f>
        <v/>
      </c>
      <c r="BJ9" s="35" t="str">
        <f ca="1">IF($A9="","",COUNTIF(INDIRECT("'Planning'!"&amp;VLOOKUP($A$1,tab_z,2,FALSE)&amp;(10+((ROW()-3)*4))&amp;":"&amp;VLOOKUP($A$1,tab_z,3,FALSE)&amp;(13+((ROW()-3)*4))),BD!$K$5)*BD!$L$5)</f>
        <v/>
      </c>
      <c r="BK9" s="35" t="str">
        <f ca="1">IF($A9="","",COUNTIF(INDIRECT("'Planning'!"&amp;VLOOKUP($A$1,tab_z,2,FALSE)&amp;(10+((ROW()-3)*4))&amp;":"&amp;VLOOKUP($A$1,tab_z,3,FALSE)&amp;(13+((ROW()-3)*4))),BD!$K$6)*BD!$L$6)</f>
        <v/>
      </c>
      <c r="BL9" s="35" t="str">
        <f ca="1">IF($A9="","",COUNTIF(INDIRECT("'Planning'!"&amp;VLOOKUP($A$1,tab_z,2,FALSE)&amp;(10+((ROW()-3)*4))&amp;":"&amp;VLOOKUP($A$1,tab_z,3,FALSE)&amp;(13+((ROW()-3)*4))),BD!$K$7)*BD!$L$7)</f>
        <v/>
      </c>
      <c r="BM9" s="35" t="str">
        <f ca="1">IF($A9="","",COUNTIF(INDIRECT("'Planning'!"&amp;VLOOKUP($A$1,tab_z,2,FALSE)&amp;(10+((ROW()-3)*4))&amp;":"&amp;VLOOKUP($A$1,tab_z,3,FALSE)&amp;(13+((ROW()-3)*4))),BD!$K$8)*BD!$L$8)</f>
        <v/>
      </c>
      <c r="BN9" s="35" t="str">
        <f ca="1">IF($A9="","",COUNTIF(INDIRECT("'Planning'!"&amp;VLOOKUP($A$1,tab_z,2,FALSE)&amp;(10+((ROW()-3)*4))&amp;":"&amp;VLOOKUP($A$1,tab_z,3,FALSE)&amp;(13+((ROW()-3)*4))),BD!$K$9)*BD!$L$9)</f>
        <v/>
      </c>
      <c r="BO9" s="35" t="str">
        <f ca="1">IF($A9="","",COUNTIF(INDIRECT("'Planning'!"&amp;VLOOKUP($A$1,tab_z,2,FALSE)&amp;(10+((ROW()-3)*4))&amp;":"&amp;VLOOKUP($A$1,tab_z,3,FALSE)&amp;(13+((ROW()-3)*4))),BD!$K$10)*BD!$L$10)</f>
        <v/>
      </c>
      <c r="BP9" s="35" t="str">
        <f ca="1">IF($A9="","",COUNTIF(INDIRECT("'Planning'!"&amp;VLOOKUP($A$1,tab_z,2,FALSE)&amp;(10+((ROW()-3)*4))&amp;":"&amp;VLOOKUP($A$1,tab_z,3,FALSE)&amp;(13+((ROW()-3)*4))),BD!$K$11)*BD!$L$11)</f>
        <v/>
      </c>
      <c r="BQ9" s="35" t="str">
        <f ca="1">IF($A9="","",COUNTIF(INDIRECT("'Planning'!"&amp;VLOOKUP($A$1,tab_z,2,FALSE)&amp;(10+((ROW()-3)*4))&amp;":"&amp;VLOOKUP($A$1,tab_z,3,FALSE)&amp;(13+((ROW()-3)*4))),BD!$K$12)*BD!$L$12)</f>
        <v/>
      </c>
      <c r="BR9" s="35" t="str">
        <f ca="1">IF($A9="","",COUNTIF(INDIRECT("'Planning'!"&amp;VLOOKUP($A$1,tab_z,2,FALSE)&amp;(10+((ROW()-3)*4))&amp;":"&amp;VLOOKUP($A$1,tab_z,3,FALSE)&amp;(13+((ROW()-3)*4))),BD!$K$13)*BD!$L$13)</f>
        <v/>
      </c>
      <c r="BS9" s="35" t="str">
        <f ca="1">IF($A9="","",COUNTIF(INDIRECT("'Planning'!"&amp;VLOOKUP($A$1,tab_z,2,FALSE)&amp;(10+((ROW()-3)*4))&amp;":"&amp;VLOOKUP($A$1,tab_z,3,FALSE)&amp;(13+((ROW()-3)*4))),BD!$K$14)*BD!$L$14)</f>
        <v/>
      </c>
      <c r="BT9" s="35" t="str">
        <f ca="1">IF($A9="","",COUNTIF(INDIRECT("'Planning'!"&amp;VLOOKUP($A$1,tab_z,2,FALSE)&amp;(10+((ROW()-3)*4))&amp;":"&amp;VLOOKUP($A$1,tab_z,3,FALSE)&amp;(13+((ROW()-3)*4))),BD!$K$15)*BD!$L$15)</f>
        <v/>
      </c>
      <c r="BU9" s="35" t="str">
        <f ca="1">IF($A9="","",COUNTIF(INDIRECT("'Planning'!"&amp;VLOOKUP($A$1,tab_z,2,FALSE)&amp;(10+((ROW()-3)*4))&amp;":"&amp;VLOOKUP($A$1,tab_z,3,FALSE)&amp;(13+((ROW()-3)*4))),BD!$K$16)*BD!$L$16)</f>
        <v/>
      </c>
      <c r="BV9" s="35" t="str">
        <f ca="1">IF($A9="","",COUNTIF(INDIRECT("'Planning'!"&amp;VLOOKUP($A$1,tab_z,2,FALSE)&amp;(10+((ROW()-3)*4))&amp;":"&amp;VLOOKUP($A$1,tab_z,3,FALSE)&amp;(13+((ROW()-3)*4))),BD!$K$17)*BD!$L$17)</f>
        <v/>
      </c>
      <c r="BW9" s="35" t="str">
        <f ca="1">IF($A9="","",COUNTIF(INDIRECT("'Planning'!"&amp;VLOOKUP($A$1,tab_z,2,FALSE)&amp;(10+((ROW()-3)*4))&amp;":"&amp;VLOOKUP($A$1,tab_z,3,FALSE)&amp;(13+((ROW()-3)*4))),BD!$K$18)*BD!$L$18)</f>
        <v/>
      </c>
      <c r="BX9" s="35" t="str">
        <f ca="1">IF($A9="","",COUNTIF(INDIRECT("'Planning'!"&amp;VLOOKUP($A$1,tab_z,2,FALSE)&amp;(10+((ROW()-3)*4))&amp;":"&amp;VLOOKUP($A$1,tab_z,3,FALSE)&amp;(13+((ROW()-3)*4))),BD!$K$19)*BD!$L$19)</f>
        <v/>
      </c>
      <c r="BY9" s="35" t="str">
        <f ca="1">IF($A9="","",COUNTIF(INDIRECT("'Planning'!"&amp;VLOOKUP($A$1,tab_z,2,FALSE)&amp;(10+((ROW()-3)*4))&amp;":"&amp;VLOOKUP($A$1,tab_z,3,FALSE)&amp;(13+((ROW()-3)*4))),BD!$K$20)*BD!$L$20)</f>
        <v/>
      </c>
      <c r="BZ9" s="35">
        <f t="shared" ca="1" si="5"/>
        <v>0</v>
      </c>
      <c r="CA9" s="35" t="str">
        <f ca="1">IF($A9="","",COUNTIF(INDIRECT("'Planning'!"&amp;VLOOKUP($A$1,tab_z,2,FALSE)&amp;(10+((ROW()-3)*4))&amp;":"&amp;VLOOKUP($A$1,tab_z,3,FALSE)&amp;(13+((ROW()-3)*4))),BD!$N$2)*BD!$O$2)</f>
        <v/>
      </c>
      <c r="CB9" s="35" t="str">
        <f ca="1">IF($A9="","",COUNTIF(INDIRECT("'Planning'!"&amp;VLOOKUP($A$1,tab_z,2,FALSE)&amp;(10+((ROW()-3)*4))&amp;":"&amp;VLOOKUP($A$1,tab_z,3,FALSE)&amp;(13+((ROW()-3)*4))),BD!$N$3)*BD!$O$3)</f>
        <v/>
      </c>
      <c r="CC9" s="35" t="str">
        <f ca="1">IF($A9="","",COUNTIF(INDIRECT("'Planning'!"&amp;VLOOKUP($A$1,tab_z,2,FALSE)&amp;(10+((ROW()-3)*4))&amp;":"&amp;VLOOKUP($A$1,tab_z,3,FALSE)&amp;(13+((ROW()-3)*4))),BD!$N$4)*BD!$O$4)</f>
        <v/>
      </c>
      <c r="CD9" s="35" t="str">
        <f ca="1">IF($A9="","",COUNTIF(INDIRECT("'Planning'!"&amp;VLOOKUP($A$1,tab_z,2,FALSE)&amp;(10+((ROW()-3)*4))&amp;":"&amp;VLOOKUP($A$1,tab_z,3,FALSE)&amp;(13+((ROW()-3)*4))),BD!$N$5)*BD!$O$5)</f>
        <v/>
      </c>
      <c r="CE9" s="35" t="str">
        <f ca="1">IF($A9="","",COUNTIF(INDIRECT("'Planning'!"&amp;VLOOKUP($A$1,tab_z,2,FALSE)&amp;(10+((ROW()-3)*4))&amp;":"&amp;VLOOKUP($A$1,tab_z,3,FALSE)&amp;(13+((ROW()-3)*4))),BD!$N$6)*BD!$O$6)</f>
        <v/>
      </c>
      <c r="CF9" s="35" t="str">
        <f ca="1">IF($A9="","",COUNTIF(INDIRECT("'Planning'!"&amp;VLOOKUP($A$1,tab_z,2,FALSE)&amp;(10+((ROW()-3)*4))&amp;":"&amp;VLOOKUP($A$1,tab_z,3,FALSE)&amp;(13+((ROW()-3)*4))),BD!$N$7)*BD!$O$7)</f>
        <v/>
      </c>
      <c r="CG9" s="35" t="str">
        <f ca="1">IF($A9="","",COUNTIF(INDIRECT("'Planning'!"&amp;VLOOKUP($A$1,tab_z,2,FALSE)&amp;(10+((ROW()-3)*4))&amp;":"&amp;VLOOKUP($A$1,tab_z,3,FALSE)&amp;(13+((ROW()-3)*4))),BD!$N$8)*BD!$O$8)</f>
        <v/>
      </c>
      <c r="CH9" s="35" t="str">
        <f ca="1">IF($A9="","",COUNTIF(INDIRECT("'Planning'!"&amp;VLOOKUP($A$1,tab_z,2,FALSE)&amp;(10+((ROW()-3)*4))&amp;":"&amp;VLOOKUP($A$1,tab_z,3,FALSE)&amp;(13+((ROW()-3)*4))),BD!$N$9)*BD!$O$9)</f>
        <v/>
      </c>
      <c r="CI9" s="35" t="str">
        <f ca="1">IF($A9="","",COUNTIF(INDIRECT("'Planning'!"&amp;VLOOKUP($A$1,tab_z,2,FALSE)&amp;(10+((ROW()-3)*4))&amp;":"&amp;VLOOKUP($A$1,tab_z,3,FALSE)&amp;(13+((ROW()-3)*4))),BD!$N$10)*BD!$O$10)</f>
        <v/>
      </c>
      <c r="CJ9" s="35" t="str">
        <f ca="1">IF($A9="","",COUNTIF(INDIRECT("'Planning'!"&amp;VLOOKUP($A$1,tab_z,2,FALSE)&amp;(10+((ROW()-3)*4))&amp;":"&amp;VLOOKUP($A$1,tab_z,3,FALSE)&amp;(13+((ROW()-3)*4))),BD!$N$11)*BD!$O$11)</f>
        <v/>
      </c>
      <c r="CK9" s="35" t="str">
        <f ca="1">IF($A9="","",COUNTIF(INDIRECT("'Planning'!"&amp;VLOOKUP($A$1,tab_z,2,FALSE)&amp;(10+((ROW()-3)*4))&amp;":"&amp;VLOOKUP($A$1,tab_z,3,FALSE)&amp;(13+((ROW()-3)*4))),BD!$N$12)*BD!$O$12)</f>
        <v/>
      </c>
      <c r="CL9" s="35" t="str">
        <f ca="1">IF($A9="","",COUNTIF(INDIRECT("'Planning'!"&amp;VLOOKUP($A$1,tab_z,2,FALSE)&amp;(10+((ROW()-3)*4))&amp;":"&amp;VLOOKUP($A$1,tab_z,3,FALSE)&amp;(13+((ROW()-3)*4))),BD!$N$13)*BD!$O$13)</f>
        <v/>
      </c>
      <c r="CM9" s="35" t="str">
        <f ca="1">IF($A9="","",COUNTIF(INDIRECT("'Planning'!"&amp;VLOOKUP($A$1,tab_z,2,FALSE)&amp;(10+((ROW()-3)*4))&amp;":"&amp;VLOOKUP($A$1,tab_z,3,FALSE)&amp;(13+((ROW()-3)*4))),BD!$N$14)*BD!$O$14)</f>
        <v/>
      </c>
      <c r="CN9" s="35" t="str">
        <f ca="1">IF($A9="","",COUNTIF(INDIRECT("'Planning'!"&amp;VLOOKUP($A$1,tab_z,2,FALSE)&amp;(10+((ROW()-3)*4))&amp;":"&amp;VLOOKUP($A$1,tab_z,3,FALSE)&amp;(13+((ROW()-3)*4))),BD!$N$15)*BD!$O$15)</f>
        <v/>
      </c>
      <c r="CO9" s="35" t="str">
        <f ca="1">IF($A9="","",COUNTIF(INDIRECT("'Planning'!"&amp;VLOOKUP($A$1,tab_z,2,FALSE)&amp;(10+((ROW()-3)*4))&amp;":"&amp;VLOOKUP($A$1,tab_z,3,FALSE)&amp;(13+((ROW()-3)*4))),BD!$N$16)*BD!$O$16)</f>
        <v/>
      </c>
      <c r="CP9" s="35" t="str">
        <f ca="1">IF($A9="","",COUNTIF(INDIRECT("'Planning'!"&amp;VLOOKUP($A$1,tab_z,2,FALSE)&amp;(10+((ROW()-3)*4))&amp;":"&amp;VLOOKUP($A$1,tab_z,3,FALSE)&amp;(13+((ROW()-3)*4))),BD!$N$17)*BD!$O$17)</f>
        <v/>
      </c>
      <c r="CQ9" s="35" t="str">
        <f ca="1">IF($A9="","",COUNTIF(INDIRECT("'Planning'!"&amp;VLOOKUP($A$1,tab_z,2,FALSE)&amp;(10+((ROW()-3)*4))&amp;":"&amp;VLOOKUP($A$1,tab_z,3,FALSE)&amp;(13+((ROW()-3)*4))),BD!$N$18)*BD!$O$18)</f>
        <v/>
      </c>
      <c r="CR9" s="35" t="str">
        <f ca="1">IF($A9="","",COUNTIF(INDIRECT("'Planning'!"&amp;VLOOKUP($A$1,tab_z,2,FALSE)&amp;(10+((ROW()-3)*4))&amp;":"&amp;VLOOKUP($A$1,tab_z,3,FALSE)&amp;(13+((ROW()-3)*4))),BD!$N$19)*BD!$O$19)</f>
        <v/>
      </c>
      <c r="CS9" s="35" t="str">
        <f ca="1">IF($A9="","",COUNTIF(INDIRECT("'Planning'!"&amp;VLOOKUP($A$1,tab_z,2,FALSE)&amp;(10+((ROW()-3)*4))&amp;":"&amp;VLOOKUP($A$1,tab_z,3,FALSE)&amp;(13+((ROW()-3)*4))),BD!$N$20)*BD!$O$20)</f>
        <v/>
      </c>
      <c r="CT9" s="35">
        <f t="shared" ca="1" si="6"/>
        <v>0</v>
      </c>
      <c r="CU9" s="35" t="str">
        <f ca="1">IF($A9="","",COUNTIF(INDIRECT("'Planning'!"&amp;VLOOKUP($A$1,tab_z,2,FALSE)&amp;(10+((ROW()-3)*4))&amp;":"&amp;VLOOKUP($A$1,tab_z,3,FALSE)&amp;(13+((ROW()-3)*4))),BD!$Q$2)*BD!$R$2)</f>
        <v/>
      </c>
      <c r="CV9" s="35" t="str">
        <f ca="1">IF($A9="","",COUNTIF(INDIRECT("'Planning'!"&amp;VLOOKUP($A$1,tab_z,2,FALSE)&amp;(10+((ROW()-3)*4))&amp;":"&amp;VLOOKUP($A$1,tab_z,3,FALSE)&amp;(13+((ROW()-3)*4))),BD!$Q$3)*BD!$R$3)</f>
        <v/>
      </c>
      <c r="CW9" s="35" t="str">
        <f ca="1">IF($A9="","",COUNTIF(INDIRECT("'Planning'!"&amp;VLOOKUP($A$1,tab_z,2,FALSE)&amp;(10+((ROW()-3)*4))&amp;":"&amp;VLOOKUP($A$1,tab_z,3,FALSE)&amp;(13+((ROW()-3)*4))),BD!$Q$4)*BD!$R$4)</f>
        <v/>
      </c>
      <c r="CX9" s="35" t="str">
        <f ca="1">IF($A9="","",COUNTIF(INDIRECT("'Planning'!"&amp;VLOOKUP($A$1,tab_z,2,FALSE)&amp;(10+((ROW()-3)*4))&amp;":"&amp;VLOOKUP($A$1,tab_z,3,FALSE)&amp;(13+((ROW()-3)*4))),BD!$Q$5)*BD!$R$5)</f>
        <v/>
      </c>
      <c r="CY9" s="35" t="str">
        <f ca="1">IF($A9="","",COUNTIF(INDIRECT("'Planning'!"&amp;VLOOKUP($A$1,tab_z,2,FALSE)&amp;(10+((ROW()-3)*4))&amp;":"&amp;VLOOKUP($A$1,tab_z,3,FALSE)&amp;(13+((ROW()-3)*4))),BD!$Q$6)*BD!$R$6)</f>
        <v/>
      </c>
      <c r="CZ9" s="35" t="str">
        <f ca="1">IF($A9="","",COUNTIF(INDIRECT("'Planning'!"&amp;VLOOKUP($A$1,tab_z,2,FALSE)&amp;(10+((ROW()-3)*4))&amp;":"&amp;VLOOKUP($A$1,tab_z,3,FALSE)&amp;(13+((ROW()-3)*4))),BD!$Q$7)*BD!$R$7)</f>
        <v/>
      </c>
      <c r="DA9" s="35" t="str">
        <f ca="1">IF($A9="","",COUNTIF(INDIRECT("'Planning'!"&amp;VLOOKUP($A$1,tab_z,2,FALSE)&amp;(10+((ROW()-3)*4))&amp;":"&amp;VLOOKUP($A$1,tab_z,3,FALSE)&amp;(13+((ROW()-3)*4))),BD!$Q$8)*BD!$R$8)</f>
        <v/>
      </c>
      <c r="DB9" s="35" t="str">
        <f ca="1">IF($A9="","",COUNTIF(INDIRECT("'Planning'!"&amp;VLOOKUP($A$1,tab_z,2,FALSE)&amp;(10+((ROW()-3)*4))&amp;":"&amp;VLOOKUP($A$1,tab_z,3,FALSE)&amp;(13+((ROW()-3)*4))),BD!$Q$9)*BD!$R$9)</f>
        <v/>
      </c>
      <c r="DC9" s="35" t="str">
        <f ca="1">IF($A9="","",COUNTIF(INDIRECT("'Planning'!"&amp;VLOOKUP($A$1,tab_z,2,FALSE)&amp;(10+((ROW()-3)*4))&amp;":"&amp;VLOOKUP($A$1,tab_z,3,FALSE)&amp;(13+((ROW()-3)*4))),BD!$Q$10)*BD!$R$10)</f>
        <v/>
      </c>
      <c r="DD9" s="35" t="str">
        <f ca="1">IF($A9="","",COUNTIF(INDIRECT("'Planning'!"&amp;VLOOKUP($A$1,tab_z,2,FALSE)&amp;(10+((ROW()-3)*4))&amp;":"&amp;VLOOKUP($A$1,tab_z,3,FALSE)&amp;(13+((ROW()-3)*4))),BD!$Q$11)*BD!$R$11)</f>
        <v/>
      </c>
      <c r="DE9" s="35" t="str">
        <f ca="1">IF($A9="","",COUNTIF(INDIRECT("'Planning'!"&amp;VLOOKUP($A$1,tab_z,2,FALSE)&amp;(10+((ROW()-3)*4))&amp;":"&amp;VLOOKUP($A$1,tab_z,3,FALSE)&amp;(13+((ROW()-3)*4))),BD!$Q$12)*BD!$R$12)</f>
        <v/>
      </c>
      <c r="DF9" s="35" t="str">
        <f ca="1">IF($A9="","",COUNTIF(INDIRECT("'Planning'!"&amp;VLOOKUP($A$1,tab_z,2,FALSE)&amp;(10+((ROW()-3)*4))&amp;":"&amp;VLOOKUP($A$1,tab_z,3,FALSE)&amp;(13+((ROW()-3)*4))),BD!$Q$13)*BD!$R$13)</f>
        <v/>
      </c>
      <c r="DG9" s="35" t="str">
        <f ca="1">IF($A9="","",COUNTIF(INDIRECT("'Planning'!"&amp;VLOOKUP($A$1,tab_z,2,FALSE)&amp;(10+((ROW()-3)*4))&amp;":"&amp;VLOOKUP($A$1,tab_z,3,FALSE)&amp;(13+((ROW()-3)*4))),BD!$Q$14)*BD!$R$14)</f>
        <v/>
      </c>
      <c r="DH9" s="35" t="str">
        <f ca="1">IF($A9="","",COUNTIF(INDIRECT("'Planning'!"&amp;VLOOKUP($A$1,tab_z,2,FALSE)&amp;(10+((ROW()-3)*4))&amp;":"&amp;VLOOKUP($A$1,tab_z,3,FALSE)&amp;(13+((ROW()-3)*4))),BD!$Q$15)*BD!$R$15)</f>
        <v/>
      </c>
      <c r="DI9" s="35" t="str">
        <f ca="1">IF($A9="","",COUNTIF(INDIRECT("'Planning'!"&amp;VLOOKUP($A$1,tab_z,2,FALSE)&amp;(10+((ROW()-3)*4))&amp;":"&amp;VLOOKUP($A$1,tab_z,3,FALSE)&amp;(13+((ROW()-3)*4))),BD!$Q$16)*BD!$R$16)</f>
        <v/>
      </c>
      <c r="DJ9" s="35" t="str">
        <f ca="1">IF($A9="","",COUNTIF(INDIRECT("'Planning'!"&amp;VLOOKUP($A$1,tab_z,2,FALSE)&amp;(10+((ROW()-3)*4))&amp;":"&amp;VLOOKUP($A$1,tab_z,3,FALSE)&amp;(13+((ROW()-3)*4))),BD!$Q$17)*BD!$R$17)</f>
        <v/>
      </c>
      <c r="DK9" s="35" t="str">
        <f ca="1">IF($A9="","",COUNTIF(INDIRECT("'Planning'!"&amp;VLOOKUP($A$1,tab_z,2,FALSE)&amp;(10+((ROW()-3)*4))&amp;":"&amp;VLOOKUP($A$1,tab_z,3,FALSE)&amp;(13+((ROW()-3)*4))),BD!$Q$18)*BD!$R$18)</f>
        <v/>
      </c>
      <c r="DL9" s="35" t="str">
        <f ca="1">IF($A9="","",COUNTIF(INDIRECT("'Planning'!"&amp;VLOOKUP($A$1,tab_z,2,FALSE)&amp;(10+((ROW()-3)*4))&amp;":"&amp;VLOOKUP($A$1,tab_z,3,FALSE)&amp;(13+((ROW()-3)*4))),BD!$Q$19)*BD!$R$19)</f>
        <v/>
      </c>
      <c r="DM9" s="35" t="str">
        <f ca="1">IF($A9="","",COUNTIF(INDIRECT("'Planning'!"&amp;VLOOKUP($A$1,tab_z,2,FALSE)&amp;(10+((ROW()-3)*4))&amp;":"&amp;VLOOKUP($A$1,tab_z,3,FALSE)&amp;(13+((ROW()-3)*4))),BD!$Q$20)*BD!$R$20)</f>
        <v/>
      </c>
      <c r="DN9" s="35">
        <f t="shared" ca="1" si="7"/>
        <v>0</v>
      </c>
      <c r="DO9" s="35" t="str">
        <f ca="1">IF($A9="","",COUNTIF(INDIRECT("'Planning'!"&amp;VLOOKUP($A$1,tab_z,2,FALSE)&amp;(10+((ROW()-3)*4))&amp;":"&amp;VLOOKUP($A$1,tab_z,3,FALSE)&amp;(13+((ROW()-3)*4))),BD!$T$2)*BD!$U$2)</f>
        <v/>
      </c>
      <c r="DP9" s="35" t="str">
        <f ca="1">IF($A9="","",COUNTIF(INDIRECT("'Planning'!"&amp;VLOOKUP($A$1,tab_z,2,FALSE)&amp;(10+((ROW()-3)*4))&amp;":"&amp;VLOOKUP($A$1,tab_z,3,FALSE)&amp;(13+((ROW()-3)*4))),BD!$T$3)*BD!$U$3)</f>
        <v/>
      </c>
      <c r="DQ9" s="35" t="str">
        <f ca="1">IF($A9="","",COUNTIF(INDIRECT("'Planning'!"&amp;VLOOKUP($A$1,tab_z,2,FALSE)&amp;(10+((ROW()-3)*4))&amp;":"&amp;VLOOKUP($A$1,tab_z,3,FALSE)&amp;(13+((ROW()-3)*4))),BD!$T$4)*BD!$U$4)</f>
        <v/>
      </c>
      <c r="DR9" s="35" t="str">
        <f ca="1">IF($A9="","",COUNTIF(INDIRECT("'Planning'!"&amp;VLOOKUP($A$1,tab_z,2,FALSE)&amp;(10+((ROW()-3)*4))&amp;":"&amp;VLOOKUP($A$1,tab_z,3,FALSE)&amp;(13+((ROW()-3)*4))),BD!$T$5)*BD!$U$5)</f>
        <v/>
      </c>
      <c r="DS9" s="35" t="str">
        <f ca="1">IF($A9="","",COUNTIF(INDIRECT("'Planning'!"&amp;VLOOKUP($A$1,tab_z,2,FALSE)&amp;(10+((ROW()-3)*4))&amp;":"&amp;VLOOKUP($A$1,tab_z,3,FALSE)&amp;(13+((ROW()-3)*4))),BD!$T$6)*BD!$U$6)</f>
        <v/>
      </c>
      <c r="DT9" s="35" t="str">
        <f ca="1">IF($A9="","",COUNTIF(INDIRECT("'Planning'!"&amp;VLOOKUP($A$1,tab_z,2,FALSE)&amp;(10+((ROW()-3)*4))&amp;":"&amp;VLOOKUP($A$1,tab_z,3,FALSE)&amp;(13+((ROW()-3)*4))),BD!$T$7)*BD!$U$7)</f>
        <v/>
      </c>
      <c r="DU9" s="35" t="str">
        <f ca="1">IF($A9="","",COUNTIF(INDIRECT("'Planning'!"&amp;VLOOKUP($A$1,tab_z,2,FALSE)&amp;(10+((ROW()-3)*4))&amp;":"&amp;VLOOKUP($A$1,tab_z,3,FALSE)&amp;(13+((ROW()-3)*4))),BD!$T$8)*BD!$U$8)</f>
        <v/>
      </c>
      <c r="DV9" s="35" t="str">
        <f ca="1">IF($A9="","",COUNTIF(INDIRECT("'Planning'!"&amp;VLOOKUP($A$1,tab_z,2,FALSE)&amp;(10+((ROW()-3)*4))&amp;":"&amp;VLOOKUP($A$1,tab_z,3,FALSE)&amp;(13+((ROW()-3)*4))),BD!$T$9)*BD!$U$9)</f>
        <v/>
      </c>
      <c r="DW9" s="35" t="str">
        <f ca="1">IF($A9="","",COUNTIF(INDIRECT("'Planning'!"&amp;VLOOKUP($A$1,tab_z,2,FALSE)&amp;(10+((ROW()-3)*4))&amp;":"&amp;VLOOKUP($A$1,tab_z,3,FALSE)&amp;(13+((ROW()-3)*4))),BD!$T$10)*BD!$U$10)</f>
        <v/>
      </c>
      <c r="DX9" s="35" t="str">
        <f ca="1">IF($A9="","",COUNTIF(INDIRECT("'Planning'!"&amp;VLOOKUP($A$1,tab_z,2,FALSE)&amp;(10+((ROW()-3)*4))&amp;":"&amp;VLOOKUP($A$1,tab_z,3,FALSE)&amp;(13+((ROW()-3)*4))),BD!$T$11)*BD!$U$11)</f>
        <v/>
      </c>
      <c r="DY9" s="35" t="str">
        <f ca="1">IF($A9="","",COUNTIF(INDIRECT("'Planning'!"&amp;VLOOKUP($A$1,tab_z,2,FALSE)&amp;(10+((ROW()-3)*4))&amp;":"&amp;VLOOKUP($A$1,tab_z,3,FALSE)&amp;(13+((ROW()-3)*4))),BD!$T$12)*BD!$U$12)</f>
        <v/>
      </c>
      <c r="DZ9" s="35" t="str">
        <f ca="1">IF($A9="","",COUNTIF(INDIRECT("'Planning'!"&amp;VLOOKUP($A$1,tab_z,2,FALSE)&amp;(10+((ROW()-3)*4))&amp;":"&amp;VLOOKUP($A$1,tab_z,3,FALSE)&amp;(13+((ROW()-3)*4))),BD!$T$13)*BD!$U$13)</f>
        <v/>
      </c>
      <c r="EA9" s="35" t="str">
        <f ca="1">IF($A9="","",COUNTIF(INDIRECT("'Planning'!"&amp;VLOOKUP($A$1,tab_z,2,FALSE)&amp;(10+((ROW()-3)*4))&amp;":"&amp;VLOOKUP($A$1,tab_z,3,FALSE)&amp;(13+((ROW()-3)*4))),BD!$T$14)*BD!$U$14)</f>
        <v/>
      </c>
      <c r="EB9" s="35" t="str">
        <f ca="1">IF($A9="","",COUNTIF(INDIRECT("'Planning'!"&amp;VLOOKUP($A$1,tab_z,2,FALSE)&amp;(10+((ROW()-3)*4))&amp;":"&amp;VLOOKUP($A$1,tab_z,3,FALSE)&amp;(13+((ROW()-3)*4))),BD!$T$15)*BD!$U$15)</f>
        <v/>
      </c>
      <c r="EC9" s="35" t="str">
        <f ca="1">IF($A9="","",COUNTIF(INDIRECT("'Planning'!"&amp;VLOOKUP($A$1,tab_z,2,FALSE)&amp;(10+((ROW()-3)*4))&amp;":"&amp;VLOOKUP($A$1,tab_z,3,FALSE)&amp;(13+((ROW()-3)*4))),BD!$T$16)*BD!$U$16)</f>
        <v/>
      </c>
      <c r="ED9" s="35" t="str">
        <f ca="1">IF($A9="","",COUNTIF(INDIRECT("'Planning'!"&amp;VLOOKUP($A$1,tab_z,2,FALSE)&amp;(10+((ROW()-3)*4))&amp;":"&amp;VLOOKUP($A$1,tab_z,3,FALSE)&amp;(13+((ROW()-3)*4))),BD!$T$17)*BD!$U$17)</f>
        <v/>
      </c>
      <c r="EE9" s="35" t="str">
        <f ca="1">IF($A9="","",COUNTIF(INDIRECT("'Planning'!"&amp;VLOOKUP($A$1,tab_z,2,FALSE)&amp;(10+((ROW()-3)*4))&amp;":"&amp;VLOOKUP($A$1,tab_z,3,FALSE)&amp;(13+((ROW()-3)*4))),BD!$T$18)*BD!$U$18)</f>
        <v/>
      </c>
      <c r="EF9" s="35" t="str">
        <f ca="1">IF($A9="","",COUNTIF(INDIRECT("'Planning'!"&amp;VLOOKUP($A$1,tab_z,2,FALSE)&amp;(10+((ROW()-3)*4))&amp;":"&amp;VLOOKUP($A$1,tab_z,3,FALSE)&amp;(13+((ROW()-3)*4))),BD!$T$19)*BD!$U$19)</f>
        <v/>
      </c>
      <c r="EG9" s="35" t="str">
        <f ca="1">IF($A9="","",COUNTIF(INDIRECT("'Planning'!"&amp;VLOOKUP($A$1,tab_z,2,FALSE)&amp;(10+((ROW()-3)*4))&amp;":"&amp;VLOOKUP($A$1,tab_z,3,FALSE)&amp;(13+((ROW()-3)*4))),BD!$T$20)*BD!$U$20)</f>
        <v/>
      </c>
      <c r="EH9" s="35">
        <f t="shared" ca="1" si="8"/>
        <v>0</v>
      </c>
      <c r="EI9" s="35" t="str">
        <f ca="1">IF($A9="","",COUNTIF(INDIRECT("'Planning'!"&amp;VLOOKUP($A$1,tab_z,2,FALSE)&amp;(10+((ROW()-3)*4))&amp;":"&amp;VLOOKUP($A$1,tab_z,3,FALSE)&amp;(13+((ROW()-3)*4))),BD!$W$2)*BD!$X$2)</f>
        <v/>
      </c>
      <c r="EJ9" s="35" t="str">
        <f ca="1">IF($A9="","",COUNTIF(INDIRECT("'Planning'!"&amp;VLOOKUP($A$1,tab_z,2,FALSE)&amp;(10+((ROW()-3)*4))&amp;":"&amp;VLOOKUP($A$1,tab_z,3,FALSE)&amp;(13+((ROW()-3)*4))),BD!$W$3)*BD!$X$3)</f>
        <v/>
      </c>
      <c r="EK9" s="35" t="str">
        <f ca="1">IF($A9="","",COUNTIF(INDIRECT("'Planning'!"&amp;VLOOKUP($A$1,tab_z,2,FALSE)&amp;(10+((ROW()-3)*4))&amp;":"&amp;VLOOKUP($A$1,tab_z,3,FALSE)&amp;(13+((ROW()-3)*4))),BD!$W$4)*BD!$X$4)</f>
        <v/>
      </c>
      <c r="EL9" s="35" t="str">
        <f ca="1">IF($A9="","",COUNTIF(INDIRECT("'Planning'!"&amp;VLOOKUP($A$1,tab_z,2,FALSE)&amp;(10+((ROW()-3)*4))&amp;":"&amp;VLOOKUP($A$1,tab_z,3,FALSE)&amp;(13+((ROW()-3)*4))),BD!$W$5)*BD!$X$5)</f>
        <v/>
      </c>
      <c r="EM9" s="35" t="str">
        <f ca="1">IF($A9="","",COUNTIF(INDIRECT("'Planning'!"&amp;VLOOKUP($A$1,tab_z,2,FALSE)&amp;(10+((ROW()-3)*4))&amp;":"&amp;VLOOKUP($A$1,tab_z,3,FALSE)&amp;(13+((ROW()-3)*4))),BD!$W$6)*BD!$X$6)</f>
        <v/>
      </c>
      <c r="EN9" s="35" t="str">
        <f ca="1">IF($A9="","",COUNTIF(INDIRECT("'Planning'!"&amp;VLOOKUP($A$1,tab_z,2,FALSE)&amp;(10+((ROW()-3)*4))&amp;":"&amp;VLOOKUP($A$1,tab_z,3,FALSE)&amp;(13+((ROW()-3)*4))),BD!$W$7)*BD!$X$7)</f>
        <v/>
      </c>
      <c r="EO9" s="35" t="str">
        <f ca="1">IF($A9="","",COUNTIF(INDIRECT("'Planning'!"&amp;VLOOKUP($A$1,tab_z,2,FALSE)&amp;(10+((ROW()-3)*4))&amp;":"&amp;VLOOKUP($A$1,tab_z,3,FALSE)&amp;(13+((ROW()-3)*4))),BD!$W$8)*BD!$X$8)</f>
        <v/>
      </c>
      <c r="EP9" s="35" t="str">
        <f ca="1">IF($A9="","",COUNTIF(INDIRECT("'Planning'!"&amp;VLOOKUP($A$1,tab_z,2,FALSE)&amp;(10+((ROW()-3)*4))&amp;":"&amp;VLOOKUP($A$1,tab_z,3,FALSE)&amp;(13+((ROW()-3)*4))),BD!$W$9)*BD!$X$9)</f>
        <v/>
      </c>
      <c r="EQ9" s="35" t="str">
        <f ca="1">IF($A9="","",COUNTIF(INDIRECT("'Planning'!"&amp;VLOOKUP($A$1,tab_z,2,FALSE)&amp;(10+((ROW()-3)*4))&amp;":"&amp;VLOOKUP($A$1,tab_z,3,FALSE)&amp;(13+((ROW()-3)*4))),BD!$W$10)*BD!$X$10)</f>
        <v/>
      </c>
      <c r="ER9" s="35" t="str">
        <f ca="1">IF($A9="","",COUNTIF(INDIRECT("'Planning'!"&amp;VLOOKUP($A$1,tab_z,2,FALSE)&amp;(10+((ROW()-3)*4))&amp;":"&amp;VLOOKUP($A$1,tab_z,3,FALSE)&amp;(13+((ROW()-3)*4))),BD!$W$11)*BD!$X$11)</f>
        <v/>
      </c>
      <c r="ES9" s="35" t="str">
        <f ca="1">IF($A9="","",COUNTIF(INDIRECT("'Planning'!"&amp;VLOOKUP($A$1,tab_z,2,FALSE)&amp;(10+((ROW()-3)*4))&amp;":"&amp;VLOOKUP($A$1,tab_z,3,FALSE)&amp;(13+((ROW()-3)*4))),BD!$W$12)*BD!$X$12)</f>
        <v/>
      </c>
      <c r="ET9" s="35" t="str">
        <f ca="1">IF($A9="","",COUNTIF(INDIRECT("'Planning'!"&amp;VLOOKUP($A$1,tab_z,2,FALSE)&amp;(10+((ROW()-3)*4))&amp;":"&amp;VLOOKUP($A$1,tab_z,3,FALSE)&amp;(13+((ROW()-3)*4))),BD!$W$13)*BD!$X$13)</f>
        <v/>
      </c>
      <c r="EU9" s="35" t="str">
        <f ca="1">IF($A9="","",COUNTIF(INDIRECT("'Planning'!"&amp;VLOOKUP($A$1,tab_z,2,FALSE)&amp;(10+((ROW()-3)*4))&amp;":"&amp;VLOOKUP($A$1,tab_z,3,FALSE)&amp;(13+((ROW()-3)*4))),BD!$W$14)*BD!$X$14)</f>
        <v/>
      </c>
      <c r="EV9" s="35" t="str">
        <f ca="1">IF($A9="","",COUNTIF(INDIRECT("'Planning'!"&amp;VLOOKUP($A$1,tab_z,2,FALSE)&amp;(10+((ROW()-3)*4))&amp;":"&amp;VLOOKUP($A$1,tab_z,3,FALSE)&amp;(13+((ROW()-3)*4))),BD!$W$15)*BD!$X$15)</f>
        <v/>
      </c>
      <c r="EW9" s="35" t="str">
        <f ca="1">IF($A9="","",COUNTIF(INDIRECT("'Planning'!"&amp;VLOOKUP($A$1,tab_z,2,FALSE)&amp;(10+((ROW()-3)*4))&amp;":"&amp;VLOOKUP($A$1,tab_z,3,FALSE)&amp;(13+((ROW()-3)*4))),BD!$W$16)*BD!$X$16)</f>
        <v/>
      </c>
      <c r="EX9" s="35" t="str">
        <f ca="1">IF($A9="","",COUNTIF(INDIRECT("'Planning'!"&amp;VLOOKUP($A$1,tab_z,2,FALSE)&amp;(10+((ROW()-3)*4))&amp;":"&amp;VLOOKUP($A$1,tab_z,3,FALSE)&amp;(13+((ROW()-3)*4))),BD!$W$17)*BD!$X$17)</f>
        <v/>
      </c>
      <c r="EY9" s="35" t="str">
        <f ca="1">IF($A9="","",COUNTIF(INDIRECT("'Planning'!"&amp;VLOOKUP($A$1,tab_z,2,FALSE)&amp;(10+((ROW()-3)*4))&amp;":"&amp;VLOOKUP($A$1,tab_z,3,FALSE)&amp;(13+((ROW()-3)*4))),BD!$W$18)*BD!$X$18)</f>
        <v/>
      </c>
      <c r="EZ9" s="35" t="str">
        <f ca="1">IF($A9="","",COUNTIF(INDIRECT("'Planning'!"&amp;VLOOKUP($A$1,tab_z,2,FALSE)&amp;(10+((ROW()-3)*4))&amp;":"&amp;VLOOKUP($A$1,tab_z,3,FALSE)&amp;(13+((ROW()-3)*4))),BD!$W$19)*BD!$X$19)</f>
        <v/>
      </c>
      <c r="FA9" s="35" t="str">
        <f ca="1">IF($A9="","",COUNTIF(INDIRECT("'Planning'!"&amp;VLOOKUP($A$1,tab_z,2,FALSE)&amp;(10+((ROW()-3)*4))&amp;":"&amp;VLOOKUP($A$1,tab_z,3,FALSE)&amp;(13+((ROW()-3)*4))),BD!$W$20)*BD!$X$20)</f>
        <v/>
      </c>
      <c r="FB9" s="35">
        <f t="shared" ca="1" si="9"/>
        <v>0</v>
      </c>
      <c r="FC9" s="35" t="str">
        <f ca="1">IF($A9="","",COUNTIF(INDIRECT("'Planning'!"&amp;VLOOKUP($A$1,tab_z,2,FALSE)&amp;(10+((ROW()-3)*4))&amp;":"&amp;VLOOKUP($A$1,tab_z,3,FALSE)&amp;(13+((ROW()-3)*4))),BD!$Z$2)*BD!$AA$2)</f>
        <v/>
      </c>
      <c r="FD9" s="35" t="str">
        <f ca="1">IF($A9="","",COUNTIF(INDIRECT("'Planning'!"&amp;VLOOKUP($A$1,tab_z,2,FALSE)&amp;(10+((ROW()-3)*4))&amp;":"&amp;VLOOKUP($A$1,tab_z,3,FALSE)&amp;(13+((ROW()-3)*4))),BD!$Z$3)*BD!$AA$3)</f>
        <v/>
      </c>
      <c r="FE9" s="35" t="str">
        <f ca="1">IF($A9="","",COUNTIF(INDIRECT("'Planning'!"&amp;VLOOKUP($A$1,tab_z,2,FALSE)&amp;(10+((ROW()-3)*4))&amp;":"&amp;VLOOKUP($A$1,tab_z,3,FALSE)&amp;(13+((ROW()-3)*4))),BD!$Z$4)*BD!$AA$4)</f>
        <v/>
      </c>
      <c r="FF9" s="35" t="str">
        <f ca="1">IF($A9="","",COUNTIF(INDIRECT("'Planning'!"&amp;VLOOKUP($A$1,tab_z,2,FALSE)&amp;(10+((ROW()-3)*4))&amp;":"&amp;VLOOKUP($A$1,tab_z,3,FALSE)&amp;(13+((ROW()-3)*4))),BD!$Z$5)*BD!$AA$5)</f>
        <v/>
      </c>
      <c r="FG9" s="35" t="str">
        <f ca="1">IF($A9="","",COUNTIF(INDIRECT("'Planning'!"&amp;VLOOKUP($A$1,tab_z,2,FALSE)&amp;(10+((ROW()-3)*4))&amp;":"&amp;VLOOKUP($A$1,tab_z,3,FALSE)&amp;(13+((ROW()-3)*4))),BD!$Z$6)*BD!$AA$6)</f>
        <v/>
      </c>
      <c r="FH9" s="35" t="str">
        <f ca="1">IF($A9="","",COUNTIF(INDIRECT("'Planning'!"&amp;VLOOKUP($A$1,tab_z,2,FALSE)&amp;(10+((ROW()-3)*4))&amp;":"&amp;VLOOKUP($A$1,tab_z,3,FALSE)&amp;(13+((ROW()-3)*4))),BD!$Z$7)*BD!$AA$7)</f>
        <v/>
      </c>
      <c r="FI9" s="35" t="str">
        <f ca="1">IF($A9="","",COUNTIF(INDIRECT("'Planning'!"&amp;VLOOKUP($A$1,tab_z,2,FALSE)&amp;(10+((ROW()-3)*4))&amp;":"&amp;VLOOKUP($A$1,tab_z,3,FALSE)&amp;(13+((ROW()-3)*4))),BD!$Z$8)*BD!$AA$8)</f>
        <v/>
      </c>
      <c r="FJ9" s="35" t="str">
        <f ca="1">IF($A9="","",COUNTIF(INDIRECT("'Planning'!"&amp;VLOOKUP($A$1,tab_z,2,FALSE)&amp;(10+((ROW()-3)*4))&amp;":"&amp;VLOOKUP($A$1,tab_z,3,FALSE)&amp;(13+((ROW()-3)*4))),BD!$Z$9)*BD!$AA$9)</f>
        <v/>
      </c>
      <c r="FK9" s="35" t="str">
        <f ca="1">IF($A9="","",COUNTIF(INDIRECT("'Planning'!"&amp;VLOOKUP($A$1,tab_z,2,FALSE)&amp;(10+((ROW()-3)*4))&amp;":"&amp;VLOOKUP($A$1,tab_z,3,FALSE)&amp;(13+((ROW()-3)*4))),BD!$Z$10)*BD!$AA$10)</f>
        <v/>
      </c>
      <c r="FL9" s="35" t="str">
        <f ca="1">IF($A9="","",COUNTIF(INDIRECT("'Planning'!"&amp;VLOOKUP($A$1,tab_z,2,FALSE)&amp;(10+((ROW()-3)*4))&amp;":"&amp;VLOOKUP($A$1,tab_z,3,FALSE)&amp;(13+((ROW()-3)*4))),BD!$Z$11)*BD!$AA$11)</f>
        <v/>
      </c>
      <c r="FM9" s="35" t="str">
        <f ca="1">IF($A9="","",COUNTIF(INDIRECT("'Planning'!"&amp;VLOOKUP($A$1,tab_z,2,FALSE)&amp;(10+((ROW()-3)*4))&amp;":"&amp;VLOOKUP($A$1,tab_z,3,FALSE)&amp;(13+((ROW()-3)*4))),BD!$Z$12)*BD!$AA$12)</f>
        <v/>
      </c>
      <c r="FN9" s="35" t="str">
        <f ca="1">IF($A9="","",COUNTIF(INDIRECT("'Planning'!"&amp;VLOOKUP($A$1,tab_z,2,FALSE)&amp;(10+((ROW()-3)*4))&amp;":"&amp;VLOOKUP($A$1,tab_z,3,FALSE)&amp;(13+((ROW()-3)*4))),BD!$Z$13)*BD!$AA$13)</f>
        <v/>
      </c>
      <c r="FO9" s="35" t="str">
        <f ca="1">IF($A9="","",COUNTIF(INDIRECT("'Planning'!"&amp;VLOOKUP($A$1,tab_z,2,FALSE)&amp;(10+((ROW()-3)*4))&amp;":"&amp;VLOOKUP($A$1,tab_z,3,FALSE)&amp;(13+((ROW()-3)*4))),BD!$Z$14)*BD!$AA$14)</f>
        <v/>
      </c>
      <c r="FP9" s="35" t="str">
        <f ca="1">IF($A9="","",COUNTIF(INDIRECT("'Planning'!"&amp;VLOOKUP($A$1,tab_z,2,FALSE)&amp;(10+((ROW()-3)*4))&amp;":"&amp;VLOOKUP($A$1,tab_z,3,FALSE)&amp;(13+((ROW()-3)*4))),BD!$Z$15)*BD!$AA$15)</f>
        <v/>
      </c>
      <c r="FQ9" s="35" t="str">
        <f ca="1">IF($A9="","",COUNTIF(INDIRECT("'Planning'!"&amp;VLOOKUP($A$1,tab_z,2,FALSE)&amp;(10+((ROW()-3)*4))&amp;":"&amp;VLOOKUP($A$1,tab_z,3,FALSE)&amp;(13+((ROW()-3)*4))),BD!$Z$16)*BD!$AA$16)</f>
        <v/>
      </c>
      <c r="FR9" s="35" t="str">
        <f ca="1">IF($A9="","",COUNTIF(INDIRECT("'Planning'!"&amp;VLOOKUP($A$1,tab_z,2,FALSE)&amp;(10+((ROW()-3)*4))&amp;":"&amp;VLOOKUP($A$1,tab_z,3,FALSE)&amp;(13+((ROW()-3)*4))),BD!$Z$17)*BD!$AA$17)</f>
        <v/>
      </c>
      <c r="FS9" s="35" t="str">
        <f ca="1">IF($A9="","",COUNTIF(INDIRECT("'Planning'!"&amp;VLOOKUP($A$1,tab_z,2,FALSE)&amp;(10+((ROW()-3)*4))&amp;":"&amp;VLOOKUP($A$1,tab_z,3,FALSE)&amp;(13+((ROW()-3)*4))),BD!$Z$18)*BD!$AA$18)</f>
        <v/>
      </c>
      <c r="FT9" s="35" t="str">
        <f ca="1">IF($A9="","",COUNTIF(INDIRECT("'Planning'!"&amp;VLOOKUP($A$1,tab_z,2,FALSE)&amp;(10+((ROW()-3)*4))&amp;":"&amp;VLOOKUP($A$1,tab_z,3,FALSE)&amp;(13+((ROW()-3)*4))),BD!$Z$19)*BD!$AA$19)</f>
        <v/>
      </c>
      <c r="FU9" s="35" t="str">
        <f ca="1">IF($A9="","",COUNTIF(INDIRECT("'Planning'!"&amp;VLOOKUP($A$1,tab_z,2,FALSE)&amp;(10+((ROW()-3)*4))&amp;":"&amp;VLOOKUP($A$1,tab_z,3,FALSE)&amp;(13+((ROW()-3)*4))),BD!$Z$20)*BD!$AA$20)</f>
        <v/>
      </c>
      <c r="FV9" s="35">
        <f t="shared" ca="1" si="10"/>
        <v>0</v>
      </c>
      <c r="FW9" s="205" t="str">
        <f t="shared" ca="1" si="11"/>
        <v/>
      </c>
    </row>
    <row r="10" spans="1:179" ht="18.75" customHeight="1" x14ac:dyDescent="0.2">
      <c r="A10" s="35" t="str">
        <f t="shared" ca="1" si="0"/>
        <v/>
      </c>
      <c r="B10" s="35">
        <v>0</v>
      </c>
      <c r="C10" s="35">
        <v>25</v>
      </c>
      <c r="D10" s="35" t="str">
        <f t="shared" ca="1" si="1"/>
        <v/>
      </c>
      <c r="E10" s="35" t="str">
        <f t="shared" ca="1" si="2"/>
        <v/>
      </c>
      <c r="F10" s="35" t="str">
        <f ca="1">IF($A10="","",COUNTIF(INDIRECT("'Planning'!"&amp;VLOOKUP($A$1,tab_z,2,FALSE)&amp;(10+((ROW()-3)*4))&amp;":"&amp;VLOOKUP($A$1,tab_z,3,FALSE)&amp;(13+((ROW()-3)*4))),BD!$B$2))</f>
        <v/>
      </c>
      <c r="G10" s="35" t="str">
        <f ca="1">IF($A10="","",COUNTIF(INDIRECT("'Planning'!"&amp;VLOOKUP($A$1,tab_z,2,FALSE)&amp;(10+((ROW()-3)*4))&amp;":"&amp;VLOOKUP($A$1,tab_z,3,FALSE)&amp;(13+((ROW()-3)*4))),BD!$B$3))</f>
        <v/>
      </c>
      <c r="H10" s="35" t="str">
        <f ca="1">IF($A10="","",COUNTIF(INDIRECT("'Planning'!"&amp;VLOOKUP($A$1,tab_z,2,FALSE)&amp;(10+((ROW()-3)*4))&amp;":"&amp;VLOOKUP($A$1,tab_z,3,FALSE)&amp;(13+((ROW()-3)*4))),BD!$B$4))</f>
        <v/>
      </c>
      <c r="I10" s="35" t="str">
        <f ca="1">IF($A10="","",COUNTIF(INDIRECT("'Planning'!"&amp;VLOOKUP($A$1,tab_z,2,FALSE)&amp;(10+((ROW()-3)*4))&amp;":"&amp;VLOOKUP($A$1,tab_z,3,FALSE)&amp;(13+((ROW()-3)*4))),BD!$B$5))</f>
        <v/>
      </c>
      <c r="J10" s="35" t="str">
        <f ca="1">IF($A10="","",COUNTIF(INDIRECT("'Planning'!"&amp;VLOOKUP($A$1,tab_z,2,FALSE)&amp;(10+((ROW()-3)*4))&amp;":"&amp;VLOOKUP($A$1,tab_z,3,FALSE)&amp;(13+((ROW()-3)*4))),BD!$B$6))</f>
        <v/>
      </c>
      <c r="K10" s="35" t="str">
        <f ca="1">IF($A10="","",COUNTIF(INDIRECT("'Planning'!"&amp;VLOOKUP($A$1,tab_z,2,FALSE)&amp;(10+((ROW()-3)*4))&amp;":"&amp;VLOOKUP($A$1,tab_z,3,FALSE)&amp;(13+((ROW()-3)*4))),BD!$B$7))</f>
        <v/>
      </c>
      <c r="L10" s="35" t="str">
        <f ca="1">IF($A10="","",COUNTIF(INDIRECT("'Planning'!"&amp;VLOOKUP($A$1,tab_z,2,FALSE)&amp;(10+((ROW()-3)*4))&amp;":"&amp;VLOOKUP($A$1,tab_z,3,FALSE)&amp;(13+((ROW()-3)*4))),BD!$B$8))</f>
        <v/>
      </c>
      <c r="M10" s="35" t="str">
        <f ca="1">IF($A10="","",COUNTIF(INDIRECT("'Planning'!"&amp;VLOOKUP($A$1,tab_z,2,FALSE)&amp;(10+((ROW()-3)*4))&amp;":"&amp;VLOOKUP($A$1,tab_z,3,FALSE)&amp;(13+((ROW()-3)*4))),BD!$B$9))</f>
        <v/>
      </c>
      <c r="N10" s="35" t="str">
        <f ca="1">IF($A10="","",COUNTIF(INDIRECT("'Planning'!"&amp;VLOOKUP($A$1,tab_z,2,FALSE)&amp;(10+((ROW()-3)*4))&amp;":"&amp;VLOOKUP($A$1,tab_z,3,FALSE)&amp;(13+((ROW()-3)*4))),BD!$B$10))</f>
        <v/>
      </c>
      <c r="O10" s="35" t="str">
        <f ca="1">IF($A10="","",COUNTIF(INDIRECT("'Planning'!"&amp;VLOOKUP($A$1,tab_z,2,FALSE)&amp;(10+((ROW()-3)*4))&amp;":"&amp;VLOOKUP($A$1,tab_z,3,FALSE)&amp;(13+((ROW()-3)*4))),BD!$B$11))</f>
        <v/>
      </c>
      <c r="P10" s="35" t="str">
        <f ca="1">IF($A10="","",COUNTIF(INDIRECT("'Planning'!"&amp;VLOOKUP($A$1,tab_z,2,FALSE)&amp;(10+((ROW()-3)*4))&amp;":"&amp;VLOOKUP($A$1,tab_z,3,FALSE)&amp;(13+((ROW()-3)*4))),BD!$B$12))</f>
        <v/>
      </c>
      <c r="Q10" s="35" t="str">
        <f ca="1">IF($A10="","",COUNTIF(INDIRECT("'Planning'!"&amp;VLOOKUP($A$1,tab_z,2,FALSE)&amp;(10+((ROW()-3)*4))&amp;":"&amp;VLOOKUP($A$1,tab_z,3,FALSE)&amp;(13+((ROW()-3)*4))),BD!$B$13))</f>
        <v/>
      </c>
      <c r="R10" s="35" t="str">
        <f ca="1">IF($A10="","",COUNTIF(INDIRECT("'Planning'!"&amp;VLOOKUP($A$1,tab_z,2,FALSE)&amp;(10+((ROW()-3)*4))&amp;":"&amp;VLOOKUP($A$1,tab_z,3,FALSE)&amp;(13+((ROW()-3)*4))),BD!$B$14))</f>
        <v/>
      </c>
      <c r="S10" s="35" t="str">
        <f ca="1">IF($A10="","",COUNTIF(INDIRECT("'Planning'!"&amp;VLOOKUP($A$1,tab_z,2,FALSE)&amp;(10+((ROW()-3)*4))&amp;":"&amp;VLOOKUP($A$1,tab_z,3,FALSE)&amp;(13+((ROW()-3)*4))),BD!$E$2)*BD!$F$2)</f>
        <v/>
      </c>
      <c r="T10" s="35" t="str">
        <f ca="1">IF($A10="","",COUNTIF(INDIRECT("'Planning'!"&amp;VLOOKUP($A$1,tab_z,2,FALSE)&amp;(10+((ROW()-3)*4))&amp;":"&amp;VLOOKUP($A$1,tab_z,3,FALSE)&amp;(13+((ROW()-3)*4))),BD!$E$3)*BD!$F$3)</f>
        <v/>
      </c>
      <c r="U10" s="35" t="str">
        <f ca="1">IF($A10="","",COUNTIF(INDIRECT("'Planning'!"&amp;VLOOKUP($A$1,tab_z,2,FALSE)&amp;(10+((ROW()-3)*4))&amp;":"&amp;VLOOKUP($A$1,tab_z,3,FALSE)&amp;(13+((ROW()-3)*4))),BD!$E$4)*BD!$F$4)</f>
        <v/>
      </c>
      <c r="V10" s="35" t="str">
        <f ca="1">IF($A10="","",COUNTIF(INDIRECT("'Planning'!"&amp;VLOOKUP($A$1,tab_z,2,FALSE)&amp;(10+((ROW()-3)*4))&amp;":"&amp;VLOOKUP($A$1,tab_z,3,FALSE)&amp;(13+((ROW()-3)*4))),BD!$E$5)*BD!$F$5)</f>
        <v/>
      </c>
      <c r="W10" s="35" t="str">
        <f ca="1">IF($A10="","",COUNTIF(INDIRECT("'Planning'!"&amp;VLOOKUP($A$1,tab_z,2,FALSE)&amp;(10+((ROW()-3)*4))&amp;":"&amp;VLOOKUP($A$1,tab_z,3,FALSE)&amp;(13+((ROW()-3)*4))),BD!$E$6)*BD!$F$6)</f>
        <v/>
      </c>
      <c r="X10" s="35" t="str">
        <f ca="1">IF($A10="","",COUNTIF(INDIRECT("'Planning'!"&amp;VLOOKUP($A$1,tab_z,2,FALSE)&amp;(10+((ROW()-3)*4))&amp;":"&amp;VLOOKUP($A$1,tab_z,3,FALSE)&amp;(13+((ROW()-3)*4))),BD!$E$7)*BD!$F$7)</f>
        <v/>
      </c>
      <c r="Y10" s="35" t="str">
        <f ca="1">IF($A10="","",COUNTIF(INDIRECT("'Planning'!"&amp;VLOOKUP($A$1,tab_z,2,FALSE)&amp;(10+((ROW()-3)*4))&amp;":"&amp;VLOOKUP($A$1,tab_z,3,FALSE)&amp;(13+((ROW()-3)*4))),BD!$E$8)*BD!$F$8)</f>
        <v/>
      </c>
      <c r="Z10" s="35" t="str">
        <f ca="1">IF($A10="","",COUNTIF(INDIRECT("'Planning'!"&amp;VLOOKUP($A$1,tab_z,2,FALSE)&amp;(10+((ROW()-3)*4))&amp;":"&amp;VLOOKUP($A$1,tab_z,3,FALSE)&amp;(13+((ROW()-3)*4))),BD!$E$9)*BD!$F$9)</f>
        <v/>
      </c>
      <c r="AA10" s="35" t="str">
        <f ca="1">IF($A10="","",COUNTIF(INDIRECT("'Planning'!"&amp;VLOOKUP($A$1,tab_z,2,FALSE)&amp;(10+((ROW()-3)*4))&amp;":"&amp;VLOOKUP($A$1,tab_z,3,FALSE)&amp;(13+((ROW()-3)*4))),BD!$E$10)*BD!$F$10)</f>
        <v/>
      </c>
      <c r="AB10" s="35" t="str">
        <f ca="1">IF($A10="","",COUNTIF(INDIRECT("'Planning'!"&amp;VLOOKUP($A$1,tab_z,2,FALSE)&amp;(10+((ROW()-3)*4))&amp;":"&amp;VLOOKUP($A$1,tab_z,3,FALSE)&amp;(13+((ROW()-3)*4))),BD!$E$11)*BD!$F$11)</f>
        <v/>
      </c>
      <c r="AC10" s="35" t="str">
        <f ca="1">IF($A10="","",COUNTIF(INDIRECT("'Planning'!"&amp;VLOOKUP($A$1,tab_z,2,FALSE)&amp;(10+((ROW()-3)*4))&amp;":"&amp;VLOOKUP($A$1,tab_z,3,FALSE)&amp;(13+((ROW()-3)*4))),BD!$E$12)*BD!$F$12)</f>
        <v/>
      </c>
      <c r="AD10" s="35" t="str">
        <f ca="1">IF($A10="","",COUNTIF(INDIRECT("'Planning'!"&amp;VLOOKUP($A$1,tab_z,2,FALSE)&amp;(10+((ROW()-3)*4))&amp;":"&amp;VLOOKUP($A$1,tab_z,3,FALSE)&amp;(13+((ROW()-3)*4))),BD!$E$13)*BD!$F$13)</f>
        <v/>
      </c>
      <c r="AE10" s="35" t="str">
        <f ca="1">IF($A10="","",COUNTIF(INDIRECT("'Planning'!"&amp;VLOOKUP($A$1,tab_z,2,FALSE)&amp;(10+((ROW()-3)*4))&amp;":"&amp;VLOOKUP($A$1,tab_z,3,FALSE)&amp;(13+((ROW()-3)*4))),BD!$E$14)*BD!$F$14)</f>
        <v/>
      </c>
      <c r="AF10" s="35" t="str">
        <f ca="1">IF($A10="","",COUNTIF(INDIRECT("'Planning'!"&amp;VLOOKUP($A$1,tab_z,2,FALSE)&amp;(10+((ROW()-3)*4))&amp;":"&amp;VLOOKUP($A$1,tab_z,3,FALSE)&amp;(13+((ROW()-3)*4))),BD!$E$15)*BD!$F$15)</f>
        <v/>
      </c>
      <c r="AG10" s="35" t="str">
        <f ca="1">IF($A10="","",COUNTIF(INDIRECT("'Planning'!"&amp;VLOOKUP($A$1,tab_z,2,FALSE)&amp;(10+((ROW()-3)*4))&amp;":"&amp;VLOOKUP($A$1,tab_z,3,FALSE)&amp;(13+((ROW()-3)*4))),BD!$E$16)*BD!$F$16)</f>
        <v/>
      </c>
      <c r="AH10" s="35" t="str">
        <f ca="1">IF($A10="","",COUNTIF(INDIRECT("'Planning'!"&amp;VLOOKUP($A$1,tab_z,2,FALSE)&amp;(10+((ROW()-3)*4))&amp;":"&amp;VLOOKUP($A$1,tab_z,3,FALSE)&amp;(13+((ROW()-3)*4))),BD!$E$17)*BD!$F$17)</f>
        <v/>
      </c>
      <c r="AI10" s="35" t="str">
        <f ca="1">IF($A10="","",COUNTIF(INDIRECT("'Planning'!"&amp;VLOOKUP($A$1,tab_z,2,FALSE)&amp;(10+((ROW()-3)*4))&amp;":"&amp;VLOOKUP($A$1,tab_z,3,FALSE)&amp;(13+((ROW()-3)*4))),BD!$E$18)*BD!$F$18)</f>
        <v/>
      </c>
      <c r="AJ10" s="35" t="str">
        <f ca="1">IF($A10="","",COUNTIF(INDIRECT("'Planning'!"&amp;VLOOKUP($A$1,tab_z,2,FALSE)&amp;(10+((ROW()-3)*4))&amp;":"&amp;VLOOKUP($A$1,tab_z,3,FALSE)&amp;(13+((ROW()-3)*4))),BD!$E$19)*BD!$F$19)</f>
        <v/>
      </c>
      <c r="AK10" s="35" t="str">
        <f ca="1">IF($A10="","",COUNTIF(INDIRECT("'Planning'!"&amp;VLOOKUP($A$1,tab_z,2,FALSE)&amp;(10+((ROW()-3)*4))&amp;":"&amp;VLOOKUP($A$1,tab_z,3,FALSE)&amp;(13+((ROW()-3)*4))),BD!$E$20)*BD!$F$20)</f>
        <v/>
      </c>
      <c r="AL10" s="35">
        <f t="shared" ca="1" si="3"/>
        <v>0</v>
      </c>
      <c r="AM10" s="35" t="str">
        <f ca="1">IF($A10="","",COUNTIF(INDIRECT("'Planning'!"&amp;VLOOKUP($A$1,tab_z,2,FALSE)&amp;(10+((ROW()-3)*4))&amp;":"&amp;VLOOKUP($A$1,tab_z,3,FALSE)&amp;(13+((ROW()-3)*4))),BD!$H$2)*BD!$I$2)</f>
        <v/>
      </c>
      <c r="AN10" s="35" t="str">
        <f ca="1">IF($A10="","",COUNTIF(INDIRECT("'Planning'!"&amp;VLOOKUP($A$1,tab_z,2,FALSE)&amp;(10+((ROW()-3)*4))&amp;":"&amp;VLOOKUP($A$1,tab_z,3,FALSE)&amp;(13+((ROW()-3)*4))),BD!$H$3)*BD!$I$3)</f>
        <v/>
      </c>
      <c r="AO10" s="35" t="str">
        <f ca="1">IF($A10="","",COUNTIF(INDIRECT("'Planning'!"&amp;VLOOKUP($A$1,tab_z,2,FALSE)&amp;(10+((ROW()-3)*4))&amp;":"&amp;VLOOKUP($A$1,tab_z,3,FALSE)&amp;(13+((ROW()-3)*4))),BD!$H$4)*BD!$I$4)</f>
        <v/>
      </c>
      <c r="AP10" s="35" t="str">
        <f ca="1">IF($A10="","",COUNTIF(INDIRECT("'Planning'!"&amp;VLOOKUP($A$1,tab_z,2,FALSE)&amp;(10+((ROW()-3)*4))&amp;":"&amp;VLOOKUP($A$1,tab_z,3,FALSE)&amp;(13+((ROW()-3)*4))),BD!$H$5)*BD!$I$5)</f>
        <v/>
      </c>
      <c r="AQ10" s="35" t="str">
        <f ca="1">IF($A10="","",COUNTIF(INDIRECT("'Planning'!"&amp;VLOOKUP($A$1,tab_z,2,FALSE)&amp;(10+((ROW()-3)*4))&amp;":"&amp;VLOOKUP($A$1,tab_z,3,FALSE)&amp;(13+((ROW()-3)*4))),BD!$H$6)*BD!$I$6)</f>
        <v/>
      </c>
      <c r="AR10" s="35" t="str">
        <f ca="1">IF($A10="","",COUNTIF(INDIRECT("'Planning'!"&amp;VLOOKUP($A$1,tab_z,2,FALSE)&amp;(10+((ROW()-3)*4))&amp;":"&amp;VLOOKUP($A$1,tab_z,3,FALSE)&amp;(13+((ROW()-3)*4))),BD!$H$7)*BD!$I$7)</f>
        <v/>
      </c>
      <c r="AS10" s="35" t="str">
        <f ca="1">IF($A10="","",COUNTIF(INDIRECT("'Planning'!"&amp;VLOOKUP($A$1,tab_z,2,FALSE)&amp;(10+((ROW()-3)*4))&amp;":"&amp;VLOOKUP($A$1,tab_z,3,FALSE)&amp;(13+((ROW()-3)*4))),BD!$H$8)*BD!$I$8)</f>
        <v/>
      </c>
      <c r="AT10" s="35" t="str">
        <f ca="1">IF($A10="","",COUNTIF(INDIRECT("'Planning'!"&amp;VLOOKUP($A$1,tab_z,2,FALSE)&amp;(10+((ROW()-3)*4))&amp;":"&amp;VLOOKUP($A$1,tab_z,3,FALSE)&amp;(13+((ROW()-3)*4))),BD!$H$9)*BD!$I$9)</f>
        <v/>
      </c>
      <c r="AU10" s="35" t="str">
        <f ca="1">IF($A10="","",COUNTIF(INDIRECT("'Planning'!"&amp;VLOOKUP($A$1,tab_z,2,FALSE)&amp;(10+((ROW()-3)*4))&amp;":"&amp;VLOOKUP($A$1,tab_z,3,FALSE)&amp;(13+((ROW()-3)*4))),BD!$H$10)*BD!$I$10)</f>
        <v/>
      </c>
      <c r="AV10" s="35" t="str">
        <f ca="1">IF($A10="","",COUNTIF(INDIRECT("'Planning'!"&amp;VLOOKUP($A$1,tab_z,2,FALSE)&amp;(10+((ROW()-3)*4))&amp;":"&amp;VLOOKUP($A$1,tab_z,3,FALSE)&amp;(13+((ROW()-3)*4))),BD!$H$11)*BD!$I$11)</f>
        <v/>
      </c>
      <c r="AW10" s="35" t="str">
        <f ca="1">IF($A10="","",COUNTIF(INDIRECT("'Planning'!"&amp;VLOOKUP($A$1,tab_z,2,FALSE)&amp;(10+((ROW()-3)*4))&amp;":"&amp;VLOOKUP($A$1,tab_z,3,FALSE)&amp;(13+((ROW()-3)*4))),BD!$H$12)*BD!$I$12)</f>
        <v/>
      </c>
      <c r="AX10" s="35" t="str">
        <f ca="1">IF($A10="","",COUNTIF(INDIRECT("'Planning'!"&amp;VLOOKUP($A$1,tab_z,2,FALSE)&amp;(10+((ROW()-3)*4))&amp;":"&amp;VLOOKUP($A$1,tab_z,3,FALSE)&amp;(13+((ROW()-3)*4))),BD!$H$13)*BD!$I$13)</f>
        <v/>
      </c>
      <c r="AY10" s="35" t="str">
        <f ca="1">IF($A10="","",COUNTIF(INDIRECT("'Planning'!"&amp;VLOOKUP($A$1,tab_z,2,FALSE)&amp;(10+((ROW()-3)*4))&amp;":"&amp;VLOOKUP($A$1,tab_z,3,FALSE)&amp;(13+((ROW()-3)*4))),BD!$H$14)*BD!$I$14)</f>
        <v/>
      </c>
      <c r="AZ10" s="35" t="str">
        <f ca="1">IF($A10="","",COUNTIF(INDIRECT("'Planning'!"&amp;VLOOKUP($A$1,tab_z,2,FALSE)&amp;(10+((ROW()-3)*4))&amp;":"&amp;VLOOKUP($A$1,tab_z,3,FALSE)&amp;(13+((ROW()-3)*4))),BD!$H$15)*BD!$I$15)</f>
        <v/>
      </c>
      <c r="BA10" s="35" t="str">
        <f ca="1">IF($A10="","",COUNTIF(INDIRECT("'Planning'!"&amp;VLOOKUP($A$1,tab_z,2,FALSE)&amp;(10+((ROW()-3)*4))&amp;":"&amp;VLOOKUP($A$1,tab_z,3,FALSE)&amp;(13+((ROW()-3)*4))),BD!$H$16)*BD!$I$16)</f>
        <v/>
      </c>
      <c r="BB10" s="35" t="str">
        <f ca="1">IF($A10="","",COUNTIF(INDIRECT("'Planning'!"&amp;VLOOKUP($A$1,tab_z,2,FALSE)&amp;(10+((ROW()-3)*4))&amp;":"&amp;VLOOKUP($A$1,tab_z,3,FALSE)&amp;(13+((ROW()-3)*4))),BD!$H$17)*BD!$I$17)</f>
        <v/>
      </c>
      <c r="BC10" s="35" t="str">
        <f ca="1">IF($A10="","",COUNTIF(INDIRECT("'Planning'!"&amp;VLOOKUP($A$1,tab_z,2,FALSE)&amp;(10+((ROW()-3)*4))&amp;":"&amp;VLOOKUP($A$1,tab_z,3,FALSE)&amp;(13+((ROW()-3)*4))),BD!$H$18)*BD!$I$18)</f>
        <v/>
      </c>
      <c r="BD10" s="35" t="str">
        <f ca="1">IF($A10="","",COUNTIF(INDIRECT("'Planning'!"&amp;VLOOKUP($A$1,tab_z,2,FALSE)&amp;(10+((ROW()-3)*4))&amp;":"&amp;VLOOKUP($A$1,tab_z,3,FALSE)&amp;(13+((ROW()-3)*4))),BD!$H$19)*BD!$I$19)</f>
        <v/>
      </c>
      <c r="BE10" s="35" t="str">
        <f ca="1">IF($A10="","",COUNTIF(INDIRECT("'Planning'!"&amp;VLOOKUP($A$1,tab_z,2,FALSE)&amp;(10+((ROW()-3)*4))&amp;":"&amp;VLOOKUP($A$1,tab_z,3,FALSE)&amp;(13+((ROW()-3)*4))),BD!$H$20)*BD!$I$20)</f>
        <v/>
      </c>
      <c r="BF10" s="35">
        <f t="shared" ca="1" si="4"/>
        <v>0</v>
      </c>
      <c r="BG10" s="35" t="str">
        <f ca="1">IF($A10="","",COUNTIF(INDIRECT("'Planning'!"&amp;VLOOKUP($A$1,tab_z,2,FALSE)&amp;(10+((ROW()-3)*4))&amp;":"&amp;VLOOKUP($A$1,tab_z,3,FALSE)&amp;(13+((ROW()-3)*4))),BD!$K$2)*BD!$L$2)</f>
        <v/>
      </c>
      <c r="BH10" s="35" t="str">
        <f ca="1">IF($A10="","",COUNTIF(INDIRECT("'Planning'!"&amp;VLOOKUP($A$1,tab_z,2,FALSE)&amp;(10+((ROW()-3)*4))&amp;":"&amp;VLOOKUP($A$1,tab_z,3,FALSE)&amp;(13+((ROW()-3)*4))),BD!$K$3)*BD!$L$3)</f>
        <v/>
      </c>
      <c r="BI10" s="35" t="str">
        <f ca="1">IF($A10="","",COUNTIF(INDIRECT("'Planning'!"&amp;VLOOKUP($A$1,tab_z,2,FALSE)&amp;(10+((ROW()-3)*4))&amp;":"&amp;VLOOKUP($A$1,tab_z,3,FALSE)&amp;(13+((ROW()-3)*4))),BD!$K$4)*BD!$L$4)</f>
        <v/>
      </c>
      <c r="BJ10" s="35" t="str">
        <f ca="1">IF($A10="","",COUNTIF(INDIRECT("'Planning'!"&amp;VLOOKUP($A$1,tab_z,2,FALSE)&amp;(10+((ROW()-3)*4))&amp;":"&amp;VLOOKUP($A$1,tab_z,3,FALSE)&amp;(13+((ROW()-3)*4))),BD!$K$5)*BD!$L$5)</f>
        <v/>
      </c>
      <c r="BK10" s="35" t="str">
        <f ca="1">IF($A10="","",COUNTIF(INDIRECT("'Planning'!"&amp;VLOOKUP($A$1,tab_z,2,FALSE)&amp;(10+((ROW()-3)*4))&amp;":"&amp;VLOOKUP($A$1,tab_z,3,FALSE)&amp;(13+((ROW()-3)*4))),BD!$K$6)*BD!$L$6)</f>
        <v/>
      </c>
      <c r="BL10" s="35" t="str">
        <f ca="1">IF($A10="","",COUNTIF(INDIRECT("'Planning'!"&amp;VLOOKUP($A$1,tab_z,2,FALSE)&amp;(10+((ROW()-3)*4))&amp;":"&amp;VLOOKUP($A$1,tab_z,3,FALSE)&amp;(13+((ROW()-3)*4))),BD!$K$7)*BD!$L$7)</f>
        <v/>
      </c>
      <c r="BM10" s="35" t="str">
        <f ca="1">IF($A10="","",COUNTIF(INDIRECT("'Planning'!"&amp;VLOOKUP($A$1,tab_z,2,FALSE)&amp;(10+((ROW()-3)*4))&amp;":"&amp;VLOOKUP($A$1,tab_z,3,FALSE)&amp;(13+((ROW()-3)*4))),BD!$K$8)*BD!$L$8)</f>
        <v/>
      </c>
      <c r="BN10" s="35" t="str">
        <f ca="1">IF($A10="","",COUNTIF(INDIRECT("'Planning'!"&amp;VLOOKUP($A$1,tab_z,2,FALSE)&amp;(10+((ROW()-3)*4))&amp;":"&amp;VLOOKUP($A$1,tab_z,3,FALSE)&amp;(13+((ROW()-3)*4))),BD!$K$9)*BD!$L$9)</f>
        <v/>
      </c>
      <c r="BO10" s="35" t="str">
        <f ca="1">IF($A10="","",COUNTIF(INDIRECT("'Planning'!"&amp;VLOOKUP($A$1,tab_z,2,FALSE)&amp;(10+((ROW()-3)*4))&amp;":"&amp;VLOOKUP($A$1,tab_z,3,FALSE)&amp;(13+((ROW()-3)*4))),BD!$K$10)*BD!$L$10)</f>
        <v/>
      </c>
      <c r="BP10" s="35" t="str">
        <f ca="1">IF($A10="","",COUNTIF(INDIRECT("'Planning'!"&amp;VLOOKUP($A$1,tab_z,2,FALSE)&amp;(10+((ROW()-3)*4))&amp;":"&amp;VLOOKUP($A$1,tab_z,3,FALSE)&amp;(13+((ROW()-3)*4))),BD!$K$11)*BD!$L$11)</f>
        <v/>
      </c>
      <c r="BQ10" s="35" t="str">
        <f ca="1">IF($A10="","",COUNTIF(INDIRECT("'Planning'!"&amp;VLOOKUP($A$1,tab_z,2,FALSE)&amp;(10+((ROW()-3)*4))&amp;":"&amp;VLOOKUP($A$1,tab_z,3,FALSE)&amp;(13+((ROW()-3)*4))),BD!$K$12)*BD!$L$12)</f>
        <v/>
      </c>
      <c r="BR10" s="35" t="str">
        <f ca="1">IF($A10="","",COUNTIF(INDIRECT("'Planning'!"&amp;VLOOKUP($A$1,tab_z,2,FALSE)&amp;(10+((ROW()-3)*4))&amp;":"&amp;VLOOKUP($A$1,tab_z,3,FALSE)&amp;(13+((ROW()-3)*4))),BD!$K$13)*BD!$L$13)</f>
        <v/>
      </c>
      <c r="BS10" s="35" t="str">
        <f ca="1">IF($A10="","",COUNTIF(INDIRECT("'Planning'!"&amp;VLOOKUP($A$1,tab_z,2,FALSE)&amp;(10+((ROW()-3)*4))&amp;":"&amp;VLOOKUP($A$1,tab_z,3,FALSE)&amp;(13+((ROW()-3)*4))),BD!$K$14)*BD!$L$14)</f>
        <v/>
      </c>
      <c r="BT10" s="35" t="str">
        <f ca="1">IF($A10="","",COUNTIF(INDIRECT("'Planning'!"&amp;VLOOKUP($A$1,tab_z,2,FALSE)&amp;(10+((ROW()-3)*4))&amp;":"&amp;VLOOKUP($A$1,tab_z,3,FALSE)&amp;(13+((ROW()-3)*4))),BD!$K$15)*BD!$L$15)</f>
        <v/>
      </c>
      <c r="BU10" s="35" t="str">
        <f ca="1">IF($A10="","",COUNTIF(INDIRECT("'Planning'!"&amp;VLOOKUP($A$1,tab_z,2,FALSE)&amp;(10+((ROW()-3)*4))&amp;":"&amp;VLOOKUP($A$1,tab_z,3,FALSE)&amp;(13+((ROW()-3)*4))),BD!$K$16)*BD!$L$16)</f>
        <v/>
      </c>
      <c r="BV10" s="35" t="str">
        <f ca="1">IF($A10="","",COUNTIF(INDIRECT("'Planning'!"&amp;VLOOKUP($A$1,tab_z,2,FALSE)&amp;(10+((ROW()-3)*4))&amp;":"&amp;VLOOKUP($A$1,tab_z,3,FALSE)&amp;(13+((ROW()-3)*4))),BD!$K$17)*BD!$L$17)</f>
        <v/>
      </c>
      <c r="BW10" s="35" t="str">
        <f ca="1">IF($A10="","",COUNTIF(INDIRECT("'Planning'!"&amp;VLOOKUP($A$1,tab_z,2,FALSE)&amp;(10+((ROW()-3)*4))&amp;":"&amp;VLOOKUP($A$1,tab_z,3,FALSE)&amp;(13+((ROW()-3)*4))),BD!$K$18)*BD!$L$18)</f>
        <v/>
      </c>
      <c r="BX10" s="35" t="str">
        <f ca="1">IF($A10="","",COUNTIF(INDIRECT("'Planning'!"&amp;VLOOKUP($A$1,tab_z,2,FALSE)&amp;(10+((ROW()-3)*4))&amp;":"&amp;VLOOKUP($A$1,tab_z,3,FALSE)&amp;(13+((ROW()-3)*4))),BD!$K$19)*BD!$L$19)</f>
        <v/>
      </c>
      <c r="BY10" s="35" t="str">
        <f ca="1">IF($A10="","",COUNTIF(INDIRECT("'Planning'!"&amp;VLOOKUP($A$1,tab_z,2,FALSE)&amp;(10+((ROW()-3)*4))&amp;":"&amp;VLOOKUP($A$1,tab_z,3,FALSE)&amp;(13+((ROW()-3)*4))),BD!$K$20)*BD!$L$20)</f>
        <v/>
      </c>
      <c r="BZ10" s="35">
        <f t="shared" ca="1" si="5"/>
        <v>0</v>
      </c>
      <c r="CA10" s="35" t="str">
        <f ca="1">IF($A10="","",COUNTIF(INDIRECT("'Planning'!"&amp;VLOOKUP($A$1,tab_z,2,FALSE)&amp;(10+((ROW()-3)*4))&amp;":"&amp;VLOOKUP($A$1,tab_z,3,FALSE)&amp;(13+((ROW()-3)*4))),BD!$N$2)*BD!$O$2)</f>
        <v/>
      </c>
      <c r="CB10" s="35" t="str">
        <f ca="1">IF($A10="","",COUNTIF(INDIRECT("'Planning'!"&amp;VLOOKUP($A$1,tab_z,2,FALSE)&amp;(10+((ROW()-3)*4))&amp;":"&amp;VLOOKUP($A$1,tab_z,3,FALSE)&amp;(13+((ROW()-3)*4))),BD!$N$3)*BD!$O$3)</f>
        <v/>
      </c>
      <c r="CC10" s="35" t="str">
        <f ca="1">IF($A10="","",COUNTIF(INDIRECT("'Planning'!"&amp;VLOOKUP($A$1,tab_z,2,FALSE)&amp;(10+((ROW()-3)*4))&amp;":"&amp;VLOOKUP($A$1,tab_z,3,FALSE)&amp;(13+((ROW()-3)*4))),BD!$N$4)*BD!$O$4)</f>
        <v/>
      </c>
      <c r="CD10" s="35" t="str">
        <f ca="1">IF($A10="","",COUNTIF(INDIRECT("'Planning'!"&amp;VLOOKUP($A$1,tab_z,2,FALSE)&amp;(10+((ROW()-3)*4))&amp;":"&amp;VLOOKUP($A$1,tab_z,3,FALSE)&amp;(13+((ROW()-3)*4))),BD!$N$5)*BD!$O$5)</f>
        <v/>
      </c>
      <c r="CE10" s="35" t="str">
        <f ca="1">IF($A10="","",COUNTIF(INDIRECT("'Planning'!"&amp;VLOOKUP($A$1,tab_z,2,FALSE)&amp;(10+((ROW()-3)*4))&amp;":"&amp;VLOOKUP($A$1,tab_z,3,FALSE)&amp;(13+((ROW()-3)*4))),BD!$N$6)*BD!$O$6)</f>
        <v/>
      </c>
      <c r="CF10" s="35" t="str">
        <f ca="1">IF($A10="","",COUNTIF(INDIRECT("'Planning'!"&amp;VLOOKUP($A$1,tab_z,2,FALSE)&amp;(10+((ROW()-3)*4))&amp;":"&amp;VLOOKUP($A$1,tab_z,3,FALSE)&amp;(13+((ROW()-3)*4))),BD!$N$7)*BD!$O$7)</f>
        <v/>
      </c>
      <c r="CG10" s="35" t="str">
        <f ca="1">IF($A10="","",COUNTIF(INDIRECT("'Planning'!"&amp;VLOOKUP($A$1,tab_z,2,FALSE)&amp;(10+((ROW()-3)*4))&amp;":"&amp;VLOOKUP($A$1,tab_z,3,FALSE)&amp;(13+((ROW()-3)*4))),BD!$N$8)*BD!$O$8)</f>
        <v/>
      </c>
      <c r="CH10" s="35" t="str">
        <f ca="1">IF($A10="","",COUNTIF(INDIRECT("'Planning'!"&amp;VLOOKUP($A$1,tab_z,2,FALSE)&amp;(10+((ROW()-3)*4))&amp;":"&amp;VLOOKUP($A$1,tab_z,3,FALSE)&amp;(13+((ROW()-3)*4))),BD!$N$9)*BD!$O$9)</f>
        <v/>
      </c>
      <c r="CI10" s="35" t="str">
        <f ca="1">IF($A10="","",COUNTIF(INDIRECT("'Planning'!"&amp;VLOOKUP($A$1,tab_z,2,FALSE)&amp;(10+((ROW()-3)*4))&amp;":"&amp;VLOOKUP($A$1,tab_z,3,FALSE)&amp;(13+((ROW()-3)*4))),BD!$N$10)*BD!$O$10)</f>
        <v/>
      </c>
      <c r="CJ10" s="35" t="str">
        <f ca="1">IF($A10="","",COUNTIF(INDIRECT("'Planning'!"&amp;VLOOKUP($A$1,tab_z,2,FALSE)&amp;(10+((ROW()-3)*4))&amp;":"&amp;VLOOKUP($A$1,tab_z,3,FALSE)&amp;(13+((ROW()-3)*4))),BD!$N$11)*BD!$O$11)</f>
        <v/>
      </c>
      <c r="CK10" s="35" t="str">
        <f ca="1">IF($A10="","",COUNTIF(INDIRECT("'Planning'!"&amp;VLOOKUP($A$1,tab_z,2,FALSE)&amp;(10+((ROW()-3)*4))&amp;":"&amp;VLOOKUP($A$1,tab_z,3,FALSE)&amp;(13+((ROW()-3)*4))),BD!$N$12)*BD!$O$12)</f>
        <v/>
      </c>
      <c r="CL10" s="35" t="str">
        <f ca="1">IF($A10="","",COUNTIF(INDIRECT("'Planning'!"&amp;VLOOKUP($A$1,tab_z,2,FALSE)&amp;(10+((ROW()-3)*4))&amp;":"&amp;VLOOKUP($A$1,tab_z,3,FALSE)&amp;(13+((ROW()-3)*4))),BD!$N$13)*BD!$O$13)</f>
        <v/>
      </c>
      <c r="CM10" s="35" t="str">
        <f ca="1">IF($A10="","",COUNTIF(INDIRECT("'Planning'!"&amp;VLOOKUP($A$1,tab_z,2,FALSE)&amp;(10+((ROW()-3)*4))&amp;":"&amp;VLOOKUP($A$1,tab_z,3,FALSE)&amp;(13+((ROW()-3)*4))),BD!$N$14)*BD!$O$14)</f>
        <v/>
      </c>
      <c r="CN10" s="35" t="str">
        <f ca="1">IF($A10="","",COUNTIF(INDIRECT("'Planning'!"&amp;VLOOKUP($A$1,tab_z,2,FALSE)&amp;(10+((ROW()-3)*4))&amp;":"&amp;VLOOKUP($A$1,tab_z,3,FALSE)&amp;(13+((ROW()-3)*4))),BD!$N$15)*BD!$O$15)</f>
        <v/>
      </c>
      <c r="CO10" s="35" t="str">
        <f ca="1">IF($A10="","",COUNTIF(INDIRECT("'Planning'!"&amp;VLOOKUP($A$1,tab_z,2,FALSE)&amp;(10+((ROW()-3)*4))&amp;":"&amp;VLOOKUP($A$1,tab_z,3,FALSE)&amp;(13+((ROW()-3)*4))),BD!$N$16)*BD!$O$16)</f>
        <v/>
      </c>
      <c r="CP10" s="35" t="str">
        <f ca="1">IF($A10="","",COUNTIF(INDIRECT("'Planning'!"&amp;VLOOKUP($A$1,tab_z,2,FALSE)&amp;(10+((ROW()-3)*4))&amp;":"&amp;VLOOKUP($A$1,tab_z,3,FALSE)&amp;(13+((ROW()-3)*4))),BD!$N$17)*BD!$O$17)</f>
        <v/>
      </c>
      <c r="CQ10" s="35" t="str">
        <f ca="1">IF($A10="","",COUNTIF(INDIRECT("'Planning'!"&amp;VLOOKUP($A$1,tab_z,2,FALSE)&amp;(10+((ROW()-3)*4))&amp;":"&amp;VLOOKUP($A$1,tab_z,3,FALSE)&amp;(13+((ROW()-3)*4))),BD!$N$18)*BD!$O$18)</f>
        <v/>
      </c>
      <c r="CR10" s="35" t="str">
        <f ca="1">IF($A10="","",COUNTIF(INDIRECT("'Planning'!"&amp;VLOOKUP($A$1,tab_z,2,FALSE)&amp;(10+((ROW()-3)*4))&amp;":"&amp;VLOOKUP($A$1,tab_z,3,FALSE)&amp;(13+((ROW()-3)*4))),BD!$N$19)*BD!$O$19)</f>
        <v/>
      </c>
      <c r="CS10" s="35" t="str">
        <f ca="1">IF($A10="","",COUNTIF(INDIRECT("'Planning'!"&amp;VLOOKUP($A$1,tab_z,2,FALSE)&amp;(10+((ROW()-3)*4))&amp;":"&amp;VLOOKUP($A$1,tab_z,3,FALSE)&amp;(13+((ROW()-3)*4))),BD!$N$20)*BD!$O$20)</f>
        <v/>
      </c>
      <c r="CT10" s="35">
        <f t="shared" ca="1" si="6"/>
        <v>0</v>
      </c>
      <c r="CU10" s="35" t="str">
        <f ca="1">IF($A10="","",COUNTIF(INDIRECT("'Planning'!"&amp;VLOOKUP($A$1,tab_z,2,FALSE)&amp;(10+((ROW()-3)*4))&amp;":"&amp;VLOOKUP($A$1,tab_z,3,FALSE)&amp;(13+((ROW()-3)*4))),BD!$Q$2)*BD!$R$2)</f>
        <v/>
      </c>
      <c r="CV10" s="35" t="str">
        <f ca="1">IF($A10="","",COUNTIF(INDIRECT("'Planning'!"&amp;VLOOKUP($A$1,tab_z,2,FALSE)&amp;(10+((ROW()-3)*4))&amp;":"&amp;VLOOKUP($A$1,tab_z,3,FALSE)&amp;(13+((ROW()-3)*4))),BD!$Q$3)*BD!$R$3)</f>
        <v/>
      </c>
      <c r="CW10" s="35" t="str">
        <f ca="1">IF($A10="","",COUNTIF(INDIRECT("'Planning'!"&amp;VLOOKUP($A$1,tab_z,2,FALSE)&amp;(10+((ROW()-3)*4))&amp;":"&amp;VLOOKUP($A$1,tab_z,3,FALSE)&amp;(13+((ROW()-3)*4))),BD!$Q$4)*BD!$R$4)</f>
        <v/>
      </c>
      <c r="CX10" s="35" t="str">
        <f ca="1">IF($A10="","",COUNTIF(INDIRECT("'Planning'!"&amp;VLOOKUP($A$1,tab_z,2,FALSE)&amp;(10+((ROW()-3)*4))&amp;":"&amp;VLOOKUP($A$1,tab_z,3,FALSE)&amp;(13+((ROW()-3)*4))),BD!$Q$5)*BD!$R$5)</f>
        <v/>
      </c>
      <c r="CY10" s="35" t="str">
        <f ca="1">IF($A10="","",COUNTIF(INDIRECT("'Planning'!"&amp;VLOOKUP($A$1,tab_z,2,FALSE)&amp;(10+((ROW()-3)*4))&amp;":"&amp;VLOOKUP($A$1,tab_z,3,FALSE)&amp;(13+((ROW()-3)*4))),BD!$Q$6)*BD!$R$6)</f>
        <v/>
      </c>
      <c r="CZ10" s="35" t="str">
        <f ca="1">IF($A10="","",COUNTIF(INDIRECT("'Planning'!"&amp;VLOOKUP($A$1,tab_z,2,FALSE)&amp;(10+((ROW()-3)*4))&amp;":"&amp;VLOOKUP($A$1,tab_z,3,FALSE)&amp;(13+((ROW()-3)*4))),BD!$Q$7)*BD!$R$7)</f>
        <v/>
      </c>
      <c r="DA10" s="35" t="str">
        <f ca="1">IF($A10="","",COUNTIF(INDIRECT("'Planning'!"&amp;VLOOKUP($A$1,tab_z,2,FALSE)&amp;(10+((ROW()-3)*4))&amp;":"&amp;VLOOKUP($A$1,tab_z,3,FALSE)&amp;(13+((ROW()-3)*4))),BD!$Q$8)*BD!$R$8)</f>
        <v/>
      </c>
      <c r="DB10" s="35" t="str">
        <f ca="1">IF($A10="","",COUNTIF(INDIRECT("'Planning'!"&amp;VLOOKUP($A$1,tab_z,2,FALSE)&amp;(10+((ROW()-3)*4))&amp;":"&amp;VLOOKUP($A$1,tab_z,3,FALSE)&amp;(13+((ROW()-3)*4))),BD!$Q$9)*BD!$R$9)</f>
        <v/>
      </c>
      <c r="DC10" s="35" t="str">
        <f ca="1">IF($A10="","",COUNTIF(INDIRECT("'Planning'!"&amp;VLOOKUP($A$1,tab_z,2,FALSE)&amp;(10+((ROW()-3)*4))&amp;":"&amp;VLOOKUP($A$1,tab_z,3,FALSE)&amp;(13+((ROW()-3)*4))),BD!$Q$10)*BD!$R$10)</f>
        <v/>
      </c>
      <c r="DD10" s="35" t="str">
        <f ca="1">IF($A10="","",COUNTIF(INDIRECT("'Planning'!"&amp;VLOOKUP($A$1,tab_z,2,FALSE)&amp;(10+((ROW()-3)*4))&amp;":"&amp;VLOOKUP($A$1,tab_z,3,FALSE)&amp;(13+((ROW()-3)*4))),BD!$Q$11)*BD!$R$11)</f>
        <v/>
      </c>
      <c r="DE10" s="35" t="str">
        <f ca="1">IF($A10="","",COUNTIF(INDIRECT("'Planning'!"&amp;VLOOKUP($A$1,tab_z,2,FALSE)&amp;(10+((ROW()-3)*4))&amp;":"&amp;VLOOKUP($A$1,tab_z,3,FALSE)&amp;(13+((ROW()-3)*4))),BD!$Q$12)*BD!$R$12)</f>
        <v/>
      </c>
      <c r="DF10" s="35" t="str">
        <f ca="1">IF($A10="","",COUNTIF(INDIRECT("'Planning'!"&amp;VLOOKUP($A$1,tab_z,2,FALSE)&amp;(10+((ROW()-3)*4))&amp;":"&amp;VLOOKUP($A$1,tab_z,3,FALSE)&amp;(13+((ROW()-3)*4))),BD!$Q$13)*BD!$R$13)</f>
        <v/>
      </c>
      <c r="DG10" s="35" t="str">
        <f ca="1">IF($A10="","",COUNTIF(INDIRECT("'Planning'!"&amp;VLOOKUP($A$1,tab_z,2,FALSE)&amp;(10+((ROW()-3)*4))&amp;":"&amp;VLOOKUP($A$1,tab_z,3,FALSE)&amp;(13+((ROW()-3)*4))),BD!$Q$14)*BD!$R$14)</f>
        <v/>
      </c>
      <c r="DH10" s="35" t="str">
        <f ca="1">IF($A10="","",COUNTIF(INDIRECT("'Planning'!"&amp;VLOOKUP($A$1,tab_z,2,FALSE)&amp;(10+((ROW()-3)*4))&amp;":"&amp;VLOOKUP($A$1,tab_z,3,FALSE)&amp;(13+((ROW()-3)*4))),BD!$Q$15)*BD!$R$15)</f>
        <v/>
      </c>
      <c r="DI10" s="35" t="str">
        <f ca="1">IF($A10="","",COUNTIF(INDIRECT("'Planning'!"&amp;VLOOKUP($A$1,tab_z,2,FALSE)&amp;(10+((ROW()-3)*4))&amp;":"&amp;VLOOKUP($A$1,tab_z,3,FALSE)&amp;(13+((ROW()-3)*4))),BD!$Q$16)*BD!$R$16)</f>
        <v/>
      </c>
      <c r="DJ10" s="35" t="str">
        <f ca="1">IF($A10="","",COUNTIF(INDIRECT("'Planning'!"&amp;VLOOKUP($A$1,tab_z,2,FALSE)&amp;(10+((ROW()-3)*4))&amp;":"&amp;VLOOKUP($A$1,tab_z,3,FALSE)&amp;(13+((ROW()-3)*4))),BD!$Q$17)*BD!$R$17)</f>
        <v/>
      </c>
      <c r="DK10" s="35" t="str">
        <f ca="1">IF($A10="","",COUNTIF(INDIRECT("'Planning'!"&amp;VLOOKUP($A$1,tab_z,2,FALSE)&amp;(10+((ROW()-3)*4))&amp;":"&amp;VLOOKUP($A$1,tab_z,3,FALSE)&amp;(13+((ROW()-3)*4))),BD!$Q$18)*BD!$R$18)</f>
        <v/>
      </c>
      <c r="DL10" s="35" t="str">
        <f ca="1">IF($A10="","",COUNTIF(INDIRECT("'Planning'!"&amp;VLOOKUP($A$1,tab_z,2,FALSE)&amp;(10+((ROW()-3)*4))&amp;":"&amp;VLOOKUP($A$1,tab_z,3,FALSE)&amp;(13+((ROW()-3)*4))),BD!$Q$19)*BD!$R$19)</f>
        <v/>
      </c>
      <c r="DM10" s="35" t="str">
        <f ca="1">IF($A10="","",COUNTIF(INDIRECT("'Planning'!"&amp;VLOOKUP($A$1,tab_z,2,FALSE)&amp;(10+((ROW()-3)*4))&amp;":"&amp;VLOOKUP($A$1,tab_z,3,FALSE)&amp;(13+((ROW()-3)*4))),BD!$Q$20)*BD!$R$20)</f>
        <v/>
      </c>
      <c r="DN10" s="35">
        <f t="shared" ca="1" si="7"/>
        <v>0</v>
      </c>
      <c r="DO10" s="35" t="str">
        <f ca="1">IF($A10="","",COUNTIF(INDIRECT("'Planning'!"&amp;VLOOKUP($A$1,tab_z,2,FALSE)&amp;(10+((ROW()-3)*4))&amp;":"&amp;VLOOKUP($A$1,tab_z,3,FALSE)&amp;(13+((ROW()-3)*4))),BD!$T$2)*BD!$U$2)</f>
        <v/>
      </c>
      <c r="DP10" s="35" t="str">
        <f ca="1">IF($A10="","",COUNTIF(INDIRECT("'Planning'!"&amp;VLOOKUP($A$1,tab_z,2,FALSE)&amp;(10+((ROW()-3)*4))&amp;":"&amp;VLOOKUP($A$1,tab_z,3,FALSE)&amp;(13+((ROW()-3)*4))),BD!$T$3)*BD!$U$3)</f>
        <v/>
      </c>
      <c r="DQ10" s="35" t="str">
        <f ca="1">IF($A10="","",COUNTIF(INDIRECT("'Planning'!"&amp;VLOOKUP($A$1,tab_z,2,FALSE)&amp;(10+((ROW()-3)*4))&amp;":"&amp;VLOOKUP($A$1,tab_z,3,FALSE)&amp;(13+((ROW()-3)*4))),BD!$T$4)*BD!$U$4)</f>
        <v/>
      </c>
      <c r="DR10" s="35" t="str">
        <f ca="1">IF($A10="","",COUNTIF(INDIRECT("'Planning'!"&amp;VLOOKUP($A$1,tab_z,2,FALSE)&amp;(10+((ROW()-3)*4))&amp;":"&amp;VLOOKUP($A$1,tab_z,3,FALSE)&amp;(13+((ROW()-3)*4))),BD!$T$5)*BD!$U$5)</f>
        <v/>
      </c>
      <c r="DS10" s="35" t="str">
        <f ca="1">IF($A10="","",COUNTIF(INDIRECT("'Planning'!"&amp;VLOOKUP($A$1,tab_z,2,FALSE)&amp;(10+((ROW()-3)*4))&amp;":"&amp;VLOOKUP($A$1,tab_z,3,FALSE)&amp;(13+((ROW()-3)*4))),BD!$T$6)*BD!$U$6)</f>
        <v/>
      </c>
      <c r="DT10" s="35" t="str">
        <f ca="1">IF($A10="","",COUNTIF(INDIRECT("'Planning'!"&amp;VLOOKUP($A$1,tab_z,2,FALSE)&amp;(10+((ROW()-3)*4))&amp;":"&amp;VLOOKUP($A$1,tab_z,3,FALSE)&amp;(13+((ROW()-3)*4))),BD!$T$7)*BD!$U$7)</f>
        <v/>
      </c>
      <c r="DU10" s="35" t="str">
        <f ca="1">IF($A10="","",COUNTIF(INDIRECT("'Planning'!"&amp;VLOOKUP($A$1,tab_z,2,FALSE)&amp;(10+((ROW()-3)*4))&amp;":"&amp;VLOOKUP($A$1,tab_z,3,FALSE)&amp;(13+((ROW()-3)*4))),BD!$T$8)*BD!$U$8)</f>
        <v/>
      </c>
      <c r="DV10" s="35" t="str">
        <f ca="1">IF($A10="","",COUNTIF(INDIRECT("'Planning'!"&amp;VLOOKUP($A$1,tab_z,2,FALSE)&amp;(10+((ROW()-3)*4))&amp;":"&amp;VLOOKUP($A$1,tab_z,3,FALSE)&amp;(13+((ROW()-3)*4))),BD!$T$9)*BD!$U$9)</f>
        <v/>
      </c>
      <c r="DW10" s="35" t="str">
        <f ca="1">IF($A10="","",COUNTIF(INDIRECT("'Planning'!"&amp;VLOOKUP($A$1,tab_z,2,FALSE)&amp;(10+((ROW()-3)*4))&amp;":"&amp;VLOOKUP($A$1,tab_z,3,FALSE)&amp;(13+((ROW()-3)*4))),BD!$T$10)*BD!$U$10)</f>
        <v/>
      </c>
      <c r="DX10" s="35" t="str">
        <f ca="1">IF($A10="","",COUNTIF(INDIRECT("'Planning'!"&amp;VLOOKUP($A$1,tab_z,2,FALSE)&amp;(10+((ROW()-3)*4))&amp;":"&amp;VLOOKUP($A$1,tab_z,3,FALSE)&amp;(13+((ROW()-3)*4))),BD!$T$11)*BD!$U$11)</f>
        <v/>
      </c>
      <c r="DY10" s="35" t="str">
        <f ca="1">IF($A10="","",COUNTIF(INDIRECT("'Planning'!"&amp;VLOOKUP($A$1,tab_z,2,FALSE)&amp;(10+((ROW()-3)*4))&amp;":"&amp;VLOOKUP($A$1,tab_z,3,FALSE)&amp;(13+((ROW()-3)*4))),BD!$T$12)*BD!$U$12)</f>
        <v/>
      </c>
      <c r="DZ10" s="35" t="str">
        <f ca="1">IF($A10="","",COUNTIF(INDIRECT("'Planning'!"&amp;VLOOKUP($A$1,tab_z,2,FALSE)&amp;(10+((ROW()-3)*4))&amp;":"&amp;VLOOKUP($A$1,tab_z,3,FALSE)&amp;(13+((ROW()-3)*4))),BD!$T$13)*BD!$U$13)</f>
        <v/>
      </c>
      <c r="EA10" s="35" t="str">
        <f ca="1">IF($A10="","",COUNTIF(INDIRECT("'Planning'!"&amp;VLOOKUP($A$1,tab_z,2,FALSE)&amp;(10+((ROW()-3)*4))&amp;":"&amp;VLOOKUP($A$1,tab_z,3,FALSE)&amp;(13+((ROW()-3)*4))),BD!$T$14)*BD!$U$14)</f>
        <v/>
      </c>
      <c r="EB10" s="35" t="str">
        <f ca="1">IF($A10="","",COUNTIF(INDIRECT("'Planning'!"&amp;VLOOKUP($A$1,tab_z,2,FALSE)&amp;(10+((ROW()-3)*4))&amp;":"&amp;VLOOKUP($A$1,tab_z,3,FALSE)&amp;(13+((ROW()-3)*4))),BD!$T$15)*BD!$U$15)</f>
        <v/>
      </c>
      <c r="EC10" s="35" t="str">
        <f ca="1">IF($A10="","",COUNTIF(INDIRECT("'Planning'!"&amp;VLOOKUP($A$1,tab_z,2,FALSE)&amp;(10+((ROW()-3)*4))&amp;":"&amp;VLOOKUP($A$1,tab_z,3,FALSE)&amp;(13+((ROW()-3)*4))),BD!$T$16)*BD!$U$16)</f>
        <v/>
      </c>
      <c r="ED10" s="35" t="str">
        <f ca="1">IF($A10="","",COUNTIF(INDIRECT("'Planning'!"&amp;VLOOKUP($A$1,tab_z,2,FALSE)&amp;(10+((ROW()-3)*4))&amp;":"&amp;VLOOKUP($A$1,tab_z,3,FALSE)&amp;(13+((ROW()-3)*4))),BD!$T$17)*BD!$U$17)</f>
        <v/>
      </c>
      <c r="EE10" s="35" t="str">
        <f ca="1">IF($A10="","",COUNTIF(INDIRECT("'Planning'!"&amp;VLOOKUP($A$1,tab_z,2,FALSE)&amp;(10+((ROW()-3)*4))&amp;":"&amp;VLOOKUP($A$1,tab_z,3,FALSE)&amp;(13+((ROW()-3)*4))),BD!$T$18)*BD!$U$18)</f>
        <v/>
      </c>
      <c r="EF10" s="35" t="str">
        <f ca="1">IF($A10="","",COUNTIF(INDIRECT("'Planning'!"&amp;VLOOKUP($A$1,tab_z,2,FALSE)&amp;(10+((ROW()-3)*4))&amp;":"&amp;VLOOKUP($A$1,tab_z,3,FALSE)&amp;(13+((ROW()-3)*4))),BD!$T$19)*BD!$U$19)</f>
        <v/>
      </c>
      <c r="EG10" s="35" t="str">
        <f ca="1">IF($A10="","",COUNTIF(INDIRECT("'Planning'!"&amp;VLOOKUP($A$1,tab_z,2,FALSE)&amp;(10+((ROW()-3)*4))&amp;":"&amp;VLOOKUP($A$1,tab_z,3,FALSE)&amp;(13+((ROW()-3)*4))),BD!$T$20)*BD!$U$20)</f>
        <v/>
      </c>
      <c r="EH10" s="35">
        <f t="shared" ca="1" si="8"/>
        <v>0</v>
      </c>
      <c r="EI10" s="35" t="str">
        <f ca="1">IF($A10="","",COUNTIF(INDIRECT("'Planning'!"&amp;VLOOKUP($A$1,tab_z,2,FALSE)&amp;(10+((ROW()-3)*4))&amp;":"&amp;VLOOKUP($A$1,tab_z,3,FALSE)&amp;(13+((ROW()-3)*4))),BD!$W$2)*BD!$X$2)</f>
        <v/>
      </c>
      <c r="EJ10" s="35" t="str">
        <f ca="1">IF($A10="","",COUNTIF(INDIRECT("'Planning'!"&amp;VLOOKUP($A$1,tab_z,2,FALSE)&amp;(10+((ROW()-3)*4))&amp;":"&amp;VLOOKUP($A$1,tab_z,3,FALSE)&amp;(13+((ROW()-3)*4))),BD!$W$3)*BD!$X$3)</f>
        <v/>
      </c>
      <c r="EK10" s="35" t="str">
        <f ca="1">IF($A10="","",COUNTIF(INDIRECT("'Planning'!"&amp;VLOOKUP($A$1,tab_z,2,FALSE)&amp;(10+((ROW()-3)*4))&amp;":"&amp;VLOOKUP($A$1,tab_z,3,FALSE)&amp;(13+((ROW()-3)*4))),BD!$W$4)*BD!$X$4)</f>
        <v/>
      </c>
      <c r="EL10" s="35" t="str">
        <f ca="1">IF($A10="","",COUNTIF(INDIRECT("'Planning'!"&amp;VLOOKUP($A$1,tab_z,2,FALSE)&amp;(10+((ROW()-3)*4))&amp;":"&amp;VLOOKUP($A$1,tab_z,3,FALSE)&amp;(13+((ROW()-3)*4))),BD!$W$5)*BD!$X$5)</f>
        <v/>
      </c>
      <c r="EM10" s="35" t="str">
        <f ca="1">IF($A10="","",COUNTIF(INDIRECT("'Planning'!"&amp;VLOOKUP($A$1,tab_z,2,FALSE)&amp;(10+((ROW()-3)*4))&amp;":"&amp;VLOOKUP($A$1,tab_z,3,FALSE)&amp;(13+((ROW()-3)*4))),BD!$W$6)*BD!$X$6)</f>
        <v/>
      </c>
      <c r="EN10" s="35" t="str">
        <f ca="1">IF($A10="","",COUNTIF(INDIRECT("'Planning'!"&amp;VLOOKUP($A$1,tab_z,2,FALSE)&amp;(10+((ROW()-3)*4))&amp;":"&amp;VLOOKUP($A$1,tab_z,3,FALSE)&amp;(13+((ROW()-3)*4))),BD!$W$7)*BD!$X$7)</f>
        <v/>
      </c>
      <c r="EO10" s="35" t="str">
        <f ca="1">IF($A10="","",COUNTIF(INDIRECT("'Planning'!"&amp;VLOOKUP($A$1,tab_z,2,FALSE)&amp;(10+((ROW()-3)*4))&amp;":"&amp;VLOOKUP($A$1,tab_z,3,FALSE)&amp;(13+((ROW()-3)*4))),BD!$W$8)*BD!$X$8)</f>
        <v/>
      </c>
      <c r="EP10" s="35" t="str">
        <f ca="1">IF($A10="","",COUNTIF(INDIRECT("'Planning'!"&amp;VLOOKUP($A$1,tab_z,2,FALSE)&amp;(10+((ROW()-3)*4))&amp;":"&amp;VLOOKUP($A$1,tab_z,3,FALSE)&amp;(13+((ROW()-3)*4))),BD!$W$9)*BD!$X$9)</f>
        <v/>
      </c>
      <c r="EQ10" s="35" t="str">
        <f ca="1">IF($A10="","",COUNTIF(INDIRECT("'Planning'!"&amp;VLOOKUP($A$1,tab_z,2,FALSE)&amp;(10+((ROW()-3)*4))&amp;":"&amp;VLOOKUP($A$1,tab_z,3,FALSE)&amp;(13+((ROW()-3)*4))),BD!$W$10)*BD!$X$10)</f>
        <v/>
      </c>
      <c r="ER10" s="35" t="str">
        <f ca="1">IF($A10="","",COUNTIF(INDIRECT("'Planning'!"&amp;VLOOKUP($A$1,tab_z,2,FALSE)&amp;(10+((ROW()-3)*4))&amp;":"&amp;VLOOKUP($A$1,tab_z,3,FALSE)&amp;(13+((ROW()-3)*4))),BD!$W$11)*BD!$X$11)</f>
        <v/>
      </c>
      <c r="ES10" s="35" t="str">
        <f ca="1">IF($A10="","",COUNTIF(INDIRECT("'Planning'!"&amp;VLOOKUP($A$1,tab_z,2,FALSE)&amp;(10+((ROW()-3)*4))&amp;":"&amp;VLOOKUP($A$1,tab_z,3,FALSE)&amp;(13+((ROW()-3)*4))),BD!$W$12)*BD!$X$12)</f>
        <v/>
      </c>
      <c r="ET10" s="35" t="str">
        <f ca="1">IF($A10="","",COUNTIF(INDIRECT("'Planning'!"&amp;VLOOKUP($A$1,tab_z,2,FALSE)&amp;(10+((ROW()-3)*4))&amp;":"&amp;VLOOKUP($A$1,tab_z,3,FALSE)&amp;(13+((ROW()-3)*4))),BD!$W$13)*BD!$X$13)</f>
        <v/>
      </c>
      <c r="EU10" s="35" t="str">
        <f ca="1">IF($A10="","",COUNTIF(INDIRECT("'Planning'!"&amp;VLOOKUP($A$1,tab_z,2,FALSE)&amp;(10+((ROW()-3)*4))&amp;":"&amp;VLOOKUP($A$1,tab_z,3,FALSE)&amp;(13+((ROW()-3)*4))),BD!$W$14)*BD!$X$14)</f>
        <v/>
      </c>
      <c r="EV10" s="35" t="str">
        <f ca="1">IF($A10="","",COUNTIF(INDIRECT("'Planning'!"&amp;VLOOKUP($A$1,tab_z,2,FALSE)&amp;(10+((ROW()-3)*4))&amp;":"&amp;VLOOKUP($A$1,tab_z,3,FALSE)&amp;(13+((ROW()-3)*4))),BD!$W$15)*BD!$X$15)</f>
        <v/>
      </c>
      <c r="EW10" s="35" t="str">
        <f ca="1">IF($A10="","",COUNTIF(INDIRECT("'Planning'!"&amp;VLOOKUP($A$1,tab_z,2,FALSE)&amp;(10+((ROW()-3)*4))&amp;":"&amp;VLOOKUP($A$1,tab_z,3,FALSE)&amp;(13+((ROW()-3)*4))),BD!$W$16)*BD!$X$16)</f>
        <v/>
      </c>
      <c r="EX10" s="35" t="str">
        <f ca="1">IF($A10="","",COUNTIF(INDIRECT("'Planning'!"&amp;VLOOKUP($A$1,tab_z,2,FALSE)&amp;(10+((ROW()-3)*4))&amp;":"&amp;VLOOKUP($A$1,tab_z,3,FALSE)&amp;(13+((ROW()-3)*4))),BD!$W$17)*BD!$X$17)</f>
        <v/>
      </c>
      <c r="EY10" s="35" t="str">
        <f ca="1">IF($A10="","",COUNTIF(INDIRECT("'Planning'!"&amp;VLOOKUP($A$1,tab_z,2,FALSE)&amp;(10+((ROW()-3)*4))&amp;":"&amp;VLOOKUP($A$1,tab_z,3,FALSE)&amp;(13+((ROW()-3)*4))),BD!$W$18)*BD!$X$18)</f>
        <v/>
      </c>
      <c r="EZ10" s="35" t="str">
        <f ca="1">IF($A10="","",COUNTIF(INDIRECT("'Planning'!"&amp;VLOOKUP($A$1,tab_z,2,FALSE)&amp;(10+((ROW()-3)*4))&amp;":"&amp;VLOOKUP($A$1,tab_z,3,FALSE)&amp;(13+((ROW()-3)*4))),BD!$W$19)*BD!$X$19)</f>
        <v/>
      </c>
      <c r="FA10" s="35" t="str">
        <f ca="1">IF($A10="","",COUNTIF(INDIRECT("'Planning'!"&amp;VLOOKUP($A$1,tab_z,2,FALSE)&amp;(10+((ROW()-3)*4))&amp;":"&amp;VLOOKUP($A$1,tab_z,3,FALSE)&amp;(13+((ROW()-3)*4))),BD!$W$20)*BD!$X$20)</f>
        <v/>
      </c>
      <c r="FB10" s="35">
        <f t="shared" ca="1" si="9"/>
        <v>0</v>
      </c>
      <c r="FC10" s="35" t="str">
        <f ca="1">IF($A10="","",COUNTIF(INDIRECT("'Planning'!"&amp;VLOOKUP($A$1,tab_z,2,FALSE)&amp;(10+((ROW()-3)*4))&amp;":"&amp;VLOOKUP($A$1,tab_z,3,FALSE)&amp;(13+((ROW()-3)*4))),BD!$Z$2)*BD!$AA$2)</f>
        <v/>
      </c>
      <c r="FD10" s="35" t="str">
        <f ca="1">IF($A10="","",COUNTIF(INDIRECT("'Planning'!"&amp;VLOOKUP($A$1,tab_z,2,FALSE)&amp;(10+((ROW()-3)*4))&amp;":"&amp;VLOOKUP($A$1,tab_z,3,FALSE)&amp;(13+((ROW()-3)*4))),BD!$Z$3)*BD!$AA$3)</f>
        <v/>
      </c>
      <c r="FE10" s="35" t="str">
        <f ca="1">IF($A10="","",COUNTIF(INDIRECT("'Planning'!"&amp;VLOOKUP($A$1,tab_z,2,FALSE)&amp;(10+((ROW()-3)*4))&amp;":"&amp;VLOOKUP($A$1,tab_z,3,FALSE)&amp;(13+((ROW()-3)*4))),BD!$Z$4)*BD!$AA$4)</f>
        <v/>
      </c>
      <c r="FF10" s="35" t="str">
        <f ca="1">IF($A10="","",COUNTIF(INDIRECT("'Planning'!"&amp;VLOOKUP($A$1,tab_z,2,FALSE)&amp;(10+((ROW()-3)*4))&amp;":"&amp;VLOOKUP($A$1,tab_z,3,FALSE)&amp;(13+((ROW()-3)*4))),BD!$Z$5)*BD!$AA$5)</f>
        <v/>
      </c>
      <c r="FG10" s="35" t="str">
        <f ca="1">IF($A10="","",COUNTIF(INDIRECT("'Planning'!"&amp;VLOOKUP($A$1,tab_z,2,FALSE)&amp;(10+((ROW()-3)*4))&amp;":"&amp;VLOOKUP($A$1,tab_z,3,FALSE)&amp;(13+((ROW()-3)*4))),BD!$Z$6)*BD!$AA$6)</f>
        <v/>
      </c>
      <c r="FH10" s="35" t="str">
        <f ca="1">IF($A10="","",COUNTIF(INDIRECT("'Planning'!"&amp;VLOOKUP($A$1,tab_z,2,FALSE)&amp;(10+((ROW()-3)*4))&amp;":"&amp;VLOOKUP($A$1,tab_z,3,FALSE)&amp;(13+((ROW()-3)*4))),BD!$Z$7)*BD!$AA$7)</f>
        <v/>
      </c>
      <c r="FI10" s="35" t="str">
        <f ca="1">IF($A10="","",COUNTIF(INDIRECT("'Planning'!"&amp;VLOOKUP($A$1,tab_z,2,FALSE)&amp;(10+((ROW()-3)*4))&amp;":"&amp;VLOOKUP($A$1,tab_z,3,FALSE)&amp;(13+((ROW()-3)*4))),BD!$Z$8)*BD!$AA$8)</f>
        <v/>
      </c>
      <c r="FJ10" s="35" t="str">
        <f ca="1">IF($A10="","",COUNTIF(INDIRECT("'Planning'!"&amp;VLOOKUP($A$1,tab_z,2,FALSE)&amp;(10+((ROW()-3)*4))&amp;":"&amp;VLOOKUP($A$1,tab_z,3,FALSE)&amp;(13+((ROW()-3)*4))),BD!$Z$9)*BD!$AA$9)</f>
        <v/>
      </c>
      <c r="FK10" s="35" t="str">
        <f ca="1">IF($A10="","",COUNTIF(INDIRECT("'Planning'!"&amp;VLOOKUP($A$1,tab_z,2,FALSE)&amp;(10+((ROW()-3)*4))&amp;":"&amp;VLOOKUP($A$1,tab_z,3,FALSE)&amp;(13+((ROW()-3)*4))),BD!$Z$10)*BD!$AA$10)</f>
        <v/>
      </c>
      <c r="FL10" s="35" t="str">
        <f ca="1">IF($A10="","",COUNTIF(INDIRECT("'Planning'!"&amp;VLOOKUP($A$1,tab_z,2,FALSE)&amp;(10+((ROW()-3)*4))&amp;":"&amp;VLOOKUP($A$1,tab_z,3,FALSE)&amp;(13+((ROW()-3)*4))),BD!$Z$11)*BD!$AA$11)</f>
        <v/>
      </c>
      <c r="FM10" s="35" t="str">
        <f ca="1">IF($A10="","",COUNTIF(INDIRECT("'Planning'!"&amp;VLOOKUP($A$1,tab_z,2,FALSE)&amp;(10+((ROW()-3)*4))&amp;":"&amp;VLOOKUP($A$1,tab_z,3,FALSE)&amp;(13+((ROW()-3)*4))),BD!$Z$12)*BD!$AA$12)</f>
        <v/>
      </c>
      <c r="FN10" s="35" t="str">
        <f ca="1">IF($A10="","",COUNTIF(INDIRECT("'Planning'!"&amp;VLOOKUP($A$1,tab_z,2,FALSE)&amp;(10+((ROW()-3)*4))&amp;":"&amp;VLOOKUP($A$1,tab_z,3,FALSE)&amp;(13+((ROW()-3)*4))),BD!$Z$13)*BD!$AA$13)</f>
        <v/>
      </c>
      <c r="FO10" s="35" t="str">
        <f ca="1">IF($A10="","",COUNTIF(INDIRECT("'Planning'!"&amp;VLOOKUP($A$1,tab_z,2,FALSE)&amp;(10+((ROW()-3)*4))&amp;":"&amp;VLOOKUP($A$1,tab_z,3,FALSE)&amp;(13+((ROW()-3)*4))),BD!$Z$14)*BD!$AA$14)</f>
        <v/>
      </c>
      <c r="FP10" s="35" t="str">
        <f ca="1">IF($A10="","",COUNTIF(INDIRECT("'Planning'!"&amp;VLOOKUP($A$1,tab_z,2,FALSE)&amp;(10+((ROW()-3)*4))&amp;":"&amp;VLOOKUP($A$1,tab_z,3,FALSE)&amp;(13+((ROW()-3)*4))),BD!$Z$15)*BD!$AA$15)</f>
        <v/>
      </c>
      <c r="FQ10" s="35" t="str">
        <f ca="1">IF($A10="","",COUNTIF(INDIRECT("'Planning'!"&amp;VLOOKUP($A$1,tab_z,2,FALSE)&amp;(10+((ROW()-3)*4))&amp;":"&amp;VLOOKUP($A$1,tab_z,3,FALSE)&amp;(13+((ROW()-3)*4))),BD!$Z$16)*BD!$AA$16)</f>
        <v/>
      </c>
      <c r="FR10" s="35" t="str">
        <f ca="1">IF($A10="","",COUNTIF(INDIRECT("'Planning'!"&amp;VLOOKUP($A$1,tab_z,2,FALSE)&amp;(10+((ROW()-3)*4))&amp;":"&amp;VLOOKUP($A$1,tab_z,3,FALSE)&amp;(13+((ROW()-3)*4))),BD!$Z$17)*BD!$AA$17)</f>
        <v/>
      </c>
      <c r="FS10" s="35" t="str">
        <f ca="1">IF($A10="","",COUNTIF(INDIRECT("'Planning'!"&amp;VLOOKUP($A$1,tab_z,2,FALSE)&amp;(10+((ROW()-3)*4))&amp;":"&amp;VLOOKUP($A$1,tab_z,3,FALSE)&amp;(13+((ROW()-3)*4))),BD!$Z$18)*BD!$AA$18)</f>
        <v/>
      </c>
      <c r="FT10" s="35" t="str">
        <f ca="1">IF($A10="","",COUNTIF(INDIRECT("'Planning'!"&amp;VLOOKUP($A$1,tab_z,2,FALSE)&amp;(10+((ROW()-3)*4))&amp;":"&amp;VLOOKUP($A$1,tab_z,3,FALSE)&amp;(13+((ROW()-3)*4))),BD!$Z$19)*BD!$AA$19)</f>
        <v/>
      </c>
      <c r="FU10" s="35" t="str">
        <f ca="1">IF($A10="","",COUNTIF(INDIRECT("'Planning'!"&amp;VLOOKUP($A$1,tab_z,2,FALSE)&amp;(10+((ROW()-3)*4))&amp;":"&amp;VLOOKUP($A$1,tab_z,3,FALSE)&amp;(13+((ROW()-3)*4))),BD!$Z$20)*BD!$AA$20)</f>
        <v/>
      </c>
      <c r="FV10" s="35">
        <f t="shared" ca="1" si="10"/>
        <v>0</v>
      </c>
      <c r="FW10" s="205" t="str">
        <f t="shared" ca="1" si="11"/>
        <v/>
      </c>
    </row>
  </sheetData>
  <mergeCells count="11">
    <mergeCell ref="CU1:DN1"/>
    <mergeCell ref="DO1:EH1"/>
    <mergeCell ref="EI1:FB1"/>
    <mergeCell ref="FC1:FV1"/>
    <mergeCell ref="FW1:FW2"/>
    <mergeCell ref="CA1:CT1"/>
    <mergeCell ref="F1:R1"/>
    <mergeCell ref="B1:D1"/>
    <mergeCell ref="S1:AL1"/>
    <mergeCell ref="AM1:BF1"/>
    <mergeCell ref="BG1:BZ1"/>
  </mergeCells>
  <conditionalFormatting sqref="A3:A10">
    <cfRule type="expression" dxfId="11" priority="1" stopIfTrue="1">
      <formula>AND(A3="")</formula>
    </cfRule>
  </conditionalFormatting>
  <dataValidations count="1">
    <dataValidation type="list" allowBlank="1" showInputMessage="1" showErrorMessage="1" sqref="A1" xr:uid="{00000000-0002-0000-0100-000000000000}">
      <formula1>Filtre</formula1>
    </dataValidation>
  </dataValidations>
  <printOptions horizontalCentered="1" verticalCentered="1"/>
  <pageMargins left="0" right="0" top="0" bottom="0" header="0.31496062992125984" footer="0.31496062992125984"/>
  <pageSetup paperSize="9" scale="64" orientation="landscape" r:id="rId1"/>
  <headerFooter>
    <oddHeader>&amp;L&amp;G&amp;C&amp;"Arial,Gras"&amp;18&amp;U&amp;A&amp;R&amp;14&amp;D</oddHeader>
    <oddFooter>&amp;C&amp;P/&amp;N</oddFooter>
  </headerFooter>
  <drawing r:id="rId2"/>
  <legacyDrawing r:id="rId3"/>
  <legacyDrawingHF r:id="rId4"/>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4">
    <tabColor rgb="FF0070C0"/>
  </sheetPr>
  <dimension ref="A1:AY298"/>
  <sheetViews>
    <sheetView showGridLines="0" zoomScaleNormal="100" workbookViewId="0">
      <pane ySplit="1" topLeftCell="A2" activePane="bottomLeft" state="frozen"/>
      <selection pane="bottomLeft" activeCell="AO2" sqref="AO2:AQ9"/>
    </sheetView>
  </sheetViews>
  <sheetFormatPr baseColWidth="10" defaultColWidth="11.42578125" defaultRowHeight="12.75" x14ac:dyDescent="0.2"/>
  <cols>
    <col min="1" max="1" width="18.85546875" style="21" customWidth="1"/>
    <col min="2" max="3" width="10" style="21" customWidth="1"/>
    <col min="4" max="4" width="7" style="21" customWidth="1"/>
    <col min="5" max="5" width="17.140625" style="21" customWidth="1"/>
    <col min="6" max="6" width="14.7109375" style="21" customWidth="1"/>
    <col min="7" max="7" width="1.42578125" style="21" customWidth="1"/>
    <col min="8" max="8" width="55.7109375" style="21" customWidth="1"/>
    <col min="9" max="9" width="0.7109375" style="21" customWidth="1"/>
    <col min="10" max="10" width="65.28515625" style="21" customWidth="1"/>
    <col min="11" max="11" width="24.140625" style="21" customWidth="1"/>
    <col min="12" max="13" width="21.5703125" style="21" customWidth="1"/>
    <col min="14" max="14" width="11.140625" style="21" customWidth="1"/>
    <col min="15" max="15" width="23.85546875" style="21" customWidth="1"/>
    <col min="16" max="16" width="13.5703125" style="21" customWidth="1"/>
    <col min="17" max="17" width="1" style="21" customWidth="1"/>
    <col min="18" max="18" width="19.5703125" style="21" customWidth="1"/>
    <col min="19" max="19" width="24.140625" style="21" customWidth="1"/>
    <col min="20" max="21" width="11.42578125" style="21" customWidth="1"/>
    <col min="22" max="22" width="0.7109375" style="21" customWidth="1"/>
    <col min="23" max="23" width="45.7109375" style="21" customWidth="1"/>
    <col min="24" max="25" width="11.42578125" style="21" customWidth="1"/>
    <col min="26" max="26" width="0.7109375" style="21" customWidth="1"/>
    <col min="27" max="39" width="11.42578125" style="21" customWidth="1"/>
    <col min="40" max="40" width="0.7109375" style="21" customWidth="1"/>
    <col min="41" max="43" width="17.5703125" style="21" customWidth="1"/>
    <col min="44" max="44" width="17.140625" style="21" customWidth="1"/>
    <col min="45" max="45" width="11.42578125" style="21" customWidth="1"/>
    <col min="46" max="46" width="38.28515625" style="21" customWidth="1"/>
    <col min="47" max="47" width="11.42578125" style="21" customWidth="1"/>
    <col min="48" max="48" width="41" style="21" customWidth="1"/>
    <col min="49" max="49" width="11.42578125" style="21" customWidth="1"/>
    <col min="50" max="50" width="41" style="21" customWidth="1"/>
    <col min="51" max="55" width="11.42578125" style="21" customWidth="1"/>
    <col min="56" max="16384" width="11.42578125" style="21"/>
  </cols>
  <sheetData>
    <row r="1" spans="1:51" ht="34.5" customHeight="1" x14ac:dyDescent="0.2">
      <c r="A1" s="46" t="s">
        <v>18</v>
      </c>
      <c r="B1" s="46" t="s">
        <v>19</v>
      </c>
      <c r="C1" s="46" t="s">
        <v>20</v>
      </c>
      <c r="E1" s="437" t="s">
        <v>201</v>
      </c>
      <c r="F1" s="438"/>
      <c r="G1" s="34"/>
      <c r="H1" s="46" t="s">
        <v>59</v>
      </c>
      <c r="I1" s="34"/>
      <c r="J1" s="46" t="s">
        <v>50</v>
      </c>
      <c r="K1" s="158">
        <v>2018</v>
      </c>
      <c r="L1" s="154" t="str">
        <f>IF(AND(Lundi=TRUE,Mardi=TRUE,Mercredi=TRUE,Jeudi=TRUE,Vendredi=TRUE,Samedi=TRUE,Dimanche=TRUE),"Il doit y avoir une erreur !","Indiquez les jours chômés")</f>
        <v>Indiquez les jours chômés</v>
      </c>
      <c r="M1" s="165" t="s">
        <v>257</v>
      </c>
      <c r="N1" s="166" t="s">
        <v>258</v>
      </c>
      <c r="O1" s="166" t="s">
        <v>259</v>
      </c>
      <c r="P1" s="46" t="s">
        <v>16</v>
      </c>
      <c r="S1" s="146" t="s">
        <v>186</v>
      </c>
      <c r="T1" s="113" t="s">
        <v>215</v>
      </c>
      <c r="U1" s="113" t="s">
        <v>216</v>
      </c>
      <c r="W1" s="440" t="s">
        <v>242</v>
      </c>
      <c r="X1" s="441"/>
      <c r="Y1" s="442"/>
      <c r="AA1" s="439" t="s">
        <v>219</v>
      </c>
      <c r="AB1" s="439"/>
      <c r="AC1" s="439"/>
      <c r="AD1" s="439"/>
      <c r="AE1" s="439"/>
      <c r="AF1" s="439"/>
      <c r="AG1" s="439"/>
      <c r="AH1" s="439"/>
      <c r="AI1" s="439"/>
      <c r="AJ1" s="439"/>
      <c r="AK1" s="439"/>
      <c r="AL1" s="439"/>
      <c r="AM1" s="439"/>
      <c r="AO1" s="142" t="s">
        <v>224</v>
      </c>
      <c r="AP1" s="142" t="s">
        <v>225</v>
      </c>
      <c r="AQ1" s="142" t="s">
        <v>226</v>
      </c>
      <c r="AR1" s="113" t="s">
        <v>230</v>
      </c>
      <c r="AT1" s="46" t="s">
        <v>255</v>
      </c>
      <c r="AU1" s="46" t="s">
        <v>256</v>
      </c>
      <c r="AV1" s="46" t="s">
        <v>262</v>
      </c>
      <c r="AW1" s="46" t="s">
        <v>260</v>
      </c>
      <c r="AX1" s="46" t="s">
        <v>261</v>
      </c>
      <c r="AY1" s="46" t="s">
        <v>260</v>
      </c>
    </row>
    <row r="2" spans="1:51" ht="18.75" customHeight="1" x14ac:dyDescent="0.2">
      <c r="A2" s="20" t="s">
        <v>540</v>
      </c>
      <c r="B2" s="20" t="s">
        <v>211</v>
      </c>
      <c r="C2" s="20" t="str">
        <f>MID(ADDRESS(ROW(debut),COLUMN(debut)+DATEDIF(debut,[1]Calcul2!$DD$2,"d")),2,2)</f>
        <v>IQ</v>
      </c>
      <c r="E2" s="37">
        <f>WEEKDAY(F2)</f>
        <v>4</v>
      </c>
      <c r="F2" s="38">
        <f>DATE(AN,Mois_deb_planning,1)</f>
        <v>43313</v>
      </c>
      <c r="G2" s="30"/>
      <c r="H2" s="20" t="b">
        <v>0</v>
      </c>
      <c r="I2" s="30"/>
      <c r="J2" s="113" t="s">
        <v>199</v>
      </c>
      <c r="K2" s="159" t="s">
        <v>28</v>
      </c>
      <c r="L2" s="155"/>
      <c r="M2" s="37">
        <f>IF(MONTH(1&amp;Premier_mois)&lt;&gt;1,AN+1,AN)</f>
        <v>2019</v>
      </c>
      <c r="N2" s="22">
        <f>IF(P2,DATE(M2,1,1),"")</f>
        <v>43466</v>
      </c>
      <c r="O2" s="57" t="str">
        <f>"Jour de l'an "&amp;M2</f>
        <v>Jour de l'an 2019</v>
      </c>
      <c r="P2" s="23" t="b">
        <v>1</v>
      </c>
      <c r="S2" s="118" t="s">
        <v>187</v>
      </c>
      <c r="T2" s="20" t="str">
        <f>IF(U2="",Premier_mois,"")</f>
        <v>Août</v>
      </c>
      <c r="U2" s="23"/>
      <c r="W2" s="149" t="s">
        <v>247</v>
      </c>
      <c r="X2" s="150"/>
      <c r="Y2" s="47">
        <v>7</v>
      </c>
      <c r="AA2" s="38">
        <f>debut</f>
        <v>43313</v>
      </c>
      <c r="AB2" s="38">
        <f>DATE(AN,MONTH(debut)+1,1)</f>
        <v>43344</v>
      </c>
      <c r="AC2" s="38">
        <f>DATE(AN,MONTH(debut)+2,1)</f>
        <v>43374</v>
      </c>
      <c r="AD2" s="38">
        <f>DATE(AN,MONTH(debut)+3,1)</f>
        <v>43405</v>
      </c>
      <c r="AE2" s="38">
        <f>DATE(AN,MONTH(debut)+4,1)</f>
        <v>43435</v>
      </c>
      <c r="AF2" s="38">
        <f>DATE(AN,MONTH(debut)+5,1)</f>
        <v>43466</v>
      </c>
      <c r="AG2" s="38">
        <f>DATE(AN,MONTH(debut)+6,1)</f>
        <v>43497</v>
      </c>
      <c r="AH2" s="38">
        <f>DATE(AN,MONTH(debut)+7,1)</f>
        <v>43525</v>
      </c>
      <c r="AI2" s="38">
        <f>DATE(AN,MONTH(debut)+8,1)</f>
        <v>43556</v>
      </c>
      <c r="AJ2" s="38">
        <f>DATE(AN,MONTH(debut)+9,1)</f>
        <v>43586</v>
      </c>
      <c r="AK2" s="38">
        <f>DATE(AN,MONTH(debut)+10,1)</f>
        <v>43617</v>
      </c>
      <c r="AL2" s="38">
        <f>DATE(AN,MONTH(debut)+11,1)</f>
        <v>43647</v>
      </c>
      <c r="AM2" s="38">
        <v>43342</v>
      </c>
      <c r="AO2" s="21" t="s">
        <v>66</v>
      </c>
      <c r="AP2" s="152">
        <v>0</v>
      </c>
      <c r="AQ2" s="152">
        <v>25</v>
      </c>
      <c r="AR2" s="20" t="str">
        <f t="shared" ref="AR2:AR33" si="0">A3</f>
        <v>Année entière</v>
      </c>
      <c r="AT2" s="21" t="s">
        <v>68</v>
      </c>
      <c r="AU2" s="21" t="s">
        <v>83</v>
      </c>
      <c r="AV2" s="21" t="s">
        <v>485</v>
      </c>
      <c r="AW2" s="21" t="s">
        <v>13</v>
      </c>
      <c r="AX2" s="21" t="s">
        <v>485</v>
      </c>
      <c r="AY2" s="21" t="s">
        <v>13</v>
      </c>
    </row>
    <row r="3" spans="1:51" ht="18.75" customHeight="1" x14ac:dyDescent="0.2">
      <c r="A3" s="20" t="s">
        <v>21</v>
      </c>
      <c r="B3" s="20" t="s">
        <v>211</v>
      </c>
      <c r="C3" s="20" t="str">
        <f>IF(Mois_deb_planning&lt;=2,IF(DAY(DATE(AN,2,29))=29,MID(ADDRESS(ROW(fin),COLUMN(fin)),2,2),MID(ADDRESS(ROW(fin),COLUMN(fin)-1),2,2)),IF(DAY(DATE(AN+1,2,29))=29,MID(ADDRESS(ROW(fin),COLUMN(fin)),2,2),MID(ADDRESS(ROW(fin),COLUMN(fin)-1),2,2)))</f>
        <v>ND</v>
      </c>
      <c r="E3" s="37">
        <f t="shared" ref="E3:E8" si="1">WEEKDAY(F3)</f>
        <v>5</v>
      </c>
      <c r="F3" s="38">
        <f t="shared" ref="F3:F8" si="2">F2+1</f>
        <v>43314</v>
      </c>
      <c r="H3" s="20" t="b">
        <v>0</v>
      </c>
      <c r="J3" s="46" t="s">
        <v>51</v>
      </c>
      <c r="K3" s="23" t="s">
        <v>573</v>
      </c>
      <c r="L3" s="156"/>
      <c r="M3" s="37">
        <f>IF(MONTH(DATE(AN,3,29.56+0.979*MOD(204-11*MOD(AN,19),30)-WEEKDAY(DATE(AN,3,28.56+0.979*MOD(204-11*MOD(AN,19),30))))+1)&lt;MONTH(1&amp;Premier_mois),AN+1,AN)</f>
        <v>2019</v>
      </c>
      <c r="N3" s="22">
        <f>IF(P3,DATE(M3,3,29.56+0.979*MOD(204-11*MOD(M3,19),30)-WEEKDAY(DATE(M3,3,28.56+0.979*MOD(204-11*MOD(M3,19),30))))+1,"")</f>
        <v>43577</v>
      </c>
      <c r="O3" s="57" t="s">
        <v>202</v>
      </c>
      <c r="P3" s="23" t="b">
        <v>1</v>
      </c>
      <c r="Q3" s="48"/>
      <c r="S3" s="118" t="s">
        <v>188</v>
      </c>
      <c r="T3" s="20" t="str">
        <f>IF(U3="",INDEX(Mois_Année,MATCH(IF(T2="",U2,T2),Mois_Année,0)+2,1),"")</f>
        <v>Octobre</v>
      </c>
      <c r="U3" s="23"/>
      <c r="W3" s="149" t="s">
        <v>234</v>
      </c>
      <c r="X3" s="150"/>
      <c r="Y3" s="151">
        <f>1+(Ligne_position+Ligne_HSUP_MTN)</f>
        <v>2</v>
      </c>
      <c r="AA3" s="38">
        <f t="shared" ref="AA3:AL18" si="3">AA2+1</f>
        <v>43314</v>
      </c>
      <c r="AB3" s="38">
        <f t="shared" si="3"/>
        <v>43345</v>
      </c>
      <c r="AC3" s="38">
        <f t="shared" si="3"/>
        <v>43375</v>
      </c>
      <c r="AD3" s="38">
        <f t="shared" si="3"/>
        <v>43406</v>
      </c>
      <c r="AE3" s="38">
        <f t="shared" si="3"/>
        <v>43436</v>
      </c>
      <c r="AF3" s="38">
        <f t="shared" si="3"/>
        <v>43467</v>
      </c>
      <c r="AG3" s="38">
        <f t="shared" si="3"/>
        <v>43498</v>
      </c>
      <c r="AH3" s="38">
        <f t="shared" si="3"/>
        <v>43526</v>
      </c>
      <c r="AI3" s="38">
        <f t="shared" si="3"/>
        <v>43557</v>
      </c>
      <c r="AJ3" s="38">
        <f t="shared" si="3"/>
        <v>43587</v>
      </c>
      <c r="AK3" s="38">
        <f t="shared" si="3"/>
        <v>43618</v>
      </c>
      <c r="AL3" s="38">
        <f t="shared" si="3"/>
        <v>43648</v>
      </c>
      <c r="AM3" s="38" t="str">
        <f t="array" ref="AM3">ADDRESS(SUMPRODUCT((Plage_année=AM2)*(ROW(Plage_année))),SUMPRODUCT((Plage_année=AM2)*(COLUMN(Plage_année))))</f>
        <v>$AA$31</v>
      </c>
      <c r="AO3" s="21" t="s">
        <v>572</v>
      </c>
      <c r="AP3" s="152">
        <v>0</v>
      </c>
      <c r="AQ3" s="152">
        <v>0</v>
      </c>
      <c r="AR3" s="20" t="str">
        <f t="shared" si="0"/>
        <v>Août</v>
      </c>
      <c r="AT3" s="21" t="s">
        <v>69</v>
      </c>
      <c r="AU3" s="21" t="s">
        <v>84</v>
      </c>
      <c r="AV3" s="21" t="s">
        <v>486</v>
      </c>
      <c r="AW3" s="21" t="s">
        <v>163</v>
      </c>
      <c r="AX3" s="21" t="s">
        <v>487</v>
      </c>
      <c r="AY3" s="21" t="s">
        <v>164</v>
      </c>
    </row>
    <row r="4" spans="1:51" ht="18.75" customHeight="1" x14ac:dyDescent="0.2">
      <c r="A4" s="47" t="str">
        <f>Premier_mois</f>
        <v>Août</v>
      </c>
      <c r="B4" s="20" t="s">
        <v>211</v>
      </c>
      <c r="C4" s="20" t="str">
        <f>MID(ADDRESS(ROW(debut),COLUMN(debut)+DAY(EOMONTH(DATE(AN,Mois_deb_planning,1),0))-1),2,2)</f>
        <v>AH</v>
      </c>
      <c r="E4" s="37">
        <f t="shared" si="1"/>
        <v>6</v>
      </c>
      <c r="F4" s="38">
        <f t="shared" si="2"/>
        <v>43315</v>
      </c>
      <c r="H4" s="20" t="b">
        <v>0</v>
      </c>
      <c r="J4" s="46" t="s">
        <v>52</v>
      </c>
      <c r="K4" s="23" t="s">
        <v>248</v>
      </c>
      <c r="L4" s="156"/>
      <c r="M4" s="37">
        <f>IF(MONTH(1&amp;Premier_mois)&gt;5,AN+1,AN)</f>
        <v>2019</v>
      </c>
      <c r="N4" s="22">
        <f>IF(P4,DATE(M4,5,1),"")</f>
        <v>43586</v>
      </c>
      <c r="O4" s="57" t="s">
        <v>203</v>
      </c>
      <c r="P4" s="23" t="b">
        <v>1</v>
      </c>
      <c r="S4" s="119" t="s">
        <v>189</v>
      </c>
      <c r="T4" s="20" t="str">
        <f>IF(U4="",INDEX(Mois_Année,MATCH(IF(T3="",U3,T3),Mois_Année,0)+1,1),"")</f>
        <v>Novembre</v>
      </c>
      <c r="U4" s="23"/>
      <c r="W4" s="149" t="s">
        <v>235</v>
      </c>
      <c r="X4" s="150"/>
      <c r="Y4" s="47">
        <v>2</v>
      </c>
      <c r="AA4" s="38">
        <f t="shared" si="3"/>
        <v>43315</v>
      </c>
      <c r="AB4" s="38">
        <f t="shared" si="3"/>
        <v>43346</v>
      </c>
      <c r="AC4" s="38">
        <f t="shared" si="3"/>
        <v>43376</v>
      </c>
      <c r="AD4" s="38">
        <f t="shared" si="3"/>
        <v>43407</v>
      </c>
      <c r="AE4" s="38">
        <f t="shared" si="3"/>
        <v>43437</v>
      </c>
      <c r="AF4" s="38">
        <f t="shared" si="3"/>
        <v>43468</v>
      </c>
      <c r="AG4" s="38">
        <f t="shared" si="3"/>
        <v>43499</v>
      </c>
      <c r="AH4" s="38">
        <f t="shared" si="3"/>
        <v>43527</v>
      </c>
      <c r="AI4" s="38">
        <f t="shared" si="3"/>
        <v>43558</v>
      </c>
      <c r="AJ4" s="38">
        <f t="shared" si="3"/>
        <v>43588</v>
      </c>
      <c r="AK4" s="38">
        <f t="shared" si="3"/>
        <v>43619</v>
      </c>
      <c r="AL4" s="38">
        <f t="shared" si="3"/>
        <v>43649</v>
      </c>
      <c r="AM4" s="114">
        <f ca="1">(COLUMN(INDIRECT(AM3))-(COLUMN(ref_plage_année)-1))*5</f>
        <v>5</v>
      </c>
      <c r="AO4" s="21" t="s">
        <v>67</v>
      </c>
      <c r="AP4" s="152">
        <v>0</v>
      </c>
      <c r="AQ4" s="152">
        <v>0</v>
      </c>
      <c r="AR4" s="20" t="str">
        <f t="shared" si="0"/>
        <v>Septembre</v>
      </c>
      <c r="AT4" s="21" t="s">
        <v>70</v>
      </c>
      <c r="AU4" s="21" t="s">
        <v>85</v>
      </c>
      <c r="AV4" s="21" t="s">
        <v>488</v>
      </c>
      <c r="AW4" s="21" t="s">
        <v>6</v>
      </c>
      <c r="AX4" s="21" t="s">
        <v>488</v>
      </c>
      <c r="AY4" s="21" t="s">
        <v>6</v>
      </c>
    </row>
    <row r="5" spans="1:51" ht="18.75" customHeight="1" x14ac:dyDescent="0.2">
      <c r="A5" s="20" t="str">
        <f>INDEX(Mois_Année,MATCH(A4,Mois_Année,0)+1,1)</f>
        <v>Septembre</v>
      </c>
      <c r="B5" s="20" t="str">
        <f>MID(ADDRESS(ROW(debut),COLUMN(debut)+DAY(EOMONTH(DATE(AN,Mois_deb_planning,1),0))),2,2)</f>
        <v>AI</v>
      </c>
      <c r="C5" s="20" t="str">
        <f ca="1">MID(ADDRESS(ROW(debut),COLUMN(INDIRECT(C4&amp;"1"))+1+DAY(EOMONTH(DATE(AN,Mois_deb_planning+1,1),0))-1),2,2)</f>
        <v>BL</v>
      </c>
      <c r="E5" s="37">
        <f t="shared" si="1"/>
        <v>7</v>
      </c>
      <c r="F5" s="38">
        <f t="shared" si="2"/>
        <v>43316</v>
      </c>
      <c r="H5" s="20" t="b">
        <v>0</v>
      </c>
      <c r="J5" s="46" t="s">
        <v>53</v>
      </c>
      <c r="K5" s="23" t="s">
        <v>249</v>
      </c>
      <c r="L5" s="156"/>
      <c r="M5" s="167">
        <f>IF(MONTH(DATE(AN,3,29.56+0.979*MOD(204-11*MOD(AN,19),30)-WEEKDAY(DATE(AN,3,28.56+0.979*MOD(204-11*MOD(AN,19),30))))+1+38)&lt;MONTH(1&amp;Premier_mois),AN+1,AN)</f>
        <v>2019</v>
      </c>
      <c r="N5" s="22">
        <f>IF(P5,DATE(M5,3,29.56+0.979*MOD(204-11*MOD(M5,19),30)-WEEKDAY(DATE(M5,3,28.56+0.979*MOD(204-11*MOD(M5,19),30))))+1+38,"")</f>
        <v>43615</v>
      </c>
      <c r="O5" s="57" t="s">
        <v>205</v>
      </c>
      <c r="P5" s="23" t="b">
        <v>1</v>
      </c>
      <c r="S5" s="119" t="s">
        <v>190</v>
      </c>
      <c r="T5" s="20" t="str">
        <f>IF(U5="",INDEX(Mois_Année,MATCH(IF(T4="",U4,T4),Mois_Année,0)+2,1),"")</f>
        <v>Janvier</v>
      </c>
      <c r="U5" s="23"/>
      <c r="W5" s="149" t="s">
        <v>236</v>
      </c>
      <c r="X5" s="150"/>
      <c r="Y5" s="47">
        <v>4</v>
      </c>
      <c r="AA5" s="38">
        <f t="shared" si="3"/>
        <v>43316</v>
      </c>
      <c r="AB5" s="38">
        <f t="shared" si="3"/>
        <v>43347</v>
      </c>
      <c r="AC5" s="38">
        <f t="shared" si="3"/>
        <v>43377</v>
      </c>
      <c r="AD5" s="38">
        <f t="shared" si="3"/>
        <v>43408</v>
      </c>
      <c r="AE5" s="38">
        <f t="shared" si="3"/>
        <v>43438</v>
      </c>
      <c r="AF5" s="38">
        <f t="shared" si="3"/>
        <v>43469</v>
      </c>
      <c r="AG5" s="38">
        <f t="shared" si="3"/>
        <v>43500</v>
      </c>
      <c r="AH5" s="38">
        <f t="shared" si="3"/>
        <v>43528</v>
      </c>
      <c r="AI5" s="38">
        <f t="shared" si="3"/>
        <v>43559</v>
      </c>
      <c r="AJ5" s="38">
        <f t="shared" si="3"/>
        <v>43589</v>
      </c>
      <c r="AK5" s="38">
        <f t="shared" si="3"/>
        <v>43620</v>
      </c>
      <c r="AL5" s="38">
        <f t="shared" si="3"/>
        <v>43650</v>
      </c>
      <c r="AM5" s="37">
        <f ca="1">ROW(INDIRECT(AM3))-(ROW(ref_plage_année)-1)+2</f>
        <v>32</v>
      </c>
      <c r="AO5" s="21" t="s">
        <v>228</v>
      </c>
      <c r="AP5" s="152">
        <v>0</v>
      </c>
      <c r="AQ5" s="152">
        <v>25</v>
      </c>
      <c r="AR5" s="20" t="str">
        <f t="shared" si="0"/>
        <v>Octobre</v>
      </c>
      <c r="AT5" s="21" t="s">
        <v>71</v>
      </c>
      <c r="AU5" s="21" t="s">
        <v>86</v>
      </c>
      <c r="AV5" s="21" t="s">
        <v>489</v>
      </c>
      <c r="AW5" s="21" t="s">
        <v>161</v>
      </c>
      <c r="AX5" s="21" t="s">
        <v>490</v>
      </c>
      <c r="AY5" s="21" t="s">
        <v>162</v>
      </c>
    </row>
    <row r="6" spans="1:51" ht="18.75" customHeight="1" x14ac:dyDescent="0.2">
      <c r="A6" s="20" t="str">
        <f t="shared" ref="A6:A15" si="4">INDEX(Mois_Année,MATCH(A5,Mois_Année,0)+1,1)</f>
        <v>Octobre</v>
      </c>
      <c r="B6" s="20" t="str">
        <f ca="1">MID(ADDRESS(ROW(debut),COLUMN(INDIRECT(C4&amp;"1"))+1+DAY(EOMONTH(DATE(AN,Mois_deb_planning+1,1),0))),2,2)</f>
        <v>BM</v>
      </c>
      <c r="C6" s="20" t="str">
        <f ca="1">MID(ADDRESS(ROW(debut),COLUMN(INDIRECT(C5&amp;"1"))+1+DAY(EOMONTH(DATE(AN,Mois_deb_planning+2,1),0))-1),2,2)</f>
        <v>CQ</v>
      </c>
      <c r="E6" s="37">
        <f t="shared" si="1"/>
        <v>1</v>
      </c>
      <c r="F6" s="38">
        <f t="shared" si="2"/>
        <v>43317</v>
      </c>
      <c r="H6" s="20" t="b">
        <v>0</v>
      </c>
      <c r="J6" s="46" t="s">
        <v>184</v>
      </c>
      <c r="K6" s="23" t="s">
        <v>182</v>
      </c>
      <c r="L6" s="156"/>
      <c r="M6" s="167">
        <f>IF(MONTH(1&amp;Premier_mois)&gt;5,AN+1,AN)</f>
        <v>2019</v>
      </c>
      <c r="N6" s="22">
        <f>IF(P6,DATE(M6,5,8),"")</f>
        <v>43593</v>
      </c>
      <c r="O6" s="58" t="s">
        <v>204</v>
      </c>
      <c r="P6" s="23" t="b">
        <v>1</v>
      </c>
      <c r="S6" s="120" t="s">
        <v>191</v>
      </c>
      <c r="T6" s="20" t="str">
        <f>IF(U6="",INDEX(Mois_Année,MATCH(IF(T5="",U5,T5),Mois_Année,0)+1,1),"")</f>
        <v>Février</v>
      </c>
      <c r="U6" s="23"/>
      <c r="W6" s="149" t="s">
        <v>237</v>
      </c>
      <c r="X6" s="150"/>
      <c r="Y6" s="47" t="b">
        <v>1</v>
      </c>
      <c r="AA6" s="38">
        <f t="shared" si="3"/>
        <v>43317</v>
      </c>
      <c r="AB6" s="38">
        <f t="shared" si="3"/>
        <v>43348</v>
      </c>
      <c r="AC6" s="38">
        <f t="shared" si="3"/>
        <v>43378</v>
      </c>
      <c r="AD6" s="38">
        <f t="shared" si="3"/>
        <v>43409</v>
      </c>
      <c r="AE6" s="38">
        <f t="shared" si="3"/>
        <v>43439</v>
      </c>
      <c r="AF6" s="38">
        <f t="shared" si="3"/>
        <v>43470</v>
      </c>
      <c r="AG6" s="38">
        <f t="shared" si="3"/>
        <v>43501</v>
      </c>
      <c r="AH6" s="38">
        <f t="shared" si="3"/>
        <v>43529</v>
      </c>
      <c r="AI6" s="38">
        <f t="shared" si="3"/>
        <v>43560</v>
      </c>
      <c r="AJ6" s="38">
        <f t="shared" si="3"/>
        <v>43590</v>
      </c>
      <c r="AK6" s="38">
        <f t="shared" si="3"/>
        <v>43621</v>
      </c>
      <c r="AL6" s="38">
        <f t="shared" si="3"/>
        <v>43651</v>
      </c>
      <c r="AM6"/>
      <c r="AO6" s="21" t="s">
        <v>228</v>
      </c>
      <c r="AP6" s="152">
        <v>0</v>
      </c>
      <c r="AQ6" s="152">
        <v>25</v>
      </c>
      <c r="AR6" s="20" t="str">
        <f t="shared" si="0"/>
        <v>Novembre</v>
      </c>
      <c r="AT6" s="21" t="s">
        <v>72</v>
      </c>
      <c r="AU6" s="21" t="s">
        <v>87</v>
      </c>
      <c r="AV6" s="21" t="s">
        <v>7</v>
      </c>
      <c r="AW6" s="21" t="s">
        <v>8</v>
      </c>
      <c r="AX6" s="21" t="s">
        <v>7</v>
      </c>
      <c r="AY6" s="21" t="s">
        <v>8</v>
      </c>
    </row>
    <row r="7" spans="1:51" ht="18.75" customHeight="1" x14ac:dyDescent="0.2">
      <c r="A7" s="20" t="str">
        <f t="shared" si="4"/>
        <v>Novembre</v>
      </c>
      <c r="B7" s="20" t="str">
        <f ca="1">MID(ADDRESS(ROW(debut),COLUMN(INDIRECT(C5&amp;"1"))+1+DAY(EOMONTH(DATE(AN,Mois_deb_planning+2,1),0))),2,2)</f>
        <v>CR</v>
      </c>
      <c r="C7" s="20" t="str">
        <f ca="1">MID(ADDRESS(ROW(debut),COLUMN(INDIRECT(C6&amp;"1"))+1+DAY(EOMONTH(DATE(AN,Mois_deb_planning+3,1),0))-1),2,2)</f>
        <v>DU</v>
      </c>
      <c r="E7" s="37">
        <f t="shared" si="1"/>
        <v>2</v>
      </c>
      <c r="F7" s="38">
        <f t="shared" si="2"/>
        <v>43318</v>
      </c>
      <c r="H7" s="20" t="b">
        <v>1</v>
      </c>
      <c r="J7" s="46" t="s">
        <v>185</v>
      </c>
      <c r="K7" s="23" t="s">
        <v>183</v>
      </c>
      <c r="L7" s="156"/>
      <c r="M7" s="37">
        <f>IF(MONTH(DATE(AN,3,29.56+0.979*MOD(204-11*MOD(AN,19),30)-WEEKDAY(DATE(AN,3,28.56+0.979*MOD(204-11*MOD(AN,19),30))))+1+49)&lt;MONTH(1&amp;Premier_mois),AN+1,AN)</f>
        <v>2019</v>
      </c>
      <c r="N7" s="22">
        <f>IF(P7,DATE(M7,3,29.56+0.979*MOD(204-11*MOD(M7,19),30)-WEEKDAY(DATE(M7,3,28.56+0.979*MOD(204-11*MOD(M7,19),30))))+1+49,"")</f>
        <v>43626</v>
      </c>
      <c r="O7" s="57" t="s">
        <v>206</v>
      </c>
      <c r="P7" s="23" t="b">
        <v>1</v>
      </c>
      <c r="S7" s="120" t="s">
        <v>192</v>
      </c>
      <c r="T7" s="20" t="str">
        <f>IF(U7="",INDEX(Mois_Année,MATCH(IF(T6="",U6,T6),Mois_Année,0)+2,1),"")</f>
        <v>Avril</v>
      </c>
      <c r="U7" s="23"/>
      <c r="W7" s="149" t="s">
        <v>238</v>
      </c>
      <c r="X7" s="150"/>
      <c r="Y7" s="47" t="b">
        <v>0</v>
      </c>
      <c r="AA7" s="38">
        <f t="shared" si="3"/>
        <v>43318</v>
      </c>
      <c r="AB7" s="38">
        <f t="shared" si="3"/>
        <v>43349</v>
      </c>
      <c r="AC7" s="38">
        <f t="shared" si="3"/>
        <v>43379</v>
      </c>
      <c r="AD7" s="38">
        <f t="shared" si="3"/>
        <v>43410</v>
      </c>
      <c r="AE7" s="38">
        <f t="shared" si="3"/>
        <v>43440</v>
      </c>
      <c r="AF7" s="38">
        <f t="shared" si="3"/>
        <v>43471</v>
      </c>
      <c r="AG7" s="38">
        <f t="shared" si="3"/>
        <v>43502</v>
      </c>
      <c r="AH7" s="38">
        <f t="shared" si="3"/>
        <v>43530</v>
      </c>
      <c r="AI7" s="38">
        <f t="shared" si="3"/>
        <v>43561</v>
      </c>
      <c r="AJ7" s="38">
        <f t="shared" si="3"/>
        <v>43591</v>
      </c>
      <c r="AK7" s="38">
        <f t="shared" si="3"/>
        <v>43622</v>
      </c>
      <c r="AL7" s="38">
        <f t="shared" si="3"/>
        <v>43652</v>
      </c>
      <c r="AM7"/>
      <c r="AO7" s="21" t="s">
        <v>228</v>
      </c>
      <c r="AP7" s="152">
        <v>0</v>
      </c>
      <c r="AQ7" s="152">
        <v>25</v>
      </c>
      <c r="AR7" s="20" t="str">
        <f t="shared" si="0"/>
        <v>Décembre</v>
      </c>
      <c r="AT7" s="21" t="s">
        <v>73</v>
      </c>
      <c r="AU7" s="21" t="s">
        <v>88</v>
      </c>
      <c r="AV7" s="21" t="s">
        <v>491</v>
      </c>
      <c r="AW7" s="21" t="s">
        <v>491</v>
      </c>
      <c r="AX7" s="21" t="s">
        <v>491</v>
      </c>
      <c r="AY7" s="21" t="s">
        <v>491</v>
      </c>
    </row>
    <row r="8" spans="1:51" ht="18.75" customHeight="1" x14ac:dyDescent="0.2">
      <c r="A8" s="20" t="str">
        <f t="shared" si="4"/>
        <v>Décembre</v>
      </c>
      <c r="B8" s="20" t="str">
        <f ca="1">MID(ADDRESS(ROW(debut),COLUMN(INDIRECT(C6&amp;"1"))+1+DAY(EOMONTH(DATE(AN,Mois_deb_planning+3,1),0))),2,2)</f>
        <v>DV</v>
      </c>
      <c r="C8" s="20" t="str">
        <f ca="1">MID(ADDRESS(ROW(debut),COLUMN(INDIRECT(C7&amp;"1"))+1+DAY(EOMONTH(DATE(AN,Mois_deb_planning+4,1),0))-1),2,2)</f>
        <v>EZ</v>
      </c>
      <c r="E8" s="37">
        <f t="shared" si="1"/>
        <v>3</v>
      </c>
      <c r="F8" s="38">
        <f t="shared" si="2"/>
        <v>43319</v>
      </c>
      <c r="H8" s="20" t="b">
        <v>1</v>
      </c>
      <c r="J8" s="46" t="s">
        <v>54</v>
      </c>
      <c r="K8" s="23" t="s">
        <v>250</v>
      </c>
      <c r="L8" s="156"/>
      <c r="M8" s="37">
        <f>IF(MONTH(1&amp;Premier_mois)&gt;7,AN+1,AN)</f>
        <v>2019</v>
      </c>
      <c r="N8" s="22">
        <f>IF(P8,DATE(M8,7,14),"")</f>
        <v>43660</v>
      </c>
      <c r="O8" s="57" t="s">
        <v>207</v>
      </c>
      <c r="P8" s="23" t="b">
        <v>1</v>
      </c>
      <c r="S8" s="121" t="s">
        <v>193</v>
      </c>
      <c r="T8" s="20" t="str">
        <f>IF(U8="",INDEX(Mois_Année,MATCH(IF(T7="",U7,T7),Mois_Année,0)+1,1),"")</f>
        <v>Mai</v>
      </c>
      <c r="U8" s="23"/>
      <c r="W8" s="149" t="s">
        <v>239</v>
      </c>
      <c r="X8" s="150"/>
      <c r="Y8" s="47" t="b">
        <v>0</v>
      </c>
      <c r="AA8" s="38">
        <f t="shared" si="3"/>
        <v>43319</v>
      </c>
      <c r="AB8" s="38">
        <f t="shared" si="3"/>
        <v>43350</v>
      </c>
      <c r="AC8" s="38">
        <f t="shared" si="3"/>
        <v>43380</v>
      </c>
      <c r="AD8" s="38">
        <f t="shared" si="3"/>
        <v>43411</v>
      </c>
      <c r="AE8" s="38">
        <f t="shared" si="3"/>
        <v>43441</v>
      </c>
      <c r="AF8" s="38">
        <f t="shared" si="3"/>
        <v>43472</v>
      </c>
      <c r="AG8" s="38">
        <f t="shared" si="3"/>
        <v>43503</v>
      </c>
      <c r="AH8" s="38">
        <f t="shared" si="3"/>
        <v>43531</v>
      </c>
      <c r="AI8" s="38">
        <f t="shared" si="3"/>
        <v>43562</v>
      </c>
      <c r="AJ8" s="38">
        <f t="shared" si="3"/>
        <v>43592</v>
      </c>
      <c r="AK8" s="38">
        <f t="shared" si="3"/>
        <v>43623</v>
      </c>
      <c r="AL8" s="38">
        <f t="shared" si="3"/>
        <v>43653</v>
      </c>
      <c r="AM8"/>
      <c r="AO8" s="21" t="s">
        <v>228</v>
      </c>
      <c r="AP8" s="152">
        <v>0</v>
      </c>
      <c r="AQ8" s="152">
        <v>25</v>
      </c>
      <c r="AR8" s="20" t="str">
        <f t="shared" si="0"/>
        <v>Janvier</v>
      </c>
      <c r="AT8" s="21" t="s">
        <v>74</v>
      </c>
      <c r="AU8" s="21" t="s">
        <v>89</v>
      </c>
      <c r="AV8" s="21" t="s">
        <v>492</v>
      </c>
      <c r="AW8" s="21" t="s">
        <v>61</v>
      </c>
      <c r="AX8" s="21" t="s">
        <v>492</v>
      </c>
      <c r="AY8" s="21" t="s">
        <v>61</v>
      </c>
    </row>
    <row r="9" spans="1:51" ht="18.75" customHeight="1" x14ac:dyDescent="0.2">
      <c r="A9" s="20" t="str">
        <f t="shared" si="4"/>
        <v>Janvier</v>
      </c>
      <c r="B9" s="20" t="str">
        <f ca="1">MID(ADDRESS(ROW(debut),COLUMN(INDIRECT(C7&amp;"1"))+1+DAY(EOMONTH(DATE(AN,Mois_deb_planning+4,1),0))),2,2)</f>
        <v>FA</v>
      </c>
      <c r="C9" s="20" t="str">
        <f ca="1">MID(ADDRESS(ROW(debut),COLUMN(INDIRECT(C8&amp;"1"))+1+DAY(EOMONTH(DATE(AN,Mois_deb_planning+5,1),0))-1),2,2)</f>
        <v>GE</v>
      </c>
      <c r="H9" s="46" t="s">
        <v>39</v>
      </c>
      <c r="J9" s="46" t="s">
        <v>167</v>
      </c>
      <c r="K9" s="110" t="s">
        <v>166</v>
      </c>
      <c r="L9" s="153"/>
      <c r="M9" s="37">
        <f>IF(MONTH(1&amp;Premier_mois)&gt;8,AN+1,AN)</f>
        <v>2018</v>
      </c>
      <c r="N9" s="22">
        <f>IF(P9,DATE(M9,8,15),"")</f>
        <v>43327</v>
      </c>
      <c r="O9" s="57" t="s">
        <v>208</v>
      </c>
      <c r="P9" s="23" t="b">
        <v>1</v>
      </c>
      <c r="S9" s="121" t="s">
        <v>194</v>
      </c>
      <c r="T9" s="20" t="str">
        <f>IF(U9="",INDEX(Mois_Année,MATCH(IF(T8="",U8,T8),Mois_Année,0)+2,1),"")</f>
        <v>Juillet</v>
      </c>
      <c r="U9" s="23"/>
      <c r="W9" s="149" t="s">
        <v>55</v>
      </c>
      <c r="X9" s="150"/>
      <c r="Y9" s="20">
        <v>4</v>
      </c>
      <c r="AA9" s="38">
        <f t="shared" si="3"/>
        <v>43320</v>
      </c>
      <c r="AB9" s="38">
        <f t="shared" si="3"/>
        <v>43351</v>
      </c>
      <c r="AC9" s="38">
        <f t="shared" si="3"/>
        <v>43381</v>
      </c>
      <c r="AD9" s="38">
        <f t="shared" si="3"/>
        <v>43412</v>
      </c>
      <c r="AE9" s="38">
        <f t="shared" si="3"/>
        <v>43442</v>
      </c>
      <c r="AF9" s="38">
        <f t="shared" si="3"/>
        <v>43473</v>
      </c>
      <c r="AG9" s="38">
        <f t="shared" si="3"/>
        <v>43504</v>
      </c>
      <c r="AH9" s="38">
        <f t="shared" si="3"/>
        <v>43532</v>
      </c>
      <c r="AI9" s="38">
        <f t="shared" si="3"/>
        <v>43563</v>
      </c>
      <c r="AJ9" s="38">
        <f t="shared" si="3"/>
        <v>43593</v>
      </c>
      <c r="AK9" s="38">
        <f t="shared" si="3"/>
        <v>43624</v>
      </c>
      <c r="AL9" s="38">
        <f t="shared" si="3"/>
        <v>43654</v>
      </c>
      <c r="AM9"/>
      <c r="AO9" s="21" t="s">
        <v>228</v>
      </c>
      <c r="AP9" s="152">
        <v>0</v>
      </c>
      <c r="AQ9" s="152">
        <v>25</v>
      </c>
      <c r="AR9" s="20" t="str">
        <f t="shared" si="0"/>
        <v>Février</v>
      </c>
      <c r="AT9" s="21" t="s">
        <v>75</v>
      </c>
      <c r="AU9" s="21" t="s">
        <v>90</v>
      </c>
      <c r="AV9" s="21" t="s">
        <v>493</v>
      </c>
      <c r="AW9" s="21" t="s">
        <v>494</v>
      </c>
      <c r="AX9" s="21" t="s">
        <v>493</v>
      </c>
      <c r="AY9" s="21" t="s">
        <v>494</v>
      </c>
    </row>
    <row r="10" spans="1:51" ht="18.75" customHeight="1" x14ac:dyDescent="0.2">
      <c r="A10" s="20" t="str">
        <f t="shared" si="4"/>
        <v>Février</v>
      </c>
      <c r="B10" s="20" t="str">
        <f ca="1">MID(ADDRESS(ROW(debut),COLUMN(INDIRECT(C8&amp;"1"))+1+DAY(EOMONTH(DATE(AN,Mois_deb_planning+5,1),0))),2,2)</f>
        <v>GF</v>
      </c>
      <c r="C10" s="20" t="str">
        <f ca="1">MID(ADDRESS(ROW(debut),COLUMN(INDIRECT(C9&amp;"1"))+1+DAY(EOMONTH(DATE(AN,Mois_deb_planning+6,1),0))-1),2,2)</f>
        <v>HG</v>
      </c>
      <c r="H10" s="20">
        <f ca="1">COUNTA('Récap Individuel'!A:A)-2</f>
        <v>8</v>
      </c>
      <c r="J10" s="46" t="s">
        <v>62</v>
      </c>
      <c r="K10" s="143"/>
      <c r="M10" s="37">
        <f>IF(MONTH(1&amp;Premier_mois)&gt;11,AN+1,AN)</f>
        <v>2018</v>
      </c>
      <c r="N10" s="22">
        <f>IF(P10,DATE(M10,11,1),"")</f>
        <v>43405</v>
      </c>
      <c r="O10" s="57" t="s">
        <v>209</v>
      </c>
      <c r="P10" s="23" t="b">
        <v>1</v>
      </c>
      <c r="S10" s="122" t="s">
        <v>195</v>
      </c>
      <c r="T10" s="20" t="str">
        <f>IF(U10="",Premier_mois,"")</f>
        <v>Août</v>
      </c>
      <c r="U10" s="23"/>
      <c r="W10" s="149" t="s">
        <v>178</v>
      </c>
      <c r="X10" s="150"/>
      <c r="Y10" s="20">
        <v>1</v>
      </c>
      <c r="AA10" s="38">
        <f t="shared" si="3"/>
        <v>43321</v>
      </c>
      <c r="AB10" s="38">
        <f t="shared" si="3"/>
        <v>43352</v>
      </c>
      <c r="AC10" s="38">
        <f t="shared" si="3"/>
        <v>43382</v>
      </c>
      <c r="AD10" s="38">
        <f t="shared" si="3"/>
        <v>43413</v>
      </c>
      <c r="AE10" s="38">
        <f t="shared" si="3"/>
        <v>43443</v>
      </c>
      <c r="AF10" s="38">
        <f t="shared" si="3"/>
        <v>43474</v>
      </c>
      <c r="AG10" s="38">
        <f t="shared" si="3"/>
        <v>43505</v>
      </c>
      <c r="AH10" s="38">
        <f t="shared" si="3"/>
        <v>43533</v>
      </c>
      <c r="AI10" s="38">
        <f t="shared" si="3"/>
        <v>43564</v>
      </c>
      <c r="AJ10" s="38">
        <f t="shared" si="3"/>
        <v>43594</v>
      </c>
      <c r="AK10" s="38">
        <f t="shared" si="3"/>
        <v>43625</v>
      </c>
      <c r="AL10" s="38">
        <f t="shared" si="3"/>
        <v>43655</v>
      </c>
      <c r="AM10"/>
      <c r="AP10" s="152"/>
      <c r="AQ10" s="152"/>
      <c r="AR10" s="20" t="str">
        <f t="shared" si="0"/>
        <v>Mars</v>
      </c>
      <c r="AT10" s="21" t="s">
        <v>76</v>
      </c>
      <c r="AU10" s="21" t="s">
        <v>91</v>
      </c>
      <c r="AV10" s="21" t="s">
        <v>495</v>
      </c>
      <c r="AW10" s="21" t="s">
        <v>496</v>
      </c>
      <c r="AX10" s="21" t="s">
        <v>495</v>
      </c>
      <c r="AY10" s="21" t="s">
        <v>496</v>
      </c>
    </row>
    <row r="11" spans="1:51" ht="18.75" customHeight="1" x14ac:dyDescent="0.2">
      <c r="A11" s="20" t="str">
        <f t="shared" si="4"/>
        <v>Mars</v>
      </c>
      <c r="B11" s="20" t="str">
        <f ca="1">MID(ADDRESS(ROW(debut),COLUMN(INDIRECT(C9&amp;"1"))+1+DAY(EOMONTH(DATE(AN,Mois_deb_planning+6,1),0))),2,2)</f>
        <v>HH</v>
      </c>
      <c r="C11" s="20" t="str">
        <f ca="1">MID(ADDRESS(ROW(debut),COLUMN(INDIRECT(C10&amp;"1"))+1+DAY(EOMONTH(DATE(AN,Mois_deb_planning+7,1),0))-1),2,2)</f>
        <v>IL</v>
      </c>
      <c r="H11" s="46" t="s">
        <v>45</v>
      </c>
      <c r="J11" s="46" t="s">
        <v>63</v>
      </c>
      <c r="K11" s="117"/>
      <c r="M11" s="37">
        <f>IF(MONTH(1&amp;Premier_mois)&gt;11,AN+1,AN)</f>
        <v>2018</v>
      </c>
      <c r="N11" s="22">
        <f>IF(P11,DATE(M11,11,11),"")</f>
        <v>43415</v>
      </c>
      <c r="O11" s="57" t="str">
        <f>"Armistice "&amp;M11</f>
        <v>Armistice 2018</v>
      </c>
      <c r="P11" s="23" t="b">
        <v>1</v>
      </c>
      <c r="S11" s="122" t="s">
        <v>196</v>
      </c>
      <c r="T11" s="20" t="str">
        <f>IF(U11="",INDEX(Mois_Année,MATCH(IF(T10="",U10,T10),Mois_Année,0)+5,1),"")</f>
        <v>Janvier</v>
      </c>
      <c r="U11" s="23"/>
      <c r="W11" s="149" t="s">
        <v>240</v>
      </c>
      <c r="X11" s="150"/>
      <c r="Y11" s="20" t="b">
        <v>1</v>
      </c>
      <c r="AA11" s="38">
        <f t="shared" si="3"/>
        <v>43322</v>
      </c>
      <c r="AB11" s="38">
        <f t="shared" si="3"/>
        <v>43353</v>
      </c>
      <c r="AC11" s="38">
        <f t="shared" si="3"/>
        <v>43383</v>
      </c>
      <c r="AD11" s="38">
        <f t="shared" si="3"/>
        <v>43414</v>
      </c>
      <c r="AE11" s="38">
        <f t="shared" si="3"/>
        <v>43444</v>
      </c>
      <c r="AF11" s="38">
        <f t="shared" si="3"/>
        <v>43475</v>
      </c>
      <c r="AG11" s="38">
        <f t="shared" si="3"/>
        <v>43506</v>
      </c>
      <c r="AH11" s="38">
        <f t="shared" si="3"/>
        <v>43534</v>
      </c>
      <c r="AI11" s="38">
        <f t="shared" si="3"/>
        <v>43565</v>
      </c>
      <c r="AJ11" s="38">
        <f t="shared" si="3"/>
        <v>43595</v>
      </c>
      <c r="AK11" s="38">
        <f t="shared" si="3"/>
        <v>43626</v>
      </c>
      <c r="AL11" s="38">
        <f t="shared" si="3"/>
        <v>43656</v>
      </c>
      <c r="AM11"/>
      <c r="AP11" s="152">
        <v>0</v>
      </c>
      <c r="AQ11" s="152">
        <v>45</v>
      </c>
      <c r="AR11" s="20" t="str">
        <f t="shared" si="0"/>
        <v>Avril</v>
      </c>
      <c r="AT11" s="21" t="s">
        <v>77</v>
      </c>
      <c r="AU11" s="21" t="s">
        <v>92</v>
      </c>
      <c r="AV11" s="21" t="s">
        <v>498</v>
      </c>
      <c r="AW11" s="21" t="s">
        <v>497</v>
      </c>
      <c r="AX11" s="21" t="s">
        <v>498</v>
      </c>
      <c r="AY11" s="21" t="s">
        <v>497</v>
      </c>
    </row>
    <row r="12" spans="1:51" ht="18.75" customHeight="1" x14ac:dyDescent="0.2">
      <c r="A12" s="20" t="str">
        <f t="shared" si="4"/>
        <v>Avril</v>
      </c>
      <c r="B12" s="20" t="str">
        <f ca="1">MID(ADDRESS(ROW(debut),COLUMN(INDIRECT(C10&amp;"1"))+1+DAY(EOMONTH(DATE(AN,Mois_deb_planning+7,1),0))),2,2)</f>
        <v>IM</v>
      </c>
      <c r="C12" s="20" t="str">
        <f ca="1">MID(ADDRESS(ROW(debut),COLUMN(INDIRECT(C11&amp;"1"))+1+DAY(EOMONTH(DATE(AN,Mois_deb_planning+8,1),0))-1),2,2)</f>
        <v>JP</v>
      </c>
      <c r="H12" s="20">
        <f>MAX(IFERROR(MATCH(9^9,Planning!A:A,1),0),IFERROR(MATCH("zzz",Planning!A:A,1),0))+(nb_ligne_personnel-1)</f>
        <v>21</v>
      </c>
      <c r="J12" s="46" t="s">
        <v>64</v>
      </c>
      <c r="K12" s="116"/>
      <c r="M12" s="168"/>
      <c r="N12" s="22">
        <f>IF(P12,DATE(AN,12,25),"")</f>
        <v>43459</v>
      </c>
      <c r="O12" s="57" t="s">
        <v>210</v>
      </c>
      <c r="P12" s="23" t="b">
        <v>1</v>
      </c>
      <c r="S12" s="123" t="s">
        <v>197</v>
      </c>
      <c r="T12" s="20" t="str">
        <f>IF(U12="",INDEX(Mois_Année,MATCH(IF(T11="",U11,T11),Mois_Année,0)+1,1),"")</f>
        <v>Février</v>
      </c>
      <c r="U12" s="23"/>
      <c r="AA12" s="38">
        <f t="shared" si="3"/>
        <v>43323</v>
      </c>
      <c r="AB12" s="38">
        <f t="shared" si="3"/>
        <v>43354</v>
      </c>
      <c r="AC12" s="38">
        <f t="shared" si="3"/>
        <v>43384</v>
      </c>
      <c r="AD12" s="38">
        <f t="shared" si="3"/>
        <v>43415</v>
      </c>
      <c r="AE12" s="38">
        <f t="shared" si="3"/>
        <v>43445</v>
      </c>
      <c r="AF12" s="38">
        <f t="shared" si="3"/>
        <v>43476</v>
      </c>
      <c r="AG12" s="38">
        <f t="shared" si="3"/>
        <v>43507</v>
      </c>
      <c r="AH12" s="38">
        <f t="shared" si="3"/>
        <v>43535</v>
      </c>
      <c r="AI12" s="38">
        <f t="shared" si="3"/>
        <v>43566</v>
      </c>
      <c r="AJ12" s="38">
        <f t="shared" si="3"/>
        <v>43596</v>
      </c>
      <c r="AK12" s="38">
        <f t="shared" si="3"/>
        <v>43627</v>
      </c>
      <c r="AL12" s="38">
        <f t="shared" si="3"/>
        <v>43657</v>
      </c>
      <c r="AM12"/>
      <c r="AP12" s="152">
        <v>0</v>
      </c>
      <c r="AQ12" s="152">
        <v>45</v>
      </c>
      <c r="AR12" s="20" t="str">
        <f t="shared" si="0"/>
        <v>Mai</v>
      </c>
      <c r="AT12" s="21" t="s">
        <v>78</v>
      </c>
      <c r="AU12" s="21" t="s">
        <v>93</v>
      </c>
      <c r="AV12" s="21" t="s">
        <v>499</v>
      </c>
      <c r="AW12" s="21" t="s">
        <v>500</v>
      </c>
      <c r="AX12" s="21" t="s">
        <v>499</v>
      </c>
      <c r="AY12" s="21" t="s">
        <v>500</v>
      </c>
    </row>
    <row r="13" spans="1:51" ht="18.75" customHeight="1" x14ac:dyDescent="0.2">
      <c r="A13" s="20" t="str">
        <f t="shared" si="4"/>
        <v>Mai</v>
      </c>
      <c r="B13" s="20" t="str">
        <f ca="1">MID(ADDRESS(ROW(debut),COLUMN(INDIRECT(C11&amp;"1"))+1+DAY(EOMONTH(DATE(AN,Mois_deb_planning+8,1),0))),2,2)</f>
        <v>JQ</v>
      </c>
      <c r="C13" s="20" t="str">
        <f ca="1">MID(ADDRESS(ROW(debut),COLUMN(INDIRECT(C12&amp;"1"))+1+DAY(EOMONTH(DATE(AN,Mois_deb_planning+9,1),0))-1),2,2)</f>
        <v>KU</v>
      </c>
      <c r="H13" s="46" t="s">
        <v>4</v>
      </c>
      <c r="J13" s="46" t="s">
        <v>65</v>
      </c>
      <c r="K13" s="117"/>
      <c r="M13" s="168"/>
      <c r="N13" s="22">
        <f>IF(P13,DATE(M2+1,1,1),"")</f>
        <v>43831</v>
      </c>
      <c r="O13" s="169" t="str">
        <f>"Jour de l'an "&amp;M2+1</f>
        <v>Jour de l'an 2020</v>
      </c>
      <c r="P13" s="23" t="b">
        <v>1</v>
      </c>
      <c r="S13" s="123" t="s">
        <v>198</v>
      </c>
      <c r="T13" s="20" t="str">
        <f>IF(U13="",INDEX(Mois_Année,MATCH(IF(T12="",U12,T12),Mois_Année,0)+5,1),"")</f>
        <v>Juillet</v>
      </c>
      <c r="U13" s="23"/>
      <c r="AA13" s="38">
        <f t="shared" si="3"/>
        <v>43324</v>
      </c>
      <c r="AB13" s="38">
        <f t="shared" si="3"/>
        <v>43355</v>
      </c>
      <c r="AC13" s="38">
        <f t="shared" si="3"/>
        <v>43385</v>
      </c>
      <c r="AD13" s="38">
        <f t="shared" si="3"/>
        <v>43416</v>
      </c>
      <c r="AE13" s="38">
        <f t="shared" si="3"/>
        <v>43446</v>
      </c>
      <c r="AF13" s="38">
        <f t="shared" si="3"/>
        <v>43477</v>
      </c>
      <c r="AG13" s="38">
        <f t="shared" si="3"/>
        <v>43508</v>
      </c>
      <c r="AH13" s="38">
        <f t="shared" si="3"/>
        <v>43536</v>
      </c>
      <c r="AI13" s="38">
        <f t="shared" si="3"/>
        <v>43567</v>
      </c>
      <c r="AJ13" s="38">
        <f t="shared" si="3"/>
        <v>43597</v>
      </c>
      <c r="AK13" s="38">
        <f t="shared" si="3"/>
        <v>43628</v>
      </c>
      <c r="AL13" s="38">
        <f t="shared" si="3"/>
        <v>43658</v>
      </c>
      <c r="AM13"/>
      <c r="AP13" s="152">
        <v>0</v>
      </c>
      <c r="AQ13" s="152">
        <v>45</v>
      </c>
      <c r="AR13" s="20" t="str">
        <f t="shared" si="0"/>
        <v>Juin</v>
      </c>
      <c r="AT13" s="21" t="s">
        <v>79</v>
      </c>
      <c r="AU13" s="21" t="s">
        <v>94</v>
      </c>
    </row>
    <row r="14" spans="1:51" ht="18.75" customHeight="1" x14ac:dyDescent="0.2">
      <c r="A14" s="20" t="str">
        <f t="shared" si="4"/>
        <v>Juin</v>
      </c>
      <c r="B14" s="20" t="str">
        <f ca="1">MID(ADDRESS(ROW(debut),COLUMN(INDIRECT(C12&amp;"1"))+1+DAY(EOMONTH(DATE(AN,Mois_deb_planning+9,1),0))),2,2)</f>
        <v>KV</v>
      </c>
      <c r="C14" s="20" t="str">
        <f ca="1">MID(ADDRESS(ROW(debut),COLUMN(INDIRECT(C13&amp;"1"))+1+DAY(EOMONTH(DATE(AN,Mois_deb_planning+10,1),0))-1),2,2)</f>
        <v>LY</v>
      </c>
      <c r="H14" s="20">
        <v>2018</v>
      </c>
      <c r="J14" s="46" t="s">
        <v>160</v>
      </c>
      <c r="K14" s="111"/>
      <c r="M14" s="168"/>
      <c r="N14" s="22">
        <f>IF(P14,DATE(M3+1,3,29.56+0.979*MOD(204-11*MOD(M3+1,19),30)-WEEKDAY(DATE(M3+1,3,28.56+0.979*MOD(204-11*MOD(M3+1,19),30))))+1,"")</f>
        <v>43934</v>
      </c>
      <c r="O14" s="169" t="s">
        <v>202</v>
      </c>
      <c r="P14" s="23" t="b">
        <v>1</v>
      </c>
      <c r="AA14" s="38">
        <f t="shared" si="3"/>
        <v>43325</v>
      </c>
      <c r="AB14" s="38">
        <f t="shared" si="3"/>
        <v>43356</v>
      </c>
      <c r="AC14" s="38">
        <f t="shared" si="3"/>
        <v>43386</v>
      </c>
      <c r="AD14" s="38">
        <f t="shared" si="3"/>
        <v>43417</v>
      </c>
      <c r="AE14" s="38">
        <f t="shared" si="3"/>
        <v>43447</v>
      </c>
      <c r="AF14" s="38">
        <f t="shared" si="3"/>
        <v>43478</v>
      </c>
      <c r="AG14" s="38">
        <f t="shared" si="3"/>
        <v>43509</v>
      </c>
      <c r="AH14" s="38">
        <f t="shared" si="3"/>
        <v>43537</v>
      </c>
      <c r="AI14" s="38">
        <f t="shared" si="3"/>
        <v>43568</v>
      </c>
      <c r="AJ14" s="38">
        <f t="shared" si="3"/>
        <v>43598</v>
      </c>
      <c r="AK14" s="38">
        <f t="shared" si="3"/>
        <v>43629</v>
      </c>
      <c r="AL14" s="38">
        <f t="shared" si="3"/>
        <v>43659</v>
      </c>
      <c r="AM14"/>
      <c r="AP14" s="152">
        <v>0</v>
      </c>
      <c r="AQ14" s="152">
        <v>45</v>
      </c>
      <c r="AR14" s="20" t="str">
        <f t="shared" si="0"/>
        <v>Juillet</v>
      </c>
      <c r="AT14" s="21" t="s">
        <v>80</v>
      </c>
      <c r="AU14" s="21" t="s">
        <v>95</v>
      </c>
    </row>
    <row r="15" spans="1:51" ht="18.75" customHeight="1" x14ac:dyDescent="0.2">
      <c r="A15" s="20" t="str">
        <f t="shared" si="4"/>
        <v>Juillet</v>
      </c>
      <c r="B15" s="20" t="str">
        <f ca="1">MID(ADDRESS(ROW(debut),COLUMN(INDIRECT(C13&amp;"1"))+1+DAY(EOMONTH(DATE(AN,Mois_deb_planning+10,1),0))),2,2)</f>
        <v>LZ</v>
      </c>
      <c r="C15" s="36" t="str">
        <f>f_an</f>
        <v>ND</v>
      </c>
      <c r="H15" s="46" t="s">
        <v>5</v>
      </c>
      <c r="J15" s="46" t="s">
        <v>233</v>
      </c>
      <c r="K15" s="160"/>
      <c r="M15" s="168"/>
      <c r="N15" s="22">
        <f>IF(P15,DATE(M4+1,5,1),"")</f>
        <v>43952</v>
      </c>
      <c r="O15" s="169" t="s">
        <v>203</v>
      </c>
      <c r="P15" s="23" t="b">
        <v>1</v>
      </c>
      <c r="AA15" s="38">
        <f t="shared" si="3"/>
        <v>43326</v>
      </c>
      <c r="AB15" s="38">
        <f t="shared" si="3"/>
        <v>43357</v>
      </c>
      <c r="AC15" s="38">
        <f t="shared" si="3"/>
        <v>43387</v>
      </c>
      <c r="AD15" s="38">
        <f t="shared" si="3"/>
        <v>43418</v>
      </c>
      <c r="AE15" s="38">
        <f t="shared" si="3"/>
        <v>43448</v>
      </c>
      <c r="AF15" s="38">
        <f t="shared" si="3"/>
        <v>43479</v>
      </c>
      <c r="AG15" s="38">
        <f t="shared" si="3"/>
        <v>43510</v>
      </c>
      <c r="AH15" s="38">
        <f t="shared" si="3"/>
        <v>43538</v>
      </c>
      <c r="AI15" s="38">
        <f t="shared" si="3"/>
        <v>43569</v>
      </c>
      <c r="AJ15" s="38">
        <f t="shared" si="3"/>
        <v>43599</v>
      </c>
      <c r="AK15" s="38">
        <f t="shared" si="3"/>
        <v>43630</v>
      </c>
      <c r="AL15" s="38">
        <f t="shared" si="3"/>
        <v>43660</v>
      </c>
      <c r="AM15"/>
      <c r="AP15" s="152">
        <v>0</v>
      </c>
      <c r="AQ15" s="152">
        <v>45</v>
      </c>
      <c r="AR15" s="20" t="str">
        <f t="shared" si="0"/>
        <v>Premier trimestre</v>
      </c>
      <c r="AT15" s="21" t="s">
        <v>81</v>
      </c>
      <c r="AU15" s="21" t="s">
        <v>96</v>
      </c>
    </row>
    <row r="16" spans="1:51" ht="18.75" customHeight="1" x14ac:dyDescent="0.2">
      <c r="A16" s="20" t="s">
        <v>33</v>
      </c>
      <c r="B16" s="20" t="str">
        <f ca="1">VLOOKUP(D_1,M_A_D_F,2,FALSE)</f>
        <v>D</v>
      </c>
      <c r="C16" s="20" t="str">
        <f ca="1">VLOOKUP(F_1,M_A_D_F,3,FALSE)</f>
        <v>CQ</v>
      </c>
      <c r="H16" s="20">
        <f>COUNTA(Planning!A:A)-2</f>
        <v>3</v>
      </c>
      <c r="J16" s="46" t="s">
        <v>232</v>
      </c>
      <c r="K16" s="161"/>
      <c r="M16" s="168"/>
      <c r="N16" s="22">
        <f>IF(P16,DATE(M5+1,3,29.56+0.979*MOD(204-11*MOD(M5+1,19),30)-WEEKDAY(DATE(M5+1,3,28.56+0.979*MOD(204-11*MOD(M5+1,19),30))))+1+38,"")</f>
        <v>43972</v>
      </c>
      <c r="O16" s="169" t="s">
        <v>205</v>
      </c>
      <c r="P16" s="23" t="b">
        <v>1</v>
      </c>
      <c r="AA16" s="38">
        <f t="shared" si="3"/>
        <v>43327</v>
      </c>
      <c r="AB16" s="38">
        <f t="shared" si="3"/>
        <v>43358</v>
      </c>
      <c r="AC16" s="38">
        <f t="shared" si="3"/>
        <v>43388</v>
      </c>
      <c r="AD16" s="38">
        <f t="shared" si="3"/>
        <v>43419</v>
      </c>
      <c r="AE16" s="38">
        <f t="shared" si="3"/>
        <v>43449</v>
      </c>
      <c r="AF16" s="38">
        <f t="shared" si="3"/>
        <v>43480</v>
      </c>
      <c r="AG16" s="38">
        <f t="shared" si="3"/>
        <v>43511</v>
      </c>
      <c r="AH16" s="38">
        <f t="shared" si="3"/>
        <v>43539</v>
      </c>
      <c r="AI16" s="38">
        <f t="shared" si="3"/>
        <v>43570</v>
      </c>
      <c r="AJ16" s="38">
        <f t="shared" si="3"/>
        <v>43600</v>
      </c>
      <c r="AK16" s="38">
        <f t="shared" si="3"/>
        <v>43631</v>
      </c>
      <c r="AL16" s="38">
        <f t="shared" si="3"/>
        <v>43661</v>
      </c>
      <c r="AM16"/>
      <c r="AP16" s="152">
        <v>0</v>
      </c>
      <c r="AQ16" s="152">
        <v>45</v>
      </c>
      <c r="AR16" s="20" t="str">
        <f t="shared" si="0"/>
        <v>Deuxième trimestre</v>
      </c>
      <c r="AT16" s="21" t="s">
        <v>82</v>
      </c>
      <c r="AU16" s="21" t="s">
        <v>97</v>
      </c>
    </row>
    <row r="17" spans="1:47" ht="18.75" customHeight="1" x14ac:dyDescent="0.2">
      <c r="A17" s="20" t="s">
        <v>34</v>
      </c>
      <c r="B17" s="20" t="str">
        <f ca="1">VLOOKUP(D_2,M_A_D_F,2,FALSE)</f>
        <v>CR</v>
      </c>
      <c r="C17" s="20" t="str">
        <f ca="1">VLOOKUP(F_2,M_A_D_F,3,FALSE)</f>
        <v>GE</v>
      </c>
      <c r="H17" s="46" t="s">
        <v>12</v>
      </c>
      <c r="J17" s="157" t="s">
        <v>213</v>
      </c>
      <c r="K17" s="20" t="b">
        <v>0</v>
      </c>
      <c r="M17" s="168"/>
      <c r="N17" s="22">
        <f>IF(P17,DATE(M6+1,5,8),"")</f>
        <v>43959</v>
      </c>
      <c r="O17" s="169" t="s">
        <v>204</v>
      </c>
      <c r="P17" s="23" t="b">
        <v>1</v>
      </c>
      <c r="AA17" s="38">
        <f t="shared" si="3"/>
        <v>43328</v>
      </c>
      <c r="AB17" s="38">
        <f t="shared" si="3"/>
        <v>43359</v>
      </c>
      <c r="AC17" s="38">
        <f t="shared" si="3"/>
        <v>43389</v>
      </c>
      <c r="AD17" s="38">
        <f t="shared" si="3"/>
        <v>43420</v>
      </c>
      <c r="AE17" s="38">
        <f t="shared" si="3"/>
        <v>43450</v>
      </c>
      <c r="AF17" s="38">
        <f t="shared" si="3"/>
        <v>43481</v>
      </c>
      <c r="AG17" s="38">
        <f t="shared" si="3"/>
        <v>43512</v>
      </c>
      <c r="AH17" s="38">
        <f t="shared" si="3"/>
        <v>43540</v>
      </c>
      <c r="AI17" s="38">
        <f t="shared" si="3"/>
        <v>43571</v>
      </c>
      <c r="AJ17" s="38">
        <f t="shared" si="3"/>
        <v>43601</v>
      </c>
      <c r="AK17" s="38">
        <f t="shared" si="3"/>
        <v>43632</v>
      </c>
      <c r="AL17" s="38">
        <f t="shared" si="3"/>
        <v>43662</v>
      </c>
      <c r="AM17"/>
      <c r="AP17" s="152">
        <v>0</v>
      </c>
      <c r="AQ17" s="152">
        <v>45</v>
      </c>
      <c r="AR17" s="20" t="str">
        <f t="shared" si="0"/>
        <v>Troisième trimestre</v>
      </c>
      <c r="AT17" s="21" t="s">
        <v>270</v>
      </c>
      <c r="AU17" s="21" t="s">
        <v>266</v>
      </c>
    </row>
    <row r="18" spans="1:47" ht="18.75" customHeight="1" x14ac:dyDescent="0.2">
      <c r="A18" s="20" t="s">
        <v>35</v>
      </c>
      <c r="B18" s="20" t="str">
        <f ca="1">VLOOKUP(D_3,M_A_D_F,2,FALSE)</f>
        <v>GF</v>
      </c>
      <c r="C18" s="20" t="str">
        <f ca="1">VLOOKUP(F_3,M_A_D_F,3,FALSE)</f>
        <v>JP</v>
      </c>
      <c r="H18" s="20">
        <f ca="1">DATE(AN,MONTH(TODAY()),DAY(TODAY()))-DATE(AN,1,1)</f>
        <v>97</v>
      </c>
      <c r="J18" s="46" t="s">
        <v>244</v>
      </c>
      <c r="K18" s="92" t="s">
        <v>176</v>
      </c>
      <c r="M18" s="168"/>
      <c r="N18" s="22">
        <f>IF(P18,DATE(M7+1,3,29.56+0.979*MOD(204-11*MOD(M7+1,19),30)-WEEKDAY(DATE(M7+18,3,28.56+0.979*MOD(204-11*MOD(M7+1,19),30))))+1+49,"")</f>
        <v>43983</v>
      </c>
      <c r="O18" s="169" t="s">
        <v>206</v>
      </c>
      <c r="P18" s="23" t="b">
        <v>1</v>
      </c>
      <c r="AA18" s="38">
        <f t="shared" si="3"/>
        <v>43329</v>
      </c>
      <c r="AB18" s="38">
        <f t="shared" si="3"/>
        <v>43360</v>
      </c>
      <c r="AC18" s="38">
        <f t="shared" si="3"/>
        <v>43390</v>
      </c>
      <c r="AD18" s="38">
        <f t="shared" si="3"/>
        <v>43421</v>
      </c>
      <c r="AE18" s="38">
        <f t="shared" si="3"/>
        <v>43451</v>
      </c>
      <c r="AF18" s="38">
        <f t="shared" si="3"/>
        <v>43482</v>
      </c>
      <c r="AG18" s="38">
        <f t="shared" si="3"/>
        <v>43513</v>
      </c>
      <c r="AH18" s="38">
        <f t="shared" si="3"/>
        <v>43541</v>
      </c>
      <c r="AI18" s="38">
        <f t="shared" si="3"/>
        <v>43572</v>
      </c>
      <c r="AJ18" s="38">
        <f t="shared" si="3"/>
        <v>43602</v>
      </c>
      <c r="AK18" s="38">
        <f t="shared" si="3"/>
        <v>43633</v>
      </c>
      <c r="AL18" s="38">
        <f t="shared" si="3"/>
        <v>43663</v>
      </c>
      <c r="AM18"/>
      <c r="AP18" s="152">
        <v>0</v>
      </c>
      <c r="AQ18" s="152">
        <v>45</v>
      </c>
      <c r="AR18" s="20" t="str">
        <f t="shared" si="0"/>
        <v>Quatrième trimestre</v>
      </c>
      <c r="AT18" s="21" t="s">
        <v>271</v>
      </c>
      <c r="AU18" s="21" t="s">
        <v>267</v>
      </c>
    </row>
    <row r="19" spans="1:47" ht="18.75" customHeight="1" x14ac:dyDescent="0.2">
      <c r="A19" s="20" t="s">
        <v>36</v>
      </c>
      <c r="B19" s="20" t="str">
        <f ca="1">VLOOKUP(D_4,M_A_D_F,2,FALSE)</f>
        <v>JQ</v>
      </c>
      <c r="C19" s="20" t="str">
        <f ca="1">VLOOKUP(F_4,M_A_D_F,3,FALSE)</f>
        <v>ND</v>
      </c>
      <c r="G19" s="30"/>
      <c r="H19" s="46" t="s">
        <v>47</v>
      </c>
      <c r="I19" s="30"/>
      <c r="J19" s="46" t="s">
        <v>245</v>
      </c>
      <c r="K19" s="79" t="s">
        <v>171</v>
      </c>
      <c r="M19" s="168"/>
      <c r="N19" s="22">
        <f>IF(P19,DATE(M8+1,7,14),"")</f>
        <v>44026</v>
      </c>
      <c r="O19" s="169" t="s">
        <v>207</v>
      </c>
      <c r="P19" s="23" t="b">
        <v>1</v>
      </c>
      <c r="AA19" s="38">
        <f t="shared" ref="AA19:AL29" si="5">AA18+1</f>
        <v>43330</v>
      </c>
      <c r="AB19" s="38">
        <f t="shared" si="5"/>
        <v>43361</v>
      </c>
      <c r="AC19" s="38">
        <f t="shared" si="5"/>
        <v>43391</v>
      </c>
      <c r="AD19" s="38">
        <f t="shared" si="5"/>
        <v>43422</v>
      </c>
      <c r="AE19" s="38">
        <f t="shared" si="5"/>
        <v>43452</v>
      </c>
      <c r="AF19" s="38">
        <f t="shared" si="5"/>
        <v>43483</v>
      </c>
      <c r="AG19" s="38">
        <f t="shared" si="5"/>
        <v>43514</v>
      </c>
      <c r="AH19" s="38">
        <f t="shared" si="5"/>
        <v>43542</v>
      </c>
      <c r="AI19" s="38">
        <f t="shared" si="5"/>
        <v>43573</v>
      </c>
      <c r="AJ19" s="38">
        <f t="shared" si="5"/>
        <v>43603</v>
      </c>
      <c r="AK19" s="38">
        <f t="shared" si="5"/>
        <v>43634</v>
      </c>
      <c r="AL19" s="38">
        <f t="shared" si="5"/>
        <v>43664</v>
      </c>
      <c r="AM19"/>
      <c r="AP19" s="152">
        <v>0</v>
      </c>
      <c r="AQ19" s="152">
        <v>45</v>
      </c>
      <c r="AR19" s="20" t="str">
        <f t="shared" si="0"/>
        <v>Premier semestre</v>
      </c>
      <c r="AT19" s="21" t="s">
        <v>272</v>
      </c>
      <c r="AU19" s="21" t="s">
        <v>268</v>
      </c>
    </row>
    <row r="20" spans="1:47" ht="18.75" customHeight="1" x14ac:dyDescent="0.2">
      <c r="A20" s="20" t="s">
        <v>37</v>
      </c>
      <c r="B20" s="20" t="str">
        <f ca="1">VLOOKUP(DS_1,M_A_D_F,2,FALSE)</f>
        <v>D</v>
      </c>
      <c r="C20" s="20" t="str">
        <f ca="1">VLOOKUP(FS_1,M_A_D_F,3,FALSE)</f>
        <v>GE</v>
      </c>
      <c r="D20" s="144" t="s">
        <v>231</v>
      </c>
      <c r="G20" s="30"/>
      <c r="H20" s="44"/>
      <c r="I20" s="30"/>
      <c r="J20" s="46" t="s">
        <v>170</v>
      </c>
      <c r="K20" s="54" t="s">
        <v>172</v>
      </c>
      <c r="M20" s="168"/>
      <c r="N20" s="22">
        <f>IF(P20,DATE(M9+1,8,15),"")</f>
        <v>43692</v>
      </c>
      <c r="O20" s="169" t="s">
        <v>208</v>
      </c>
      <c r="P20" s="23" t="b">
        <v>1</v>
      </c>
      <c r="AA20" s="38">
        <f t="shared" si="5"/>
        <v>43331</v>
      </c>
      <c r="AB20" s="38">
        <f t="shared" si="5"/>
        <v>43362</v>
      </c>
      <c r="AC20" s="38">
        <f t="shared" si="5"/>
        <v>43392</v>
      </c>
      <c r="AD20" s="38">
        <f t="shared" si="5"/>
        <v>43423</v>
      </c>
      <c r="AE20" s="38">
        <f t="shared" si="5"/>
        <v>43453</v>
      </c>
      <c r="AF20" s="38">
        <f t="shared" si="5"/>
        <v>43484</v>
      </c>
      <c r="AG20" s="38">
        <f t="shared" si="5"/>
        <v>43515</v>
      </c>
      <c r="AH20" s="38">
        <f t="shared" si="5"/>
        <v>43543</v>
      </c>
      <c r="AI20" s="38">
        <f t="shared" si="5"/>
        <v>43574</v>
      </c>
      <c r="AJ20" s="38">
        <f t="shared" si="5"/>
        <v>43604</v>
      </c>
      <c r="AK20" s="38">
        <f t="shared" si="5"/>
        <v>43635</v>
      </c>
      <c r="AL20" s="38">
        <f t="shared" si="5"/>
        <v>43665</v>
      </c>
      <c r="AM20"/>
      <c r="AP20" s="152">
        <v>0</v>
      </c>
      <c r="AQ20" s="152">
        <v>45</v>
      </c>
      <c r="AR20" s="20" t="str">
        <f t="shared" si="0"/>
        <v>Deuxième semestre</v>
      </c>
      <c r="AT20" s="21" t="s">
        <v>273</v>
      </c>
      <c r="AU20" s="21" t="s">
        <v>269</v>
      </c>
    </row>
    <row r="21" spans="1:47" ht="18.75" customHeight="1" x14ac:dyDescent="0.2">
      <c r="A21" s="20" t="s">
        <v>38</v>
      </c>
      <c r="B21" s="20" t="str">
        <f ca="1">VLOOKUP(DS_2,M_A_D_F,2,FALSE)</f>
        <v>GF</v>
      </c>
      <c r="C21" s="20" t="str">
        <f ca="1">VLOOKUP(FS_2,M_A_D_F,3,FALSE)</f>
        <v>ND</v>
      </c>
      <c r="D21" s="20">
        <f>INT(MOD(INT((Planning!$D$9-2)/7)+0.6,52+5/28))+1</f>
        <v>31</v>
      </c>
      <c r="G21" s="30"/>
      <c r="H21" s="46" t="s">
        <v>48</v>
      </c>
      <c r="I21" s="30"/>
      <c r="J21" s="46" t="s">
        <v>246</v>
      </c>
      <c r="K21" s="24" t="s">
        <v>177</v>
      </c>
      <c r="M21" s="168"/>
      <c r="N21" s="22">
        <f>IF(P21,DATE(M10+1,11,1),"")</f>
        <v>43770</v>
      </c>
      <c r="O21" s="169" t="s">
        <v>209</v>
      </c>
      <c r="P21" s="23" t="b">
        <v>1</v>
      </c>
      <c r="AA21" s="38">
        <f t="shared" si="5"/>
        <v>43332</v>
      </c>
      <c r="AB21" s="38">
        <f t="shared" si="5"/>
        <v>43363</v>
      </c>
      <c r="AC21" s="38">
        <f t="shared" si="5"/>
        <v>43393</v>
      </c>
      <c r="AD21" s="38">
        <f t="shared" si="5"/>
        <v>43424</v>
      </c>
      <c r="AE21" s="38">
        <f t="shared" si="5"/>
        <v>43454</v>
      </c>
      <c r="AF21" s="38">
        <f t="shared" si="5"/>
        <v>43485</v>
      </c>
      <c r="AG21" s="38">
        <f t="shared" si="5"/>
        <v>43516</v>
      </c>
      <c r="AH21" s="38">
        <f t="shared" si="5"/>
        <v>43544</v>
      </c>
      <c r="AI21" s="38">
        <f t="shared" si="5"/>
        <v>43575</v>
      </c>
      <c r="AJ21" s="38">
        <f t="shared" si="5"/>
        <v>43605</v>
      </c>
      <c r="AK21" s="38">
        <f t="shared" si="5"/>
        <v>43636</v>
      </c>
      <c r="AL21" s="38">
        <f t="shared" si="5"/>
        <v>43666</v>
      </c>
      <c r="AM21"/>
      <c r="AP21" s="152">
        <v>0</v>
      </c>
      <c r="AQ21" s="152">
        <v>45</v>
      </c>
      <c r="AR21" s="20" t="str">
        <f t="shared" si="0"/>
        <v>Semaine 31 de 2018</v>
      </c>
      <c r="AT21" s="21" t="s">
        <v>98</v>
      </c>
      <c r="AU21" s="21" t="s">
        <v>103</v>
      </c>
    </row>
    <row r="22" spans="1:47" ht="18.75" customHeight="1" x14ac:dyDescent="0.2">
      <c r="A22" s="20" t="str">
        <f>"Semaine "&amp;TEXT(D21,"00")&amp;" de "&amp;IF($D21&gt;$D22,AN-1,AN)</f>
        <v>Semaine 31 de 2018</v>
      </c>
      <c r="B22" s="20" t="str">
        <f>IFERROR(MID(ADDRESS(1,MATCH($D21,Planning!$D$3:$NE$3,0)+3),2,IF(MATCH($D21,Planning!$D$3:$NE$3,0)+3&gt;26,2,1)),"")</f>
        <v>D</v>
      </c>
      <c r="C22" s="20" t="str">
        <f>IFERROR(MID(ADDRESS(1,MATCH(IF(D21+1&gt;Max_Semaine,1,D21+1),Planning!$D$3:$NE$3,0)+2),2,IF(MATCH(IF(D21+1&gt;Max_Semaine,1,D21+1),Planning!$D$3:$NE$3,0)+3&gt;26,2,1)),"")</f>
        <v>H</v>
      </c>
      <c r="D22" s="20">
        <f t="shared" ref="D22:D71" si="6">IF(D21+1&gt;Max_Semaine,1,D21+1)</f>
        <v>32</v>
      </c>
      <c r="G22" s="30"/>
      <c r="H22" s="49"/>
      <c r="I22" s="30"/>
      <c r="J22" s="46" t="s">
        <v>173</v>
      </c>
      <c r="K22" s="93" t="s">
        <v>175</v>
      </c>
      <c r="M22" s="168"/>
      <c r="N22" s="22">
        <f>IF(P22,DATE(M11+1,11,11),"")</f>
        <v>43780</v>
      </c>
      <c r="O22" s="169" t="str">
        <f>"Armistice "&amp;M11+1</f>
        <v>Armistice 2019</v>
      </c>
      <c r="P22" s="23" t="b">
        <v>1</v>
      </c>
      <c r="AA22" s="38">
        <f t="shared" si="5"/>
        <v>43333</v>
      </c>
      <c r="AB22" s="38">
        <f t="shared" si="5"/>
        <v>43364</v>
      </c>
      <c r="AC22" s="38">
        <f t="shared" si="5"/>
        <v>43394</v>
      </c>
      <c r="AD22" s="38">
        <f t="shared" si="5"/>
        <v>43425</v>
      </c>
      <c r="AE22" s="38">
        <f t="shared" si="5"/>
        <v>43455</v>
      </c>
      <c r="AF22" s="38">
        <f t="shared" si="5"/>
        <v>43486</v>
      </c>
      <c r="AG22" s="38">
        <f t="shared" si="5"/>
        <v>43517</v>
      </c>
      <c r="AH22" s="38">
        <f t="shared" si="5"/>
        <v>43545</v>
      </c>
      <c r="AI22" s="38">
        <f t="shared" si="5"/>
        <v>43576</v>
      </c>
      <c r="AJ22" s="38">
        <f t="shared" si="5"/>
        <v>43606</v>
      </c>
      <c r="AK22" s="38">
        <f t="shared" si="5"/>
        <v>43637</v>
      </c>
      <c r="AL22" s="38">
        <f t="shared" si="5"/>
        <v>43667</v>
      </c>
      <c r="AM22"/>
      <c r="AP22" s="152">
        <v>0</v>
      </c>
      <c r="AQ22" s="152">
        <v>45</v>
      </c>
      <c r="AR22" s="20" t="str">
        <f t="shared" si="0"/>
        <v>Semaine 32 de 2018</v>
      </c>
      <c r="AT22" s="21" t="s">
        <v>99</v>
      </c>
      <c r="AU22" s="21" t="s">
        <v>104</v>
      </c>
    </row>
    <row r="23" spans="1:47" ht="18.75" customHeight="1" x14ac:dyDescent="0.2">
      <c r="A23" s="20" t="str">
        <f t="shared" ref="A23:A54" si="7">"Semaine "&amp;TEXT(D22,"00")&amp;" de "&amp;IF(D22&lt;$D$21,RIGHT(A$22,4)+1,AN)</f>
        <v>Semaine 32 de 2018</v>
      </c>
      <c r="B23" s="20" t="str">
        <f>IFERROR(MID(ADDRESS(1,MATCH($D22,Planning!$D$3:$NE$3,0)+3),2,IF(MATCH($D22,Planning!$D$3:$NE$3,0)+3&gt;26,2,1)),"")</f>
        <v>I</v>
      </c>
      <c r="C23" s="20" t="str">
        <f>IFERROR(MID(ADDRESS(1,MATCH(IF(D22+1&gt;Max_Semaine,1,D22+1),Planning!$D$3:$NE$3,0)+2),2,IF(MATCH(IF(D22+1&gt;Max_Semaine,1,D22+1),Planning!$D$3:$NE$3,0)+3&gt;26,2,1)),"")</f>
        <v>O</v>
      </c>
      <c r="D23" s="20">
        <f t="shared" si="6"/>
        <v>33</v>
      </c>
      <c r="G23" s="30"/>
      <c r="H23" s="55" t="s">
        <v>168</v>
      </c>
      <c r="I23" s="30"/>
      <c r="J23" s="157" t="s">
        <v>214</v>
      </c>
      <c r="K23" s="20" t="b">
        <v>0</v>
      </c>
      <c r="M23" s="168"/>
      <c r="N23" s="22">
        <f>IF(P23,DATE(AN+1,12,25),"")</f>
        <v>43824</v>
      </c>
      <c r="O23" s="169" t="s">
        <v>210</v>
      </c>
      <c r="P23" s="23" t="b">
        <v>1</v>
      </c>
      <c r="AA23" s="38">
        <f t="shared" si="5"/>
        <v>43334</v>
      </c>
      <c r="AB23" s="38">
        <f t="shared" si="5"/>
        <v>43365</v>
      </c>
      <c r="AC23" s="38">
        <f t="shared" si="5"/>
        <v>43395</v>
      </c>
      <c r="AD23" s="38">
        <f t="shared" si="5"/>
        <v>43426</v>
      </c>
      <c r="AE23" s="38">
        <f t="shared" si="5"/>
        <v>43456</v>
      </c>
      <c r="AF23" s="38">
        <f t="shared" si="5"/>
        <v>43487</v>
      </c>
      <c r="AG23" s="38">
        <f t="shared" si="5"/>
        <v>43518</v>
      </c>
      <c r="AH23" s="38">
        <f t="shared" si="5"/>
        <v>43546</v>
      </c>
      <c r="AI23" s="38">
        <f t="shared" si="5"/>
        <v>43577</v>
      </c>
      <c r="AJ23" s="38">
        <f t="shared" si="5"/>
        <v>43607</v>
      </c>
      <c r="AK23" s="38">
        <f t="shared" si="5"/>
        <v>43638</v>
      </c>
      <c r="AL23" s="38">
        <f t="shared" si="5"/>
        <v>43668</v>
      </c>
      <c r="AM23"/>
      <c r="AP23" s="152">
        <v>0</v>
      </c>
      <c r="AQ23" s="152">
        <v>45</v>
      </c>
      <c r="AR23" s="20" t="str">
        <f t="shared" si="0"/>
        <v>Semaine 33 de 2018</v>
      </c>
      <c r="AT23" s="21" t="s">
        <v>100</v>
      </c>
      <c r="AU23" s="21" t="s">
        <v>105</v>
      </c>
    </row>
    <row r="24" spans="1:47" ht="18.75" customHeight="1" x14ac:dyDescent="0.2">
      <c r="A24" s="20" t="str">
        <f t="shared" si="7"/>
        <v>Semaine 33 de 2018</v>
      </c>
      <c r="B24" s="20" t="str">
        <f>IFERROR(MID(ADDRESS(1,MATCH($D23,Planning!$D$3:$NE$3,0)+3),2,IF(MATCH($D23,Planning!$D$3:$NE$3,0)+3&gt;26,2,1)),"")</f>
        <v>P</v>
      </c>
      <c r="C24" s="20" t="str">
        <f>IFERROR(MID(ADDRESS(1,MATCH(IF(D23+1&gt;Max_Semaine,1,D23+1),Planning!$D$3:$NE$3,0)+2),2,IF(MATCH(IF(D23+1&gt;Max_Semaine,1,D23+1),Planning!$D$3:$NE$3,0)+3&gt;26,2,1)),"")</f>
        <v>V</v>
      </c>
      <c r="D24" s="20">
        <f t="shared" si="6"/>
        <v>34</v>
      </c>
      <c r="E24" s="30"/>
      <c r="G24" s="30"/>
      <c r="H24" s="56">
        <f ca="1">INT(MOD(INT((DATE(AN,MONTH(TODAY()),DAY(TODAY()))-2)/7)+0.6,52+5/28))+1</f>
        <v>14</v>
      </c>
      <c r="I24" s="30"/>
      <c r="J24" s="46" t="s">
        <v>174</v>
      </c>
      <c r="N24" s="25"/>
      <c r="O24" s="59"/>
      <c r="AA24" s="38">
        <f t="shared" si="5"/>
        <v>43335</v>
      </c>
      <c r="AB24" s="38">
        <f t="shared" si="5"/>
        <v>43366</v>
      </c>
      <c r="AC24" s="38">
        <f t="shared" si="5"/>
        <v>43396</v>
      </c>
      <c r="AD24" s="38">
        <f t="shared" si="5"/>
        <v>43427</v>
      </c>
      <c r="AE24" s="38">
        <f t="shared" si="5"/>
        <v>43457</v>
      </c>
      <c r="AF24" s="38">
        <f t="shared" si="5"/>
        <v>43488</v>
      </c>
      <c r="AG24" s="38">
        <f t="shared" si="5"/>
        <v>43519</v>
      </c>
      <c r="AH24" s="38">
        <f t="shared" si="5"/>
        <v>43547</v>
      </c>
      <c r="AI24" s="38">
        <f t="shared" si="5"/>
        <v>43578</v>
      </c>
      <c r="AJ24" s="38">
        <f t="shared" si="5"/>
        <v>43608</v>
      </c>
      <c r="AK24" s="38">
        <f t="shared" si="5"/>
        <v>43639</v>
      </c>
      <c r="AL24" s="38">
        <f t="shared" si="5"/>
        <v>43669</v>
      </c>
      <c r="AM24"/>
      <c r="AP24" s="152">
        <v>0</v>
      </c>
      <c r="AQ24" s="152">
        <v>45</v>
      </c>
      <c r="AR24" s="20" t="str">
        <f t="shared" si="0"/>
        <v>Semaine 34 de 2018</v>
      </c>
      <c r="AT24" s="21" t="s">
        <v>101</v>
      </c>
      <c r="AU24" s="21" t="s">
        <v>106</v>
      </c>
    </row>
    <row r="25" spans="1:47" ht="18.75" customHeight="1" x14ac:dyDescent="0.2">
      <c r="A25" s="20" t="str">
        <f t="shared" si="7"/>
        <v>Semaine 34 de 2018</v>
      </c>
      <c r="B25" s="20" t="str">
        <f>IFERROR(MID(ADDRESS(1,MATCH($D24,Planning!$D$3:$NE$3,0)+3),2,IF(MATCH($D24,Planning!$D$3:$NE$3,0)+3&gt;26,2,1)),"")</f>
        <v>W</v>
      </c>
      <c r="C25" s="20" t="str">
        <f>IFERROR(MID(ADDRESS(1,MATCH(IF(D24+1&gt;Max_Semaine,1,D24+1),Planning!$D$3:$NE$3,0)+2),2,IF(MATCH(IF(D24+1&gt;Max_Semaine,1,D24+1),Planning!$D$3:$NE$3,0)+3&gt;26,2,1)),"")</f>
        <v>AC</v>
      </c>
      <c r="D25" s="20">
        <f t="shared" si="6"/>
        <v>35</v>
      </c>
      <c r="G25" s="30"/>
      <c r="H25" s="46" t="s">
        <v>2</v>
      </c>
      <c r="I25" s="30"/>
      <c r="K25" s="30"/>
      <c r="N25" s="25"/>
      <c r="O25" s="59"/>
      <c r="AA25" s="38">
        <f t="shared" si="5"/>
        <v>43336</v>
      </c>
      <c r="AB25" s="38">
        <f t="shared" si="5"/>
        <v>43367</v>
      </c>
      <c r="AC25" s="38">
        <f t="shared" si="5"/>
        <v>43397</v>
      </c>
      <c r="AD25" s="38">
        <f t="shared" si="5"/>
        <v>43428</v>
      </c>
      <c r="AE25" s="38">
        <f t="shared" si="5"/>
        <v>43458</v>
      </c>
      <c r="AF25" s="38">
        <f t="shared" si="5"/>
        <v>43489</v>
      </c>
      <c r="AG25" s="38">
        <f t="shared" si="5"/>
        <v>43520</v>
      </c>
      <c r="AH25" s="38">
        <f t="shared" si="5"/>
        <v>43548</v>
      </c>
      <c r="AI25" s="38">
        <f t="shared" si="5"/>
        <v>43579</v>
      </c>
      <c r="AJ25" s="38">
        <f t="shared" si="5"/>
        <v>43609</v>
      </c>
      <c r="AK25" s="38">
        <f t="shared" si="5"/>
        <v>43640</v>
      </c>
      <c r="AL25" s="38">
        <f t="shared" si="5"/>
        <v>43670</v>
      </c>
      <c r="AM25"/>
      <c r="AP25" s="152">
        <v>0</v>
      </c>
      <c r="AQ25" s="152">
        <v>45</v>
      </c>
      <c r="AR25" s="20" t="str">
        <f t="shared" si="0"/>
        <v>Semaine 35 de 2018</v>
      </c>
      <c r="AT25" s="21" t="s">
        <v>102</v>
      </c>
      <c r="AU25" s="21" t="s">
        <v>107</v>
      </c>
    </row>
    <row r="26" spans="1:47" ht="18.75" customHeight="1" x14ac:dyDescent="0.2">
      <c r="A26" s="20" t="str">
        <f t="shared" si="7"/>
        <v>Semaine 35 de 2018</v>
      </c>
      <c r="B26" s="20" t="str">
        <f>IFERROR(MID(ADDRESS(1,MATCH($D25,Planning!$D$3:$NE$3,0)+3),2,IF(MATCH($D25,Planning!$D$3:$NE$3,0)+3&gt;26,2,1)),"")</f>
        <v>AD</v>
      </c>
      <c r="C26" s="20" t="str">
        <f>IFERROR(MID(ADDRESS(1,MATCH(IF(D25+1&gt;Max_Semaine,1,D25+1),Planning!$D$3:$NE$3,0)+2),2,IF(MATCH(IF(D25+1&gt;Max_Semaine,1,D25+1),Planning!$D$3:$NE$3,0)+3&gt;26,2,1)),"")</f>
        <v>AJ</v>
      </c>
      <c r="D26" s="20">
        <f t="shared" si="6"/>
        <v>36</v>
      </c>
      <c r="G26" s="30"/>
      <c r="H26" s="184" t="s">
        <v>394</v>
      </c>
      <c r="I26" s="30"/>
      <c r="N26" s="25"/>
      <c r="O26" s="59"/>
      <c r="AA26" s="38">
        <f t="shared" si="5"/>
        <v>43337</v>
      </c>
      <c r="AB26" s="38">
        <f t="shared" si="5"/>
        <v>43368</v>
      </c>
      <c r="AC26" s="38">
        <f t="shared" si="5"/>
        <v>43398</v>
      </c>
      <c r="AD26" s="38">
        <f t="shared" si="5"/>
        <v>43429</v>
      </c>
      <c r="AE26" s="38">
        <f t="shared" si="5"/>
        <v>43459</v>
      </c>
      <c r="AF26" s="38">
        <f t="shared" si="5"/>
        <v>43490</v>
      </c>
      <c r="AG26" s="38">
        <f t="shared" si="5"/>
        <v>43521</v>
      </c>
      <c r="AH26" s="38">
        <f t="shared" si="5"/>
        <v>43549</v>
      </c>
      <c r="AI26" s="38">
        <f t="shared" si="5"/>
        <v>43580</v>
      </c>
      <c r="AJ26" s="38">
        <f t="shared" si="5"/>
        <v>43610</v>
      </c>
      <c r="AK26" s="38">
        <f t="shared" si="5"/>
        <v>43641</v>
      </c>
      <c r="AL26" s="38">
        <f t="shared" si="5"/>
        <v>43671</v>
      </c>
      <c r="AM26"/>
      <c r="AP26" s="152">
        <v>0</v>
      </c>
      <c r="AQ26" s="152">
        <v>45</v>
      </c>
      <c r="AR26" s="20" t="str">
        <f t="shared" si="0"/>
        <v>Semaine 36 de 2018</v>
      </c>
      <c r="AT26" s="21" t="s">
        <v>274</v>
      </c>
      <c r="AU26" s="21" t="s">
        <v>275</v>
      </c>
    </row>
    <row r="27" spans="1:47" ht="18.75" customHeight="1" x14ac:dyDescent="0.2">
      <c r="A27" s="20" t="str">
        <f t="shared" si="7"/>
        <v>Semaine 36 de 2018</v>
      </c>
      <c r="B27" s="20" t="str">
        <f>IFERROR(MID(ADDRESS(1,MATCH($D26,Planning!$D$3:$NE$3,0)+3),2,IF(MATCH($D26,Planning!$D$3:$NE$3,0)+3&gt;26,2,1)),"")</f>
        <v>AK</v>
      </c>
      <c r="C27" s="20" t="str">
        <f>IFERROR(MID(ADDRESS(1,MATCH(IF(D26+1&gt;Max_Semaine,1,D26+1),Planning!$D$3:$NE$3,0)+2),2,IF(MATCH(IF(D26+1&gt;Max_Semaine,1,D26+1),Planning!$D$3:$NE$3,0)+3&gt;26,2,1)),"")</f>
        <v>AQ</v>
      </c>
      <c r="D27" s="20">
        <f t="shared" si="6"/>
        <v>37</v>
      </c>
      <c r="G27" s="30"/>
      <c r="H27" s="73" t="s">
        <v>393</v>
      </c>
      <c r="I27" s="30"/>
      <c r="K27" s="30"/>
      <c r="N27" s="25"/>
      <c r="O27" s="59"/>
      <c r="AA27" s="38">
        <f t="shared" si="5"/>
        <v>43338</v>
      </c>
      <c r="AB27" s="38">
        <f t="shared" si="5"/>
        <v>43369</v>
      </c>
      <c r="AC27" s="38">
        <f t="shared" si="5"/>
        <v>43399</v>
      </c>
      <c r="AD27" s="38">
        <f t="shared" si="5"/>
        <v>43430</v>
      </c>
      <c r="AE27" s="38">
        <f t="shared" si="5"/>
        <v>43460</v>
      </c>
      <c r="AF27" s="38">
        <f t="shared" si="5"/>
        <v>43491</v>
      </c>
      <c r="AG27" s="38">
        <f t="shared" si="5"/>
        <v>43522</v>
      </c>
      <c r="AH27" s="38">
        <f t="shared" si="5"/>
        <v>43550</v>
      </c>
      <c r="AI27" s="38">
        <f t="shared" si="5"/>
        <v>43581</v>
      </c>
      <c r="AJ27" s="38">
        <f t="shared" si="5"/>
        <v>43611</v>
      </c>
      <c r="AK27" s="38">
        <f t="shared" si="5"/>
        <v>43642</v>
      </c>
      <c r="AL27" s="38">
        <f t="shared" si="5"/>
        <v>43672</v>
      </c>
      <c r="AM27"/>
      <c r="AP27" s="152">
        <v>0</v>
      </c>
      <c r="AQ27" s="152">
        <v>45</v>
      </c>
      <c r="AR27" s="20" t="str">
        <f t="shared" si="0"/>
        <v>Semaine 37 de 2018</v>
      </c>
      <c r="AT27" s="21" t="s">
        <v>276</v>
      </c>
      <c r="AU27" s="21" t="s">
        <v>277</v>
      </c>
    </row>
    <row r="28" spans="1:47" ht="18.75" customHeight="1" x14ac:dyDescent="0.2">
      <c r="A28" s="20" t="str">
        <f t="shared" si="7"/>
        <v>Semaine 37 de 2018</v>
      </c>
      <c r="B28" s="20" t="str">
        <f>IFERROR(MID(ADDRESS(1,MATCH($D27,Planning!$D$3:$NE$3,0)+3),2,IF(MATCH($D27,Planning!$D$3:$NE$3,0)+3&gt;26,2,1)),"")</f>
        <v>AR</v>
      </c>
      <c r="C28" s="20" t="str">
        <f>IFERROR(MID(ADDRESS(1,MATCH(IF(D27+1&gt;Max_Semaine,1,D27+1),Planning!$D$3:$NE$3,0)+2),2,IF(MATCH(IF(D27+1&gt;Max_Semaine,1,D27+1),Planning!$D$3:$NE$3,0)+3&gt;26,2,1)),"")</f>
        <v>AX</v>
      </c>
      <c r="D28" s="20">
        <f t="shared" si="6"/>
        <v>38</v>
      </c>
      <c r="G28" s="30"/>
      <c r="H28" s="74">
        <v>0.5</v>
      </c>
      <c r="I28" s="30"/>
      <c r="N28" s="25"/>
      <c r="O28" s="59"/>
      <c r="AA28" s="38">
        <f t="shared" si="5"/>
        <v>43339</v>
      </c>
      <c r="AB28" s="38">
        <f t="shared" si="5"/>
        <v>43370</v>
      </c>
      <c r="AC28" s="38">
        <f t="shared" si="5"/>
        <v>43400</v>
      </c>
      <c r="AD28" s="38">
        <f t="shared" si="5"/>
        <v>43431</v>
      </c>
      <c r="AE28" s="38">
        <f t="shared" si="5"/>
        <v>43461</v>
      </c>
      <c r="AF28" s="38">
        <f t="shared" si="5"/>
        <v>43492</v>
      </c>
      <c r="AG28" s="38">
        <f t="shared" si="5"/>
        <v>43523</v>
      </c>
      <c r="AH28" s="38">
        <f t="shared" si="5"/>
        <v>43551</v>
      </c>
      <c r="AI28" s="38">
        <f t="shared" si="5"/>
        <v>43582</v>
      </c>
      <c r="AJ28" s="38">
        <f t="shared" si="5"/>
        <v>43612</v>
      </c>
      <c r="AK28" s="38">
        <f t="shared" si="5"/>
        <v>43643</v>
      </c>
      <c r="AL28" s="38">
        <f t="shared" si="5"/>
        <v>43673</v>
      </c>
      <c r="AM28"/>
      <c r="AP28" s="152">
        <v>0</v>
      </c>
      <c r="AQ28" s="152">
        <v>45</v>
      </c>
      <c r="AR28" s="20" t="str">
        <f t="shared" si="0"/>
        <v>Semaine 38 de 2018</v>
      </c>
      <c r="AT28" s="21" t="s">
        <v>278</v>
      </c>
      <c r="AU28" s="21" t="s">
        <v>279</v>
      </c>
    </row>
    <row r="29" spans="1:47" ht="18.75" customHeight="1" x14ac:dyDescent="0.2">
      <c r="A29" s="20" t="str">
        <f t="shared" si="7"/>
        <v>Semaine 38 de 2018</v>
      </c>
      <c r="B29" s="20" t="str">
        <f>IFERROR(MID(ADDRESS(1,MATCH($D28,Planning!$D$3:$NE$3,0)+3),2,IF(MATCH($D28,Planning!$D$3:$NE$3,0)+3&gt;26,2,1)),"")</f>
        <v>AY</v>
      </c>
      <c r="C29" s="20" t="str">
        <f>IFERROR(MID(ADDRESS(1,MATCH(IF(D28+1&gt;Max_Semaine,1,D28+1),Planning!$D$3:$NE$3,0)+2),2,IF(MATCH(IF(D28+1&gt;Max_Semaine,1,D28+1),Planning!$D$3:$NE$3,0)+3&gt;26,2,1)),"")</f>
        <v>BE</v>
      </c>
      <c r="D29" s="20">
        <f t="shared" si="6"/>
        <v>39</v>
      </c>
      <c r="G29" s="30"/>
      <c r="H29" s="46" t="s">
        <v>57</v>
      </c>
      <c r="I29" s="30"/>
      <c r="K29" s="30"/>
      <c r="N29" s="25"/>
      <c r="O29" s="59"/>
      <c r="AA29" s="38">
        <f t="shared" si="5"/>
        <v>43340</v>
      </c>
      <c r="AB29" s="38">
        <f t="shared" si="5"/>
        <v>43371</v>
      </c>
      <c r="AC29" s="38">
        <f t="shared" si="5"/>
        <v>43401</v>
      </c>
      <c r="AD29" s="38">
        <f t="shared" si="5"/>
        <v>43432</v>
      </c>
      <c r="AE29" s="38">
        <f t="shared" si="5"/>
        <v>43462</v>
      </c>
      <c r="AF29" s="38">
        <f t="shared" si="5"/>
        <v>43493</v>
      </c>
      <c r="AG29" s="38">
        <f t="shared" si="5"/>
        <v>43524</v>
      </c>
      <c r="AH29" s="38">
        <f t="shared" si="5"/>
        <v>43552</v>
      </c>
      <c r="AI29" s="38">
        <f t="shared" si="5"/>
        <v>43583</v>
      </c>
      <c r="AJ29" s="38">
        <f t="shared" si="5"/>
        <v>43613</v>
      </c>
      <c r="AK29" s="38">
        <f t="shared" si="5"/>
        <v>43644</v>
      </c>
      <c r="AL29" s="38">
        <f t="shared" si="5"/>
        <v>43674</v>
      </c>
      <c r="AM29"/>
      <c r="AP29" s="152">
        <v>0</v>
      </c>
      <c r="AQ29" s="152">
        <v>45</v>
      </c>
      <c r="AR29" s="20" t="str">
        <f t="shared" si="0"/>
        <v>Semaine 39 de 2018</v>
      </c>
      <c r="AT29" s="21" t="s">
        <v>280</v>
      </c>
      <c r="AU29" s="21" t="s">
        <v>281</v>
      </c>
    </row>
    <row r="30" spans="1:47" ht="18.75" customHeight="1" x14ac:dyDescent="0.2">
      <c r="A30" s="20" t="str">
        <f t="shared" si="7"/>
        <v>Semaine 39 de 2018</v>
      </c>
      <c r="B30" s="20" t="str">
        <f>IFERROR(MID(ADDRESS(1,MATCH($D29,Planning!$D$3:$NE$3,0)+3),2,IF(MATCH($D29,Planning!$D$3:$NE$3,0)+3&gt;26,2,1)),"")</f>
        <v>BF</v>
      </c>
      <c r="C30" s="20" t="str">
        <f>IFERROR(MID(ADDRESS(1,MATCH(IF(D29+1&gt;Max_Semaine,1,D29+1),Planning!$D$3:$NE$3,0)+2),2,IF(MATCH(IF(D29+1&gt;Max_Semaine,1,D29+1),Planning!$D$3:$NE$3,0)+3&gt;26,2,1)),"")</f>
        <v>BL</v>
      </c>
      <c r="D30" s="20">
        <f t="shared" si="6"/>
        <v>40</v>
      </c>
      <c r="G30" s="30"/>
      <c r="H30" s="20">
        <f>ROW(debut)</f>
        <v>9</v>
      </c>
      <c r="I30" s="30"/>
      <c r="N30" s="25"/>
      <c r="O30" s="59"/>
      <c r="AA30" s="38">
        <f t="shared" ref="AA30:AL30" si="8">IF(AA29=EOMONTH(AA$5,0),0,AA29+1)</f>
        <v>43341</v>
      </c>
      <c r="AB30" s="38">
        <f t="shared" si="8"/>
        <v>43372</v>
      </c>
      <c r="AC30" s="38">
        <f t="shared" si="8"/>
        <v>43402</v>
      </c>
      <c r="AD30" s="38">
        <f t="shared" si="8"/>
        <v>43433</v>
      </c>
      <c r="AE30" s="38">
        <f t="shared" si="8"/>
        <v>43463</v>
      </c>
      <c r="AF30" s="38">
        <f t="shared" si="8"/>
        <v>43494</v>
      </c>
      <c r="AG30" s="38">
        <f t="shared" si="8"/>
        <v>0</v>
      </c>
      <c r="AH30" s="38">
        <f t="shared" si="8"/>
        <v>43553</v>
      </c>
      <c r="AI30" s="38">
        <f t="shared" si="8"/>
        <v>43584</v>
      </c>
      <c r="AJ30" s="38">
        <f t="shared" si="8"/>
        <v>43614</v>
      </c>
      <c r="AK30" s="38">
        <f t="shared" si="8"/>
        <v>43645</v>
      </c>
      <c r="AL30" s="38">
        <f t="shared" si="8"/>
        <v>43675</v>
      </c>
      <c r="AM30"/>
      <c r="AP30" s="152">
        <v>0</v>
      </c>
      <c r="AQ30" s="152">
        <v>45</v>
      </c>
      <c r="AR30" s="20" t="str">
        <f t="shared" si="0"/>
        <v>Semaine 40 de 2018</v>
      </c>
      <c r="AT30" s="21" t="s">
        <v>282</v>
      </c>
      <c r="AU30" s="21" t="s">
        <v>283</v>
      </c>
    </row>
    <row r="31" spans="1:47" ht="18.75" customHeight="1" x14ac:dyDescent="0.2">
      <c r="A31" s="20" t="str">
        <f t="shared" si="7"/>
        <v>Semaine 40 de 2018</v>
      </c>
      <c r="B31" s="20" t="str">
        <f>IFERROR(MID(ADDRESS(1,MATCH($D30,Planning!$D$3:$NE$3,0)+3),2,IF(MATCH($D30,Planning!$D$3:$NE$3,0)+3&gt;26,2,1)),"")</f>
        <v>BM</v>
      </c>
      <c r="C31" s="20" t="str">
        <f>IFERROR(MID(ADDRESS(1,MATCH(IF(D30+1&gt;Max_Semaine,1,D30+1),Planning!$D$3:$NE$3,0)+2),2,IF(MATCH(IF(D30+1&gt;Max_Semaine,1,D30+1),Planning!$D$3:$NE$3,0)+3&gt;26,2,1)),"")</f>
        <v>BS</v>
      </c>
      <c r="D31" s="20">
        <f t="shared" si="6"/>
        <v>41</v>
      </c>
      <c r="G31" s="30"/>
      <c r="H31" s="46" t="s">
        <v>56</v>
      </c>
      <c r="I31" s="30"/>
      <c r="N31" s="25"/>
      <c r="O31" s="59"/>
      <c r="AA31" s="38">
        <f t="shared" ref="AA31:AL32" si="9">IFERROR(IF(AA30=EOMONTH(AA$5,0),0,AA30+1),0)</f>
        <v>43342</v>
      </c>
      <c r="AB31" s="38">
        <f t="shared" si="9"/>
        <v>43373</v>
      </c>
      <c r="AC31" s="38">
        <f t="shared" si="9"/>
        <v>43403</v>
      </c>
      <c r="AD31" s="38">
        <f t="shared" si="9"/>
        <v>43434</v>
      </c>
      <c r="AE31" s="38">
        <f t="shared" si="9"/>
        <v>43464</v>
      </c>
      <c r="AF31" s="38">
        <f t="shared" si="9"/>
        <v>43495</v>
      </c>
      <c r="AG31" s="38">
        <f t="shared" si="9"/>
        <v>1</v>
      </c>
      <c r="AH31" s="38">
        <f t="shared" si="9"/>
        <v>43554</v>
      </c>
      <c r="AI31" s="38">
        <f t="shared" si="9"/>
        <v>43585</v>
      </c>
      <c r="AJ31" s="38">
        <f t="shared" si="9"/>
        <v>43615</v>
      </c>
      <c r="AK31" s="38">
        <f t="shared" si="9"/>
        <v>43646</v>
      </c>
      <c r="AL31" s="38">
        <f t="shared" si="9"/>
        <v>43676</v>
      </c>
      <c r="AM31"/>
      <c r="AP31" s="152">
        <v>0</v>
      </c>
      <c r="AQ31" s="152">
        <v>45</v>
      </c>
      <c r="AR31" s="20" t="str">
        <f t="shared" si="0"/>
        <v>Semaine 41 de 2018</v>
      </c>
      <c r="AT31" s="21" t="s">
        <v>285</v>
      </c>
      <c r="AU31" s="21" t="s">
        <v>286</v>
      </c>
    </row>
    <row r="32" spans="1:47" ht="18.75" customHeight="1" x14ac:dyDescent="0.2">
      <c r="A32" s="20" t="str">
        <f t="shared" si="7"/>
        <v>Semaine 41 de 2018</v>
      </c>
      <c r="B32" s="20" t="str">
        <f>IFERROR(MID(ADDRESS(1,MATCH($D31,Planning!$D$3:$NE$3,0)+3),2,IF(MATCH($D31,Planning!$D$3:$NE$3,0)+3&gt;26,2,1)),"")</f>
        <v>BT</v>
      </c>
      <c r="C32" s="20" t="str">
        <f>IFERROR(MID(ADDRESS(1,MATCH(IF(D31+1&gt;Max_Semaine,1,D31+1),Planning!$D$3:$NE$3,0)+2),2,IF(MATCH(IF(D31+1&gt;Max_Semaine,1,D31+1),Planning!$D$3:$NE$3,0)+3&gt;26,2,1)),"")</f>
        <v>BZ</v>
      </c>
      <c r="D32" s="20">
        <f t="shared" si="6"/>
        <v>42</v>
      </c>
      <c r="G32" s="30"/>
      <c r="H32" s="20">
        <f>COLUMN(debut)-1</f>
        <v>3</v>
      </c>
      <c r="I32" s="30"/>
      <c r="K32" s="30"/>
      <c r="N32" s="25"/>
      <c r="O32" s="59"/>
      <c r="AA32" s="38">
        <f t="shared" si="9"/>
        <v>43343</v>
      </c>
      <c r="AB32" s="38">
        <f t="shared" si="9"/>
        <v>0</v>
      </c>
      <c r="AC32" s="38">
        <f t="shared" si="9"/>
        <v>43404</v>
      </c>
      <c r="AD32" s="38">
        <f t="shared" si="9"/>
        <v>0</v>
      </c>
      <c r="AE32" s="38">
        <f t="shared" si="9"/>
        <v>43465</v>
      </c>
      <c r="AF32" s="38">
        <f t="shared" si="9"/>
        <v>43496</v>
      </c>
      <c r="AG32" s="38">
        <f t="shared" si="9"/>
        <v>2</v>
      </c>
      <c r="AH32" s="38">
        <f t="shared" si="9"/>
        <v>43555</v>
      </c>
      <c r="AI32" s="38">
        <f t="shared" si="9"/>
        <v>0</v>
      </c>
      <c r="AJ32" s="38">
        <f t="shared" si="9"/>
        <v>43616</v>
      </c>
      <c r="AK32" s="38">
        <f t="shared" si="9"/>
        <v>0</v>
      </c>
      <c r="AL32" s="38">
        <f t="shared" si="9"/>
        <v>43677</v>
      </c>
      <c r="AM32"/>
      <c r="AP32" s="152">
        <v>0</v>
      </c>
      <c r="AQ32" s="152">
        <v>45</v>
      </c>
      <c r="AR32" s="20" t="str">
        <f t="shared" si="0"/>
        <v>Semaine 42 de 2018</v>
      </c>
      <c r="AT32" s="21" t="s">
        <v>287</v>
      </c>
      <c r="AU32" s="21" t="s">
        <v>288</v>
      </c>
    </row>
    <row r="33" spans="1:47" ht="18.75" customHeight="1" x14ac:dyDescent="0.2">
      <c r="A33" s="20" t="str">
        <f t="shared" si="7"/>
        <v>Semaine 42 de 2018</v>
      </c>
      <c r="B33" s="20" t="str">
        <f>IFERROR(MID(ADDRESS(1,MATCH($D32,Planning!$D$3:$NE$3,0)+3),2,IF(MATCH($D32,Planning!$D$3:$NE$3,0)+3&gt;26,2,1)),"")</f>
        <v>CA</v>
      </c>
      <c r="C33" s="20" t="str">
        <f>IFERROR(MID(ADDRESS(1,MATCH(IF(D32+1&gt;Max_Semaine,1,D32+1),Planning!$D$3:$NE$3,0)+2),2,IF(MATCH(IF(D32+1&gt;Max_Semaine,1,D32+1),Planning!$D$3:$NE$3,0)+3&gt;26,2,1)),"")</f>
        <v>CG</v>
      </c>
      <c r="D33" s="20">
        <f t="shared" si="6"/>
        <v>43</v>
      </c>
      <c r="G33" s="30"/>
      <c r="H33" s="46" t="s">
        <v>169</v>
      </c>
      <c r="I33" s="30"/>
      <c r="N33" s="25"/>
      <c r="O33" s="59"/>
      <c r="AP33" s="152">
        <v>0</v>
      </c>
      <c r="AQ33" s="152">
        <v>45</v>
      </c>
      <c r="AR33" s="20" t="str">
        <f t="shared" si="0"/>
        <v>Semaine 43 de 2018</v>
      </c>
      <c r="AT33" s="21" t="s">
        <v>289</v>
      </c>
      <c r="AU33" s="21" t="s">
        <v>290</v>
      </c>
    </row>
    <row r="34" spans="1:47" ht="18.75" customHeight="1" x14ac:dyDescent="0.2">
      <c r="A34" s="20" t="str">
        <f t="shared" si="7"/>
        <v>Semaine 43 de 2018</v>
      </c>
      <c r="B34" s="20" t="str">
        <f>IFERROR(MID(ADDRESS(1,MATCH($D33,Planning!$D$3:$NE$3,0)+3),2,IF(MATCH($D33,Planning!$D$3:$NE$3,0)+3&gt;26,2,1)),"")</f>
        <v>CH</v>
      </c>
      <c r="C34" s="20" t="str">
        <f>IFERROR(MID(ADDRESS(1,MATCH(IF(D33+1&gt;Max_Semaine,1,D33+1),Planning!$D$3:$NE$3,0)+2),2,IF(MATCH(IF(D33+1&gt;Max_Semaine,1,D33+1),Planning!$D$3:$NE$3,0)+3&gt;26,2,1)),"")</f>
        <v>CN</v>
      </c>
      <c r="D34" s="20">
        <f t="shared" si="6"/>
        <v>44</v>
      </c>
      <c r="G34" s="30"/>
      <c r="H34" s="20" t="str">
        <f>MID(ADDRESS(ROW(fin),COLUMN(fin)+31),2,2)</f>
        <v>OJ</v>
      </c>
      <c r="I34" s="30"/>
      <c r="N34" s="25"/>
      <c r="O34" s="59"/>
      <c r="AP34" s="152">
        <v>0</v>
      </c>
      <c r="AQ34" s="152">
        <v>45</v>
      </c>
      <c r="AR34" s="20" t="str">
        <f t="shared" ref="AR34:AR65" si="10">A35</f>
        <v>Semaine 44 de 2018</v>
      </c>
      <c r="AT34" s="21" t="s">
        <v>291</v>
      </c>
      <c r="AU34" s="21" t="s">
        <v>292</v>
      </c>
    </row>
    <row r="35" spans="1:47" ht="18.75" customHeight="1" x14ac:dyDescent="0.2">
      <c r="A35" s="20" t="str">
        <f t="shared" si="7"/>
        <v>Semaine 44 de 2018</v>
      </c>
      <c r="B35" s="20" t="str">
        <f>IFERROR(MID(ADDRESS(1,MATCH($D34,Planning!$D$3:$NE$3,0)+3),2,IF(MATCH($D34,Planning!$D$3:$NE$3,0)+3&gt;26,2,1)),"")</f>
        <v>CO</v>
      </c>
      <c r="C35" s="20" t="str">
        <f>IFERROR(MID(ADDRESS(1,MATCH(IF(D34+1&gt;Max_Semaine,1,D34+1),Planning!$D$3:$NE$3,0)+2),2,IF(MATCH(IF(D34+1&gt;Max_Semaine,1,D34+1),Planning!$D$3:$NE$3,0)+3&gt;26,2,1)),"")</f>
        <v>CU</v>
      </c>
      <c r="D35" s="20">
        <f t="shared" si="6"/>
        <v>45</v>
      </c>
      <c r="G35" s="30"/>
      <c r="H35" s="46" t="s">
        <v>200</v>
      </c>
      <c r="I35" s="30"/>
      <c r="N35" s="25"/>
      <c r="O35" s="59"/>
      <c r="AP35" s="152">
        <v>0</v>
      </c>
      <c r="AQ35" s="152">
        <v>45</v>
      </c>
      <c r="AR35" s="20" t="str">
        <f t="shared" si="10"/>
        <v>Semaine 45 de 2018</v>
      </c>
      <c r="AT35" s="21" t="s">
        <v>293</v>
      </c>
      <c r="AU35" s="21" t="s">
        <v>294</v>
      </c>
    </row>
    <row r="36" spans="1:47" ht="18.75" customHeight="1" x14ac:dyDescent="0.2">
      <c r="A36" s="20" t="str">
        <f t="shared" si="7"/>
        <v>Semaine 45 de 2018</v>
      </c>
      <c r="B36" s="20" t="str">
        <f>IFERROR(MID(ADDRESS(1,MATCH($D35,Planning!$D$3:$NE$3,0)+3),2,IF(MATCH($D35,Planning!$D$3:$NE$3,0)+3&gt;26,2,1)),"")</f>
        <v>CV</v>
      </c>
      <c r="C36" s="20" t="str">
        <f>IFERROR(MID(ADDRESS(1,MATCH(IF(D35+1&gt;Max_Semaine,1,D35+1),Planning!$D$3:$NE$3,0)+2),2,IF(MATCH(IF(D35+1&gt;Max_Semaine,1,D35+1),Planning!$D$3:$NE$3,0)+3&gt;26,2,1)),"")</f>
        <v>DB</v>
      </c>
      <c r="D36" s="20">
        <f t="shared" si="6"/>
        <v>46</v>
      </c>
      <c r="G36" s="30"/>
      <c r="H36" s="20">
        <f>MATCH(Premier_mois,Mois_Année,0)</f>
        <v>8</v>
      </c>
      <c r="I36" s="30"/>
      <c r="N36" s="25"/>
      <c r="O36" s="59"/>
      <c r="AP36" s="152">
        <v>0</v>
      </c>
      <c r="AQ36" s="152">
        <v>45</v>
      </c>
      <c r="AR36" s="20" t="str">
        <f t="shared" si="10"/>
        <v>Semaine 46 de 2018</v>
      </c>
      <c r="AT36" s="21" t="s">
        <v>295</v>
      </c>
      <c r="AU36" s="21" t="s">
        <v>296</v>
      </c>
    </row>
    <row r="37" spans="1:47" ht="18.75" customHeight="1" x14ac:dyDescent="0.2">
      <c r="A37" s="20" t="str">
        <f t="shared" si="7"/>
        <v>Semaine 46 de 2018</v>
      </c>
      <c r="B37" s="20" t="str">
        <f>IFERROR(MID(ADDRESS(1,MATCH($D36,Planning!$D$3:$NE$3,0)+3),2,IF(MATCH($D36,Planning!$D$3:$NE$3,0)+3&gt;26,2,1)),"")</f>
        <v>DC</v>
      </c>
      <c r="C37" s="20" t="str">
        <f>IFERROR(MID(ADDRESS(1,MATCH(IF(D36+1&gt;Max_Semaine,1,D36+1),Planning!$D$3:$NE$3,0)+2),2,IF(MATCH(IF(D36+1&gt;Max_Semaine,1,D36+1),Planning!$D$3:$NE$3,0)+3&gt;26,2,1)),"")</f>
        <v>DI</v>
      </c>
      <c r="D37" s="20">
        <f t="shared" si="6"/>
        <v>47</v>
      </c>
      <c r="G37" s="30"/>
      <c r="H37" s="46" t="s">
        <v>222</v>
      </c>
      <c r="I37" s="30"/>
      <c r="N37" s="25"/>
      <c r="O37" s="59"/>
      <c r="AP37" s="152">
        <v>0</v>
      </c>
      <c r="AQ37" s="152">
        <v>45</v>
      </c>
      <c r="AR37" s="20" t="str">
        <f t="shared" si="10"/>
        <v>Semaine 47 de 2018</v>
      </c>
      <c r="AT37" s="21" t="s">
        <v>297</v>
      </c>
      <c r="AU37" s="21" t="s">
        <v>298</v>
      </c>
    </row>
    <row r="38" spans="1:47" ht="18.75" customHeight="1" x14ac:dyDescent="0.2">
      <c r="A38" s="20" t="str">
        <f t="shared" si="7"/>
        <v>Semaine 47 de 2018</v>
      </c>
      <c r="B38" s="20" t="str">
        <f>IFERROR(MID(ADDRESS(1,MATCH($D37,Planning!$D$3:$NE$3,0)+3),2,IF(MATCH($D37,Planning!$D$3:$NE$3,0)+3&gt;26,2,1)),"")</f>
        <v>DJ</v>
      </c>
      <c r="C38" s="20" t="str">
        <f>IFERROR(MID(ADDRESS(1,MATCH(IF(D37+1&gt;Max_Semaine,1,D37+1),Planning!$D$3:$NE$3,0)+2),2,IF(MATCH(IF(D37+1&gt;Max_Semaine,1,D37+1),Planning!$D$3:$NE$3,0)+3&gt;26,2,1)),"")</f>
        <v>DP</v>
      </c>
      <c r="D38" s="20">
        <f t="shared" si="6"/>
        <v>48</v>
      </c>
      <c r="G38" s="30"/>
      <c r="H38" s="20">
        <v>3</v>
      </c>
      <c r="I38" s="30"/>
      <c r="N38" s="25"/>
      <c r="O38" s="59"/>
      <c r="AP38" s="152">
        <v>0</v>
      </c>
      <c r="AQ38" s="152">
        <v>45</v>
      </c>
      <c r="AR38" s="20" t="str">
        <f t="shared" si="10"/>
        <v>Semaine 48 de 2018</v>
      </c>
      <c r="AT38" s="21" t="s">
        <v>299</v>
      </c>
      <c r="AU38" s="21" t="s">
        <v>300</v>
      </c>
    </row>
    <row r="39" spans="1:47" ht="18.75" customHeight="1" x14ac:dyDescent="0.2">
      <c r="A39" s="20" t="str">
        <f t="shared" si="7"/>
        <v>Semaine 48 de 2018</v>
      </c>
      <c r="B39" s="20" t="str">
        <f>IFERROR(MID(ADDRESS(1,MATCH($D38,Planning!$D$3:$NE$3,0)+3),2,IF(MATCH($D38,Planning!$D$3:$NE$3,0)+3&gt;26,2,1)),"")</f>
        <v>DQ</v>
      </c>
      <c r="C39" s="20" t="str">
        <f>IFERROR(MID(ADDRESS(1,MATCH(IF(D38+1&gt;Max_Semaine,1,D38+1),Planning!$D$3:$NE$3,0)+2),2,IF(MATCH(IF(D38+1&gt;Max_Semaine,1,D38+1),Planning!$D$3:$NE$3,0)+3&gt;26,2,1)),"")</f>
        <v>DW</v>
      </c>
      <c r="D39" s="20">
        <f t="shared" si="6"/>
        <v>49</v>
      </c>
      <c r="G39" s="30"/>
      <c r="H39" s="46" t="s">
        <v>220</v>
      </c>
      <c r="I39" s="30"/>
      <c r="N39" s="25"/>
      <c r="O39" s="59"/>
      <c r="AP39" s="152">
        <v>0</v>
      </c>
      <c r="AQ39" s="152">
        <v>45</v>
      </c>
      <c r="AR39" s="20" t="str">
        <f t="shared" si="10"/>
        <v>Semaine 49 de 2018</v>
      </c>
      <c r="AT39" s="21" t="s">
        <v>301</v>
      </c>
      <c r="AU39" s="21" t="s">
        <v>302</v>
      </c>
    </row>
    <row r="40" spans="1:47" ht="18.75" customHeight="1" x14ac:dyDescent="0.2">
      <c r="A40" s="20" t="str">
        <f t="shared" si="7"/>
        <v>Semaine 49 de 2018</v>
      </c>
      <c r="B40" s="20" t="str">
        <f>IFERROR(MID(ADDRESS(1,MATCH($D39,Planning!$D$3:$NE$3,0)+3),2,IF(MATCH($D39,Planning!$D$3:$NE$3,0)+3&gt;26,2,1)),"")</f>
        <v>DX</v>
      </c>
      <c r="C40" s="20" t="str">
        <f>IFERROR(MID(ADDRESS(1,MATCH(IF(D39+1&gt;Max_Semaine,1,D39+1),Planning!$D$3:$NE$3,0)+2),2,IF(MATCH(IF(D39+1&gt;Max_Semaine,1,D39+1),Planning!$D$3:$NE$3,0)+3&gt;26,2,1)),"")</f>
        <v>ED</v>
      </c>
      <c r="D40" s="20">
        <f t="shared" si="6"/>
        <v>50</v>
      </c>
      <c r="G40" s="30"/>
      <c r="H40" s="115"/>
      <c r="I40" s="30"/>
      <c r="N40" s="25"/>
      <c r="O40" s="59"/>
      <c r="AP40" s="152">
        <v>0</v>
      </c>
      <c r="AQ40" s="152">
        <v>45</v>
      </c>
      <c r="AR40" s="20" t="str">
        <f t="shared" si="10"/>
        <v>Semaine 50 de 2018</v>
      </c>
      <c r="AT40" s="21" t="s">
        <v>108</v>
      </c>
      <c r="AU40" s="21" t="s">
        <v>114</v>
      </c>
    </row>
    <row r="41" spans="1:47" ht="18.75" customHeight="1" x14ac:dyDescent="0.2">
      <c r="A41" s="20" t="str">
        <f t="shared" si="7"/>
        <v>Semaine 50 de 2018</v>
      </c>
      <c r="B41" s="20" t="str">
        <f>IFERROR(MID(ADDRESS(1,MATCH($D40,Planning!$D$3:$NE$3,0)+3),2,IF(MATCH($D40,Planning!$D$3:$NE$3,0)+3&gt;26,2,1)),"")</f>
        <v>EE</v>
      </c>
      <c r="C41" s="20" t="str">
        <f>IFERROR(MID(ADDRESS(1,MATCH(IF(D40+1&gt;Max_Semaine,1,D40+1),Planning!$D$3:$NE$3,0)+2),2,IF(MATCH(IF(D40+1&gt;Max_Semaine,1,D40+1),Planning!$D$3:$NE$3,0)+3&gt;26,2,1)),"")</f>
        <v>EK</v>
      </c>
      <c r="D41" s="20">
        <f t="shared" si="6"/>
        <v>51</v>
      </c>
      <c r="G41" s="30"/>
      <c r="H41" s="46" t="s">
        <v>221</v>
      </c>
      <c r="I41" s="30"/>
      <c r="N41" s="25"/>
      <c r="O41" s="59"/>
      <c r="AP41" s="152">
        <v>0</v>
      </c>
      <c r="AQ41" s="152">
        <v>45</v>
      </c>
      <c r="AR41" s="20" t="str">
        <f t="shared" si="10"/>
        <v>Semaine 51 de 2018</v>
      </c>
      <c r="AT41" s="21" t="s">
        <v>109</v>
      </c>
      <c r="AU41" s="21" t="s">
        <v>115</v>
      </c>
    </row>
    <row r="42" spans="1:47" ht="18.75" customHeight="1" x14ac:dyDescent="0.2">
      <c r="A42" s="20" t="str">
        <f t="shared" si="7"/>
        <v>Semaine 51 de 2018</v>
      </c>
      <c r="B42" s="20" t="str">
        <f>IFERROR(MID(ADDRESS(1,MATCH($D41,Planning!$D$3:$NE$3,0)+3),2,IF(MATCH($D41,Planning!$D$3:$NE$3,0)+3&gt;26,2,1)),"")</f>
        <v>EL</v>
      </c>
      <c r="C42" s="20" t="str">
        <f>IFERROR(MID(ADDRESS(1,MATCH(IF(D41+1&gt;Max_Semaine,1,D41+1),Planning!$D$3:$NE$3,0)+2),2,IF(MATCH(IF(D41+1&gt;Max_Semaine,1,D41+1),Planning!$D$3:$NE$3,0)+3&gt;26,2,1)),"")</f>
        <v>ER</v>
      </c>
      <c r="D42" s="20">
        <f t="shared" si="6"/>
        <v>52</v>
      </c>
      <c r="G42" s="30"/>
      <c r="H42" s="23">
        <v>57</v>
      </c>
      <c r="I42" s="30"/>
      <c r="N42" s="25"/>
      <c r="O42" s="59"/>
      <c r="AP42" s="152">
        <v>0</v>
      </c>
      <c r="AQ42" s="152">
        <v>45</v>
      </c>
      <c r="AR42" s="20" t="str">
        <f t="shared" si="10"/>
        <v>Semaine 52 de 2018</v>
      </c>
      <c r="AT42" s="21" t="s">
        <v>110</v>
      </c>
      <c r="AU42" s="21" t="s">
        <v>116</v>
      </c>
    </row>
    <row r="43" spans="1:47" ht="18.75" customHeight="1" x14ac:dyDescent="0.2">
      <c r="A43" s="20" t="str">
        <f t="shared" si="7"/>
        <v>Semaine 52 de 2018</v>
      </c>
      <c r="B43" s="20" t="str">
        <f>IFERROR(MID(ADDRESS(1,MATCH($D42,Planning!$D$3:$NE$3,0)+3),2,IF(MATCH($D42,Planning!$D$3:$NE$3,0)+3&gt;26,2,1)),"")</f>
        <v>ES</v>
      </c>
      <c r="C43" s="20" t="str">
        <f>IFERROR(MID(ADDRESS(1,MATCH(IF(D42+1&gt;Max_Semaine,1,D42+1),Planning!$D$3:$NE$3,0)+2),2,IF(MATCH(IF(D42+1&gt;Max_Semaine,1,D42+1),Planning!$D$3:$NE$3,0)+3&gt;26,2,1)),"")</f>
        <v>EY</v>
      </c>
      <c r="D43" s="20">
        <f t="shared" si="6"/>
        <v>1</v>
      </c>
      <c r="G43" s="30"/>
      <c r="H43" s="46" t="s">
        <v>223</v>
      </c>
      <c r="I43" s="30"/>
      <c r="N43" s="25"/>
      <c r="O43" s="59"/>
      <c r="AP43" s="152">
        <v>0</v>
      </c>
      <c r="AQ43" s="152">
        <v>45</v>
      </c>
      <c r="AR43" s="20" t="str">
        <f t="shared" si="10"/>
        <v>Semaine 01 de 2019</v>
      </c>
      <c r="AT43" s="21" t="s">
        <v>111</v>
      </c>
      <c r="AU43" s="21" t="s">
        <v>117</v>
      </c>
    </row>
    <row r="44" spans="1:47" ht="18.75" customHeight="1" x14ac:dyDescent="0.2">
      <c r="A44" s="20" t="str">
        <f t="shared" si="7"/>
        <v>Semaine 01 de 2019</v>
      </c>
      <c r="B44" s="20" t="str">
        <f>IFERROR(MID(ADDRESS(1,MATCH($D43,Planning!$D$3:$NE$3,0)+3),2,IF(MATCH($D43,Planning!$D$3:$NE$3,0)+3&gt;26,2,1)),"")</f>
        <v>EZ</v>
      </c>
      <c r="C44" s="20" t="str">
        <f>IFERROR(MID(ADDRESS(1,MATCH(IF(D43+1&gt;Max_Semaine,1,D43+1),Planning!$D$3:$NE$3,0)+2),2,IF(MATCH(IF(D43+1&gt;Max_Semaine,1,D43+1),Planning!$D$3:$NE$3,0)+3&gt;26,2,1)),"")</f>
        <v>FF</v>
      </c>
      <c r="D44" s="20">
        <f t="shared" si="6"/>
        <v>2</v>
      </c>
      <c r="G44" s="30"/>
      <c r="H44" s="22"/>
      <c r="I44" s="30"/>
      <c r="N44" s="25"/>
      <c r="O44" s="59"/>
      <c r="AP44" s="152">
        <v>0</v>
      </c>
      <c r="AQ44" s="152">
        <v>45</v>
      </c>
      <c r="AR44" s="20" t="str">
        <f t="shared" si="10"/>
        <v>Semaine 02 de 2019</v>
      </c>
      <c r="AT44" s="21" t="s">
        <v>112</v>
      </c>
      <c r="AU44" s="21" t="s">
        <v>118</v>
      </c>
    </row>
    <row r="45" spans="1:47" ht="18.75" customHeight="1" x14ac:dyDescent="0.2">
      <c r="A45" s="20" t="str">
        <f t="shared" si="7"/>
        <v>Semaine 02 de 2019</v>
      </c>
      <c r="B45" s="20" t="str">
        <f>IFERROR(MID(ADDRESS(1,MATCH($D44,Planning!$D$3:$NE$3,0)+3),2,IF(MATCH($D44,Planning!$D$3:$NE$3,0)+3&gt;26,2,1)),"")</f>
        <v>FG</v>
      </c>
      <c r="C45" s="20" t="str">
        <f>IFERROR(MID(ADDRESS(1,MATCH(IF(D44+1&gt;Max_Semaine,1,D44+1),Planning!$D$3:$NE$3,0)+2),2,IF(MATCH(IF(D44+1&gt;Max_Semaine,1,D44+1),Planning!$D$3:$NE$3,0)+3&gt;26,2,1)),"")</f>
        <v>FM</v>
      </c>
      <c r="D45" s="20">
        <f t="shared" si="6"/>
        <v>3</v>
      </c>
      <c r="G45" s="30"/>
      <c r="H45" s="20" t="str">
        <f ca="1">IFERROR(VLOOKUP(position_code,code_position,2,FALSE),"")</f>
        <v/>
      </c>
      <c r="I45" s="30"/>
      <c r="N45" s="25"/>
      <c r="O45" s="59"/>
      <c r="AP45" s="152">
        <v>0</v>
      </c>
      <c r="AQ45" s="152">
        <v>45</v>
      </c>
      <c r="AR45" s="20" t="str">
        <f t="shared" si="10"/>
        <v>Semaine 03 de 2019</v>
      </c>
      <c r="AT45" s="21" t="s">
        <v>113</v>
      </c>
      <c r="AU45" s="21" t="s">
        <v>119</v>
      </c>
    </row>
    <row r="46" spans="1:47" ht="18.75" customHeight="1" x14ac:dyDescent="0.2">
      <c r="A46" s="20" t="str">
        <f t="shared" si="7"/>
        <v>Semaine 03 de 2019</v>
      </c>
      <c r="B46" s="20" t="str">
        <f>IFERROR(MID(ADDRESS(1,MATCH($D45,Planning!$D$3:$NE$3,0)+3),2,IF(MATCH($D45,Planning!$D$3:$NE$3,0)+3&gt;26,2,1)),"")</f>
        <v>FN</v>
      </c>
      <c r="C46" s="20" t="str">
        <f>IFERROR(MID(ADDRESS(1,MATCH(IF(D45+1&gt;Max_Semaine,1,D45+1),Planning!$D$3:$NE$3,0)+2),2,IF(MATCH(IF(D45+1&gt;Max_Semaine,1,D45+1),Planning!$D$3:$NE$3,0)+3&gt;26,2,1)),"")</f>
        <v>FT</v>
      </c>
      <c r="D46" s="20">
        <f t="shared" si="6"/>
        <v>4</v>
      </c>
      <c r="G46" s="30"/>
      <c r="H46" s="46" t="s">
        <v>243</v>
      </c>
      <c r="N46" s="25"/>
      <c r="O46" s="59"/>
      <c r="AP46" s="152">
        <v>0</v>
      </c>
      <c r="AQ46" s="152">
        <v>45</v>
      </c>
      <c r="AR46" s="20" t="str">
        <f t="shared" si="10"/>
        <v>Semaine 04 de 2019</v>
      </c>
      <c r="AT46" s="21" t="s">
        <v>304</v>
      </c>
      <c r="AU46" s="21" t="s">
        <v>305</v>
      </c>
    </row>
    <row r="47" spans="1:47" ht="18.75" customHeight="1" x14ac:dyDescent="0.2">
      <c r="A47" s="20" t="str">
        <f t="shared" si="7"/>
        <v>Semaine 04 de 2019</v>
      </c>
      <c r="B47" s="20" t="str">
        <f>IFERROR(MID(ADDRESS(1,MATCH($D46,Planning!$D$3:$NE$3,0)+3),2,IF(MATCH($D46,Planning!$D$3:$NE$3,0)+3&gt;26,2,1)),"")</f>
        <v>FU</v>
      </c>
      <c r="C47" s="20" t="str">
        <f>IFERROR(MID(ADDRESS(1,MATCH(IF(D46+1&gt;Max_Semaine,1,D46+1),Planning!$D$3:$NE$3,0)+2),2,IF(MATCH(IF(D46+1&gt;Max_Semaine,1,D46+1),Planning!$D$3:$NE$3,0)+3&gt;26,2,1)),"")</f>
        <v>GA</v>
      </c>
      <c r="D47" s="20">
        <f t="shared" si="6"/>
        <v>5</v>
      </c>
      <c r="G47" s="30"/>
      <c r="H47" s="20" t="s">
        <v>179</v>
      </c>
      <c r="I47" s="30"/>
      <c r="N47" s="25"/>
      <c r="O47" s="59"/>
      <c r="AP47" s="152">
        <v>0</v>
      </c>
      <c r="AQ47" s="152">
        <v>45</v>
      </c>
      <c r="AR47" s="20" t="str">
        <f t="shared" si="10"/>
        <v>Semaine 05 de 2019</v>
      </c>
      <c r="AT47" s="21" t="s">
        <v>306</v>
      </c>
      <c r="AU47" s="21" t="s">
        <v>307</v>
      </c>
    </row>
    <row r="48" spans="1:47" ht="18.75" customHeight="1" x14ac:dyDescent="0.2">
      <c r="A48" s="20" t="str">
        <f t="shared" si="7"/>
        <v>Semaine 05 de 2019</v>
      </c>
      <c r="B48" s="20" t="str">
        <f>IFERROR(MID(ADDRESS(1,MATCH($D47,Planning!$D$3:$NE$3,0)+3),2,IF(MATCH($D47,Planning!$D$3:$NE$3,0)+3&gt;26,2,1)),"")</f>
        <v>GB</v>
      </c>
      <c r="C48" s="20" t="str">
        <f>IFERROR(MID(ADDRESS(1,MATCH(IF(D47+1&gt;Max_Semaine,1,D47+1),Planning!$D$3:$NE$3,0)+2),2,IF(MATCH(IF(D47+1&gt;Max_Semaine,1,D47+1),Planning!$D$3:$NE$3,0)+3&gt;26,2,1)),"")</f>
        <v>GH</v>
      </c>
      <c r="D48" s="20">
        <f t="shared" si="6"/>
        <v>6</v>
      </c>
      <c r="N48" s="25"/>
      <c r="O48" s="59"/>
      <c r="AP48" s="152">
        <v>0</v>
      </c>
      <c r="AQ48" s="152">
        <v>45</v>
      </c>
      <c r="AR48" s="20" t="str">
        <f t="shared" si="10"/>
        <v>Semaine 06 de 2019</v>
      </c>
      <c r="AT48" s="21" t="s">
        <v>308</v>
      </c>
      <c r="AU48" s="21" t="s">
        <v>309</v>
      </c>
    </row>
    <row r="49" spans="1:47" ht="18.75" customHeight="1" x14ac:dyDescent="0.2">
      <c r="A49" s="20" t="str">
        <f t="shared" si="7"/>
        <v>Semaine 06 de 2019</v>
      </c>
      <c r="B49" s="20" t="str">
        <f>IFERROR(MID(ADDRESS(1,MATCH($D48,Planning!$D$3:$NE$3,0)+3),2,IF(MATCH($D48,Planning!$D$3:$NE$3,0)+3&gt;26,2,1)),"")</f>
        <v>GI</v>
      </c>
      <c r="C49" s="20" t="str">
        <f>IFERROR(MID(ADDRESS(1,MATCH(IF(D48+1&gt;Max_Semaine,1,D48+1),Planning!$D$3:$NE$3,0)+2),2,IF(MATCH(IF(D48+1&gt;Max_Semaine,1,D48+1),Planning!$D$3:$NE$3,0)+3&gt;26,2,1)),"")</f>
        <v>GO</v>
      </c>
      <c r="D49" s="20">
        <f t="shared" si="6"/>
        <v>7</v>
      </c>
      <c r="L49" s="112" t="s">
        <v>44</v>
      </c>
      <c r="M49" s="112"/>
      <c r="N49" s="25"/>
      <c r="O49" s="59"/>
      <c r="AP49" s="152">
        <v>0</v>
      </c>
      <c r="AQ49" s="152">
        <v>45</v>
      </c>
      <c r="AR49" s="20" t="str">
        <f t="shared" si="10"/>
        <v>Semaine 07 de 2019</v>
      </c>
      <c r="AT49" s="21" t="s">
        <v>310</v>
      </c>
      <c r="AU49" s="21" t="s">
        <v>311</v>
      </c>
    </row>
    <row r="50" spans="1:47" ht="18.75" customHeight="1" x14ac:dyDescent="0.2">
      <c r="A50" s="20" t="str">
        <f t="shared" si="7"/>
        <v>Semaine 07 de 2019</v>
      </c>
      <c r="B50" s="20" t="str">
        <f>IFERROR(MID(ADDRESS(1,MATCH($D49,Planning!$D$3:$NE$3,0)+3),2,IF(MATCH($D49,Planning!$D$3:$NE$3,0)+3&gt;26,2,1)),"")</f>
        <v>GP</v>
      </c>
      <c r="C50" s="20" t="str">
        <f>IFERROR(MID(ADDRESS(1,MATCH(IF(D49+1&gt;Max_Semaine,1,D49+1),Planning!$D$3:$NE$3,0)+2),2,IF(MATCH(IF(D49+1&gt;Max_Semaine,1,D49+1),Planning!$D$3:$NE$3,0)+3&gt;26,2,1)),"")</f>
        <v>GV</v>
      </c>
      <c r="D50" s="20">
        <f t="shared" si="6"/>
        <v>8</v>
      </c>
      <c r="N50" s="33"/>
      <c r="O50" s="33"/>
      <c r="AP50" s="152">
        <v>0</v>
      </c>
      <c r="AQ50" s="152">
        <v>45</v>
      </c>
      <c r="AR50" s="20" t="str">
        <f t="shared" si="10"/>
        <v>Semaine 08 de 2019</v>
      </c>
      <c r="AT50" s="21" t="s">
        <v>312</v>
      </c>
      <c r="AU50" s="21" t="s">
        <v>313</v>
      </c>
    </row>
    <row r="51" spans="1:47" ht="18.75" customHeight="1" x14ac:dyDescent="0.2">
      <c r="A51" s="20" t="str">
        <f t="shared" si="7"/>
        <v>Semaine 08 de 2019</v>
      </c>
      <c r="B51" s="20" t="str">
        <f>IFERROR(MID(ADDRESS(1,MATCH($D50,Planning!$D$3:$NE$3,0)+3),2,IF(MATCH($D50,Planning!$D$3:$NE$3,0)+3&gt;26,2,1)),"")</f>
        <v>GW</v>
      </c>
      <c r="C51" s="20" t="str">
        <f>IFERROR(MID(ADDRESS(1,MATCH(IF(D50+1&gt;Max_Semaine,1,D50+1),Planning!$D$3:$NE$3,0)+2),2,IF(MATCH(IF(D50+1&gt;Max_Semaine,1,D50+1),Planning!$D$3:$NE$3,0)+3&gt;26,2,1)),"")</f>
        <v>HC</v>
      </c>
      <c r="D51" s="20">
        <f t="shared" si="6"/>
        <v>9</v>
      </c>
      <c r="AP51" s="152">
        <v>0</v>
      </c>
      <c r="AQ51" s="152">
        <v>45</v>
      </c>
      <c r="AR51" s="20" t="str">
        <f t="shared" si="10"/>
        <v>Semaine 09 de 2019</v>
      </c>
      <c r="AT51" s="21" t="s">
        <v>314</v>
      </c>
      <c r="AU51" s="21" t="s">
        <v>315</v>
      </c>
    </row>
    <row r="52" spans="1:47" ht="18.75" customHeight="1" x14ac:dyDescent="0.2">
      <c r="A52" s="20" t="str">
        <f t="shared" si="7"/>
        <v>Semaine 09 de 2019</v>
      </c>
      <c r="B52" s="20" t="str">
        <f>IFERROR(MID(ADDRESS(1,MATCH($D51,Planning!$D$3:$NE$3,0)+3),2,IF(MATCH($D51,Planning!$D$3:$NE$3,0)+3&gt;26,2,1)),"")</f>
        <v>HD</v>
      </c>
      <c r="C52" s="20" t="str">
        <f>IFERROR(MID(ADDRESS(1,MATCH(IF(D51+1&gt;Max_Semaine,1,D51+1),Planning!$D$3:$NE$3,0)+2),2,IF(MATCH(IF(D51+1&gt;Max_Semaine,1,D51+1),Planning!$D$3:$NE$3,0)+3&gt;26,2,1)),"")</f>
        <v>HJ</v>
      </c>
      <c r="D52" s="20">
        <f t="shared" si="6"/>
        <v>10</v>
      </c>
      <c r="AP52" s="152">
        <v>0</v>
      </c>
      <c r="AQ52" s="152">
        <v>45</v>
      </c>
      <c r="AR52" s="20" t="str">
        <f t="shared" si="10"/>
        <v>Semaine 10 de 2019</v>
      </c>
      <c r="AT52" s="21" t="s">
        <v>316</v>
      </c>
      <c r="AU52" s="21" t="s">
        <v>317</v>
      </c>
    </row>
    <row r="53" spans="1:47" ht="18.75" customHeight="1" x14ac:dyDescent="0.2">
      <c r="A53" s="20" t="str">
        <f t="shared" si="7"/>
        <v>Semaine 10 de 2019</v>
      </c>
      <c r="B53" s="20" t="str">
        <f>IFERROR(MID(ADDRESS(1,MATCH($D52,Planning!$D$3:$NE$3,0)+3),2,IF(MATCH($D52,Planning!$D$3:$NE$3,0)+3&gt;26,2,1)),"")</f>
        <v>HK</v>
      </c>
      <c r="C53" s="20" t="str">
        <f>IFERROR(MID(ADDRESS(1,MATCH(IF(D52+1&gt;Max_Semaine,1,D52+1),Planning!$D$3:$NE$3,0)+2),2,IF(MATCH(IF(D52+1&gt;Max_Semaine,1,D52+1),Planning!$D$3:$NE$3,0)+3&gt;26,2,1)),"")</f>
        <v>HQ</v>
      </c>
      <c r="D53" s="20">
        <f t="shared" si="6"/>
        <v>11</v>
      </c>
      <c r="AP53" s="152">
        <v>0</v>
      </c>
      <c r="AQ53" s="152">
        <v>45</v>
      </c>
      <c r="AR53" s="20" t="str">
        <f t="shared" si="10"/>
        <v>Semaine 11 de 2019</v>
      </c>
      <c r="AT53" s="21" t="s">
        <v>318</v>
      </c>
      <c r="AU53" s="21" t="s">
        <v>319</v>
      </c>
    </row>
    <row r="54" spans="1:47" ht="18.75" customHeight="1" x14ac:dyDescent="0.2">
      <c r="A54" s="20" t="str">
        <f t="shared" si="7"/>
        <v>Semaine 11 de 2019</v>
      </c>
      <c r="B54" s="20" t="str">
        <f>IFERROR(MID(ADDRESS(1,MATCH($D53,Planning!$D$3:$NE$3,0)+3),2,IF(MATCH($D53,Planning!$D$3:$NE$3,0)+3&gt;26,2,1)),"")</f>
        <v>HR</v>
      </c>
      <c r="C54" s="20" t="str">
        <f>IFERROR(MID(ADDRESS(1,MATCH(IF(D53+1&gt;Max_Semaine,1,D53+1),Planning!$D$3:$NE$3,0)+2),2,IF(MATCH(IF(D53+1&gt;Max_Semaine,1,D53+1),Planning!$D$3:$NE$3,0)+3&gt;26,2,1)),"")</f>
        <v>HX</v>
      </c>
      <c r="D54" s="20">
        <f t="shared" si="6"/>
        <v>12</v>
      </c>
      <c r="AP54" s="152">
        <v>0</v>
      </c>
      <c r="AQ54" s="152">
        <v>45</v>
      </c>
      <c r="AR54" s="20" t="str">
        <f t="shared" si="10"/>
        <v>Semaine 12 de 2019</v>
      </c>
      <c r="AT54" s="21" t="s">
        <v>320</v>
      </c>
      <c r="AU54" s="21" t="s">
        <v>321</v>
      </c>
    </row>
    <row r="55" spans="1:47" ht="18.75" customHeight="1" x14ac:dyDescent="0.2">
      <c r="A55" s="20" t="str">
        <f t="shared" ref="A55:A73" si="11">"Semaine "&amp;TEXT(D54,"00")&amp;" de "&amp;IF(D54&lt;$D$21,RIGHT(A$22,4)+1,AN)</f>
        <v>Semaine 12 de 2019</v>
      </c>
      <c r="B55" s="20" t="str">
        <f>IFERROR(MID(ADDRESS(1,MATCH($D54,Planning!$D$3:$NE$3,0)+3),2,IF(MATCH($D54,Planning!$D$3:$NE$3,0)+3&gt;26,2,1)),"")</f>
        <v>HY</v>
      </c>
      <c r="C55" s="20" t="str">
        <f>IFERROR(MID(ADDRESS(1,MATCH(IF(D54+1&gt;Max_Semaine,1,D54+1),Planning!$D$3:$NE$3,0)+2),2,IF(MATCH(IF(D54+1&gt;Max_Semaine,1,D54+1),Planning!$D$3:$NE$3,0)+3&gt;26,2,1)),"")</f>
        <v>IE</v>
      </c>
      <c r="D55" s="20">
        <f t="shared" si="6"/>
        <v>13</v>
      </c>
      <c r="AP55" s="152">
        <v>0</v>
      </c>
      <c r="AQ55" s="152">
        <v>45</v>
      </c>
      <c r="AR55" s="20" t="str">
        <f t="shared" si="10"/>
        <v>Semaine 13 de 2019</v>
      </c>
      <c r="AT55" s="21" t="s">
        <v>322</v>
      </c>
      <c r="AU55" s="21" t="s">
        <v>323</v>
      </c>
    </row>
    <row r="56" spans="1:47" ht="18.75" customHeight="1" x14ac:dyDescent="0.2">
      <c r="A56" s="20" t="str">
        <f t="shared" si="11"/>
        <v>Semaine 13 de 2019</v>
      </c>
      <c r="B56" s="20" t="str">
        <f>IFERROR(MID(ADDRESS(1,MATCH($D55,Planning!$D$3:$NE$3,0)+3),2,IF(MATCH($D55,Planning!$D$3:$NE$3,0)+3&gt;26,2,1)),"")</f>
        <v>IF</v>
      </c>
      <c r="C56" s="20" t="str">
        <f>IFERROR(MID(ADDRESS(1,MATCH(IF(D55+1&gt;Max_Semaine,1,D55+1),Planning!$D$3:$NE$3,0)+2),2,IF(MATCH(IF(D55+1&gt;Max_Semaine,1,D55+1),Planning!$D$3:$NE$3,0)+3&gt;26,2,1)),"")</f>
        <v>IL</v>
      </c>
      <c r="D56" s="20">
        <f t="shared" si="6"/>
        <v>14</v>
      </c>
      <c r="AP56" s="152">
        <v>0</v>
      </c>
      <c r="AQ56" s="152">
        <v>45</v>
      </c>
      <c r="AR56" s="20" t="str">
        <f t="shared" si="10"/>
        <v>Semaine 14 de 2019</v>
      </c>
      <c r="AT56" s="21" t="s">
        <v>324</v>
      </c>
      <c r="AU56" s="21" t="s">
        <v>325</v>
      </c>
    </row>
    <row r="57" spans="1:47" ht="18.75" customHeight="1" x14ac:dyDescent="0.2">
      <c r="A57" s="20" t="str">
        <f t="shared" si="11"/>
        <v>Semaine 14 de 2019</v>
      </c>
      <c r="B57" s="20" t="str">
        <f>IFERROR(MID(ADDRESS(1,MATCH($D56,Planning!$D$3:$NE$3,0)+3),2,IF(MATCH($D56,Planning!$D$3:$NE$3,0)+3&gt;26,2,1)),"")</f>
        <v>IM</v>
      </c>
      <c r="C57" s="20" t="str">
        <f>IFERROR(MID(ADDRESS(1,MATCH(IF(D56+1&gt;Max_Semaine,1,D56+1),Planning!$D$3:$NE$3,0)+2),2,IF(MATCH(IF(D56+1&gt;Max_Semaine,1,D56+1),Planning!$D$3:$NE$3,0)+3&gt;26,2,1)),"")</f>
        <v>IS</v>
      </c>
      <c r="D57" s="20">
        <f t="shared" si="6"/>
        <v>15</v>
      </c>
      <c r="AP57" s="152">
        <v>0</v>
      </c>
      <c r="AQ57" s="152">
        <v>45</v>
      </c>
      <c r="AR57" s="20" t="str">
        <f t="shared" si="10"/>
        <v>Semaine 15 de 2019</v>
      </c>
      <c r="AT57" s="21" t="s">
        <v>326</v>
      </c>
      <c r="AU57" s="21" t="s">
        <v>327</v>
      </c>
    </row>
    <row r="58" spans="1:47" ht="18.75" customHeight="1" x14ac:dyDescent="0.2">
      <c r="A58" s="20" t="str">
        <f t="shared" si="11"/>
        <v>Semaine 15 de 2019</v>
      </c>
      <c r="B58" s="20" t="str">
        <f>IFERROR(MID(ADDRESS(1,MATCH($D57,Planning!$D$3:$NE$3,0)+3),2,IF(MATCH($D57,Planning!$D$3:$NE$3,0)+3&gt;26,2,1)),"")</f>
        <v>IT</v>
      </c>
      <c r="C58" s="20" t="str">
        <f>IFERROR(MID(ADDRESS(1,MATCH(IF(D57+1&gt;Max_Semaine,1,D57+1),Planning!$D$3:$NE$3,0)+2),2,IF(MATCH(IF(D57+1&gt;Max_Semaine,1,D57+1),Planning!$D$3:$NE$3,0)+3&gt;26,2,1)),"")</f>
        <v>IZ</v>
      </c>
      <c r="D58" s="20">
        <f t="shared" si="6"/>
        <v>16</v>
      </c>
      <c r="AP58" s="152">
        <v>0</v>
      </c>
      <c r="AQ58" s="152">
        <v>45</v>
      </c>
      <c r="AR58" s="20" t="str">
        <f t="shared" si="10"/>
        <v>Semaine 16 de 2019</v>
      </c>
      <c r="AT58" s="21" t="s">
        <v>328</v>
      </c>
      <c r="AU58" s="21" t="s">
        <v>329</v>
      </c>
    </row>
    <row r="59" spans="1:47" ht="18.75" customHeight="1" x14ac:dyDescent="0.2">
      <c r="A59" s="20" t="str">
        <f t="shared" si="11"/>
        <v>Semaine 16 de 2019</v>
      </c>
      <c r="B59" s="20" t="str">
        <f>IFERROR(MID(ADDRESS(1,MATCH($D58,Planning!$D$3:$NE$3,0)+3),2,IF(MATCH($D58,Planning!$D$3:$NE$3,0)+3&gt;26,2,1)),"")</f>
        <v>JA</v>
      </c>
      <c r="C59" s="20" t="str">
        <f>IFERROR(MID(ADDRESS(1,MATCH(IF(D58+1&gt;Max_Semaine,1,D58+1),Planning!$D$3:$NE$3,0)+2),2,IF(MATCH(IF(D58+1&gt;Max_Semaine,1,D58+1),Planning!$D$3:$NE$3,0)+3&gt;26,2,1)),"")</f>
        <v>JG</v>
      </c>
      <c r="D59" s="20">
        <f t="shared" si="6"/>
        <v>17</v>
      </c>
      <c r="AP59" s="152">
        <v>0</v>
      </c>
      <c r="AQ59" s="152">
        <v>45</v>
      </c>
      <c r="AR59" s="20" t="str">
        <f t="shared" si="10"/>
        <v>Semaine 17 de 2019</v>
      </c>
      <c r="AT59" s="21" t="s">
        <v>120</v>
      </c>
      <c r="AU59" s="21" t="s">
        <v>124</v>
      </c>
    </row>
    <row r="60" spans="1:47" ht="18.75" customHeight="1" x14ac:dyDescent="0.2">
      <c r="A60" s="20" t="str">
        <f t="shared" si="11"/>
        <v>Semaine 17 de 2019</v>
      </c>
      <c r="B60" s="20" t="str">
        <f>IFERROR(MID(ADDRESS(1,MATCH($D59,Planning!$D$3:$NE$3,0)+3),2,IF(MATCH($D59,Planning!$D$3:$NE$3,0)+3&gt;26,2,1)),"")</f>
        <v>JH</v>
      </c>
      <c r="C60" s="20" t="str">
        <f>IFERROR(MID(ADDRESS(1,MATCH(IF(D59+1&gt;Max_Semaine,1,D59+1),Planning!$D$3:$NE$3,0)+2),2,IF(MATCH(IF(D59+1&gt;Max_Semaine,1,D59+1),Planning!$D$3:$NE$3,0)+3&gt;26,2,1)),"")</f>
        <v>JN</v>
      </c>
      <c r="D60" s="20">
        <f t="shared" si="6"/>
        <v>18</v>
      </c>
      <c r="AP60" s="152">
        <v>0</v>
      </c>
      <c r="AQ60" s="152">
        <v>45</v>
      </c>
      <c r="AR60" s="20" t="str">
        <f t="shared" si="10"/>
        <v>Semaine 18 de 2019</v>
      </c>
      <c r="AT60" s="21" t="s">
        <v>121</v>
      </c>
      <c r="AU60" s="21" t="s">
        <v>125</v>
      </c>
    </row>
    <row r="61" spans="1:47" ht="18.75" customHeight="1" x14ac:dyDescent="0.2">
      <c r="A61" s="20" t="str">
        <f t="shared" si="11"/>
        <v>Semaine 18 de 2019</v>
      </c>
      <c r="B61" s="20" t="str">
        <f>IFERROR(MID(ADDRESS(1,MATCH($D60,Planning!$D$3:$NE$3,0)+3),2,IF(MATCH($D60,Planning!$D$3:$NE$3,0)+3&gt;26,2,1)),"")</f>
        <v>JO</v>
      </c>
      <c r="C61" s="20" t="str">
        <f>IFERROR(MID(ADDRESS(1,MATCH(IF(D60+1&gt;Max_Semaine,1,D60+1),Planning!$D$3:$NE$3,0)+2),2,IF(MATCH(IF(D60+1&gt;Max_Semaine,1,D60+1),Planning!$D$3:$NE$3,0)+3&gt;26,2,1)),"")</f>
        <v>JU</v>
      </c>
      <c r="D61" s="20">
        <f t="shared" si="6"/>
        <v>19</v>
      </c>
      <c r="AP61" s="152">
        <v>0</v>
      </c>
      <c r="AQ61" s="152">
        <v>45</v>
      </c>
      <c r="AR61" s="20" t="str">
        <f t="shared" si="10"/>
        <v>Semaine 19 de 2019</v>
      </c>
      <c r="AT61" s="21" t="s">
        <v>122</v>
      </c>
      <c r="AU61" s="21" t="s">
        <v>126</v>
      </c>
    </row>
    <row r="62" spans="1:47" ht="18.75" customHeight="1" x14ac:dyDescent="0.2">
      <c r="A62" s="20" t="str">
        <f t="shared" si="11"/>
        <v>Semaine 19 de 2019</v>
      </c>
      <c r="B62" s="20" t="str">
        <f>IFERROR(MID(ADDRESS(1,MATCH($D61,Planning!$D$3:$NE$3,0)+3),2,IF(MATCH($D61,Planning!$D$3:$NE$3,0)+3&gt;26,2,1)),"")</f>
        <v>JV</v>
      </c>
      <c r="C62" s="20" t="str">
        <f>IFERROR(MID(ADDRESS(1,MATCH(IF(D61+1&gt;Max_Semaine,1,D61+1),Planning!$D$3:$NE$3,0)+2),2,IF(MATCH(IF(D61+1&gt;Max_Semaine,1,D61+1),Planning!$D$3:$NE$3,0)+3&gt;26,2,1)),"")</f>
        <v>KB</v>
      </c>
      <c r="D62" s="20">
        <f t="shared" si="6"/>
        <v>20</v>
      </c>
      <c r="AP62" s="152">
        <v>0</v>
      </c>
      <c r="AQ62" s="152">
        <v>45</v>
      </c>
      <c r="AR62" s="20" t="str">
        <f t="shared" si="10"/>
        <v>Semaine 20 de 2019</v>
      </c>
      <c r="AT62" s="21" t="s">
        <v>123</v>
      </c>
      <c r="AU62" s="21" t="s">
        <v>127</v>
      </c>
    </row>
    <row r="63" spans="1:47" ht="18.75" customHeight="1" x14ac:dyDescent="0.2">
      <c r="A63" s="20" t="str">
        <f t="shared" si="11"/>
        <v>Semaine 20 de 2019</v>
      </c>
      <c r="B63" s="20" t="str">
        <f>IFERROR(MID(ADDRESS(1,MATCH($D62,Planning!$D$3:$NE$3,0)+3),2,IF(MATCH($D62,Planning!$D$3:$NE$3,0)+3&gt;26,2,1)),"")</f>
        <v>KC</v>
      </c>
      <c r="C63" s="20" t="str">
        <f>IFERROR(MID(ADDRESS(1,MATCH(IF(D62+1&gt;Max_Semaine,1,D62+1),Planning!$D$3:$NE$3,0)+2),2,IF(MATCH(IF(D62+1&gt;Max_Semaine,1,D62+1),Planning!$D$3:$NE$3,0)+3&gt;26,2,1)),"")</f>
        <v>KI</v>
      </c>
      <c r="D63" s="20">
        <f t="shared" si="6"/>
        <v>21</v>
      </c>
      <c r="AP63" s="152">
        <v>0</v>
      </c>
      <c r="AQ63" s="152">
        <v>45</v>
      </c>
      <c r="AR63" s="20" t="str">
        <f t="shared" si="10"/>
        <v>Semaine 21 de 2019</v>
      </c>
      <c r="AT63" s="21" t="s">
        <v>331</v>
      </c>
      <c r="AU63" s="21" t="s">
        <v>332</v>
      </c>
    </row>
    <row r="64" spans="1:47" ht="18.75" customHeight="1" x14ac:dyDescent="0.2">
      <c r="A64" s="20" t="str">
        <f t="shared" si="11"/>
        <v>Semaine 21 de 2019</v>
      </c>
      <c r="B64" s="20" t="str">
        <f>IFERROR(MID(ADDRESS(1,MATCH($D63,Planning!$D$3:$NE$3,0)+3),2,IF(MATCH($D63,Planning!$D$3:$NE$3,0)+3&gt;26,2,1)),"")</f>
        <v>KJ</v>
      </c>
      <c r="C64" s="20" t="str">
        <f>IFERROR(MID(ADDRESS(1,MATCH(IF(D63+1&gt;Max_Semaine,1,D63+1),Planning!$D$3:$NE$3,0)+2),2,IF(MATCH(IF(D63+1&gt;Max_Semaine,1,D63+1),Planning!$D$3:$NE$3,0)+3&gt;26,2,1)),"")</f>
        <v>KP</v>
      </c>
      <c r="D64" s="20">
        <f t="shared" si="6"/>
        <v>22</v>
      </c>
      <c r="AP64" s="152">
        <v>0</v>
      </c>
      <c r="AQ64" s="152">
        <v>45</v>
      </c>
      <c r="AR64" s="20" t="str">
        <f t="shared" si="10"/>
        <v>Semaine 22 de 2019</v>
      </c>
      <c r="AT64" s="21" t="s">
        <v>333</v>
      </c>
      <c r="AU64" s="21" t="s">
        <v>334</v>
      </c>
    </row>
    <row r="65" spans="1:47" ht="18.75" customHeight="1" x14ac:dyDescent="0.2">
      <c r="A65" s="20" t="str">
        <f t="shared" si="11"/>
        <v>Semaine 22 de 2019</v>
      </c>
      <c r="B65" s="20" t="str">
        <f>IFERROR(MID(ADDRESS(1,MATCH($D64,Planning!$D$3:$NE$3,0)+3),2,IF(MATCH($D64,Planning!$D$3:$NE$3,0)+3&gt;26,2,1)),"")</f>
        <v>KQ</v>
      </c>
      <c r="C65" s="20" t="str">
        <f>IFERROR(MID(ADDRESS(1,MATCH(IF(D64+1&gt;Max_Semaine,1,D64+1),Planning!$D$3:$NE$3,0)+2),2,IF(MATCH(IF(D64+1&gt;Max_Semaine,1,D64+1),Planning!$D$3:$NE$3,0)+3&gt;26,2,1)),"")</f>
        <v>KW</v>
      </c>
      <c r="D65" s="20">
        <f t="shared" si="6"/>
        <v>23</v>
      </c>
      <c r="AP65" s="152">
        <v>0</v>
      </c>
      <c r="AQ65" s="152">
        <v>45</v>
      </c>
      <c r="AR65" s="20" t="str">
        <f t="shared" si="10"/>
        <v>Semaine 23 de 2019</v>
      </c>
      <c r="AT65" s="21" t="s">
        <v>335</v>
      </c>
      <c r="AU65" s="21" t="s">
        <v>336</v>
      </c>
    </row>
    <row r="66" spans="1:47" ht="18.75" customHeight="1" x14ac:dyDescent="0.2">
      <c r="A66" s="20" t="str">
        <f t="shared" si="11"/>
        <v>Semaine 23 de 2019</v>
      </c>
      <c r="B66" s="20" t="str">
        <f>IFERROR(MID(ADDRESS(1,MATCH($D65,Planning!$D$3:$NE$3,0)+3),2,IF(MATCH($D65,Planning!$D$3:$NE$3,0)+3&gt;26,2,1)),"")</f>
        <v>KX</v>
      </c>
      <c r="C66" s="20" t="str">
        <f>IFERROR(MID(ADDRESS(1,MATCH(IF(D65+1&gt;Max_Semaine,1,D65+1),Planning!$D$3:$NE$3,0)+2),2,IF(MATCH(IF(D65+1&gt;Max_Semaine,1,D65+1),Planning!$D$3:$NE$3,0)+3&gt;26,2,1)),"")</f>
        <v>LD</v>
      </c>
      <c r="D66" s="20">
        <f t="shared" si="6"/>
        <v>24</v>
      </c>
      <c r="AP66" s="152">
        <v>0</v>
      </c>
      <c r="AQ66" s="152">
        <v>45</v>
      </c>
      <c r="AR66" s="20" t="str">
        <f t="shared" ref="AR66:AR73" si="12">A67</f>
        <v>Semaine 24 de 2019</v>
      </c>
      <c r="AT66" s="21" t="s">
        <v>337</v>
      </c>
      <c r="AU66" s="21" t="s">
        <v>338</v>
      </c>
    </row>
    <row r="67" spans="1:47" ht="18.75" customHeight="1" x14ac:dyDescent="0.2">
      <c r="A67" s="20" t="str">
        <f t="shared" si="11"/>
        <v>Semaine 24 de 2019</v>
      </c>
      <c r="B67" s="20" t="str">
        <f>IFERROR(MID(ADDRESS(1,MATCH($D66,Planning!$D$3:$NE$3,0)+3),2,IF(MATCH($D66,Planning!$D$3:$NE$3,0)+3&gt;26,2,1)),"")</f>
        <v>LE</v>
      </c>
      <c r="C67" s="20" t="str">
        <f>IFERROR(MID(ADDRESS(1,MATCH(IF(D66+1&gt;Max_Semaine,1,D66+1),Planning!$D$3:$NE$3,0)+2),2,IF(MATCH(IF(D66+1&gt;Max_Semaine,1,D66+1),Planning!$D$3:$NE$3,0)+3&gt;26,2,1)),"")</f>
        <v>LK</v>
      </c>
      <c r="D67" s="20">
        <f t="shared" si="6"/>
        <v>25</v>
      </c>
      <c r="AP67" s="152">
        <v>0</v>
      </c>
      <c r="AQ67" s="152">
        <v>45</v>
      </c>
      <c r="AR67" s="20" t="str">
        <f t="shared" si="12"/>
        <v>Semaine 25 de 2019</v>
      </c>
      <c r="AT67" s="21" t="s">
        <v>339</v>
      </c>
      <c r="AU67" s="21" t="s">
        <v>340</v>
      </c>
    </row>
    <row r="68" spans="1:47" ht="18.75" customHeight="1" x14ac:dyDescent="0.2">
      <c r="A68" s="20" t="str">
        <f t="shared" si="11"/>
        <v>Semaine 25 de 2019</v>
      </c>
      <c r="B68" s="20" t="str">
        <f>IFERROR(MID(ADDRESS(1,MATCH($D67,Planning!$D$3:$NE$3,0)+3),2,IF(MATCH($D67,Planning!$D$3:$NE$3,0)+3&gt;26,2,1)),"")</f>
        <v>LL</v>
      </c>
      <c r="C68" s="20" t="str">
        <f>IFERROR(MID(ADDRESS(1,MATCH(IF(D67+1&gt;Max_Semaine,1,D67+1),Planning!$D$3:$NE$3,0)+2),2,IF(MATCH(IF(D67+1&gt;Max_Semaine,1,D67+1),Planning!$D$3:$NE$3,0)+3&gt;26,2,1)),"")</f>
        <v>LR</v>
      </c>
      <c r="D68" s="20">
        <f t="shared" si="6"/>
        <v>26</v>
      </c>
      <c r="AP68" s="152">
        <v>0</v>
      </c>
      <c r="AQ68" s="152">
        <v>45</v>
      </c>
      <c r="AR68" s="20" t="str">
        <f t="shared" si="12"/>
        <v>Semaine 26 de 2019</v>
      </c>
      <c r="AT68" s="21" t="s">
        <v>341</v>
      </c>
      <c r="AU68" s="21" t="s">
        <v>342</v>
      </c>
    </row>
    <row r="69" spans="1:47" ht="18.75" customHeight="1" x14ac:dyDescent="0.2">
      <c r="A69" s="20" t="str">
        <f t="shared" si="11"/>
        <v>Semaine 26 de 2019</v>
      </c>
      <c r="B69" s="20" t="str">
        <f>IFERROR(MID(ADDRESS(1,MATCH($D68,Planning!$D$3:$NE$3,0)+3),2,IF(MATCH($D68,Planning!$D$3:$NE$3,0)+3&gt;26,2,1)),"")</f>
        <v>LS</v>
      </c>
      <c r="C69" s="20" t="str">
        <f>IFERROR(MID(ADDRESS(1,MATCH(IF(D68+1&gt;Max_Semaine,1,D68+1),Planning!$D$3:$NE$3,0)+2),2,IF(MATCH(IF(D68+1&gt;Max_Semaine,1,D68+1),Planning!$D$3:$NE$3,0)+3&gt;26,2,1)),"")</f>
        <v>LY</v>
      </c>
      <c r="D69" s="20">
        <f t="shared" si="6"/>
        <v>27</v>
      </c>
      <c r="AP69" s="152">
        <v>0</v>
      </c>
      <c r="AQ69" s="152">
        <v>45</v>
      </c>
      <c r="AR69" s="20" t="str">
        <f t="shared" si="12"/>
        <v>Semaine 27 de 2019</v>
      </c>
      <c r="AT69" s="21" t="s">
        <v>343</v>
      </c>
      <c r="AU69" s="21" t="s">
        <v>344</v>
      </c>
    </row>
    <row r="70" spans="1:47" ht="18.75" customHeight="1" x14ac:dyDescent="0.2">
      <c r="A70" s="20" t="str">
        <f t="shared" si="11"/>
        <v>Semaine 27 de 2019</v>
      </c>
      <c r="B70" s="20" t="str">
        <f>IFERROR(MID(ADDRESS(1,MATCH($D69,Planning!$D$3:$NE$3,0)+3),2,IF(MATCH($D69,Planning!$D$3:$NE$3,0)+3&gt;26,2,1)),"")</f>
        <v>LZ</v>
      </c>
      <c r="C70" s="20" t="str">
        <f>IFERROR(MID(ADDRESS(1,MATCH(IF(D69+1&gt;Max_Semaine,1,D69+1),Planning!$D$3:$NE$3,0)+2),2,IF(MATCH(IF(D69+1&gt;Max_Semaine,1,D69+1),Planning!$D$3:$NE$3,0)+3&gt;26,2,1)),"")</f>
        <v>MF</v>
      </c>
      <c r="D70" s="20">
        <f t="shared" si="6"/>
        <v>28</v>
      </c>
      <c r="AP70" s="152">
        <v>0</v>
      </c>
      <c r="AQ70" s="152">
        <v>45</v>
      </c>
      <c r="AR70" s="20" t="str">
        <f t="shared" si="12"/>
        <v>Semaine 28 de 2019</v>
      </c>
      <c r="AT70" s="21" t="s">
        <v>345</v>
      </c>
      <c r="AU70" s="21" t="s">
        <v>346</v>
      </c>
    </row>
    <row r="71" spans="1:47" ht="18.75" customHeight="1" x14ac:dyDescent="0.2">
      <c r="A71" s="20" t="str">
        <f t="shared" si="11"/>
        <v>Semaine 28 de 2019</v>
      </c>
      <c r="B71" s="20" t="str">
        <f>IFERROR(MID(ADDRESS(1,MATCH($D70,Planning!$D$3:$NE$3,0)+3),2,IF(MATCH($D70,Planning!$D$3:$NE$3,0)+3&gt;26,2,1)),"")</f>
        <v>MG</v>
      </c>
      <c r="C71" s="20" t="str">
        <f>IFERROR(MID(ADDRESS(1,MATCH(IF(D70+1&gt;Max_Semaine,1,D70+1),Planning!$D$3:$NE$3,0)+2),2,IF(MATCH(IF(D70+1&gt;Max_Semaine,1,D70+1),Planning!$D$3:$NE$3,0)+3&gt;26,2,1)),"")</f>
        <v>MM</v>
      </c>
      <c r="D71" s="20">
        <f t="shared" si="6"/>
        <v>29</v>
      </c>
      <c r="AP71" s="152">
        <v>0</v>
      </c>
      <c r="AQ71" s="152">
        <v>45</v>
      </c>
      <c r="AR71" s="20" t="str">
        <f t="shared" si="12"/>
        <v>Semaine 29 de 2019</v>
      </c>
      <c r="AT71" s="21" t="s">
        <v>347</v>
      </c>
      <c r="AU71" s="21" t="s">
        <v>348</v>
      </c>
    </row>
    <row r="72" spans="1:47" ht="18.75" customHeight="1" x14ac:dyDescent="0.2">
      <c r="A72" s="20" t="str">
        <f t="shared" si="11"/>
        <v>Semaine 29 de 2019</v>
      </c>
      <c r="B72" s="20" t="str">
        <f>IFERROR(MID(ADDRESS(1,MATCH($D71,Planning!$D$3:$NE$3,0)+3),2,IF(MATCH($D71,Planning!$D$3:$NE$3,0)+3&gt;26,2,1)),"")</f>
        <v>MN</v>
      </c>
      <c r="C72" s="20" t="str">
        <f>IFERROR(MID(ADDRESS(1,MATCH(IF(D71+1&gt;Max_Semaine,1,D71+1),Planning!$D$3:$NE$3,0)+2),2,IF(MATCH(IF(D71+1&gt;Max_Semaine,1,D71+1),Planning!$D$3:$NE$3,0)+3&gt;26,2,1)),"")</f>
        <v>MT</v>
      </c>
      <c r="D72" s="20">
        <f t="shared" ref="D72:D73" si="13">IF(D71+1&gt;Max_Semaine,1,D71+1)</f>
        <v>30</v>
      </c>
      <c r="AP72" s="152">
        <v>0</v>
      </c>
      <c r="AQ72" s="152">
        <v>45</v>
      </c>
      <c r="AR72" s="20" t="str">
        <f t="shared" si="12"/>
        <v>Semaine 30 de 2019</v>
      </c>
      <c r="AT72" s="21" t="s">
        <v>349</v>
      </c>
      <c r="AU72" s="21" t="s">
        <v>350</v>
      </c>
    </row>
    <row r="73" spans="1:47" ht="18.75" customHeight="1" x14ac:dyDescent="0.2">
      <c r="A73" s="20" t="str">
        <f t="shared" si="11"/>
        <v>Semaine 30 de 2019</v>
      </c>
      <c r="B73" s="20" t="str">
        <f>IFERROR(MID(ADDRESS(1,MATCH($D72,Planning!$D$3:$NE$3,0)+3),2,IF(MATCH($D72,Planning!$D$3:$NE$3,0)+3&gt;26,2,1)),"")</f>
        <v>MU</v>
      </c>
      <c r="C73" s="20" t="str">
        <f>IFERROR(MID(ADDRESS(1,MATCH(IF(D72+1&gt;Max_Semaine,1,D72+1),Planning!$AA$3:$NE$3,0)+2+23),2,IF(MATCH(IF(D72+1&gt;Max_Semaine,1,D72+1),Planning!$AA$3:$NE$3,0)+3+23&gt;26,2,1)),"")</f>
        <v>NA</v>
      </c>
      <c r="D73" s="20">
        <f t="shared" si="13"/>
        <v>31</v>
      </c>
      <c r="AP73" s="152">
        <v>0</v>
      </c>
      <c r="AQ73" s="152">
        <v>45</v>
      </c>
      <c r="AR73" s="20" t="str">
        <f t="shared" si="12"/>
        <v>Semaine 31 de 2019</v>
      </c>
      <c r="AT73" s="21" t="s">
        <v>351</v>
      </c>
      <c r="AU73" s="21" t="s">
        <v>352</v>
      </c>
    </row>
    <row r="74" spans="1:47" ht="18.75" customHeight="1" x14ac:dyDescent="0.2">
      <c r="A74" s="20" t="str">
        <f>"Semaine "&amp;TEXT(D73,"00")&amp;" de "&amp;IF(D73=$D$21,RIGHT(A$22,4)+1,AN)</f>
        <v>Semaine 31 de 2019</v>
      </c>
      <c r="B74" s="20" t="str">
        <f>IFERROR(MID(ADDRESS(1,MATCH($D73,Planning!$AA$3:$NE$3,0)+3+23),2,IF(MATCH($D73,Planning!$AA$3:$NE$3,0)+3+23&gt;26,2,1)),"")</f>
        <v>NB</v>
      </c>
      <c r="C74" s="20" t="str">
        <f>IF(Mois_deb_planning&lt;=2,IF(DAY(DATE(AN,2,29))=29,MID(ADDRESS(ROW(fin),COLUMN(fin)),2,2),MID(ADDRESS(ROW(fin),COLUMN(fin)-1),2,2)),IF(DAY(DATE(AN+1,2,29))=29,MID(ADDRESS(ROW(fin),COLUMN(fin)),2,2),MID(ADDRESS(ROW(fin),COLUMN(fin)-1),2,2)))</f>
        <v>ND</v>
      </c>
      <c r="AT74" s="21" t="s">
        <v>353</v>
      </c>
      <c r="AU74" s="21" t="s">
        <v>354</v>
      </c>
    </row>
    <row r="75" spans="1:47" ht="18.75" customHeight="1" x14ac:dyDescent="0.2">
      <c r="AT75" s="21" t="s">
        <v>355</v>
      </c>
      <c r="AU75" s="21" t="s">
        <v>356</v>
      </c>
    </row>
    <row r="76" spans="1:47" ht="18.75" customHeight="1" x14ac:dyDescent="0.2">
      <c r="A76" s="26" t="s">
        <v>218</v>
      </c>
      <c r="C76" s="26" t="s">
        <v>217</v>
      </c>
      <c r="AT76" s="21" t="s">
        <v>357</v>
      </c>
      <c r="AU76" s="21" t="s">
        <v>358</v>
      </c>
    </row>
    <row r="77" spans="1:47" ht="18.75" customHeight="1" x14ac:dyDescent="0.2">
      <c r="A77" s="47" t="s">
        <v>17</v>
      </c>
      <c r="C77" s="20" t="str">
        <f t="shared" ref="C77:C88" ca="1" si="14">IF(OFFSET(découpe_trimestres,ROW()-76,1,,)="",OFFSET(découpe_trimestres,ROW()-76,2,,),OFFSET(découpe_trimestres,ROW()-76,1,,))</f>
        <v>Août</v>
      </c>
      <c r="AT77" s="21" t="s">
        <v>359</v>
      </c>
      <c r="AU77" s="21" t="s">
        <v>360</v>
      </c>
    </row>
    <row r="78" spans="1:47" ht="18.75" customHeight="1" x14ac:dyDescent="0.2">
      <c r="A78" s="20" t="s">
        <v>22</v>
      </c>
      <c r="C78" s="20" t="str">
        <f t="shared" ca="1" si="14"/>
        <v>Octobre</v>
      </c>
      <c r="AT78" s="21" t="s">
        <v>129</v>
      </c>
      <c r="AU78" s="21" t="s">
        <v>133</v>
      </c>
    </row>
    <row r="79" spans="1:47" ht="18.75" customHeight="1" x14ac:dyDescent="0.2">
      <c r="A79" s="20" t="s">
        <v>23</v>
      </c>
      <c r="C79" s="20" t="str">
        <f t="shared" ca="1" si="14"/>
        <v>Novembre</v>
      </c>
      <c r="AT79" s="21" t="s">
        <v>130</v>
      </c>
      <c r="AU79" s="21" t="s">
        <v>134</v>
      </c>
    </row>
    <row r="80" spans="1:47" ht="18.75" customHeight="1" x14ac:dyDescent="0.2">
      <c r="A80" s="20" t="s">
        <v>24</v>
      </c>
      <c r="C80" s="20" t="str">
        <f t="shared" ca="1" si="14"/>
        <v>Janvier</v>
      </c>
      <c r="AT80" s="21" t="s">
        <v>131</v>
      </c>
      <c r="AU80" s="21" t="s">
        <v>135</v>
      </c>
    </row>
    <row r="81" spans="1:47" ht="18.75" customHeight="1" x14ac:dyDescent="0.2">
      <c r="A81" s="20" t="s">
        <v>25</v>
      </c>
      <c r="C81" s="20" t="str">
        <f t="shared" ca="1" si="14"/>
        <v>Février</v>
      </c>
      <c r="AT81" s="21" t="s">
        <v>132</v>
      </c>
      <c r="AU81" s="21" t="s">
        <v>136</v>
      </c>
    </row>
    <row r="82" spans="1:47" ht="18.75" customHeight="1" x14ac:dyDescent="0.2">
      <c r="A82" s="20" t="s">
        <v>26</v>
      </c>
      <c r="C82" s="20" t="str">
        <f t="shared" ca="1" si="14"/>
        <v>Avril</v>
      </c>
      <c r="AT82" s="21" t="s">
        <v>361</v>
      </c>
      <c r="AU82" s="21" t="s">
        <v>362</v>
      </c>
    </row>
    <row r="83" spans="1:47" ht="18.75" customHeight="1" x14ac:dyDescent="0.2">
      <c r="A83" s="20" t="s">
        <v>27</v>
      </c>
      <c r="C83" s="20" t="str">
        <f t="shared" ca="1" si="14"/>
        <v>Mai</v>
      </c>
      <c r="AT83" s="21" t="s">
        <v>363</v>
      </c>
      <c r="AU83" s="21" t="s">
        <v>364</v>
      </c>
    </row>
    <row r="84" spans="1:47" ht="18.75" customHeight="1" x14ac:dyDescent="0.2">
      <c r="A84" s="20" t="s">
        <v>28</v>
      </c>
      <c r="C84" s="20" t="str">
        <f t="shared" ca="1" si="14"/>
        <v>Juillet</v>
      </c>
      <c r="AT84" s="21" t="s">
        <v>365</v>
      </c>
      <c r="AU84" s="21" t="s">
        <v>366</v>
      </c>
    </row>
    <row r="85" spans="1:47" ht="18.75" customHeight="1" x14ac:dyDescent="0.2">
      <c r="A85" s="20" t="s">
        <v>29</v>
      </c>
      <c r="C85" s="20" t="str">
        <f t="shared" ca="1" si="14"/>
        <v>Août</v>
      </c>
      <c r="AT85" s="21" t="s">
        <v>367</v>
      </c>
      <c r="AU85" s="21" t="s">
        <v>368</v>
      </c>
    </row>
    <row r="86" spans="1:47" ht="18.75" customHeight="1" x14ac:dyDescent="0.2">
      <c r="A86" s="20" t="s">
        <v>30</v>
      </c>
      <c r="C86" s="20" t="str">
        <f t="shared" ca="1" si="14"/>
        <v>Janvier</v>
      </c>
      <c r="AT86" s="21" t="s">
        <v>369</v>
      </c>
      <c r="AU86" s="21" t="s">
        <v>370</v>
      </c>
    </row>
    <row r="87" spans="1:47" ht="18.75" customHeight="1" x14ac:dyDescent="0.2">
      <c r="A87" s="20" t="s">
        <v>31</v>
      </c>
      <c r="C87" s="20" t="str">
        <f t="shared" ca="1" si="14"/>
        <v>Février</v>
      </c>
      <c r="AT87" s="21" t="s">
        <v>371</v>
      </c>
      <c r="AU87" s="21" t="s">
        <v>372</v>
      </c>
    </row>
    <row r="88" spans="1:47" ht="18.75" customHeight="1" x14ac:dyDescent="0.2">
      <c r="A88" s="20" t="s">
        <v>32</v>
      </c>
      <c r="C88" s="20" t="str">
        <f t="shared" ca="1" si="14"/>
        <v>Juillet</v>
      </c>
      <c r="AT88" s="21" t="s">
        <v>373</v>
      </c>
      <c r="AU88" s="21" t="s">
        <v>374</v>
      </c>
    </row>
    <row r="89" spans="1:47" ht="18.75" customHeight="1" x14ac:dyDescent="0.2">
      <c r="A89" s="20" t="s">
        <v>17</v>
      </c>
      <c r="C89" s="144" t="s">
        <v>229</v>
      </c>
      <c r="AT89" s="21" t="s">
        <v>375</v>
      </c>
      <c r="AU89" s="21" t="s">
        <v>376</v>
      </c>
    </row>
    <row r="90" spans="1:47" ht="18.75" customHeight="1" x14ac:dyDescent="0.2">
      <c r="A90" s="20" t="s">
        <v>22</v>
      </c>
      <c r="C90" s="20">
        <f>MAX(Planning!$D$3:$NE$3)</f>
        <v>52</v>
      </c>
      <c r="AT90" s="21" t="s">
        <v>377</v>
      </c>
      <c r="AU90" s="21" t="s">
        <v>378</v>
      </c>
    </row>
    <row r="91" spans="1:47" ht="18.75" customHeight="1" x14ac:dyDescent="0.2">
      <c r="A91" s="20" t="s">
        <v>23</v>
      </c>
      <c r="AT91" s="21" t="s">
        <v>379</v>
      </c>
      <c r="AU91" s="21" t="s">
        <v>380</v>
      </c>
    </row>
    <row r="92" spans="1:47" ht="18.75" customHeight="1" x14ac:dyDescent="0.2">
      <c r="A92" s="20" t="s">
        <v>24</v>
      </c>
      <c r="AT92" s="21" t="s">
        <v>381</v>
      </c>
      <c r="AU92" s="21" t="s">
        <v>382</v>
      </c>
    </row>
    <row r="93" spans="1:47" ht="18.75" customHeight="1" x14ac:dyDescent="0.2">
      <c r="A93" s="20" t="s">
        <v>25</v>
      </c>
      <c r="AT93" s="21" t="s">
        <v>383</v>
      </c>
      <c r="AU93" s="21" t="s">
        <v>384</v>
      </c>
    </row>
    <row r="94" spans="1:47" ht="18.75" customHeight="1" x14ac:dyDescent="0.2">
      <c r="A94" s="20" t="s">
        <v>26</v>
      </c>
      <c r="AT94" s="21" t="s">
        <v>385</v>
      </c>
      <c r="AU94" s="21" t="s">
        <v>386</v>
      </c>
    </row>
    <row r="95" spans="1:47" ht="18.75" customHeight="1" x14ac:dyDescent="0.2">
      <c r="A95" s="20" t="s">
        <v>27</v>
      </c>
      <c r="AT95" s="21" t="s">
        <v>387</v>
      </c>
      <c r="AU95" s="21" t="s">
        <v>388</v>
      </c>
    </row>
    <row r="96" spans="1:47" ht="18.75" customHeight="1" x14ac:dyDescent="0.2">
      <c r="A96" s="20" t="s">
        <v>28</v>
      </c>
      <c r="AT96" s="21" t="s">
        <v>389</v>
      </c>
      <c r="AU96" s="21" t="s">
        <v>390</v>
      </c>
    </row>
    <row r="97" spans="1:47" ht="18.75" customHeight="1" x14ac:dyDescent="0.2">
      <c r="A97" s="20" t="s">
        <v>29</v>
      </c>
      <c r="AT97" s="21" t="s">
        <v>138</v>
      </c>
      <c r="AU97" s="21" t="s">
        <v>142</v>
      </c>
    </row>
    <row r="98" spans="1:47" ht="18.75" customHeight="1" x14ac:dyDescent="0.2">
      <c r="A98" s="20" t="s">
        <v>30</v>
      </c>
      <c r="AT98" s="21" t="s">
        <v>139</v>
      </c>
      <c r="AU98" s="21" t="s">
        <v>143</v>
      </c>
    </row>
    <row r="99" spans="1:47" ht="18.75" customHeight="1" x14ac:dyDescent="0.2">
      <c r="A99" s="20" t="s">
        <v>31</v>
      </c>
      <c r="AT99" s="21" t="s">
        <v>140</v>
      </c>
      <c r="AU99" s="21" t="s">
        <v>144</v>
      </c>
    </row>
    <row r="100" spans="1:47" ht="18.75" customHeight="1" x14ac:dyDescent="0.2">
      <c r="A100" s="20" t="s">
        <v>32</v>
      </c>
      <c r="AT100" s="21" t="s">
        <v>141</v>
      </c>
      <c r="AU100" s="21" t="s">
        <v>145</v>
      </c>
    </row>
    <row r="101" spans="1:47" ht="18.75" customHeight="1" x14ac:dyDescent="0.2">
      <c r="AT101" s="21" t="s">
        <v>391</v>
      </c>
      <c r="AU101" s="21" t="s">
        <v>392</v>
      </c>
    </row>
    <row r="102" spans="1:47" ht="18.75" customHeight="1" x14ac:dyDescent="0.2">
      <c r="AT102" s="21" t="s">
        <v>393</v>
      </c>
      <c r="AU102" s="21" t="s">
        <v>394</v>
      </c>
    </row>
    <row r="103" spans="1:47" ht="18.75" customHeight="1" x14ac:dyDescent="0.2">
      <c r="AT103" s="21" t="s">
        <v>395</v>
      </c>
      <c r="AU103" s="21" t="s">
        <v>396</v>
      </c>
    </row>
    <row r="104" spans="1:47" ht="18.75" customHeight="1" x14ac:dyDescent="0.2">
      <c r="AT104" s="21" t="s">
        <v>397</v>
      </c>
      <c r="AU104" s="21" t="s">
        <v>398</v>
      </c>
    </row>
    <row r="105" spans="1:47" ht="18.75" customHeight="1" x14ac:dyDescent="0.2">
      <c r="AT105" s="21" t="s">
        <v>399</v>
      </c>
      <c r="AU105" s="21" t="s">
        <v>400</v>
      </c>
    </row>
    <row r="106" spans="1:47" ht="18.75" customHeight="1" x14ac:dyDescent="0.2">
      <c r="AT106" s="21" t="s">
        <v>401</v>
      </c>
      <c r="AU106" s="21" t="s">
        <v>402</v>
      </c>
    </row>
    <row r="107" spans="1:47" ht="18.75" customHeight="1" x14ac:dyDescent="0.2">
      <c r="AT107" s="21" t="s">
        <v>403</v>
      </c>
      <c r="AU107" s="21" t="s">
        <v>404</v>
      </c>
    </row>
    <row r="108" spans="1:47" ht="18.75" customHeight="1" x14ac:dyDescent="0.2">
      <c r="AT108" s="21" t="s">
        <v>405</v>
      </c>
      <c r="AU108" s="21" t="s">
        <v>406</v>
      </c>
    </row>
    <row r="109" spans="1:47" ht="18.75" customHeight="1" x14ac:dyDescent="0.2">
      <c r="AT109" s="21" t="s">
        <v>407</v>
      </c>
      <c r="AU109" s="21" t="s">
        <v>408</v>
      </c>
    </row>
    <row r="110" spans="1:47" ht="18.75" customHeight="1" x14ac:dyDescent="0.2">
      <c r="AT110" s="21" t="s">
        <v>409</v>
      </c>
      <c r="AU110" s="21" t="s">
        <v>410</v>
      </c>
    </row>
    <row r="111" spans="1:47" ht="18.75" customHeight="1" x14ac:dyDescent="0.2">
      <c r="AT111" s="21" t="s">
        <v>411</v>
      </c>
      <c r="AU111" s="21" t="s">
        <v>412</v>
      </c>
    </row>
    <row r="112" spans="1:47" ht="18.75" customHeight="1" x14ac:dyDescent="0.2">
      <c r="AT112" s="21" t="s">
        <v>413</v>
      </c>
      <c r="AU112" s="21" t="s">
        <v>414</v>
      </c>
    </row>
    <row r="113" spans="46:47" ht="18.75" customHeight="1" x14ac:dyDescent="0.2">
      <c r="AT113" s="21" t="s">
        <v>415</v>
      </c>
      <c r="AU113" s="21" t="s">
        <v>416</v>
      </c>
    </row>
    <row r="114" spans="46:47" ht="18.75" customHeight="1" x14ac:dyDescent="0.2">
      <c r="AT114" s="21" t="s">
        <v>417</v>
      </c>
      <c r="AU114" s="21" t="s">
        <v>418</v>
      </c>
    </row>
    <row r="115" spans="46:47" ht="18.75" customHeight="1" x14ac:dyDescent="0.2">
      <c r="AT115" s="21" t="s">
        <v>419</v>
      </c>
      <c r="AU115" s="21" t="s">
        <v>420</v>
      </c>
    </row>
    <row r="116" spans="46:47" ht="18.75" customHeight="1" x14ac:dyDescent="0.2">
      <c r="AT116" s="21" t="s">
        <v>147</v>
      </c>
      <c r="AU116" s="21" t="s">
        <v>152</v>
      </c>
    </row>
    <row r="117" spans="46:47" ht="18.75" customHeight="1" x14ac:dyDescent="0.2">
      <c r="AT117" s="21" t="s">
        <v>148</v>
      </c>
      <c r="AU117" s="21" t="s">
        <v>153</v>
      </c>
    </row>
    <row r="118" spans="46:47" ht="18.75" customHeight="1" x14ac:dyDescent="0.2">
      <c r="AT118" s="21" t="s">
        <v>149</v>
      </c>
      <c r="AU118" s="21" t="s">
        <v>154</v>
      </c>
    </row>
    <row r="119" spans="46:47" ht="18.75" customHeight="1" x14ac:dyDescent="0.2">
      <c r="AT119" s="21" t="s">
        <v>150</v>
      </c>
      <c r="AU119" s="21" t="s">
        <v>155</v>
      </c>
    </row>
    <row r="120" spans="46:47" ht="18.75" customHeight="1" x14ac:dyDescent="0.2">
      <c r="AT120" s="21" t="s">
        <v>151</v>
      </c>
      <c r="AU120" s="21" t="s">
        <v>156</v>
      </c>
    </row>
    <row r="121" spans="46:47" ht="18.75" customHeight="1" x14ac:dyDescent="0.2">
      <c r="AT121" s="21" t="s">
        <v>421</v>
      </c>
      <c r="AU121" s="21" t="s">
        <v>422</v>
      </c>
    </row>
    <row r="122" spans="46:47" ht="18.75" customHeight="1" x14ac:dyDescent="0.2">
      <c r="AT122" s="21" t="s">
        <v>423</v>
      </c>
      <c r="AU122" s="21" t="s">
        <v>424</v>
      </c>
    </row>
    <row r="123" spans="46:47" ht="18.75" customHeight="1" x14ac:dyDescent="0.2">
      <c r="AT123" s="21" t="s">
        <v>425</v>
      </c>
      <c r="AU123" s="21" t="s">
        <v>426</v>
      </c>
    </row>
    <row r="124" spans="46:47" ht="18.75" customHeight="1" x14ac:dyDescent="0.2">
      <c r="AT124" s="21" t="s">
        <v>427</v>
      </c>
      <c r="AU124" s="21" t="s">
        <v>428</v>
      </c>
    </row>
    <row r="125" spans="46:47" ht="18.75" customHeight="1" x14ac:dyDescent="0.2">
      <c r="AT125" s="21" t="s">
        <v>429</v>
      </c>
      <c r="AU125" s="21" t="s">
        <v>430</v>
      </c>
    </row>
    <row r="126" spans="46:47" ht="18.75" customHeight="1" x14ac:dyDescent="0.2">
      <c r="AT126" s="21" t="s">
        <v>431</v>
      </c>
      <c r="AU126" s="21" t="s">
        <v>432</v>
      </c>
    </row>
    <row r="127" spans="46:47" ht="18.75" customHeight="1" x14ac:dyDescent="0.2">
      <c r="AT127" s="21" t="s">
        <v>433</v>
      </c>
      <c r="AU127" s="21" t="s">
        <v>434</v>
      </c>
    </row>
    <row r="128" spans="46:47" ht="18.75" customHeight="1" x14ac:dyDescent="0.2">
      <c r="AT128" s="21" t="s">
        <v>435</v>
      </c>
      <c r="AU128" s="21" t="s">
        <v>436</v>
      </c>
    </row>
    <row r="129" spans="46:47" ht="18.75" customHeight="1" x14ac:dyDescent="0.2">
      <c r="AT129" s="21" t="s">
        <v>437</v>
      </c>
      <c r="AU129" s="21" t="s">
        <v>438</v>
      </c>
    </row>
    <row r="130" spans="46:47" ht="18.75" customHeight="1" x14ac:dyDescent="0.2">
      <c r="AT130" s="21" t="s">
        <v>439</v>
      </c>
      <c r="AU130" s="21" t="s">
        <v>440</v>
      </c>
    </row>
    <row r="131" spans="46:47" ht="18.75" customHeight="1" x14ac:dyDescent="0.2">
      <c r="AT131" s="21" t="s">
        <v>441</v>
      </c>
      <c r="AU131" s="21" t="s">
        <v>442</v>
      </c>
    </row>
    <row r="132" spans="46:47" ht="18.75" customHeight="1" x14ac:dyDescent="0.2">
      <c r="AT132" s="21" t="s">
        <v>443</v>
      </c>
      <c r="AU132" s="21" t="s">
        <v>444</v>
      </c>
    </row>
    <row r="133" spans="46:47" ht="18.75" customHeight="1" x14ac:dyDescent="0.2">
      <c r="AT133" s="21" t="s">
        <v>445</v>
      </c>
      <c r="AU133" s="21" t="s">
        <v>446</v>
      </c>
    </row>
    <row r="134" spans="46:47" ht="18.75" customHeight="1" x14ac:dyDescent="0.2">
      <c r="AT134" s="21" t="s">
        <v>447</v>
      </c>
      <c r="AU134" s="21" t="s">
        <v>448</v>
      </c>
    </row>
    <row r="135" spans="46:47" ht="18.75" customHeight="1" x14ac:dyDescent="0.2">
      <c r="AT135" s="21" t="s">
        <v>158</v>
      </c>
      <c r="AU135" s="21" t="s">
        <v>159</v>
      </c>
    </row>
    <row r="136" spans="46:47" ht="18.75" customHeight="1" x14ac:dyDescent="0.2">
      <c r="AT136" s="21" t="s">
        <v>449</v>
      </c>
      <c r="AU136" s="21" t="s">
        <v>450</v>
      </c>
    </row>
    <row r="137" spans="46:47" ht="18.75" customHeight="1" x14ac:dyDescent="0.2">
      <c r="AT137" s="21" t="s">
        <v>451</v>
      </c>
      <c r="AU137" s="21" t="s">
        <v>452</v>
      </c>
    </row>
    <row r="138" spans="46:47" ht="18.75" customHeight="1" x14ac:dyDescent="0.2">
      <c r="AT138" s="21" t="s">
        <v>453</v>
      </c>
      <c r="AU138" s="21" t="s">
        <v>454</v>
      </c>
    </row>
    <row r="139" spans="46:47" ht="18.75" customHeight="1" x14ac:dyDescent="0.2">
      <c r="AT139" s="21" t="s">
        <v>455</v>
      </c>
      <c r="AU139" s="21" t="s">
        <v>456</v>
      </c>
    </row>
    <row r="140" spans="46:47" ht="18.75" customHeight="1" x14ac:dyDescent="0.2">
      <c r="AT140" s="21" t="s">
        <v>457</v>
      </c>
      <c r="AU140" s="21" t="s">
        <v>458</v>
      </c>
    </row>
    <row r="141" spans="46:47" ht="18.75" customHeight="1" x14ac:dyDescent="0.2">
      <c r="AT141" s="21" t="s">
        <v>459</v>
      </c>
      <c r="AU141" s="21" t="s">
        <v>460</v>
      </c>
    </row>
    <row r="142" spans="46:47" ht="18.75" customHeight="1" x14ac:dyDescent="0.2">
      <c r="AT142" s="21" t="s">
        <v>461</v>
      </c>
      <c r="AU142" s="21" t="s">
        <v>462</v>
      </c>
    </row>
    <row r="143" spans="46:47" ht="18.75" customHeight="1" x14ac:dyDescent="0.2">
      <c r="AT143" s="21" t="s">
        <v>463</v>
      </c>
      <c r="AU143" s="21" t="s">
        <v>464</v>
      </c>
    </row>
    <row r="144" spans="46:47" ht="18.75" customHeight="1" x14ac:dyDescent="0.2">
      <c r="AT144" s="21" t="s">
        <v>465</v>
      </c>
      <c r="AU144" s="21" t="s">
        <v>466</v>
      </c>
    </row>
    <row r="145" spans="46:47" ht="18.75" customHeight="1" x14ac:dyDescent="0.2">
      <c r="AT145" s="21" t="s">
        <v>467</v>
      </c>
      <c r="AU145" s="21" t="s">
        <v>468</v>
      </c>
    </row>
    <row r="146" spans="46:47" ht="18.75" customHeight="1" x14ac:dyDescent="0.2">
      <c r="AT146" s="21" t="s">
        <v>469</v>
      </c>
      <c r="AU146" s="21" t="s">
        <v>470</v>
      </c>
    </row>
    <row r="147" spans="46:47" ht="18.75" customHeight="1" x14ac:dyDescent="0.2">
      <c r="AT147" s="21" t="s">
        <v>471</v>
      </c>
      <c r="AU147" s="21" t="s">
        <v>472</v>
      </c>
    </row>
    <row r="148" spans="46:47" ht="18.75" customHeight="1" x14ac:dyDescent="0.2">
      <c r="AT148" s="21" t="s">
        <v>473</v>
      </c>
      <c r="AU148" s="21" t="s">
        <v>474</v>
      </c>
    </row>
    <row r="149" spans="46:47" ht="18.75" customHeight="1" x14ac:dyDescent="0.2">
      <c r="AT149" s="21" t="s">
        <v>475</v>
      </c>
      <c r="AU149" s="21" t="s">
        <v>476</v>
      </c>
    </row>
    <row r="150" spans="46:47" ht="18.75" customHeight="1" x14ac:dyDescent="0.2">
      <c r="AT150" s="21" t="s">
        <v>477</v>
      </c>
      <c r="AU150" s="21" t="s">
        <v>478</v>
      </c>
    </row>
    <row r="151" spans="46:47" ht="18.75" customHeight="1" x14ac:dyDescent="0.2">
      <c r="AT151" s="21" t="s">
        <v>479</v>
      </c>
      <c r="AU151" s="21" t="s">
        <v>480</v>
      </c>
    </row>
    <row r="152" spans="46:47" ht="18.75" customHeight="1" x14ac:dyDescent="0.2">
      <c r="AT152" s="21" t="s">
        <v>481</v>
      </c>
      <c r="AU152" s="21" t="s">
        <v>482</v>
      </c>
    </row>
    <row r="153" spans="46:47" ht="18.75" customHeight="1" x14ac:dyDescent="0.2">
      <c r="AT153" s="21" t="s">
        <v>483</v>
      </c>
      <c r="AU153" s="21" t="s">
        <v>484</v>
      </c>
    </row>
    <row r="154" spans="46:47" ht="18.75" customHeight="1" x14ac:dyDescent="0.2"/>
    <row r="155" spans="46:47" ht="18.75" customHeight="1" x14ac:dyDescent="0.2"/>
    <row r="156" spans="46:47" ht="18.75" customHeight="1" x14ac:dyDescent="0.2"/>
    <row r="157" spans="46:47" ht="18.75" customHeight="1" x14ac:dyDescent="0.2"/>
    <row r="158" spans="46:47" ht="18.75" customHeight="1" x14ac:dyDescent="0.2"/>
    <row r="159" spans="46:47" ht="18.75" customHeight="1" x14ac:dyDescent="0.2"/>
    <row r="160" spans="46:47" ht="18.75" customHeight="1" x14ac:dyDescent="0.2"/>
    <row r="161" ht="18.75" customHeight="1" x14ac:dyDescent="0.2"/>
    <row r="162" ht="18.75" customHeight="1" x14ac:dyDescent="0.2"/>
    <row r="163" ht="18.75" customHeight="1" x14ac:dyDescent="0.2"/>
    <row r="164" ht="18.75" customHeight="1" x14ac:dyDescent="0.2"/>
    <row r="165" ht="18.75" customHeight="1" x14ac:dyDescent="0.2"/>
    <row r="166" ht="18.75" customHeight="1" x14ac:dyDescent="0.2"/>
    <row r="167" ht="18.75" customHeight="1" x14ac:dyDescent="0.2"/>
    <row r="168" ht="18.75" customHeight="1" x14ac:dyDescent="0.2"/>
    <row r="169" ht="18.75" customHeight="1" x14ac:dyDescent="0.2"/>
    <row r="170" ht="18.75" customHeight="1" x14ac:dyDescent="0.2"/>
    <row r="171" ht="18.75" customHeight="1" x14ac:dyDescent="0.2"/>
    <row r="172" ht="18.75" customHeight="1" x14ac:dyDescent="0.2"/>
    <row r="173" ht="18.75" customHeight="1" x14ac:dyDescent="0.2"/>
    <row r="174" ht="18.75" customHeight="1" x14ac:dyDescent="0.2"/>
    <row r="175" ht="18.75" customHeight="1" x14ac:dyDescent="0.2"/>
    <row r="176" ht="18.75" customHeight="1" x14ac:dyDescent="0.2"/>
    <row r="177" ht="18.75" customHeight="1" x14ac:dyDescent="0.2"/>
    <row r="178" ht="18.75" customHeight="1" x14ac:dyDescent="0.2"/>
    <row r="179" ht="18.75" customHeight="1" x14ac:dyDescent="0.2"/>
    <row r="180" ht="18.75" customHeight="1" x14ac:dyDescent="0.2"/>
    <row r="181" ht="18.75" customHeight="1" x14ac:dyDescent="0.2"/>
    <row r="182" ht="18.75" customHeight="1" x14ac:dyDescent="0.2"/>
    <row r="183" ht="18.75" customHeight="1" x14ac:dyDescent="0.2"/>
    <row r="184" ht="18.75" customHeight="1" x14ac:dyDescent="0.2"/>
    <row r="185" ht="18.75" customHeight="1" x14ac:dyDescent="0.2"/>
    <row r="186" ht="18.75" customHeight="1" x14ac:dyDescent="0.2"/>
    <row r="187" ht="18.75" customHeight="1" x14ac:dyDescent="0.2"/>
    <row r="188" ht="18.75" customHeight="1" x14ac:dyDescent="0.2"/>
    <row r="189" ht="18.75" customHeight="1" x14ac:dyDescent="0.2"/>
    <row r="190" ht="18.75" customHeight="1" x14ac:dyDescent="0.2"/>
    <row r="191" ht="18.75" customHeight="1" x14ac:dyDescent="0.2"/>
    <row r="192" ht="18.75" customHeight="1" x14ac:dyDescent="0.2"/>
    <row r="193" ht="18.75" customHeight="1" x14ac:dyDescent="0.2"/>
    <row r="194" ht="18.75" customHeight="1" x14ac:dyDescent="0.2"/>
    <row r="195" ht="18.75" customHeight="1" x14ac:dyDescent="0.2"/>
    <row r="196" ht="18.75" customHeight="1" x14ac:dyDescent="0.2"/>
    <row r="197" ht="18.75" customHeight="1" x14ac:dyDescent="0.2"/>
    <row r="198" ht="18.75" customHeight="1" x14ac:dyDescent="0.2"/>
    <row r="199" ht="18.75" customHeight="1" x14ac:dyDescent="0.2"/>
    <row r="200" ht="18.75" customHeight="1" x14ac:dyDescent="0.2"/>
    <row r="201" ht="18.75" customHeight="1" x14ac:dyDescent="0.2"/>
    <row r="202" ht="18.75" customHeight="1" x14ac:dyDescent="0.2"/>
    <row r="203" ht="18.75" customHeight="1" x14ac:dyDescent="0.2"/>
    <row r="204" ht="18.75" customHeight="1" x14ac:dyDescent="0.2"/>
    <row r="205" ht="18.75" customHeight="1" x14ac:dyDescent="0.2"/>
    <row r="206" ht="18.75" customHeight="1" x14ac:dyDescent="0.2"/>
    <row r="207" ht="18.75" customHeight="1" x14ac:dyDescent="0.2"/>
    <row r="208" ht="18.75" customHeight="1" x14ac:dyDescent="0.2"/>
    <row r="209" ht="18.75" customHeight="1" x14ac:dyDescent="0.2"/>
    <row r="210" ht="18.75" customHeight="1" x14ac:dyDescent="0.2"/>
    <row r="211" ht="18.75" customHeight="1" x14ac:dyDescent="0.2"/>
    <row r="212" ht="18.75" customHeight="1" x14ac:dyDescent="0.2"/>
    <row r="213" ht="18.75" customHeight="1" x14ac:dyDescent="0.2"/>
    <row r="214" ht="18.75" customHeight="1" x14ac:dyDescent="0.2"/>
    <row r="215" ht="18.75" customHeight="1" x14ac:dyDescent="0.2"/>
    <row r="216" ht="18.75" customHeight="1" x14ac:dyDescent="0.2"/>
    <row r="217" ht="18.75" customHeight="1" x14ac:dyDescent="0.2"/>
    <row r="218" ht="18.75" customHeight="1" x14ac:dyDescent="0.2"/>
    <row r="219" ht="18.75" customHeight="1" x14ac:dyDescent="0.2"/>
    <row r="220" ht="18.75" customHeight="1" x14ac:dyDescent="0.2"/>
    <row r="221" ht="18.75" customHeight="1" x14ac:dyDescent="0.2"/>
    <row r="222" ht="18.75" customHeight="1" x14ac:dyDescent="0.2"/>
    <row r="223" ht="18.75" customHeight="1" x14ac:dyDescent="0.2"/>
    <row r="224" ht="18.75" customHeight="1" x14ac:dyDescent="0.2"/>
    <row r="225" ht="18.75" customHeight="1" x14ac:dyDescent="0.2"/>
    <row r="226" ht="18.75" customHeight="1" x14ac:dyDescent="0.2"/>
    <row r="227" ht="18.75" customHeight="1" x14ac:dyDescent="0.2"/>
    <row r="228" ht="18.75" customHeight="1" x14ac:dyDescent="0.2"/>
    <row r="229" ht="18.75" customHeight="1" x14ac:dyDescent="0.2"/>
    <row r="230" ht="18.75" customHeight="1" x14ac:dyDescent="0.2"/>
    <row r="231" ht="18.75" customHeight="1" x14ac:dyDescent="0.2"/>
    <row r="232" ht="18.75" customHeight="1" x14ac:dyDescent="0.2"/>
    <row r="233" ht="18.75" customHeight="1" x14ac:dyDescent="0.2"/>
    <row r="234" ht="18.75" customHeight="1" x14ac:dyDescent="0.2"/>
    <row r="235" ht="18.75" customHeight="1" x14ac:dyDescent="0.2"/>
    <row r="236" ht="18.75" customHeight="1" x14ac:dyDescent="0.2"/>
    <row r="237" ht="18.75" customHeight="1" x14ac:dyDescent="0.2"/>
    <row r="238" ht="18.75" customHeight="1" x14ac:dyDescent="0.2"/>
    <row r="239" ht="18.75" customHeight="1" x14ac:dyDescent="0.2"/>
    <row r="240" ht="18.75" customHeight="1" x14ac:dyDescent="0.2"/>
    <row r="241" ht="18.75" customHeight="1" x14ac:dyDescent="0.2"/>
    <row r="242" ht="18.75" customHeight="1" x14ac:dyDescent="0.2"/>
    <row r="243" ht="18.75" customHeight="1" x14ac:dyDescent="0.2"/>
    <row r="244" ht="18.75" customHeight="1" x14ac:dyDescent="0.2"/>
    <row r="245" ht="18.75" customHeight="1" x14ac:dyDescent="0.2"/>
    <row r="246" ht="18.75" customHeight="1" x14ac:dyDescent="0.2"/>
    <row r="247" ht="18.75" customHeight="1" x14ac:dyDescent="0.2"/>
    <row r="248" ht="18.75" customHeight="1" x14ac:dyDescent="0.2"/>
    <row r="249" ht="18.75" customHeight="1" x14ac:dyDescent="0.2"/>
    <row r="250" ht="18.75" customHeight="1" x14ac:dyDescent="0.2"/>
    <row r="251" ht="18.75" customHeight="1" x14ac:dyDescent="0.2"/>
    <row r="252" ht="18.75" customHeight="1" x14ac:dyDescent="0.2"/>
    <row r="253" ht="18.75" customHeight="1" x14ac:dyDescent="0.2"/>
    <row r="254" ht="18.75" customHeight="1" x14ac:dyDescent="0.2"/>
    <row r="255" ht="18.75" customHeight="1" x14ac:dyDescent="0.2"/>
    <row r="256" ht="18.75" customHeight="1" x14ac:dyDescent="0.2"/>
    <row r="257" ht="18.75" customHeight="1" x14ac:dyDescent="0.2"/>
    <row r="258" ht="18.75" customHeight="1" x14ac:dyDescent="0.2"/>
    <row r="259" ht="18.75" customHeight="1" x14ac:dyDescent="0.2"/>
    <row r="260" ht="18.75" customHeight="1" x14ac:dyDescent="0.2"/>
    <row r="261" ht="18.75" customHeight="1" x14ac:dyDescent="0.2"/>
    <row r="262" ht="18.75" customHeight="1" x14ac:dyDescent="0.2"/>
    <row r="263" ht="18.75" customHeight="1" x14ac:dyDescent="0.2"/>
    <row r="264" ht="18.75" customHeight="1" x14ac:dyDescent="0.2"/>
    <row r="265" ht="18.75" customHeight="1" x14ac:dyDescent="0.2"/>
    <row r="266" ht="18.75" customHeight="1" x14ac:dyDescent="0.2"/>
    <row r="267" ht="18.75" customHeight="1" x14ac:dyDescent="0.2"/>
    <row r="268" ht="18.75" customHeight="1" x14ac:dyDescent="0.2"/>
    <row r="269" ht="18.75" customHeight="1" x14ac:dyDescent="0.2"/>
    <row r="270" ht="18.75" customHeight="1" x14ac:dyDescent="0.2"/>
    <row r="271" ht="18.75" customHeight="1" x14ac:dyDescent="0.2"/>
    <row r="272" ht="18.75" customHeight="1" x14ac:dyDescent="0.2"/>
    <row r="273" ht="18.75" customHeight="1" x14ac:dyDescent="0.2"/>
    <row r="274" ht="18.75" customHeight="1" x14ac:dyDescent="0.2"/>
    <row r="275" ht="18.75" customHeight="1" x14ac:dyDescent="0.2"/>
    <row r="276" ht="18.75" customHeight="1" x14ac:dyDescent="0.2"/>
    <row r="277" ht="18.75" customHeight="1" x14ac:dyDescent="0.2"/>
    <row r="278" ht="18.75" customHeight="1" x14ac:dyDescent="0.2"/>
    <row r="279" ht="18.75" customHeight="1" x14ac:dyDescent="0.2"/>
    <row r="280" ht="18.75" customHeight="1" x14ac:dyDescent="0.2"/>
    <row r="281" ht="18.75" customHeight="1" x14ac:dyDescent="0.2"/>
    <row r="282" ht="18.75" customHeight="1" x14ac:dyDescent="0.2"/>
    <row r="283" ht="18.75" customHeight="1" x14ac:dyDescent="0.2"/>
    <row r="284" ht="18.75" customHeight="1" x14ac:dyDescent="0.2"/>
    <row r="285" ht="18.75" customHeight="1" x14ac:dyDescent="0.2"/>
    <row r="286" ht="18.75" customHeight="1" x14ac:dyDescent="0.2"/>
    <row r="287" ht="18.75" customHeight="1" x14ac:dyDescent="0.2"/>
    <row r="288" ht="18.75" customHeight="1" x14ac:dyDescent="0.2"/>
    <row r="289" ht="18.75" customHeight="1" x14ac:dyDescent="0.2"/>
    <row r="290" ht="18.75" customHeight="1" x14ac:dyDescent="0.2"/>
    <row r="291" ht="18.75" customHeight="1" x14ac:dyDescent="0.2"/>
    <row r="292" ht="18.75" customHeight="1" x14ac:dyDescent="0.2"/>
    <row r="293" ht="18.75" customHeight="1" x14ac:dyDescent="0.2"/>
    <row r="294" ht="18.75" customHeight="1" x14ac:dyDescent="0.2"/>
    <row r="295" ht="18.75" customHeight="1" x14ac:dyDescent="0.2"/>
    <row r="296" ht="18.75" customHeight="1" x14ac:dyDescent="0.2"/>
    <row r="297" ht="18.75" customHeight="1" x14ac:dyDescent="0.2"/>
    <row r="298" ht="18.75" customHeight="1" x14ac:dyDescent="0.2"/>
  </sheetData>
  <mergeCells count="3">
    <mergeCell ref="E1:F1"/>
    <mergeCell ref="AA1:AM1"/>
    <mergeCell ref="W1:Y1"/>
  </mergeCells>
  <phoneticPr fontId="15" type="noConversion"/>
  <conditionalFormatting sqref="L1">
    <cfRule type="expression" dxfId="10" priority="6">
      <formula>L1="Il doit y avoir une erreur !"</formula>
    </cfRule>
  </conditionalFormatting>
  <conditionalFormatting sqref="AO2:AQ100">
    <cfRule type="cellIs" dxfId="9" priority="1" operator="notEqual">
      <formula>""</formula>
    </cfRule>
  </conditionalFormatting>
  <dataValidations count="1">
    <dataValidation type="list" allowBlank="1" showInputMessage="1" showErrorMessage="1" sqref="U2:U13 K2" xr:uid="{00000000-0002-0000-0400-000000000000}">
      <formula1>Mois_Année</formula1>
    </dataValidation>
  </dataValidations>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3074" r:id="rId4" name="Check Box 2">
              <controlPr defaultSize="0" autoFill="0" autoLine="0" autoPict="0">
                <anchor moveWithCells="1">
                  <from>
                    <xdr:col>11</xdr:col>
                    <xdr:colOff>209550</xdr:colOff>
                    <xdr:row>1</xdr:row>
                    <xdr:rowOff>76200</xdr:rowOff>
                  </from>
                  <to>
                    <xdr:col>11</xdr:col>
                    <xdr:colOff>1171575</xdr:colOff>
                    <xdr:row>2</xdr:row>
                    <xdr:rowOff>95250</xdr:rowOff>
                  </to>
                </anchor>
              </controlPr>
            </control>
          </mc:Choice>
        </mc:AlternateContent>
        <mc:AlternateContent xmlns:mc="http://schemas.openxmlformats.org/markup-compatibility/2006">
          <mc:Choice Requires="x14">
            <control shapeId="3075" r:id="rId5" name="Check Box 3">
              <controlPr defaultSize="0" autoFill="0" autoLine="0" autoPict="0">
                <anchor moveWithCells="1">
                  <from>
                    <xdr:col>11</xdr:col>
                    <xdr:colOff>209550</xdr:colOff>
                    <xdr:row>2</xdr:row>
                    <xdr:rowOff>76200</xdr:rowOff>
                  </from>
                  <to>
                    <xdr:col>11</xdr:col>
                    <xdr:colOff>1171575</xdr:colOff>
                    <xdr:row>3</xdr:row>
                    <xdr:rowOff>95250</xdr:rowOff>
                  </to>
                </anchor>
              </controlPr>
            </control>
          </mc:Choice>
        </mc:AlternateContent>
        <mc:AlternateContent xmlns:mc="http://schemas.openxmlformats.org/markup-compatibility/2006">
          <mc:Choice Requires="x14">
            <control shapeId="3076" r:id="rId6" name="Check Box 4">
              <controlPr defaultSize="0" autoFill="0" autoLine="0" autoPict="0">
                <anchor moveWithCells="1">
                  <from>
                    <xdr:col>11</xdr:col>
                    <xdr:colOff>209550</xdr:colOff>
                    <xdr:row>3</xdr:row>
                    <xdr:rowOff>85725</xdr:rowOff>
                  </from>
                  <to>
                    <xdr:col>11</xdr:col>
                    <xdr:colOff>1171575</xdr:colOff>
                    <xdr:row>4</xdr:row>
                    <xdr:rowOff>104775</xdr:rowOff>
                  </to>
                </anchor>
              </controlPr>
            </control>
          </mc:Choice>
        </mc:AlternateContent>
        <mc:AlternateContent xmlns:mc="http://schemas.openxmlformats.org/markup-compatibility/2006">
          <mc:Choice Requires="x14">
            <control shapeId="3077" r:id="rId7" name="Check Box 5">
              <controlPr defaultSize="0" autoFill="0" autoLine="0" autoPict="0">
                <anchor moveWithCells="1">
                  <from>
                    <xdr:col>11</xdr:col>
                    <xdr:colOff>209550</xdr:colOff>
                    <xdr:row>4</xdr:row>
                    <xdr:rowOff>95250</xdr:rowOff>
                  </from>
                  <to>
                    <xdr:col>11</xdr:col>
                    <xdr:colOff>1171575</xdr:colOff>
                    <xdr:row>5</xdr:row>
                    <xdr:rowOff>114300</xdr:rowOff>
                  </to>
                </anchor>
              </controlPr>
            </control>
          </mc:Choice>
        </mc:AlternateContent>
        <mc:AlternateContent xmlns:mc="http://schemas.openxmlformats.org/markup-compatibility/2006">
          <mc:Choice Requires="x14">
            <control shapeId="3078" r:id="rId8" name="Check Box 6">
              <controlPr defaultSize="0" autoFill="0" autoLine="0" autoPict="0">
                <anchor moveWithCells="1">
                  <from>
                    <xdr:col>11</xdr:col>
                    <xdr:colOff>209550</xdr:colOff>
                    <xdr:row>5</xdr:row>
                    <xdr:rowOff>104775</xdr:rowOff>
                  </from>
                  <to>
                    <xdr:col>11</xdr:col>
                    <xdr:colOff>1171575</xdr:colOff>
                    <xdr:row>6</xdr:row>
                    <xdr:rowOff>123825</xdr:rowOff>
                  </to>
                </anchor>
              </controlPr>
            </control>
          </mc:Choice>
        </mc:AlternateContent>
        <mc:AlternateContent xmlns:mc="http://schemas.openxmlformats.org/markup-compatibility/2006">
          <mc:Choice Requires="x14">
            <control shapeId="3079" r:id="rId9" name="Check Box 7">
              <controlPr defaultSize="0" autoFill="0" autoLine="0" autoPict="0">
                <anchor moveWithCells="1">
                  <from>
                    <xdr:col>11</xdr:col>
                    <xdr:colOff>209550</xdr:colOff>
                    <xdr:row>6</xdr:row>
                    <xdr:rowOff>114300</xdr:rowOff>
                  </from>
                  <to>
                    <xdr:col>11</xdr:col>
                    <xdr:colOff>1171575</xdr:colOff>
                    <xdr:row>7</xdr:row>
                    <xdr:rowOff>133350</xdr:rowOff>
                  </to>
                </anchor>
              </controlPr>
            </control>
          </mc:Choice>
        </mc:AlternateContent>
        <mc:AlternateContent xmlns:mc="http://schemas.openxmlformats.org/markup-compatibility/2006">
          <mc:Choice Requires="x14">
            <control shapeId="3080" r:id="rId10" name="Check Box 8">
              <controlPr defaultSize="0" autoFill="0" autoLine="0" autoPict="0">
                <anchor moveWithCells="1">
                  <from>
                    <xdr:col>11</xdr:col>
                    <xdr:colOff>209550</xdr:colOff>
                    <xdr:row>7</xdr:row>
                    <xdr:rowOff>123825</xdr:rowOff>
                  </from>
                  <to>
                    <xdr:col>11</xdr:col>
                    <xdr:colOff>1314450</xdr:colOff>
                    <xdr:row>8</xdr:row>
                    <xdr:rowOff>142875</xdr:rowOff>
                  </to>
                </anchor>
              </controlPr>
            </control>
          </mc:Choice>
        </mc:AlternateContent>
        <mc:AlternateContent xmlns:mc="http://schemas.openxmlformats.org/markup-compatibility/2006">
          <mc:Choice Requires="x14">
            <control shapeId="3082" r:id="rId11" name="Check Box 10">
              <controlPr defaultSize="0" autoFill="0" autoLine="0" autoPict="0">
                <anchor moveWithCells="1">
                  <from>
                    <xdr:col>14</xdr:col>
                    <xdr:colOff>1390650</xdr:colOff>
                    <xdr:row>1</xdr:row>
                    <xdr:rowOff>19050</xdr:rowOff>
                  </from>
                  <to>
                    <xdr:col>15</xdr:col>
                    <xdr:colOff>104775</xdr:colOff>
                    <xdr:row>2</xdr:row>
                    <xdr:rowOff>0</xdr:rowOff>
                  </to>
                </anchor>
              </controlPr>
            </control>
          </mc:Choice>
        </mc:AlternateContent>
        <mc:AlternateContent xmlns:mc="http://schemas.openxmlformats.org/markup-compatibility/2006">
          <mc:Choice Requires="x14">
            <control shapeId="3083" r:id="rId12" name="Check Box 11">
              <controlPr defaultSize="0" autoFill="0" autoLine="0" autoPict="0">
                <anchor moveWithCells="1">
                  <from>
                    <xdr:col>14</xdr:col>
                    <xdr:colOff>1390650</xdr:colOff>
                    <xdr:row>2</xdr:row>
                    <xdr:rowOff>19050</xdr:rowOff>
                  </from>
                  <to>
                    <xdr:col>15</xdr:col>
                    <xdr:colOff>104775</xdr:colOff>
                    <xdr:row>3</xdr:row>
                    <xdr:rowOff>0</xdr:rowOff>
                  </to>
                </anchor>
              </controlPr>
            </control>
          </mc:Choice>
        </mc:AlternateContent>
        <mc:AlternateContent xmlns:mc="http://schemas.openxmlformats.org/markup-compatibility/2006">
          <mc:Choice Requires="x14">
            <control shapeId="3084" r:id="rId13" name="Check Box 12">
              <controlPr defaultSize="0" autoFill="0" autoLine="0" autoPict="0">
                <anchor moveWithCells="1">
                  <from>
                    <xdr:col>14</xdr:col>
                    <xdr:colOff>1390650</xdr:colOff>
                    <xdr:row>3</xdr:row>
                    <xdr:rowOff>19050</xdr:rowOff>
                  </from>
                  <to>
                    <xdr:col>15</xdr:col>
                    <xdr:colOff>104775</xdr:colOff>
                    <xdr:row>4</xdr:row>
                    <xdr:rowOff>0</xdr:rowOff>
                  </to>
                </anchor>
              </controlPr>
            </control>
          </mc:Choice>
        </mc:AlternateContent>
        <mc:AlternateContent xmlns:mc="http://schemas.openxmlformats.org/markup-compatibility/2006">
          <mc:Choice Requires="x14">
            <control shapeId="3085" r:id="rId14" name="Check Box 13">
              <controlPr defaultSize="0" autoFill="0" autoLine="0" autoPict="0">
                <anchor moveWithCells="1">
                  <from>
                    <xdr:col>14</xdr:col>
                    <xdr:colOff>1390650</xdr:colOff>
                    <xdr:row>4</xdr:row>
                    <xdr:rowOff>19050</xdr:rowOff>
                  </from>
                  <to>
                    <xdr:col>15</xdr:col>
                    <xdr:colOff>104775</xdr:colOff>
                    <xdr:row>5</xdr:row>
                    <xdr:rowOff>0</xdr:rowOff>
                  </to>
                </anchor>
              </controlPr>
            </control>
          </mc:Choice>
        </mc:AlternateContent>
        <mc:AlternateContent xmlns:mc="http://schemas.openxmlformats.org/markup-compatibility/2006">
          <mc:Choice Requires="x14">
            <control shapeId="3086" r:id="rId15" name="Check Box 14">
              <controlPr defaultSize="0" autoFill="0" autoLine="0" autoPict="0">
                <anchor moveWithCells="1">
                  <from>
                    <xdr:col>14</xdr:col>
                    <xdr:colOff>1390650</xdr:colOff>
                    <xdr:row>5</xdr:row>
                    <xdr:rowOff>19050</xdr:rowOff>
                  </from>
                  <to>
                    <xdr:col>15</xdr:col>
                    <xdr:colOff>104775</xdr:colOff>
                    <xdr:row>6</xdr:row>
                    <xdr:rowOff>0</xdr:rowOff>
                  </to>
                </anchor>
              </controlPr>
            </control>
          </mc:Choice>
        </mc:AlternateContent>
        <mc:AlternateContent xmlns:mc="http://schemas.openxmlformats.org/markup-compatibility/2006">
          <mc:Choice Requires="x14">
            <control shapeId="3087" r:id="rId16" name="Check Box 15">
              <controlPr defaultSize="0" autoFill="0" autoLine="0" autoPict="0">
                <anchor moveWithCells="1">
                  <from>
                    <xdr:col>14</xdr:col>
                    <xdr:colOff>1390650</xdr:colOff>
                    <xdr:row>6</xdr:row>
                    <xdr:rowOff>19050</xdr:rowOff>
                  </from>
                  <to>
                    <xdr:col>15</xdr:col>
                    <xdr:colOff>104775</xdr:colOff>
                    <xdr:row>7</xdr:row>
                    <xdr:rowOff>0</xdr:rowOff>
                  </to>
                </anchor>
              </controlPr>
            </control>
          </mc:Choice>
        </mc:AlternateContent>
        <mc:AlternateContent xmlns:mc="http://schemas.openxmlformats.org/markup-compatibility/2006">
          <mc:Choice Requires="x14">
            <control shapeId="3088" r:id="rId17" name="Check Box 16">
              <controlPr defaultSize="0" autoFill="0" autoLine="0" autoPict="0">
                <anchor moveWithCells="1">
                  <from>
                    <xdr:col>14</xdr:col>
                    <xdr:colOff>1390650</xdr:colOff>
                    <xdr:row>7</xdr:row>
                    <xdr:rowOff>19050</xdr:rowOff>
                  </from>
                  <to>
                    <xdr:col>15</xdr:col>
                    <xdr:colOff>104775</xdr:colOff>
                    <xdr:row>8</xdr:row>
                    <xdr:rowOff>0</xdr:rowOff>
                  </to>
                </anchor>
              </controlPr>
            </control>
          </mc:Choice>
        </mc:AlternateContent>
        <mc:AlternateContent xmlns:mc="http://schemas.openxmlformats.org/markup-compatibility/2006">
          <mc:Choice Requires="x14">
            <control shapeId="3089" r:id="rId18" name="Check Box 17">
              <controlPr defaultSize="0" autoFill="0" autoLine="0" autoPict="0">
                <anchor moveWithCells="1">
                  <from>
                    <xdr:col>14</xdr:col>
                    <xdr:colOff>1390650</xdr:colOff>
                    <xdr:row>8</xdr:row>
                    <xdr:rowOff>19050</xdr:rowOff>
                  </from>
                  <to>
                    <xdr:col>15</xdr:col>
                    <xdr:colOff>104775</xdr:colOff>
                    <xdr:row>9</xdr:row>
                    <xdr:rowOff>0</xdr:rowOff>
                  </to>
                </anchor>
              </controlPr>
            </control>
          </mc:Choice>
        </mc:AlternateContent>
        <mc:AlternateContent xmlns:mc="http://schemas.openxmlformats.org/markup-compatibility/2006">
          <mc:Choice Requires="x14">
            <control shapeId="3090" r:id="rId19" name="Check Box 18">
              <controlPr defaultSize="0" autoFill="0" autoLine="0" autoPict="0">
                <anchor moveWithCells="1">
                  <from>
                    <xdr:col>14</xdr:col>
                    <xdr:colOff>1390650</xdr:colOff>
                    <xdr:row>9</xdr:row>
                    <xdr:rowOff>19050</xdr:rowOff>
                  </from>
                  <to>
                    <xdr:col>15</xdr:col>
                    <xdr:colOff>104775</xdr:colOff>
                    <xdr:row>10</xdr:row>
                    <xdr:rowOff>0</xdr:rowOff>
                  </to>
                </anchor>
              </controlPr>
            </control>
          </mc:Choice>
        </mc:AlternateContent>
        <mc:AlternateContent xmlns:mc="http://schemas.openxmlformats.org/markup-compatibility/2006">
          <mc:Choice Requires="x14">
            <control shapeId="3091" r:id="rId20" name="Check Box 19">
              <controlPr defaultSize="0" autoFill="0" autoLine="0" autoPict="0">
                <anchor moveWithCells="1">
                  <from>
                    <xdr:col>14</xdr:col>
                    <xdr:colOff>1390650</xdr:colOff>
                    <xdr:row>10</xdr:row>
                    <xdr:rowOff>19050</xdr:rowOff>
                  </from>
                  <to>
                    <xdr:col>15</xdr:col>
                    <xdr:colOff>104775</xdr:colOff>
                    <xdr:row>11</xdr:row>
                    <xdr:rowOff>0</xdr:rowOff>
                  </to>
                </anchor>
              </controlPr>
            </control>
          </mc:Choice>
        </mc:AlternateContent>
        <mc:AlternateContent xmlns:mc="http://schemas.openxmlformats.org/markup-compatibility/2006">
          <mc:Choice Requires="x14">
            <control shapeId="3092" r:id="rId21" name="Check Box 20">
              <controlPr defaultSize="0" autoFill="0" autoLine="0" autoPict="0">
                <anchor moveWithCells="1">
                  <from>
                    <xdr:col>14</xdr:col>
                    <xdr:colOff>1390650</xdr:colOff>
                    <xdr:row>11</xdr:row>
                    <xdr:rowOff>19050</xdr:rowOff>
                  </from>
                  <to>
                    <xdr:col>15</xdr:col>
                    <xdr:colOff>104775</xdr:colOff>
                    <xdr:row>12</xdr:row>
                    <xdr:rowOff>0</xdr:rowOff>
                  </to>
                </anchor>
              </controlPr>
            </control>
          </mc:Choice>
        </mc:AlternateContent>
        <mc:AlternateContent xmlns:mc="http://schemas.openxmlformats.org/markup-compatibility/2006">
          <mc:Choice Requires="x14">
            <control shapeId="3093" r:id="rId22" name="Check Box 21">
              <controlPr defaultSize="0" autoFill="0" autoLine="0" autoPict="0">
                <anchor moveWithCells="1">
                  <from>
                    <xdr:col>14</xdr:col>
                    <xdr:colOff>1390650</xdr:colOff>
                    <xdr:row>12</xdr:row>
                    <xdr:rowOff>19050</xdr:rowOff>
                  </from>
                  <to>
                    <xdr:col>15</xdr:col>
                    <xdr:colOff>104775</xdr:colOff>
                    <xdr:row>13</xdr:row>
                    <xdr:rowOff>0</xdr:rowOff>
                  </to>
                </anchor>
              </controlPr>
            </control>
          </mc:Choice>
        </mc:AlternateContent>
        <mc:AlternateContent xmlns:mc="http://schemas.openxmlformats.org/markup-compatibility/2006">
          <mc:Choice Requires="x14">
            <control shapeId="3094" r:id="rId23" name="Check Box 22">
              <controlPr defaultSize="0" autoFill="0" autoLine="0" autoPict="0">
                <anchor moveWithCells="1">
                  <from>
                    <xdr:col>14</xdr:col>
                    <xdr:colOff>1390650</xdr:colOff>
                    <xdr:row>13</xdr:row>
                    <xdr:rowOff>19050</xdr:rowOff>
                  </from>
                  <to>
                    <xdr:col>15</xdr:col>
                    <xdr:colOff>104775</xdr:colOff>
                    <xdr:row>14</xdr:row>
                    <xdr:rowOff>0</xdr:rowOff>
                  </to>
                </anchor>
              </controlPr>
            </control>
          </mc:Choice>
        </mc:AlternateContent>
        <mc:AlternateContent xmlns:mc="http://schemas.openxmlformats.org/markup-compatibility/2006">
          <mc:Choice Requires="x14">
            <control shapeId="3095" r:id="rId24" name="Check Box 23">
              <controlPr defaultSize="0" autoFill="0" autoLine="0" autoPict="0">
                <anchor moveWithCells="1">
                  <from>
                    <xdr:col>14</xdr:col>
                    <xdr:colOff>1390650</xdr:colOff>
                    <xdr:row>14</xdr:row>
                    <xdr:rowOff>19050</xdr:rowOff>
                  </from>
                  <to>
                    <xdr:col>15</xdr:col>
                    <xdr:colOff>104775</xdr:colOff>
                    <xdr:row>15</xdr:row>
                    <xdr:rowOff>0</xdr:rowOff>
                  </to>
                </anchor>
              </controlPr>
            </control>
          </mc:Choice>
        </mc:AlternateContent>
        <mc:AlternateContent xmlns:mc="http://schemas.openxmlformats.org/markup-compatibility/2006">
          <mc:Choice Requires="x14">
            <control shapeId="3118" r:id="rId25" name="Check Box 46">
              <controlPr defaultSize="0" autoFill="0" autoLine="0" autoPict="0">
                <anchor moveWithCells="1">
                  <from>
                    <xdr:col>9</xdr:col>
                    <xdr:colOff>4124325</xdr:colOff>
                    <xdr:row>16</xdr:row>
                    <xdr:rowOff>9525</xdr:rowOff>
                  </from>
                  <to>
                    <xdr:col>10</xdr:col>
                    <xdr:colOff>76200</xdr:colOff>
                    <xdr:row>16</xdr:row>
                    <xdr:rowOff>228600</xdr:rowOff>
                  </to>
                </anchor>
              </controlPr>
            </control>
          </mc:Choice>
        </mc:AlternateContent>
        <mc:AlternateContent xmlns:mc="http://schemas.openxmlformats.org/markup-compatibility/2006">
          <mc:Choice Requires="x14">
            <control shapeId="3119" r:id="rId26" name="Check Box 47">
              <controlPr defaultSize="0" autoFill="0" autoLine="0" autoPict="0" macro="[0]!mise_à_jour_scroll">
                <anchor moveWithCells="1">
                  <from>
                    <xdr:col>9</xdr:col>
                    <xdr:colOff>4114800</xdr:colOff>
                    <xdr:row>22</xdr:row>
                    <xdr:rowOff>9525</xdr:rowOff>
                  </from>
                  <to>
                    <xdr:col>10</xdr:col>
                    <xdr:colOff>66675</xdr:colOff>
                    <xdr:row>22</xdr:row>
                    <xdr:rowOff>228600</xdr:rowOff>
                  </to>
                </anchor>
              </controlPr>
            </control>
          </mc:Choice>
        </mc:AlternateContent>
        <mc:AlternateContent xmlns:mc="http://schemas.openxmlformats.org/markup-compatibility/2006">
          <mc:Choice Requires="x14">
            <control shapeId="3127" r:id="rId27" name="Check Box 55">
              <controlPr defaultSize="0" autoFill="0" autoLine="0" autoPict="0">
                <anchor moveWithCells="1">
                  <from>
                    <xdr:col>14</xdr:col>
                    <xdr:colOff>1390650</xdr:colOff>
                    <xdr:row>15</xdr:row>
                    <xdr:rowOff>19050</xdr:rowOff>
                  </from>
                  <to>
                    <xdr:col>15</xdr:col>
                    <xdr:colOff>104775</xdr:colOff>
                    <xdr:row>16</xdr:row>
                    <xdr:rowOff>0</xdr:rowOff>
                  </to>
                </anchor>
              </controlPr>
            </control>
          </mc:Choice>
        </mc:AlternateContent>
        <mc:AlternateContent xmlns:mc="http://schemas.openxmlformats.org/markup-compatibility/2006">
          <mc:Choice Requires="x14">
            <control shapeId="3128" r:id="rId28" name="Check Box 56">
              <controlPr defaultSize="0" autoFill="0" autoLine="0" autoPict="0">
                <anchor moveWithCells="1">
                  <from>
                    <xdr:col>14</xdr:col>
                    <xdr:colOff>1390650</xdr:colOff>
                    <xdr:row>16</xdr:row>
                    <xdr:rowOff>19050</xdr:rowOff>
                  </from>
                  <to>
                    <xdr:col>15</xdr:col>
                    <xdr:colOff>104775</xdr:colOff>
                    <xdr:row>17</xdr:row>
                    <xdr:rowOff>0</xdr:rowOff>
                  </to>
                </anchor>
              </controlPr>
            </control>
          </mc:Choice>
        </mc:AlternateContent>
        <mc:AlternateContent xmlns:mc="http://schemas.openxmlformats.org/markup-compatibility/2006">
          <mc:Choice Requires="x14">
            <control shapeId="3129" r:id="rId29" name="Check Box 57">
              <controlPr defaultSize="0" autoFill="0" autoLine="0" autoPict="0">
                <anchor moveWithCells="1">
                  <from>
                    <xdr:col>14</xdr:col>
                    <xdr:colOff>1390650</xdr:colOff>
                    <xdr:row>17</xdr:row>
                    <xdr:rowOff>19050</xdr:rowOff>
                  </from>
                  <to>
                    <xdr:col>15</xdr:col>
                    <xdr:colOff>104775</xdr:colOff>
                    <xdr:row>18</xdr:row>
                    <xdr:rowOff>0</xdr:rowOff>
                  </to>
                </anchor>
              </controlPr>
            </control>
          </mc:Choice>
        </mc:AlternateContent>
        <mc:AlternateContent xmlns:mc="http://schemas.openxmlformats.org/markup-compatibility/2006">
          <mc:Choice Requires="x14">
            <control shapeId="3130" r:id="rId30" name="Check Box 58">
              <controlPr defaultSize="0" autoFill="0" autoLine="0" autoPict="0">
                <anchor moveWithCells="1">
                  <from>
                    <xdr:col>14</xdr:col>
                    <xdr:colOff>1390650</xdr:colOff>
                    <xdr:row>18</xdr:row>
                    <xdr:rowOff>19050</xdr:rowOff>
                  </from>
                  <to>
                    <xdr:col>15</xdr:col>
                    <xdr:colOff>104775</xdr:colOff>
                    <xdr:row>19</xdr:row>
                    <xdr:rowOff>0</xdr:rowOff>
                  </to>
                </anchor>
              </controlPr>
            </control>
          </mc:Choice>
        </mc:AlternateContent>
        <mc:AlternateContent xmlns:mc="http://schemas.openxmlformats.org/markup-compatibility/2006">
          <mc:Choice Requires="x14">
            <control shapeId="3131" r:id="rId31" name="Check Box 59">
              <controlPr defaultSize="0" autoFill="0" autoLine="0" autoPict="0">
                <anchor moveWithCells="1">
                  <from>
                    <xdr:col>14</xdr:col>
                    <xdr:colOff>1390650</xdr:colOff>
                    <xdr:row>19</xdr:row>
                    <xdr:rowOff>19050</xdr:rowOff>
                  </from>
                  <to>
                    <xdr:col>15</xdr:col>
                    <xdr:colOff>104775</xdr:colOff>
                    <xdr:row>20</xdr:row>
                    <xdr:rowOff>0</xdr:rowOff>
                  </to>
                </anchor>
              </controlPr>
            </control>
          </mc:Choice>
        </mc:AlternateContent>
        <mc:AlternateContent xmlns:mc="http://schemas.openxmlformats.org/markup-compatibility/2006">
          <mc:Choice Requires="x14">
            <control shapeId="3132" r:id="rId32" name="Check Box 60">
              <controlPr defaultSize="0" autoFill="0" autoLine="0" autoPict="0">
                <anchor moveWithCells="1">
                  <from>
                    <xdr:col>14</xdr:col>
                    <xdr:colOff>1390650</xdr:colOff>
                    <xdr:row>20</xdr:row>
                    <xdr:rowOff>19050</xdr:rowOff>
                  </from>
                  <to>
                    <xdr:col>15</xdr:col>
                    <xdr:colOff>104775</xdr:colOff>
                    <xdr:row>21</xdr:row>
                    <xdr:rowOff>0</xdr:rowOff>
                  </to>
                </anchor>
              </controlPr>
            </control>
          </mc:Choice>
        </mc:AlternateContent>
        <mc:AlternateContent xmlns:mc="http://schemas.openxmlformats.org/markup-compatibility/2006">
          <mc:Choice Requires="x14">
            <control shapeId="3133" r:id="rId33" name="Check Box 61">
              <controlPr defaultSize="0" autoFill="0" autoLine="0" autoPict="0">
                <anchor moveWithCells="1">
                  <from>
                    <xdr:col>14</xdr:col>
                    <xdr:colOff>1390650</xdr:colOff>
                    <xdr:row>21</xdr:row>
                    <xdr:rowOff>19050</xdr:rowOff>
                  </from>
                  <to>
                    <xdr:col>15</xdr:col>
                    <xdr:colOff>104775</xdr:colOff>
                    <xdr:row>22</xdr:row>
                    <xdr:rowOff>0</xdr:rowOff>
                  </to>
                </anchor>
              </controlPr>
            </control>
          </mc:Choice>
        </mc:AlternateContent>
        <mc:AlternateContent xmlns:mc="http://schemas.openxmlformats.org/markup-compatibility/2006">
          <mc:Choice Requires="x14">
            <control shapeId="3134" r:id="rId34" name="Check Box 62">
              <controlPr defaultSize="0" autoFill="0" autoLine="0" autoPict="0">
                <anchor moveWithCells="1">
                  <from>
                    <xdr:col>14</xdr:col>
                    <xdr:colOff>1390650</xdr:colOff>
                    <xdr:row>22</xdr:row>
                    <xdr:rowOff>19050</xdr:rowOff>
                  </from>
                  <to>
                    <xdr:col>15</xdr:col>
                    <xdr:colOff>104775</xdr:colOff>
                    <xdr:row>23</xdr:row>
                    <xdr:rowOff>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rgb="FFFF0000"/>
  </sheetPr>
  <dimension ref="A1:AG22"/>
  <sheetViews>
    <sheetView showGridLines="0" tabSelected="1" zoomScaleNormal="100" workbookViewId="0">
      <pane xSplit="3" ySplit="1" topLeftCell="D2" activePane="bottomRight" state="frozen"/>
      <selection pane="topRight" activeCell="D1" sqref="D1"/>
      <selection pane="bottomLeft" activeCell="A2" sqref="A2"/>
      <selection pane="bottomRight" activeCell="J26" sqref="J26"/>
    </sheetView>
  </sheetViews>
  <sheetFormatPr baseColWidth="10" defaultRowHeight="15" x14ac:dyDescent="0.25"/>
  <cols>
    <col min="1" max="1" width="25.28515625" style="28" bestFit="1" customWidth="1"/>
    <col min="2" max="2" width="5.5703125" style="28" bestFit="1" customWidth="1"/>
    <col min="3" max="3" width="25.7109375" style="28" customWidth="1"/>
    <col min="4" max="4" width="21.42578125" style="29" customWidth="1"/>
    <col min="5" max="5" width="5.7109375" style="39" customWidth="1"/>
    <col min="6" max="6" width="6.42578125" style="29" bestFit="1" customWidth="1"/>
    <col min="7" max="7" width="21.42578125" style="28" customWidth="1"/>
    <col min="8" max="8" width="5.7109375" style="40" customWidth="1"/>
    <col min="9" max="9" width="6.42578125" style="28" bestFit="1" customWidth="1"/>
    <col min="10" max="10" width="21.42578125" style="28" customWidth="1"/>
    <col min="11" max="11" width="5.7109375" style="40" customWidth="1"/>
    <col min="12" max="12" width="6.42578125" style="28" bestFit="1" customWidth="1"/>
    <col min="13" max="13" width="21.42578125" style="28" customWidth="1"/>
    <col min="14" max="14" width="5.7109375" style="40" customWidth="1"/>
    <col min="15" max="15" width="6.42578125" style="28" bestFit="1" customWidth="1"/>
    <col min="16" max="16" width="21.42578125" style="28" customWidth="1"/>
    <col min="17" max="17" width="5.7109375" style="40" customWidth="1"/>
    <col min="18" max="18" width="6.42578125" style="28" bestFit="1" customWidth="1"/>
    <col min="19" max="19" width="21.42578125" style="28" customWidth="1"/>
    <col min="20" max="20" width="5.7109375" style="28" customWidth="1"/>
    <col min="21" max="21" width="6.42578125" style="28" bestFit="1" customWidth="1"/>
    <col min="22" max="22" width="21.42578125" style="28" customWidth="1"/>
    <col min="23" max="23" width="5.7109375" style="28" customWidth="1"/>
    <col min="24" max="24" width="6.42578125" style="28" bestFit="1" customWidth="1"/>
    <col min="25" max="25" width="21.42578125" style="28" customWidth="1"/>
    <col min="26" max="26" width="5.7109375" style="28" customWidth="1"/>
    <col min="27" max="27" width="6.42578125" style="28" bestFit="1" customWidth="1"/>
    <col min="28" max="28" width="21.7109375" style="28" customWidth="1"/>
    <col min="29" max="29" width="5.7109375" style="28" customWidth="1"/>
    <col min="30" max="30" width="11.42578125" style="28"/>
    <col min="31" max="31" width="25.7109375" style="28" customWidth="1"/>
    <col min="32" max="32" width="5.7109375" style="28" customWidth="1"/>
    <col min="33" max="16384" width="11.42578125" style="28"/>
  </cols>
  <sheetData>
    <row r="1" spans="1:33" ht="54" customHeight="1" x14ac:dyDescent="0.25">
      <c r="A1" s="136" t="s">
        <v>60</v>
      </c>
      <c r="B1" s="99" t="s">
        <v>1</v>
      </c>
      <c r="C1" s="100" t="s">
        <v>227</v>
      </c>
      <c r="D1" s="140" t="s">
        <v>265</v>
      </c>
      <c r="E1" s="170" t="s">
        <v>1</v>
      </c>
      <c r="F1" s="60" t="s">
        <v>40</v>
      </c>
      <c r="G1" s="84" t="s">
        <v>303</v>
      </c>
      <c r="H1" s="124" t="s">
        <v>1</v>
      </c>
      <c r="I1" s="125" t="s">
        <v>40</v>
      </c>
      <c r="J1" s="61" t="s">
        <v>284</v>
      </c>
      <c r="K1" s="62" t="s">
        <v>1</v>
      </c>
      <c r="L1" s="63" t="s">
        <v>40</v>
      </c>
      <c r="M1" s="126" t="s">
        <v>330</v>
      </c>
      <c r="N1" s="127" t="s">
        <v>1</v>
      </c>
      <c r="O1" s="60" t="s">
        <v>40</v>
      </c>
      <c r="P1" s="128" t="s">
        <v>517</v>
      </c>
      <c r="Q1" s="129" t="s">
        <v>1</v>
      </c>
      <c r="R1" s="60" t="s">
        <v>40</v>
      </c>
      <c r="S1" s="130" t="s">
        <v>518</v>
      </c>
      <c r="T1" s="131" t="s">
        <v>1</v>
      </c>
      <c r="U1" s="132" t="s">
        <v>40</v>
      </c>
      <c r="V1" s="207" t="s">
        <v>519</v>
      </c>
      <c r="W1" s="208" t="s">
        <v>1</v>
      </c>
      <c r="X1" s="60" t="s">
        <v>40</v>
      </c>
      <c r="Y1" s="64" t="s">
        <v>520</v>
      </c>
      <c r="Z1" s="65" t="s">
        <v>1</v>
      </c>
      <c r="AA1" s="60" t="s">
        <v>40</v>
      </c>
      <c r="AB1" s="133"/>
      <c r="AC1" s="134"/>
      <c r="AD1" s="134"/>
      <c r="AE1" s="32"/>
      <c r="AF1" s="32"/>
      <c r="AG1" s="135"/>
    </row>
    <row r="2" spans="1:33" ht="15" customHeight="1" x14ac:dyDescent="0.25">
      <c r="A2" s="137" t="s">
        <v>485</v>
      </c>
      <c r="B2" s="141" t="s">
        <v>13</v>
      </c>
      <c r="C2" s="101" t="s">
        <v>179</v>
      </c>
      <c r="D2" s="177" t="s">
        <v>68</v>
      </c>
      <c r="E2" s="178" t="s">
        <v>83</v>
      </c>
      <c r="F2" s="66">
        <v>0.5</v>
      </c>
      <c r="G2" s="179" t="s">
        <v>98</v>
      </c>
      <c r="H2" s="180" t="s">
        <v>103</v>
      </c>
      <c r="I2" s="67">
        <v>0.5</v>
      </c>
      <c r="J2" s="68" t="s">
        <v>108</v>
      </c>
      <c r="K2" s="69" t="s">
        <v>114</v>
      </c>
      <c r="L2" s="70">
        <v>0.5</v>
      </c>
      <c r="M2" s="86" t="s">
        <v>120</v>
      </c>
      <c r="N2" s="182" t="s">
        <v>124</v>
      </c>
      <c r="O2" s="71">
        <v>0.5</v>
      </c>
      <c r="P2" s="72" t="s">
        <v>129</v>
      </c>
      <c r="Q2" s="183" t="s">
        <v>133</v>
      </c>
      <c r="R2" s="71">
        <v>0.5</v>
      </c>
      <c r="S2" s="73" t="s">
        <v>138</v>
      </c>
      <c r="T2" s="184" t="s">
        <v>142</v>
      </c>
      <c r="U2" s="74">
        <v>0.5</v>
      </c>
      <c r="V2" s="209" t="s">
        <v>147</v>
      </c>
      <c r="W2" s="210" t="s">
        <v>152</v>
      </c>
      <c r="X2" s="74">
        <v>0.5</v>
      </c>
      <c r="Y2" s="85" t="s">
        <v>158</v>
      </c>
      <c r="Z2" s="65" t="s">
        <v>159</v>
      </c>
      <c r="AA2" s="71">
        <v>0.5</v>
      </c>
    </row>
    <row r="3" spans="1:33" x14ac:dyDescent="0.25">
      <c r="A3" s="138" t="s">
        <v>486</v>
      </c>
      <c r="B3" s="80" t="s">
        <v>163</v>
      </c>
      <c r="C3" s="101" t="s">
        <v>180</v>
      </c>
      <c r="D3" s="177" t="s">
        <v>69</v>
      </c>
      <c r="E3" s="178" t="s">
        <v>84</v>
      </c>
      <c r="F3" s="66">
        <v>0.5</v>
      </c>
      <c r="G3" s="179" t="s">
        <v>99</v>
      </c>
      <c r="H3" s="180" t="s">
        <v>104</v>
      </c>
      <c r="I3" s="75">
        <v>0.5</v>
      </c>
      <c r="J3" s="68" t="s">
        <v>109</v>
      </c>
      <c r="K3" s="69" t="s">
        <v>115</v>
      </c>
      <c r="L3" s="181">
        <v>0.5</v>
      </c>
      <c r="M3" s="86" t="s">
        <v>121</v>
      </c>
      <c r="N3" s="182" t="s">
        <v>125</v>
      </c>
      <c r="O3" s="71">
        <v>0.5</v>
      </c>
      <c r="P3" s="72" t="s">
        <v>130</v>
      </c>
      <c r="Q3" s="183" t="s">
        <v>134</v>
      </c>
      <c r="R3" s="71">
        <v>0.5</v>
      </c>
      <c r="S3" s="73" t="s">
        <v>139</v>
      </c>
      <c r="T3" s="184" t="s">
        <v>143</v>
      </c>
      <c r="U3" s="74">
        <v>0.5</v>
      </c>
      <c r="V3" s="209" t="s">
        <v>148</v>
      </c>
      <c r="W3" s="210" t="s">
        <v>153</v>
      </c>
      <c r="X3" s="74">
        <v>0.5</v>
      </c>
      <c r="Y3" s="85" t="s">
        <v>449</v>
      </c>
      <c r="Z3" s="65" t="s">
        <v>450</v>
      </c>
      <c r="AA3" s="71">
        <v>0.5</v>
      </c>
    </row>
    <row r="4" spans="1:33" x14ac:dyDescent="0.25">
      <c r="A4" s="138" t="s">
        <v>487</v>
      </c>
      <c r="B4" s="81" t="s">
        <v>164</v>
      </c>
      <c r="C4" s="101" t="s">
        <v>181</v>
      </c>
      <c r="D4" s="177" t="s">
        <v>70</v>
      </c>
      <c r="E4" s="178" t="s">
        <v>85</v>
      </c>
      <c r="F4" s="66">
        <v>0.5</v>
      </c>
      <c r="G4" s="179" t="s">
        <v>100</v>
      </c>
      <c r="H4" s="180" t="s">
        <v>105</v>
      </c>
      <c r="I4" s="67">
        <v>0.5</v>
      </c>
      <c r="J4" s="68" t="s">
        <v>110</v>
      </c>
      <c r="K4" s="69" t="s">
        <v>116</v>
      </c>
      <c r="L4" s="70">
        <v>0.5</v>
      </c>
      <c r="M4" s="86" t="s">
        <v>122</v>
      </c>
      <c r="N4" s="182" t="s">
        <v>126</v>
      </c>
      <c r="O4" s="71">
        <v>0.5</v>
      </c>
      <c r="P4" s="72" t="s">
        <v>131</v>
      </c>
      <c r="Q4" s="183" t="s">
        <v>135</v>
      </c>
      <c r="R4" s="71">
        <v>0.5</v>
      </c>
      <c r="S4" s="73" t="s">
        <v>140</v>
      </c>
      <c r="T4" s="184" t="s">
        <v>144</v>
      </c>
      <c r="U4" s="74">
        <v>0.5</v>
      </c>
      <c r="V4" s="209" t="s">
        <v>149</v>
      </c>
      <c r="W4" s="210" t="s">
        <v>154</v>
      </c>
      <c r="X4" s="74">
        <v>0.5</v>
      </c>
      <c r="Y4" s="85" t="s">
        <v>451</v>
      </c>
      <c r="Z4" s="65" t="s">
        <v>452</v>
      </c>
      <c r="AA4" s="71">
        <v>0.5</v>
      </c>
    </row>
    <row r="5" spans="1:33" x14ac:dyDescent="0.25">
      <c r="A5" s="211" t="s">
        <v>488</v>
      </c>
      <c r="B5" s="143" t="s">
        <v>521</v>
      </c>
      <c r="C5" s="101" t="s">
        <v>179</v>
      </c>
      <c r="D5" s="177" t="s">
        <v>71</v>
      </c>
      <c r="E5" s="178" t="s">
        <v>86</v>
      </c>
      <c r="F5" s="66">
        <v>0.5</v>
      </c>
      <c r="G5" s="179" t="s">
        <v>101</v>
      </c>
      <c r="H5" s="180" t="s">
        <v>106</v>
      </c>
      <c r="I5" s="75">
        <v>0.5</v>
      </c>
      <c r="J5" s="68" t="s">
        <v>111</v>
      </c>
      <c r="K5" s="69" t="s">
        <v>117</v>
      </c>
      <c r="L5" s="181">
        <v>0.5</v>
      </c>
      <c r="M5" s="86" t="s">
        <v>123</v>
      </c>
      <c r="N5" s="182" t="s">
        <v>127</v>
      </c>
      <c r="O5" s="71">
        <v>0.5</v>
      </c>
      <c r="P5" s="72" t="s">
        <v>132</v>
      </c>
      <c r="Q5" s="183" t="s">
        <v>136</v>
      </c>
      <c r="R5" s="71">
        <v>0.5</v>
      </c>
      <c r="S5" s="73" t="s">
        <v>141</v>
      </c>
      <c r="T5" s="184" t="s">
        <v>145</v>
      </c>
      <c r="U5" s="74">
        <v>0.5</v>
      </c>
      <c r="V5" s="209" t="s">
        <v>150</v>
      </c>
      <c r="W5" s="210" t="s">
        <v>155</v>
      </c>
      <c r="X5" s="74">
        <v>0.5</v>
      </c>
      <c r="Y5" s="85" t="s">
        <v>453</v>
      </c>
      <c r="Z5" s="65" t="s">
        <v>454</v>
      </c>
      <c r="AA5" s="71">
        <v>0.5</v>
      </c>
    </row>
    <row r="6" spans="1:33" x14ac:dyDescent="0.25">
      <c r="A6" s="139" t="s">
        <v>489</v>
      </c>
      <c r="B6" s="82" t="s">
        <v>161</v>
      </c>
      <c r="C6" s="102" t="s">
        <v>180</v>
      </c>
      <c r="D6" s="177" t="s">
        <v>72</v>
      </c>
      <c r="E6" s="178" t="s">
        <v>87</v>
      </c>
      <c r="F6" s="66">
        <v>0.5</v>
      </c>
      <c r="G6" s="179" t="s">
        <v>102</v>
      </c>
      <c r="H6" s="180" t="s">
        <v>107</v>
      </c>
      <c r="I6" s="67">
        <v>0.5</v>
      </c>
      <c r="J6" s="68" t="s">
        <v>112</v>
      </c>
      <c r="K6" s="69" t="s">
        <v>118</v>
      </c>
      <c r="L6" s="70">
        <v>0.5</v>
      </c>
      <c r="M6" s="86" t="s">
        <v>331</v>
      </c>
      <c r="N6" s="182" t="s">
        <v>332</v>
      </c>
      <c r="O6" s="71">
        <v>0.5</v>
      </c>
      <c r="P6" s="72" t="s">
        <v>361</v>
      </c>
      <c r="Q6" s="183" t="s">
        <v>362</v>
      </c>
      <c r="R6" s="71">
        <v>0.5</v>
      </c>
      <c r="S6" s="73" t="s">
        <v>391</v>
      </c>
      <c r="T6" s="184" t="s">
        <v>392</v>
      </c>
      <c r="U6" s="74">
        <v>0.5</v>
      </c>
      <c r="V6" s="209" t="s">
        <v>151</v>
      </c>
      <c r="W6" s="210" t="s">
        <v>156</v>
      </c>
      <c r="X6" s="74">
        <v>0.5</v>
      </c>
      <c r="Y6" s="85" t="s">
        <v>455</v>
      </c>
      <c r="Z6" s="65" t="s">
        <v>456</v>
      </c>
      <c r="AA6" s="71">
        <v>0.5</v>
      </c>
    </row>
    <row r="7" spans="1:33" x14ac:dyDescent="0.25">
      <c r="A7" s="139" t="s">
        <v>490</v>
      </c>
      <c r="B7" s="83" t="s">
        <v>162</v>
      </c>
      <c r="C7" s="102" t="s">
        <v>181</v>
      </c>
      <c r="D7" s="177" t="s">
        <v>73</v>
      </c>
      <c r="E7" s="178" t="s">
        <v>88</v>
      </c>
      <c r="F7" s="66">
        <v>0.5</v>
      </c>
      <c r="G7" s="179" t="s">
        <v>274</v>
      </c>
      <c r="H7" s="180" t="s">
        <v>275</v>
      </c>
      <c r="I7" s="75">
        <v>0.5</v>
      </c>
      <c r="J7" s="68" t="s">
        <v>113</v>
      </c>
      <c r="K7" s="69" t="s">
        <v>119</v>
      </c>
      <c r="L7" s="181">
        <v>0.5</v>
      </c>
      <c r="M7" s="86" t="s">
        <v>333</v>
      </c>
      <c r="N7" s="182" t="s">
        <v>334</v>
      </c>
      <c r="O7" s="71">
        <v>0.5</v>
      </c>
      <c r="P7" s="72" t="s">
        <v>363</v>
      </c>
      <c r="Q7" s="183" t="s">
        <v>364</v>
      </c>
      <c r="R7" s="71">
        <v>0.5</v>
      </c>
      <c r="S7" s="73" t="s">
        <v>393</v>
      </c>
      <c r="T7" s="184" t="s">
        <v>394</v>
      </c>
      <c r="U7" s="74">
        <v>0.5</v>
      </c>
      <c r="V7" s="209" t="s">
        <v>421</v>
      </c>
      <c r="W7" s="210" t="s">
        <v>422</v>
      </c>
      <c r="X7" s="74">
        <v>0.5</v>
      </c>
      <c r="Y7" s="85" t="s">
        <v>457</v>
      </c>
      <c r="Z7" s="65" t="s">
        <v>458</v>
      </c>
      <c r="AA7" s="71">
        <v>0.5</v>
      </c>
    </row>
    <row r="8" spans="1:33" x14ac:dyDescent="0.25">
      <c r="A8" s="185" t="s">
        <v>7</v>
      </c>
      <c r="B8" s="186" t="s">
        <v>8</v>
      </c>
      <c r="C8" s="101" t="s">
        <v>179</v>
      </c>
      <c r="D8" s="177" t="s">
        <v>74</v>
      </c>
      <c r="E8" s="178" t="s">
        <v>89</v>
      </c>
      <c r="F8" s="66">
        <v>0.5</v>
      </c>
      <c r="G8" s="179" t="s">
        <v>276</v>
      </c>
      <c r="H8" s="180" t="s">
        <v>277</v>
      </c>
      <c r="I8" s="67">
        <v>0.5</v>
      </c>
      <c r="J8" s="68" t="s">
        <v>304</v>
      </c>
      <c r="K8" s="69" t="s">
        <v>305</v>
      </c>
      <c r="L8" s="70">
        <v>0.5</v>
      </c>
      <c r="M8" s="86" t="s">
        <v>335</v>
      </c>
      <c r="N8" s="182" t="s">
        <v>336</v>
      </c>
      <c r="O8" s="71">
        <v>0.5</v>
      </c>
      <c r="P8" s="72" t="s">
        <v>365</v>
      </c>
      <c r="Q8" s="183" t="s">
        <v>366</v>
      </c>
      <c r="R8" s="71">
        <v>0.5</v>
      </c>
      <c r="S8" s="73" t="s">
        <v>395</v>
      </c>
      <c r="T8" s="184" t="s">
        <v>396</v>
      </c>
      <c r="U8" s="74">
        <v>0.5</v>
      </c>
      <c r="V8" s="209" t="s">
        <v>423</v>
      </c>
      <c r="W8" s="210" t="s">
        <v>424</v>
      </c>
      <c r="X8" s="74">
        <v>0.5</v>
      </c>
      <c r="Y8" s="85" t="s">
        <v>459</v>
      </c>
      <c r="Z8" s="65" t="s">
        <v>460</v>
      </c>
      <c r="AA8" s="71">
        <v>0.5</v>
      </c>
    </row>
    <row r="9" spans="1:33" x14ac:dyDescent="0.25">
      <c r="A9" s="185" t="s">
        <v>491</v>
      </c>
      <c r="B9" s="186" t="s">
        <v>491</v>
      </c>
      <c r="C9" s="101" t="s">
        <v>179</v>
      </c>
      <c r="D9" s="177" t="s">
        <v>75</v>
      </c>
      <c r="E9" s="178" t="s">
        <v>90</v>
      </c>
      <c r="F9" s="66">
        <v>0.5</v>
      </c>
      <c r="G9" s="179" t="s">
        <v>278</v>
      </c>
      <c r="H9" s="180" t="s">
        <v>279</v>
      </c>
      <c r="I9" s="75">
        <v>0.5</v>
      </c>
      <c r="J9" s="68" t="s">
        <v>306</v>
      </c>
      <c r="K9" s="69" t="s">
        <v>307</v>
      </c>
      <c r="L9" s="181">
        <v>0.5</v>
      </c>
      <c r="M9" s="86" t="s">
        <v>337</v>
      </c>
      <c r="N9" s="182" t="s">
        <v>338</v>
      </c>
      <c r="O9" s="71">
        <v>0.5</v>
      </c>
      <c r="P9" s="72" t="s">
        <v>367</v>
      </c>
      <c r="Q9" s="183" t="s">
        <v>368</v>
      </c>
      <c r="R9" s="71">
        <v>0.5</v>
      </c>
      <c r="S9" s="73" t="s">
        <v>397</v>
      </c>
      <c r="T9" s="184" t="s">
        <v>398</v>
      </c>
      <c r="U9" s="74">
        <v>0.5</v>
      </c>
      <c r="V9" s="209" t="s">
        <v>425</v>
      </c>
      <c r="W9" s="210" t="s">
        <v>426</v>
      </c>
      <c r="X9" s="74">
        <v>0.5</v>
      </c>
      <c r="Y9" s="85" t="s">
        <v>461</v>
      </c>
      <c r="Z9" s="65" t="s">
        <v>462</v>
      </c>
      <c r="AA9" s="71">
        <v>0.5</v>
      </c>
    </row>
    <row r="10" spans="1:33" x14ac:dyDescent="0.25">
      <c r="A10" s="185" t="s">
        <v>492</v>
      </c>
      <c r="B10" s="186" t="s">
        <v>61</v>
      </c>
      <c r="C10" s="189" t="s">
        <v>179</v>
      </c>
      <c r="D10" s="177" t="s">
        <v>76</v>
      </c>
      <c r="E10" s="178" t="s">
        <v>91</v>
      </c>
      <c r="F10" s="66">
        <v>0.5</v>
      </c>
      <c r="G10" s="179" t="s">
        <v>280</v>
      </c>
      <c r="H10" s="180" t="s">
        <v>281</v>
      </c>
      <c r="I10" s="67">
        <v>0.5</v>
      </c>
      <c r="J10" s="68" t="s">
        <v>308</v>
      </c>
      <c r="K10" s="69" t="s">
        <v>309</v>
      </c>
      <c r="L10" s="70">
        <v>0.5</v>
      </c>
      <c r="M10" s="86" t="s">
        <v>339</v>
      </c>
      <c r="N10" s="182" t="s">
        <v>340</v>
      </c>
      <c r="O10" s="71">
        <v>0.5</v>
      </c>
      <c r="P10" s="72" t="s">
        <v>369</v>
      </c>
      <c r="Q10" s="183" t="s">
        <v>370</v>
      </c>
      <c r="R10" s="71">
        <v>0.5</v>
      </c>
      <c r="S10" s="73" t="s">
        <v>399</v>
      </c>
      <c r="T10" s="184" t="s">
        <v>400</v>
      </c>
      <c r="U10" s="74">
        <v>0.5</v>
      </c>
      <c r="V10" s="209" t="s">
        <v>427</v>
      </c>
      <c r="W10" s="210" t="s">
        <v>428</v>
      </c>
      <c r="X10" s="74">
        <v>0.5</v>
      </c>
      <c r="Y10" s="85" t="s">
        <v>463</v>
      </c>
      <c r="Z10" s="65" t="s">
        <v>464</v>
      </c>
      <c r="AA10" s="71">
        <v>0.5</v>
      </c>
    </row>
    <row r="11" spans="1:33" x14ac:dyDescent="0.25">
      <c r="A11" s="185" t="s">
        <v>493</v>
      </c>
      <c r="B11" s="186" t="s">
        <v>494</v>
      </c>
      <c r="C11" s="189" t="s">
        <v>179</v>
      </c>
      <c r="D11" s="177" t="s">
        <v>77</v>
      </c>
      <c r="E11" s="178" t="s">
        <v>92</v>
      </c>
      <c r="F11" s="66">
        <v>0.5</v>
      </c>
      <c r="G11" s="179" t="s">
        <v>282</v>
      </c>
      <c r="H11" s="180" t="s">
        <v>283</v>
      </c>
      <c r="I11" s="75">
        <v>0.5</v>
      </c>
      <c r="J11" s="68" t="s">
        <v>310</v>
      </c>
      <c r="K11" s="69" t="s">
        <v>311</v>
      </c>
      <c r="L11" s="181">
        <v>0.5</v>
      </c>
      <c r="M11" s="86" t="s">
        <v>341</v>
      </c>
      <c r="N11" s="182" t="s">
        <v>342</v>
      </c>
      <c r="O11" s="71">
        <v>0.5</v>
      </c>
      <c r="P11" s="72" t="s">
        <v>371</v>
      </c>
      <c r="Q11" s="183" t="s">
        <v>372</v>
      </c>
      <c r="R11" s="71">
        <v>0.5</v>
      </c>
      <c r="S11" s="73" t="s">
        <v>401</v>
      </c>
      <c r="T11" s="184" t="s">
        <v>402</v>
      </c>
      <c r="U11" s="74">
        <v>0.5</v>
      </c>
      <c r="V11" s="209" t="s">
        <v>429</v>
      </c>
      <c r="W11" s="210" t="s">
        <v>430</v>
      </c>
      <c r="X11" s="74">
        <v>0.5</v>
      </c>
      <c r="Y11" s="85" t="s">
        <v>465</v>
      </c>
      <c r="Z11" s="65" t="s">
        <v>466</v>
      </c>
      <c r="AA11" s="71">
        <v>0.5</v>
      </c>
    </row>
    <row r="12" spans="1:33" x14ac:dyDescent="0.25">
      <c r="A12" s="185" t="s">
        <v>495</v>
      </c>
      <c r="B12" s="186" t="s">
        <v>496</v>
      </c>
      <c r="C12" s="101" t="s">
        <v>179</v>
      </c>
      <c r="D12" s="177" t="s">
        <v>78</v>
      </c>
      <c r="E12" s="178" t="s">
        <v>93</v>
      </c>
      <c r="F12" s="66">
        <v>0.5</v>
      </c>
      <c r="G12" s="179" t="s">
        <v>285</v>
      </c>
      <c r="H12" s="180" t="s">
        <v>286</v>
      </c>
      <c r="I12" s="67">
        <v>0.5</v>
      </c>
      <c r="J12" s="68" t="s">
        <v>312</v>
      </c>
      <c r="K12" s="69" t="s">
        <v>313</v>
      </c>
      <c r="L12" s="70">
        <v>0.5</v>
      </c>
      <c r="M12" s="86" t="s">
        <v>343</v>
      </c>
      <c r="N12" s="182" t="s">
        <v>344</v>
      </c>
      <c r="O12" s="71">
        <v>0.5</v>
      </c>
      <c r="P12" s="72" t="s">
        <v>373</v>
      </c>
      <c r="Q12" s="183" t="s">
        <v>374</v>
      </c>
      <c r="R12" s="71">
        <v>0.5</v>
      </c>
      <c r="S12" s="73" t="s">
        <v>403</v>
      </c>
      <c r="T12" s="184" t="s">
        <v>404</v>
      </c>
      <c r="U12" s="74">
        <v>0.5</v>
      </c>
      <c r="V12" s="209" t="s">
        <v>431</v>
      </c>
      <c r="W12" s="210" t="s">
        <v>432</v>
      </c>
      <c r="X12" s="74">
        <v>0.5</v>
      </c>
      <c r="Y12" s="85" t="s">
        <v>467</v>
      </c>
      <c r="Z12" s="65" t="s">
        <v>468</v>
      </c>
      <c r="AA12" s="71">
        <v>0.5</v>
      </c>
    </row>
    <row r="13" spans="1:33" x14ac:dyDescent="0.25">
      <c r="A13" s="185" t="s">
        <v>498</v>
      </c>
      <c r="B13" s="186" t="s">
        <v>497</v>
      </c>
      <c r="C13" s="101" t="s">
        <v>179</v>
      </c>
      <c r="D13" s="177" t="s">
        <v>79</v>
      </c>
      <c r="E13" s="178" t="s">
        <v>94</v>
      </c>
      <c r="F13" s="66">
        <v>0.5</v>
      </c>
      <c r="G13" s="179" t="s">
        <v>287</v>
      </c>
      <c r="H13" s="180" t="s">
        <v>288</v>
      </c>
      <c r="I13" s="75">
        <v>0.5</v>
      </c>
      <c r="J13" s="68" t="s">
        <v>314</v>
      </c>
      <c r="K13" s="69" t="s">
        <v>315</v>
      </c>
      <c r="L13" s="181">
        <v>0.5</v>
      </c>
      <c r="M13" s="86" t="s">
        <v>345</v>
      </c>
      <c r="N13" s="182" t="s">
        <v>346</v>
      </c>
      <c r="O13" s="71">
        <v>0.5</v>
      </c>
      <c r="P13" s="72" t="s">
        <v>375</v>
      </c>
      <c r="Q13" s="183" t="s">
        <v>376</v>
      </c>
      <c r="R13" s="71">
        <v>0.5</v>
      </c>
      <c r="S13" s="73" t="s">
        <v>405</v>
      </c>
      <c r="T13" s="184" t="s">
        <v>406</v>
      </c>
      <c r="U13" s="74">
        <v>0.5</v>
      </c>
      <c r="V13" s="209" t="s">
        <v>433</v>
      </c>
      <c r="W13" s="210" t="s">
        <v>434</v>
      </c>
      <c r="X13" s="74">
        <v>0.5</v>
      </c>
      <c r="Y13" s="85" t="s">
        <v>469</v>
      </c>
      <c r="Z13" s="65" t="s">
        <v>470</v>
      </c>
      <c r="AA13" s="71">
        <v>0.5</v>
      </c>
    </row>
    <row r="14" spans="1:33" x14ac:dyDescent="0.25">
      <c r="A14" s="187" t="s">
        <v>499</v>
      </c>
      <c r="B14" s="188" t="s">
        <v>500</v>
      </c>
      <c r="C14" s="189" t="s">
        <v>179</v>
      </c>
      <c r="D14" s="177" t="s">
        <v>80</v>
      </c>
      <c r="E14" s="178" t="s">
        <v>95</v>
      </c>
      <c r="F14" s="66">
        <v>0.5</v>
      </c>
      <c r="G14" s="179" t="s">
        <v>289</v>
      </c>
      <c r="H14" s="180" t="s">
        <v>290</v>
      </c>
      <c r="I14" s="67">
        <v>0.5</v>
      </c>
      <c r="J14" s="68" t="s">
        <v>316</v>
      </c>
      <c r="K14" s="69" t="s">
        <v>317</v>
      </c>
      <c r="L14" s="181">
        <v>1.5</v>
      </c>
      <c r="M14" s="86" t="s">
        <v>347</v>
      </c>
      <c r="N14" s="182" t="s">
        <v>348</v>
      </c>
      <c r="O14" s="71">
        <v>0.5</v>
      </c>
      <c r="P14" s="72" t="s">
        <v>377</v>
      </c>
      <c r="Q14" s="183" t="s">
        <v>378</v>
      </c>
      <c r="R14" s="71">
        <v>0.5</v>
      </c>
      <c r="S14" s="73" t="s">
        <v>407</v>
      </c>
      <c r="T14" s="184" t="s">
        <v>408</v>
      </c>
      <c r="U14" s="74">
        <v>0.5</v>
      </c>
      <c r="V14" s="209" t="s">
        <v>435</v>
      </c>
      <c r="W14" s="210" t="s">
        <v>436</v>
      </c>
      <c r="X14" s="74">
        <v>0.5</v>
      </c>
      <c r="Y14" s="85" t="s">
        <v>471</v>
      </c>
      <c r="Z14" s="65" t="s">
        <v>472</v>
      </c>
      <c r="AA14" s="71">
        <v>0.5</v>
      </c>
    </row>
    <row r="15" spans="1:33" x14ac:dyDescent="0.25">
      <c r="D15" s="177" t="s">
        <v>81</v>
      </c>
      <c r="E15" s="178" t="s">
        <v>96</v>
      </c>
      <c r="F15" s="66">
        <v>0.5</v>
      </c>
      <c r="G15" s="179" t="s">
        <v>291</v>
      </c>
      <c r="H15" s="180" t="s">
        <v>292</v>
      </c>
      <c r="I15" s="75">
        <v>0.5</v>
      </c>
      <c r="J15" s="68" t="s">
        <v>318</v>
      </c>
      <c r="K15" s="69" t="s">
        <v>319</v>
      </c>
      <c r="L15" s="181">
        <v>2.5</v>
      </c>
      <c r="M15" s="86" t="s">
        <v>349</v>
      </c>
      <c r="N15" s="182" t="s">
        <v>350</v>
      </c>
      <c r="O15" s="71">
        <v>0.5</v>
      </c>
      <c r="P15" s="72" t="s">
        <v>379</v>
      </c>
      <c r="Q15" s="183" t="s">
        <v>380</v>
      </c>
      <c r="R15" s="71">
        <v>0.5</v>
      </c>
      <c r="S15" s="73" t="s">
        <v>409</v>
      </c>
      <c r="T15" s="184" t="s">
        <v>410</v>
      </c>
      <c r="U15" s="74">
        <v>0.5</v>
      </c>
      <c r="V15" s="209" t="s">
        <v>437</v>
      </c>
      <c r="W15" s="210" t="s">
        <v>438</v>
      </c>
      <c r="X15" s="74">
        <v>0.5</v>
      </c>
      <c r="Y15" s="85" t="s">
        <v>473</v>
      </c>
      <c r="Z15" s="65" t="s">
        <v>474</v>
      </c>
      <c r="AA15" s="71">
        <v>0.5</v>
      </c>
    </row>
    <row r="16" spans="1:33" x14ac:dyDescent="0.25">
      <c r="D16" s="177" t="s">
        <v>82</v>
      </c>
      <c r="E16" s="178" t="s">
        <v>97</v>
      </c>
      <c r="F16" s="66">
        <v>0.5</v>
      </c>
      <c r="G16" s="179" t="s">
        <v>293</v>
      </c>
      <c r="H16" s="180" t="s">
        <v>294</v>
      </c>
      <c r="I16" s="67">
        <v>0.5</v>
      </c>
      <c r="J16" s="68" t="s">
        <v>320</v>
      </c>
      <c r="K16" s="69" t="s">
        <v>321</v>
      </c>
      <c r="L16" s="181">
        <v>3.5</v>
      </c>
      <c r="M16" s="86" t="s">
        <v>351</v>
      </c>
      <c r="N16" s="182" t="s">
        <v>352</v>
      </c>
      <c r="O16" s="71">
        <v>0.5</v>
      </c>
      <c r="P16" s="72" t="s">
        <v>381</v>
      </c>
      <c r="Q16" s="183" t="s">
        <v>382</v>
      </c>
      <c r="R16" s="71">
        <v>0.5</v>
      </c>
      <c r="S16" s="73" t="s">
        <v>411</v>
      </c>
      <c r="T16" s="184" t="s">
        <v>412</v>
      </c>
      <c r="U16" s="74">
        <v>0.5</v>
      </c>
      <c r="V16" s="209" t="s">
        <v>439</v>
      </c>
      <c r="W16" s="210" t="s">
        <v>440</v>
      </c>
      <c r="X16" s="74">
        <v>0.5</v>
      </c>
      <c r="Y16" s="85" t="s">
        <v>475</v>
      </c>
      <c r="Z16" s="65" t="s">
        <v>476</v>
      </c>
      <c r="AA16" s="71">
        <v>0.5</v>
      </c>
    </row>
    <row r="17" spans="4:27" x14ac:dyDescent="0.25">
      <c r="D17" s="177" t="s">
        <v>270</v>
      </c>
      <c r="E17" s="178" t="s">
        <v>266</v>
      </c>
      <c r="F17" s="66">
        <v>0.5</v>
      </c>
      <c r="G17" s="179" t="s">
        <v>295</v>
      </c>
      <c r="H17" s="180" t="s">
        <v>296</v>
      </c>
      <c r="I17" s="75">
        <v>0.5</v>
      </c>
      <c r="J17" s="68" t="s">
        <v>322</v>
      </c>
      <c r="K17" s="69" t="s">
        <v>323</v>
      </c>
      <c r="L17" s="181">
        <v>4.5</v>
      </c>
      <c r="M17" s="86" t="s">
        <v>353</v>
      </c>
      <c r="N17" s="182" t="s">
        <v>354</v>
      </c>
      <c r="O17" s="71">
        <v>0.5</v>
      </c>
      <c r="P17" s="72" t="s">
        <v>383</v>
      </c>
      <c r="Q17" s="183" t="s">
        <v>384</v>
      </c>
      <c r="R17" s="71">
        <v>0.5</v>
      </c>
      <c r="S17" s="73" t="s">
        <v>413</v>
      </c>
      <c r="T17" s="184" t="s">
        <v>414</v>
      </c>
      <c r="U17" s="74">
        <v>0.5</v>
      </c>
      <c r="V17" s="209" t="s">
        <v>441</v>
      </c>
      <c r="W17" s="210" t="s">
        <v>442</v>
      </c>
      <c r="X17" s="74">
        <v>0.5</v>
      </c>
      <c r="Y17" s="85" t="s">
        <v>477</v>
      </c>
      <c r="Z17" s="65" t="s">
        <v>478</v>
      </c>
      <c r="AA17" s="71">
        <v>0.5</v>
      </c>
    </row>
    <row r="18" spans="4:27" x14ac:dyDescent="0.25">
      <c r="D18" s="177" t="s">
        <v>271</v>
      </c>
      <c r="E18" s="178" t="s">
        <v>267</v>
      </c>
      <c r="F18" s="66">
        <v>0.5</v>
      </c>
      <c r="G18" s="179" t="s">
        <v>297</v>
      </c>
      <c r="H18" s="180" t="s">
        <v>298</v>
      </c>
      <c r="I18" s="67">
        <v>0.5</v>
      </c>
      <c r="J18" s="68" t="s">
        <v>324</v>
      </c>
      <c r="K18" s="69" t="s">
        <v>325</v>
      </c>
      <c r="L18" s="181">
        <v>5.5</v>
      </c>
      <c r="M18" s="86" t="s">
        <v>355</v>
      </c>
      <c r="N18" s="182" t="s">
        <v>356</v>
      </c>
      <c r="O18" s="71">
        <v>0.5</v>
      </c>
      <c r="P18" s="72" t="s">
        <v>385</v>
      </c>
      <c r="Q18" s="183" t="s">
        <v>386</v>
      </c>
      <c r="R18" s="71">
        <v>0.5</v>
      </c>
      <c r="S18" s="73" t="s">
        <v>415</v>
      </c>
      <c r="T18" s="184" t="s">
        <v>416</v>
      </c>
      <c r="U18" s="74">
        <v>0.5</v>
      </c>
      <c r="V18" s="209" t="s">
        <v>443</v>
      </c>
      <c r="W18" s="210" t="s">
        <v>444</v>
      </c>
      <c r="X18" s="74">
        <v>0.5</v>
      </c>
      <c r="Y18" s="85" t="s">
        <v>479</v>
      </c>
      <c r="Z18" s="65" t="s">
        <v>480</v>
      </c>
      <c r="AA18" s="71">
        <v>0.5</v>
      </c>
    </row>
    <row r="19" spans="4:27" x14ac:dyDescent="0.25">
      <c r="D19" s="177" t="s">
        <v>272</v>
      </c>
      <c r="E19" s="178" t="s">
        <v>268</v>
      </c>
      <c r="F19" s="66">
        <v>0.5</v>
      </c>
      <c r="G19" s="179" t="s">
        <v>299</v>
      </c>
      <c r="H19" s="180" t="s">
        <v>300</v>
      </c>
      <c r="I19" s="75">
        <v>0.5</v>
      </c>
      <c r="J19" s="68" t="s">
        <v>326</v>
      </c>
      <c r="K19" s="69" t="s">
        <v>327</v>
      </c>
      <c r="L19" s="181">
        <v>6.5</v>
      </c>
      <c r="M19" s="86" t="s">
        <v>357</v>
      </c>
      <c r="N19" s="182" t="s">
        <v>358</v>
      </c>
      <c r="O19" s="71">
        <v>0.5</v>
      </c>
      <c r="P19" s="72" t="s">
        <v>387</v>
      </c>
      <c r="Q19" s="183" t="s">
        <v>388</v>
      </c>
      <c r="R19" s="71">
        <v>0.5</v>
      </c>
      <c r="S19" s="73" t="s">
        <v>417</v>
      </c>
      <c r="T19" s="184" t="s">
        <v>418</v>
      </c>
      <c r="U19" s="74">
        <v>0.5</v>
      </c>
      <c r="V19" s="209" t="s">
        <v>445</v>
      </c>
      <c r="W19" s="210" t="s">
        <v>446</v>
      </c>
      <c r="X19" s="74">
        <v>0.5</v>
      </c>
      <c r="Y19" s="85" t="s">
        <v>481</v>
      </c>
      <c r="Z19" s="65" t="s">
        <v>482</v>
      </c>
      <c r="AA19" s="71">
        <v>0.5</v>
      </c>
    </row>
    <row r="20" spans="4:27" x14ac:dyDescent="0.25">
      <c r="D20" s="177" t="s">
        <v>273</v>
      </c>
      <c r="E20" s="178" t="s">
        <v>269</v>
      </c>
      <c r="F20" s="66">
        <v>0.5</v>
      </c>
      <c r="G20" s="179" t="s">
        <v>301</v>
      </c>
      <c r="H20" s="180" t="s">
        <v>302</v>
      </c>
      <c r="I20" s="67">
        <v>0.5</v>
      </c>
      <c r="J20" s="68" t="s">
        <v>328</v>
      </c>
      <c r="K20" s="69" t="s">
        <v>329</v>
      </c>
      <c r="L20" s="181">
        <v>7.5</v>
      </c>
      <c r="M20" s="86" t="s">
        <v>359</v>
      </c>
      <c r="N20" s="182" t="s">
        <v>360</v>
      </c>
      <c r="O20" s="71">
        <v>0.5</v>
      </c>
      <c r="P20" s="72" t="s">
        <v>389</v>
      </c>
      <c r="Q20" s="183" t="s">
        <v>390</v>
      </c>
      <c r="R20" s="71">
        <v>0.5</v>
      </c>
      <c r="S20" s="73" t="s">
        <v>419</v>
      </c>
      <c r="T20" s="184" t="s">
        <v>420</v>
      </c>
      <c r="U20" s="74">
        <v>0.5</v>
      </c>
      <c r="V20" s="209" t="s">
        <v>447</v>
      </c>
      <c r="W20" s="210" t="s">
        <v>448</v>
      </c>
      <c r="X20" s="74">
        <v>0.5</v>
      </c>
      <c r="Y20" s="85" t="s">
        <v>483</v>
      </c>
      <c r="Z20" s="65" t="s">
        <v>484</v>
      </c>
      <c r="AA20" s="71">
        <v>0.5</v>
      </c>
    </row>
    <row r="21" spans="4:27" x14ac:dyDescent="0.25">
      <c r="D21" s="77"/>
      <c r="F21" s="77"/>
      <c r="G21" s="76"/>
      <c r="I21" s="76"/>
      <c r="J21" s="76"/>
      <c r="L21" s="76"/>
      <c r="M21" s="76"/>
      <c r="O21" s="76"/>
      <c r="P21" s="76"/>
      <c r="R21" s="76"/>
      <c r="S21" s="76"/>
      <c r="T21" s="40"/>
      <c r="U21" s="76"/>
      <c r="V21" s="76"/>
      <c r="W21" s="40"/>
      <c r="X21" s="76"/>
      <c r="Y21" s="76"/>
      <c r="Z21" s="40"/>
      <c r="AA21" s="76"/>
    </row>
    <row r="22" spans="4:27" x14ac:dyDescent="0.25">
      <c r="D22" s="77"/>
      <c r="F22" s="77"/>
      <c r="G22" s="76"/>
      <c r="I22" s="76"/>
      <c r="J22" s="76"/>
      <c r="L22" s="76"/>
      <c r="M22" s="76"/>
      <c r="O22" s="76"/>
      <c r="P22" s="76"/>
      <c r="R22" s="76"/>
      <c r="S22" s="76"/>
      <c r="T22" s="40"/>
      <c r="U22" s="76"/>
      <c r="V22" s="76"/>
      <c r="W22" s="40"/>
      <c r="X22" s="76"/>
    </row>
  </sheetData>
  <conditionalFormatting sqref="W1:X1 AC1:AD1 H1:I1 B1:C1">
    <cfRule type="expression" dxfId="8" priority="8">
      <formula>B1&lt;&gt;""</formula>
    </cfRule>
  </conditionalFormatting>
  <pageMargins left="0.7" right="0.7" top="0.75" bottom="0.75" header="0.3" footer="0.3"/>
  <pageSetup paperSize="9"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131</vt:i4>
      </vt:variant>
    </vt:vector>
  </HeadingPairs>
  <TitlesOfParts>
    <vt:vector size="138" baseType="lpstr">
      <vt:lpstr>Calcul1</vt:lpstr>
      <vt:lpstr>Calcul2</vt:lpstr>
      <vt:lpstr>Statistique</vt:lpstr>
      <vt:lpstr>Planning</vt:lpstr>
      <vt:lpstr>Récap Individuel</vt:lpstr>
      <vt:lpstr>Système</vt:lpstr>
      <vt:lpstr>BD</vt:lpstr>
      <vt:lpstr>AN</vt:lpstr>
      <vt:lpstr>An_print</vt:lpstr>
      <vt:lpstr>Après_Journée</vt:lpstr>
      <vt:lpstr>Avant_Journée</vt:lpstr>
      <vt:lpstr>calage_agenda</vt:lpstr>
      <vt:lpstr>capacité_personnel</vt:lpstr>
      <vt:lpstr>cette_annee</vt:lpstr>
      <vt:lpstr>col_date</vt:lpstr>
      <vt:lpstr>Col_Ref</vt:lpstr>
      <vt:lpstr>coul_chômé</vt:lpstr>
      <vt:lpstr>coul_heure</vt:lpstr>
      <vt:lpstr>coul_jour</vt:lpstr>
      <vt:lpstr>Coul_M_Imp</vt:lpstr>
      <vt:lpstr>Coul_M_Pai</vt:lpstr>
      <vt:lpstr>couleur_chômé_agenda</vt:lpstr>
      <vt:lpstr>couleur_jour_agenda</vt:lpstr>
      <vt:lpstr>couleur_totaux_récap</vt:lpstr>
      <vt:lpstr>Coupure</vt:lpstr>
      <vt:lpstr>CP</vt:lpstr>
      <vt:lpstr>CP_2_A</vt:lpstr>
      <vt:lpstr>CP_2_M</vt:lpstr>
      <vt:lpstr>D_1</vt:lpstr>
      <vt:lpstr>D_2</vt:lpstr>
      <vt:lpstr>D_3</vt:lpstr>
      <vt:lpstr>D_4</vt:lpstr>
      <vt:lpstr>d_an</vt:lpstr>
      <vt:lpstr>d_at</vt:lpstr>
      <vt:lpstr>d_av</vt:lpstr>
      <vt:lpstr>d_de</vt:lpstr>
      <vt:lpstr>d_fe</vt:lpstr>
      <vt:lpstr>d_ja</vt:lpstr>
      <vt:lpstr>d_jn</vt:lpstr>
      <vt:lpstr>d_jt</vt:lpstr>
      <vt:lpstr>d_mi</vt:lpstr>
      <vt:lpstr>d_ms</vt:lpstr>
      <vt:lpstr>d_no</vt:lpstr>
      <vt:lpstr>d_oc</vt:lpstr>
      <vt:lpstr>d_se</vt:lpstr>
      <vt:lpstr>Date_a_trouver</vt:lpstr>
      <vt:lpstr>debut</vt:lpstr>
      <vt:lpstr>découp_journée</vt:lpstr>
      <vt:lpstr>découpe_trimestres</vt:lpstr>
      <vt:lpstr>Dimanche</vt:lpstr>
      <vt:lpstr>DS_1</vt:lpstr>
      <vt:lpstr>DS_2</vt:lpstr>
      <vt:lpstr>Effacement_source</vt:lpstr>
      <vt:lpstr>effacement_source_agenda</vt:lpstr>
      <vt:lpstr>F_1</vt:lpstr>
      <vt:lpstr>F_2</vt:lpstr>
      <vt:lpstr>F_3</vt:lpstr>
      <vt:lpstr>F_4</vt:lpstr>
      <vt:lpstr>f_an</vt:lpstr>
      <vt:lpstr>f_at</vt:lpstr>
      <vt:lpstr>f_av</vt:lpstr>
      <vt:lpstr>f_de</vt:lpstr>
      <vt:lpstr>f_fe</vt:lpstr>
      <vt:lpstr>f_ja</vt:lpstr>
      <vt:lpstr>f_jn</vt:lpstr>
      <vt:lpstr>f_jt</vt:lpstr>
      <vt:lpstr>f_mi</vt:lpstr>
      <vt:lpstr>f_ms</vt:lpstr>
      <vt:lpstr>f_no</vt:lpstr>
      <vt:lpstr>f_oc</vt:lpstr>
      <vt:lpstr>f_se</vt:lpstr>
      <vt:lpstr>Filtre</vt:lpstr>
      <vt:lpstr>fin</vt:lpstr>
      <vt:lpstr>fin_planning</vt:lpstr>
      <vt:lpstr>Formules_CP</vt:lpstr>
      <vt:lpstr>FS_1</vt:lpstr>
      <vt:lpstr>FS_2</vt:lpstr>
      <vt:lpstr>Ges_scroll</vt:lpstr>
      <vt:lpstr>heures</vt:lpstr>
      <vt:lpstr>Planning!Impression_des_titres</vt:lpstr>
      <vt:lpstr>Jeudi</vt:lpstr>
      <vt:lpstr>Journée_matin</vt:lpstr>
      <vt:lpstr>Journée_Midi</vt:lpstr>
      <vt:lpstr>L_Heure_Agenda</vt:lpstr>
      <vt:lpstr>la_semaine</vt:lpstr>
      <vt:lpstr>Le_Décal_Agenda</vt:lpstr>
      <vt:lpstr>Le_scroll</vt:lpstr>
      <vt:lpstr>lig_date</vt:lpstr>
      <vt:lpstr>Lig_Ref</vt:lpstr>
      <vt:lpstr>Ligne_Activité</vt:lpstr>
      <vt:lpstr>Ligne_HSUP_MTN</vt:lpstr>
      <vt:lpstr>Ligne_HSUP_SOIR</vt:lpstr>
      <vt:lpstr>Ligne_max</vt:lpstr>
      <vt:lpstr>Ligne_position</vt:lpstr>
      <vt:lpstr>Liste_Catégories</vt:lpstr>
      <vt:lpstr>Liste_Positions_abs_apm</vt:lpstr>
      <vt:lpstr>Liste_Positions_abs_avm</vt:lpstr>
      <vt:lpstr>Lundi</vt:lpstr>
      <vt:lpstr>M_A_D_F</vt:lpstr>
      <vt:lpstr>Mardi</vt:lpstr>
      <vt:lpstr>max_imprim_ligne</vt:lpstr>
      <vt:lpstr>Max_Semaine</vt:lpstr>
      <vt:lpstr>Mémoire</vt:lpstr>
      <vt:lpstr>Mercredi</vt:lpstr>
      <vt:lpstr>Mois_Année</vt:lpstr>
      <vt:lpstr>Mois_deb_planning</vt:lpstr>
      <vt:lpstr>N_feuille_BD</vt:lpstr>
      <vt:lpstr>N_feuille_Global</vt:lpstr>
      <vt:lpstr>N_feuille_Indivi</vt:lpstr>
      <vt:lpstr>N_feuille_Planning</vt:lpstr>
      <vt:lpstr>N_feuille_Système</vt:lpstr>
      <vt:lpstr>NB_LGN_MTN</vt:lpstr>
      <vt:lpstr>nb_ligne_personnel</vt:lpstr>
      <vt:lpstr>NB_PER_MAX</vt:lpstr>
      <vt:lpstr>NB_Personnel</vt:lpstr>
      <vt:lpstr>Pâques</vt:lpstr>
      <vt:lpstr>Pas_Créneau</vt:lpstr>
      <vt:lpstr>Personnels</vt:lpstr>
      <vt:lpstr>Plage_année</vt:lpstr>
      <vt:lpstr>position_code</vt:lpstr>
      <vt:lpstr>Position_code_val</vt:lpstr>
      <vt:lpstr>Position_journalière</vt:lpstr>
      <vt:lpstr>Premier_lundi</vt:lpstr>
      <vt:lpstr>Premier_mois</vt:lpstr>
      <vt:lpstr>PREMS</vt:lpstr>
      <vt:lpstr>ref_plage_année</vt:lpstr>
      <vt:lpstr>ref_récap_individuel</vt:lpstr>
      <vt:lpstr>Samedi</vt:lpstr>
      <vt:lpstr>Sélection_période</vt:lpstr>
      <vt:lpstr>Service</vt:lpstr>
      <vt:lpstr>tab_z</vt:lpstr>
      <vt:lpstr>Temps_Mémoire</vt:lpstr>
      <vt:lpstr>test_jour</vt:lpstr>
      <vt:lpstr>test_jour_scolaire</vt:lpstr>
      <vt:lpstr>Titre_Mémoire</vt:lpstr>
      <vt:lpstr>Valeur_Scroll_Origine</vt:lpstr>
      <vt:lpstr>Vendredi</vt:lpstr>
      <vt:lpstr>Planning!Zone_d_impression</vt:lpstr>
    </vt:vector>
  </TitlesOfParts>
  <Company>LRD.com Production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APAcHeS</dc:title>
  <dc:subject>Absence Présence ACtivité HorairE Scrollmonth</dc:subject>
  <dc:creator>LouReeD</dc:creator>
  <cp:keywords>Planning; Activité; Horaire; Scolaire; Scrollmonth</cp:keywords>
  <dc:description>Sert à gérer du personnel, planning, activité horaire, en année civile ou autre.</dc:description>
  <cp:lastModifiedBy>LAMBERT Lydie</cp:lastModifiedBy>
  <cp:lastPrinted>2016-06-05T08:47:39Z</cp:lastPrinted>
  <dcterms:created xsi:type="dcterms:W3CDTF">2008-01-18T09:47:06Z</dcterms:created>
  <dcterms:modified xsi:type="dcterms:W3CDTF">2019-04-08T16:21:24Z</dcterms:modified>
  <cp:category>Gestion de personnel;version Ultimate</cp:category>
</cp:coreProperties>
</file>