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érémy\Desktop\"/>
    </mc:Choice>
  </mc:AlternateContent>
  <bookViews>
    <workbookView xWindow="0" yWindow="0" windowWidth="16392" windowHeight="4524" activeTab="1"/>
  </bookViews>
  <sheets>
    <sheet name="Ventilation" sheetId="2" r:id="rId1"/>
    <sheet name="Compte résultat par sit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6" i="1"/>
  <c r="G15" i="1"/>
  <c r="G14" i="1"/>
  <c r="C4" i="1"/>
  <c r="E13" i="2"/>
  <c r="E11" i="2"/>
  <c r="C21" i="1"/>
  <c r="C22" i="1"/>
  <c r="C23" i="1"/>
  <c r="C20" i="1"/>
  <c r="C13" i="1"/>
  <c r="C14" i="1"/>
  <c r="C15" i="1"/>
  <c r="C12" i="1"/>
  <c r="C5" i="1"/>
  <c r="C6" i="1"/>
  <c r="C7" i="1"/>
  <c r="O4" i="2"/>
  <c r="M4" i="2"/>
  <c r="N4" i="2"/>
  <c r="F9" i="2"/>
  <c r="G9" i="2"/>
  <c r="H9" i="2"/>
  <c r="F3" i="2"/>
  <c r="G3" i="2"/>
  <c r="H3" i="2"/>
  <c r="F4" i="2"/>
  <c r="G4" i="2"/>
  <c r="H4" i="2"/>
  <c r="F5" i="2"/>
  <c r="G5" i="2"/>
  <c r="H5" i="2"/>
  <c r="F6" i="2"/>
  <c r="G6" i="2"/>
  <c r="H6" i="2"/>
  <c r="F7" i="2"/>
  <c r="G7" i="2"/>
  <c r="H7" i="2"/>
  <c r="F8" i="2"/>
  <c r="G8" i="2"/>
  <c r="H8" i="2"/>
  <c r="H2" i="2"/>
  <c r="G2" i="2"/>
  <c r="F2" i="2"/>
  <c r="G17" i="1" l="1"/>
  <c r="C8" i="1"/>
  <c r="C24" i="1"/>
  <c r="C16" i="1"/>
  <c r="C26" i="1" s="1"/>
  <c r="I9" i="2"/>
  <c r="I5" i="2"/>
  <c r="I2" i="2"/>
  <c r="I3" i="2"/>
  <c r="I4" i="2"/>
  <c r="I8" i="2"/>
  <c r="I7" i="2"/>
  <c r="I6" i="2"/>
</calcChain>
</file>

<file path=xl/sharedStrings.xml><?xml version="1.0" encoding="utf-8"?>
<sst xmlns="http://schemas.openxmlformats.org/spreadsheetml/2006/main" count="82" uniqueCount="39">
  <si>
    <t>PARIS</t>
  </si>
  <si>
    <t>Chiffre d'affaires</t>
  </si>
  <si>
    <t>Résultat</t>
  </si>
  <si>
    <t>STRASBOURG</t>
  </si>
  <si>
    <t>BORDEAUX</t>
  </si>
  <si>
    <t>Compte comptable</t>
  </si>
  <si>
    <t>Libellé</t>
  </si>
  <si>
    <t>Site</t>
  </si>
  <si>
    <t>Type</t>
  </si>
  <si>
    <t>Solde</t>
  </si>
  <si>
    <t>Fournitures Strasbourg</t>
  </si>
  <si>
    <t>Fournitures Paris</t>
  </si>
  <si>
    <t>Fournitures Bordeaux</t>
  </si>
  <si>
    <t>CVAE</t>
  </si>
  <si>
    <t>A REPARTIR</t>
  </si>
  <si>
    <t>TOTAL</t>
  </si>
  <si>
    <t>Prestations Strasbourg</t>
  </si>
  <si>
    <t>Prestations Paris</t>
  </si>
  <si>
    <t>Prestations itinérants</t>
  </si>
  <si>
    <t>Subvention</t>
  </si>
  <si>
    <t>Equipement</t>
  </si>
  <si>
    <t>Impôts</t>
  </si>
  <si>
    <t>Produits exceptionnels</t>
  </si>
  <si>
    <t>RESULTAT GROUPE</t>
  </si>
  <si>
    <t>RESULTAT</t>
  </si>
  <si>
    <t>exemple pour Strasbourg : reprendrait 900 pour les impôts</t>
  </si>
  <si>
    <t>et 10 000 de produits exceptionnels (subventions)</t>
  </si>
  <si>
    <t>les colonnes F, G et H dépendent d'une clé de répartition</t>
  </si>
  <si>
    <t>et sont à ventiler sur plusieurs sites</t>
  </si>
  <si>
    <t>RESULTAT SANS LES LIGNES "A REPARTIR"</t>
  </si>
  <si>
    <t>mais je n'arrive pas à reprendre ces valeurs dans les cases</t>
  </si>
  <si>
    <t>Je cherche une formule qui me permettrait si le site est "A REPARTIR" dans la colonne C</t>
  </si>
  <si>
    <t>-&gt; repris manuellement</t>
  </si>
  <si>
    <t xml:space="preserve"> </t>
  </si>
  <si>
    <t>-&gt; somme.si.ens + reprise manuelle (en cas de changement de la clé de répartition de Strasbourg)</t>
  </si>
  <si>
    <t>correspondantes de manière facile dans la feuille "compte résultat par site"</t>
  </si>
  <si>
    <t>sur la feuille "ventilation", de prendre la valeur qui est dans la colonne du site concerné</t>
  </si>
  <si>
    <t>Actuellement, pour pouvoir les reprendre je dois chercher les données manuellement :</t>
  </si>
  <si>
    <t>Merci par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</si>
</sst>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9" fontId="0" fillId="0" borderId="0" xfId="0" applyNumberFormat="1"/>
    <xf numFmtId="0" fontId="2" fillId="2" borderId="0" xfId="0" applyFont="1" applyFill="1"/>
    <xf numFmtId="0" fontId="2" fillId="2" borderId="0" xfId="0" applyFont="1" applyFill="1" applyAlignment="1">
      <alignment horizontal="center" vertical="center" wrapText="1"/>
    </xf>
    <xf numFmtId="165" fontId="0" fillId="0" borderId="0" xfId="1" applyNumberFormat="1" applyFont="1"/>
    <xf numFmtId="165" fontId="0" fillId="2" borderId="0" xfId="1" applyNumberFormat="1" applyFont="1" applyFill="1"/>
    <xf numFmtId="10" fontId="0" fillId="0" borderId="0" xfId="0" applyNumberFormat="1"/>
    <xf numFmtId="0" fontId="2" fillId="0" borderId="0" xfId="0" applyFont="1"/>
    <xf numFmtId="165" fontId="2" fillId="2" borderId="0" xfId="1" applyNumberFormat="1" applyFont="1" applyFill="1"/>
    <xf numFmtId="0" fontId="3" fillId="3" borderId="0" xfId="0" applyFont="1" applyFill="1"/>
    <xf numFmtId="165" fontId="3" fillId="3" borderId="0" xfId="1" applyNumberFormat="1" applyFont="1" applyFill="1"/>
    <xf numFmtId="0" fontId="4" fillId="0" borderId="1" xfId="0" applyFont="1" applyBorder="1"/>
    <xf numFmtId="165" fontId="0" fillId="0" borderId="2" xfId="1" applyNumberFormat="1" applyFont="1" applyBorder="1"/>
    <xf numFmtId="0" fontId="0" fillId="0" borderId="3" xfId="0" applyBorder="1"/>
    <xf numFmtId="165" fontId="0" fillId="0" borderId="4" xfId="1" applyNumberFormat="1" applyFont="1" applyBorder="1"/>
    <xf numFmtId="165" fontId="3" fillId="3" borderId="4" xfId="1" applyNumberFormat="1" applyFont="1" applyFill="1" applyBorder="1"/>
    <xf numFmtId="0" fontId="0" fillId="0" borderId="5" xfId="0" applyBorder="1"/>
    <xf numFmtId="165" fontId="0" fillId="0" borderId="6" xfId="1" applyNumberFormat="1" applyFont="1" applyBorder="1"/>
    <xf numFmtId="165" fontId="2" fillId="2" borderId="0" xfId="0" applyNumberFormat="1" applyFont="1" applyFill="1"/>
    <xf numFmtId="0" fontId="2" fillId="2" borderId="0" xfId="0" applyFont="1" applyFill="1" applyAlignment="1">
      <alignment wrapText="1"/>
    </xf>
    <xf numFmtId="0" fontId="0" fillId="0" borderId="0" xfId="0" quotePrefix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9</xdr:row>
      <xdr:rowOff>60960</xdr:rowOff>
    </xdr:from>
    <xdr:to>
      <xdr:col>7</xdr:col>
      <xdr:colOff>769620</xdr:colOff>
      <xdr:row>10</xdr:row>
      <xdr:rowOff>129540</xdr:rowOff>
    </xdr:to>
    <xdr:sp macro="" textlink="">
      <xdr:nvSpPr>
        <xdr:cNvPr id="4" name="Accolade ouvrante 3"/>
        <xdr:cNvSpPr/>
      </xdr:nvSpPr>
      <xdr:spPr>
        <a:xfrm rot="16200000">
          <a:off x="6633210" y="834390"/>
          <a:ext cx="251460" cy="236220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</xdr:colOff>
      <xdr:row>4</xdr:row>
      <xdr:rowOff>68580</xdr:rowOff>
    </xdr:from>
    <xdr:to>
      <xdr:col>4</xdr:col>
      <xdr:colOff>670560</xdr:colOff>
      <xdr:row>5</xdr:row>
      <xdr:rowOff>114300</xdr:rowOff>
    </xdr:to>
    <xdr:cxnSp macro="">
      <xdr:nvCxnSpPr>
        <xdr:cNvPr id="3" name="Connecteur droit avec flèche 2"/>
        <xdr:cNvCxnSpPr/>
      </xdr:nvCxnSpPr>
      <xdr:spPr>
        <a:xfrm flipV="1">
          <a:off x="3238500" y="800100"/>
          <a:ext cx="1394460" cy="228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opLeftCell="A3" zoomScale="80" zoomScaleNormal="80" workbookViewId="0">
      <selection activeCell="G17" sqref="G17"/>
    </sheetView>
  </sheetViews>
  <sheetFormatPr baseColWidth="10" defaultRowHeight="14.4" x14ac:dyDescent="0.3"/>
  <cols>
    <col min="2" max="2" width="19.44140625" bestFit="1" customWidth="1"/>
    <col min="3" max="3" width="12.109375" bestFit="1" customWidth="1"/>
    <col min="4" max="4" width="25.5546875" customWidth="1"/>
    <col min="6" max="6" width="12.77734375" customWidth="1"/>
    <col min="12" max="12" width="19.109375" customWidth="1"/>
    <col min="13" max="13" width="14.109375" customWidth="1"/>
  </cols>
  <sheetData>
    <row r="1" spans="1:15" ht="28.8" x14ac:dyDescent="0.3">
      <c r="A1" s="3" t="s">
        <v>5</v>
      </c>
      <c r="B1" s="3" t="s">
        <v>6</v>
      </c>
      <c r="C1" s="3" t="s">
        <v>7</v>
      </c>
      <c r="D1" s="3" t="s">
        <v>8</v>
      </c>
      <c r="E1" s="3" t="s">
        <v>9</v>
      </c>
      <c r="F1" s="3" t="s">
        <v>3</v>
      </c>
      <c r="G1" s="3" t="s">
        <v>0</v>
      </c>
      <c r="H1" s="3" t="s">
        <v>4</v>
      </c>
      <c r="I1" s="3" t="s">
        <v>15</v>
      </c>
      <c r="K1" s="3" t="s">
        <v>5</v>
      </c>
      <c r="L1" s="3" t="s">
        <v>6</v>
      </c>
      <c r="M1" s="3" t="s">
        <v>3</v>
      </c>
      <c r="N1" s="3" t="s">
        <v>0</v>
      </c>
      <c r="O1" s="3" t="s">
        <v>4</v>
      </c>
    </row>
    <row r="2" spans="1:15" x14ac:dyDescent="0.3">
      <c r="A2">
        <v>60640100</v>
      </c>
      <c r="B2" t="s">
        <v>10</v>
      </c>
      <c r="C2" t="s">
        <v>3</v>
      </c>
      <c r="D2" t="s">
        <v>20</v>
      </c>
      <c r="E2" s="4">
        <v>4000</v>
      </c>
      <c r="F2" s="4">
        <f>IF($C2="A REPARTIR",$E2*VLOOKUP($A2,$K$1:$O$6,3,FALSE),IF($C2=F$1,$E2,0))</f>
        <v>4000</v>
      </c>
      <c r="G2" s="4">
        <f>IF($C2="A REPARTIR",$E2*VLOOKUP($A2,$K$1:$O$6,4,FALSE),IF($C2=G$1,$E2,0))</f>
        <v>0</v>
      </c>
      <c r="H2" s="4">
        <f>IF($C2="A REPARTIR",$E2*VLOOKUP($A2,$K$1:$O$6,5,FALSE),IF($C2=H$1,$E2,0))</f>
        <v>0</v>
      </c>
      <c r="I2" s="5">
        <f>SUM(F2:H2)</f>
        <v>4000</v>
      </c>
      <c r="K2">
        <v>63520000</v>
      </c>
      <c r="L2" t="s">
        <v>13</v>
      </c>
      <c r="M2" s="1">
        <v>0.15</v>
      </c>
      <c r="N2" s="1">
        <v>0.35</v>
      </c>
      <c r="O2" s="1">
        <v>0.5</v>
      </c>
    </row>
    <row r="3" spans="1:15" x14ac:dyDescent="0.3">
      <c r="A3">
        <v>60640200</v>
      </c>
      <c r="B3" t="s">
        <v>11</v>
      </c>
      <c r="C3" t="s">
        <v>0</v>
      </c>
      <c r="D3" t="s">
        <v>20</v>
      </c>
      <c r="E3" s="4">
        <v>2000</v>
      </c>
      <c r="F3" s="4">
        <f t="shared" ref="F3:F9" si="0">IF($C3="A REPARTIR",$E3*VLOOKUP($A3,$K$1:$O$6,3,FALSE),IF($C3=F$1,$E3,0))</f>
        <v>0</v>
      </c>
      <c r="G3" s="4">
        <f t="shared" ref="G3:G9" si="1">IF($C3="A REPARTIR",$E3*VLOOKUP($A3,$K$1:$O$6,4,FALSE),IF($C3=G$1,$E3,0))</f>
        <v>2000</v>
      </c>
      <c r="H3" s="4">
        <f t="shared" ref="H3:H9" si="2">IF($C3="A REPARTIR",$E3*VLOOKUP($A3,$K$1:$O$6,5,FALSE),IF($C3=H$1,$E3,0))</f>
        <v>0</v>
      </c>
      <c r="I3" s="5">
        <f t="shared" ref="I3:I9" si="3">SUM(F3:H3)</f>
        <v>2000</v>
      </c>
      <c r="K3">
        <v>70603000</v>
      </c>
      <c r="L3" t="s">
        <v>18</v>
      </c>
      <c r="M3" s="1">
        <v>0</v>
      </c>
      <c r="N3" s="1">
        <v>0.5</v>
      </c>
      <c r="O3" s="1">
        <v>0.5</v>
      </c>
    </row>
    <row r="4" spans="1:15" x14ac:dyDescent="0.3">
      <c r="A4">
        <v>60640300</v>
      </c>
      <c r="B4" t="s">
        <v>12</v>
      </c>
      <c r="C4" t="s">
        <v>4</v>
      </c>
      <c r="D4" t="s">
        <v>20</v>
      </c>
      <c r="E4" s="4">
        <v>1500</v>
      </c>
      <c r="F4" s="4">
        <f t="shared" si="0"/>
        <v>0</v>
      </c>
      <c r="G4" s="4">
        <f t="shared" si="1"/>
        <v>0</v>
      </c>
      <c r="H4" s="4">
        <f t="shared" si="2"/>
        <v>1500</v>
      </c>
      <c r="I4" s="5">
        <f t="shared" si="3"/>
        <v>1500</v>
      </c>
      <c r="K4">
        <v>74000000</v>
      </c>
      <c r="L4" t="s">
        <v>19</v>
      </c>
      <c r="M4" s="6">
        <f>100%/3</f>
        <v>0.33333333333333331</v>
      </c>
      <c r="N4" s="6">
        <f>M4</f>
        <v>0.33333333333333331</v>
      </c>
      <c r="O4" s="6">
        <f>N4</f>
        <v>0.33333333333333331</v>
      </c>
    </row>
    <row r="5" spans="1:15" x14ac:dyDescent="0.3">
      <c r="A5">
        <v>63520000</v>
      </c>
      <c r="B5" t="s">
        <v>13</v>
      </c>
      <c r="C5" s="9" t="s">
        <v>14</v>
      </c>
      <c r="D5" t="s">
        <v>21</v>
      </c>
      <c r="E5" s="10">
        <v>6000</v>
      </c>
      <c r="F5" s="10">
        <f t="shared" si="0"/>
        <v>900</v>
      </c>
      <c r="G5" s="10">
        <f t="shared" si="1"/>
        <v>2100</v>
      </c>
      <c r="H5" s="10">
        <f t="shared" si="2"/>
        <v>3000</v>
      </c>
      <c r="I5" s="5">
        <f t="shared" si="3"/>
        <v>6000</v>
      </c>
    </row>
    <row r="6" spans="1:15" x14ac:dyDescent="0.3">
      <c r="A6">
        <v>70601000</v>
      </c>
      <c r="B6" t="s">
        <v>16</v>
      </c>
      <c r="C6" t="s">
        <v>3</v>
      </c>
      <c r="D6" t="s">
        <v>1</v>
      </c>
      <c r="E6" s="4">
        <v>12000</v>
      </c>
      <c r="F6" s="4">
        <f t="shared" si="0"/>
        <v>12000</v>
      </c>
      <c r="G6" s="4">
        <f t="shared" si="1"/>
        <v>0</v>
      </c>
      <c r="H6" s="4">
        <f t="shared" si="2"/>
        <v>0</v>
      </c>
      <c r="I6" s="5">
        <f t="shared" si="3"/>
        <v>12000</v>
      </c>
    </row>
    <row r="7" spans="1:15" x14ac:dyDescent="0.3">
      <c r="A7">
        <v>70602000</v>
      </c>
      <c r="B7" t="s">
        <v>17</v>
      </c>
      <c r="C7" t="s">
        <v>0</v>
      </c>
      <c r="D7" t="s">
        <v>1</v>
      </c>
      <c r="E7" s="4">
        <v>9000</v>
      </c>
      <c r="F7" s="4">
        <f t="shared" si="0"/>
        <v>0</v>
      </c>
      <c r="G7" s="4">
        <f t="shared" si="1"/>
        <v>9000</v>
      </c>
      <c r="H7" s="4">
        <f t="shared" si="2"/>
        <v>0</v>
      </c>
      <c r="I7" s="5">
        <f t="shared" si="3"/>
        <v>9000</v>
      </c>
    </row>
    <row r="8" spans="1:15" x14ac:dyDescent="0.3">
      <c r="A8">
        <v>70603000</v>
      </c>
      <c r="B8" t="s">
        <v>18</v>
      </c>
      <c r="C8" s="9" t="s">
        <v>14</v>
      </c>
      <c r="D8" t="s">
        <v>1</v>
      </c>
      <c r="E8" s="10">
        <v>40000</v>
      </c>
      <c r="F8" s="10">
        <f t="shared" si="0"/>
        <v>0</v>
      </c>
      <c r="G8" s="10">
        <f t="shared" si="1"/>
        <v>20000</v>
      </c>
      <c r="H8" s="10">
        <f t="shared" si="2"/>
        <v>20000</v>
      </c>
      <c r="I8" s="5">
        <f t="shared" si="3"/>
        <v>40000</v>
      </c>
    </row>
    <row r="9" spans="1:15" x14ac:dyDescent="0.3">
      <c r="A9">
        <v>74000000</v>
      </c>
      <c r="B9" t="s">
        <v>19</v>
      </c>
      <c r="C9" s="9" t="s">
        <v>14</v>
      </c>
      <c r="D9" t="s">
        <v>22</v>
      </c>
      <c r="E9" s="10">
        <v>30000</v>
      </c>
      <c r="F9" s="10">
        <f t="shared" si="0"/>
        <v>10000</v>
      </c>
      <c r="G9" s="10">
        <f t="shared" si="1"/>
        <v>10000</v>
      </c>
      <c r="H9" s="10">
        <f t="shared" si="2"/>
        <v>10000</v>
      </c>
      <c r="I9" s="5">
        <f t="shared" si="3"/>
        <v>30000</v>
      </c>
    </row>
    <row r="11" spans="1:15" x14ac:dyDescent="0.3">
      <c r="D11" s="2" t="s">
        <v>24</v>
      </c>
      <c r="E11" s="18">
        <f>SUM(E6:E9)-SUM(E2:E5)</f>
        <v>77500</v>
      </c>
    </row>
    <row r="13" spans="1:15" ht="33" customHeight="1" x14ac:dyDescent="0.3">
      <c r="D13" s="19" t="s">
        <v>29</v>
      </c>
      <c r="E13" s="18">
        <f>E7+E6-SUM(E2:E4)</f>
        <v>13500</v>
      </c>
      <c r="G13" t="s">
        <v>27</v>
      </c>
    </row>
    <row r="14" spans="1:15" x14ac:dyDescent="0.3">
      <c r="G14" t="s">
        <v>28</v>
      </c>
    </row>
    <row r="15" spans="1:15" x14ac:dyDescent="0.3">
      <c r="G15" t="s">
        <v>30</v>
      </c>
    </row>
    <row r="16" spans="1:15" x14ac:dyDescent="0.3">
      <c r="G16" t="s">
        <v>35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6"/>
  <sheetViews>
    <sheetView tabSelected="1" topLeftCell="A11" workbookViewId="0">
      <selection activeCell="F21" sqref="F21"/>
    </sheetView>
  </sheetViews>
  <sheetFormatPr baseColWidth="10" defaultRowHeight="14.4" x14ac:dyDescent="0.3"/>
  <cols>
    <col min="2" max="2" width="23.109375" customWidth="1"/>
    <col min="3" max="3" width="11.5546875" style="4"/>
    <col min="6" max="6" width="17.6640625" customWidth="1"/>
  </cols>
  <sheetData>
    <row r="1" spans="2:8" ht="15" thickBot="1" x14ac:dyDescent="0.35"/>
    <row r="2" spans="2:8" ht="15" thickTop="1" x14ac:dyDescent="0.3">
      <c r="B2" s="11" t="s">
        <v>3</v>
      </c>
      <c r="C2" s="12"/>
    </row>
    <row r="3" spans="2:8" x14ac:dyDescent="0.3">
      <c r="B3" s="13"/>
      <c r="C3" s="14"/>
    </row>
    <row r="4" spans="2:8" x14ac:dyDescent="0.3">
      <c r="B4" s="13" t="s">
        <v>1</v>
      </c>
      <c r="C4" s="14">
        <f>SUMIFS(Ventilation!$E:$E,Ventilation!$C:$C,'Compte résultat par site'!$B$2,Ventilation!$D:$D,'Compte résultat par site'!B4)</f>
        <v>12000</v>
      </c>
      <c r="F4" t="s">
        <v>31</v>
      </c>
    </row>
    <row r="5" spans="2:8" x14ac:dyDescent="0.3">
      <c r="B5" s="13" t="s">
        <v>20</v>
      </c>
      <c r="C5" s="14">
        <f>SUMIFS(Ventilation!$E:$E,Ventilation!$C:$C,'Compte résultat par site'!$B$2,Ventilation!$D:$D,'Compte résultat par site'!B5)</f>
        <v>4000</v>
      </c>
      <c r="F5" t="s">
        <v>36</v>
      </c>
    </row>
    <row r="6" spans="2:8" x14ac:dyDescent="0.3">
      <c r="B6" s="13" t="s">
        <v>21</v>
      </c>
      <c r="C6" s="15">
        <f>SUMIFS(Ventilation!$E:$E,Ventilation!$C:$C,'Compte résultat par site'!$B$2,Ventilation!$D:$D,'Compte résultat par site'!B6)</f>
        <v>0</v>
      </c>
      <c r="F6" s="7" t="s">
        <v>25</v>
      </c>
    </row>
    <row r="7" spans="2:8" x14ac:dyDescent="0.3">
      <c r="B7" s="13" t="s">
        <v>22</v>
      </c>
      <c r="C7" s="15">
        <f>SUMIFS(Ventilation!$E:$E,Ventilation!$C:$C,'Compte résultat par site'!$B$2,Ventilation!$D:$D,'Compte résultat par site'!B7)</f>
        <v>0</v>
      </c>
      <c r="F7" s="7" t="s">
        <v>26</v>
      </c>
    </row>
    <row r="8" spans="2:8" ht="15" thickBot="1" x14ac:dyDescent="0.35">
      <c r="B8" s="16" t="s">
        <v>2</v>
      </c>
      <c r="C8" s="17">
        <f>C4-C5-C6+C7</f>
        <v>8000</v>
      </c>
    </row>
    <row r="9" spans="2:8" ht="15.6" thickTop="1" thickBot="1" x14ac:dyDescent="0.35">
      <c r="F9" t="s">
        <v>37</v>
      </c>
    </row>
    <row r="10" spans="2:8" ht="15.6" thickTop="1" thickBot="1" x14ac:dyDescent="0.35">
      <c r="B10" s="11" t="s">
        <v>0</v>
      </c>
      <c r="C10" s="12"/>
    </row>
    <row r="11" spans="2:8" ht="15" thickTop="1" x14ac:dyDescent="0.3">
      <c r="B11" s="13"/>
      <c r="C11" s="14"/>
      <c r="F11" s="11" t="s">
        <v>3</v>
      </c>
      <c r="G11" s="12"/>
    </row>
    <row r="12" spans="2:8" x14ac:dyDescent="0.3">
      <c r="B12" s="13" t="s">
        <v>1</v>
      </c>
      <c r="C12" s="14">
        <f>SUMIFS(Ventilation!$E:$E,Ventilation!$C:$C,'Compte résultat par site'!$B$10,Ventilation!$D:$D,'Compte résultat par site'!B12)</f>
        <v>9000</v>
      </c>
      <c r="F12" s="13"/>
      <c r="G12" s="14"/>
    </row>
    <row r="13" spans="2:8" x14ac:dyDescent="0.3">
      <c r="B13" s="13" t="s">
        <v>20</v>
      </c>
      <c r="C13" s="14">
        <f>SUMIFS(Ventilation!$E:$E,Ventilation!$C:$C,'Compte résultat par site'!$B$10,Ventilation!$D:$D,'Compte résultat par site'!B13)</f>
        <v>2000</v>
      </c>
      <c r="F13" s="13" t="s">
        <v>1</v>
      </c>
      <c r="G13" s="15">
        <f>SUMIFS(Ventilation!$E:$E,Ventilation!$C:$C,'Compte résultat par site'!$B$2,Ventilation!$D:$D,'Compte résultat par site'!F13)+Ventilation!F8</f>
        <v>12000</v>
      </c>
      <c r="H13" s="20" t="s">
        <v>34</v>
      </c>
    </row>
    <row r="14" spans="2:8" x14ac:dyDescent="0.3">
      <c r="B14" s="13" t="s">
        <v>21</v>
      </c>
      <c r="C14" s="15">
        <f>SUMIFS(Ventilation!$E:$E,Ventilation!$C:$C,'Compte résultat par site'!$B$10,Ventilation!$D:$D,'Compte résultat par site'!B14)</f>
        <v>0</v>
      </c>
      <c r="F14" s="13" t="s">
        <v>20</v>
      </c>
      <c r="G14" s="14">
        <f>SUMIFS(Ventilation!$E:$E,Ventilation!$C:$C,'Compte résultat par site'!$B$2,Ventilation!$D:$D,'Compte résultat par site'!F14)</f>
        <v>4000</v>
      </c>
      <c r="H14" t="s">
        <v>33</v>
      </c>
    </row>
    <row r="15" spans="2:8" x14ac:dyDescent="0.3">
      <c r="B15" s="13" t="s">
        <v>22</v>
      </c>
      <c r="C15" s="15">
        <f>SUMIFS(Ventilation!$E:$E,Ventilation!$C:$C,'Compte résultat par site'!$B$10,Ventilation!$D:$D,'Compte résultat par site'!B15)</f>
        <v>0</v>
      </c>
      <c r="F15" s="13" t="s">
        <v>21</v>
      </c>
      <c r="G15" s="15">
        <f>Ventilation!F5</f>
        <v>900</v>
      </c>
      <c r="H15" s="20" t="s">
        <v>32</v>
      </c>
    </row>
    <row r="16" spans="2:8" ht="15" thickBot="1" x14ac:dyDescent="0.35">
      <c r="B16" s="16" t="s">
        <v>2</v>
      </c>
      <c r="C16" s="17">
        <f>C12-C13-C14+C15</f>
        <v>7000</v>
      </c>
      <c r="F16" s="13" t="s">
        <v>22</v>
      </c>
      <c r="G16" s="15">
        <f>Ventilation!F9</f>
        <v>10000</v>
      </c>
      <c r="H16" s="20" t="s">
        <v>32</v>
      </c>
    </row>
    <row r="17" spans="2:7" ht="15.6" thickTop="1" thickBot="1" x14ac:dyDescent="0.35">
      <c r="F17" s="16" t="s">
        <v>2</v>
      </c>
      <c r="G17" s="17">
        <f>G13-G14-G15+G16</f>
        <v>17100</v>
      </c>
    </row>
    <row r="18" spans="2:7" ht="15" thickTop="1" x14ac:dyDescent="0.3">
      <c r="B18" s="11" t="s">
        <v>4</v>
      </c>
      <c r="C18" s="12"/>
    </row>
    <row r="19" spans="2:7" x14ac:dyDescent="0.3">
      <c r="B19" s="13"/>
      <c r="C19" s="14"/>
    </row>
    <row r="20" spans="2:7" x14ac:dyDescent="0.3">
      <c r="B20" s="13" t="s">
        <v>1</v>
      </c>
      <c r="C20" s="15">
        <f>SUMIFS(Ventilation!$E:$E,Ventilation!$C:$C,'Compte résultat par site'!$B$18,Ventilation!$D:$D,'Compte résultat par site'!B20)</f>
        <v>0</v>
      </c>
      <c r="F20" t="s">
        <v>38</v>
      </c>
    </row>
    <row r="21" spans="2:7" x14ac:dyDescent="0.3">
      <c r="B21" s="13" t="s">
        <v>20</v>
      </c>
      <c r="C21" s="14">
        <f>SUMIFS(Ventilation!$E:$E,Ventilation!$C:$C,'Compte résultat par site'!$B$18,Ventilation!$D:$D,'Compte résultat par site'!B21)</f>
        <v>1500</v>
      </c>
    </row>
    <row r="22" spans="2:7" x14ac:dyDescent="0.3">
      <c r="B22" s="13" t="s">
        <v>21</v>
      </c>
      <c r="C22" s="15">
        <f>SUMIFS(Ventilation!$E:$E,Ventilation!$C:$C,'Compte résultat par site'!$B$18,Ventilation!$D:$D,'Compte résultat par site'!B22)</f>
        <v>0</v>
      </c>
    </row>
    <row r="23" spans="2:7" x14ac:dyDescent="0.3">
      <c r="B23" s="13" t="s">
        <v>22</v>
      </c>
      <c r="C23" s="15">
        <f>SUMIFS(Ventilation!$E:$E,Ventilation!$C:$C,'Compte résultat par site'!$B$18,Ventilation!$D:$D,'Compte résultat par site'!B23)</f>
        <v>0</v>
      </c>
    </row>
    <row r="24" spans="2:7" ht="15" thickBot="1" x14ac:dyDescent="0.35">
      <c r="B24" s="16" t="s">
        <v>2</v>
      </c>
      <c r="C24" s="17">
        <f>C20-C21-C22+C23</f>
        <v>-1500</v>
      </c>
    </row>
    <row r="25" spans="2:7" ht="15" thickTop="1" x14ac:dyDescent="0.3"/>
    <row r="26" spans="2:7" x14ac:dyDescent="0.3">
      <c r="B26" s="2" t="s">
        <v>23</v>
      </c>
      <c r="C26" s="8">
        <f>C8+C16+C24</f>
        <v>13500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Ventilation</vt:lpstr>
      <vt:lpstr>Compte résultat par site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</dc:creator>
  <cp:lastModifiedBy>Jérémy</cp:lastModifiedBy>
  <dcterms:created xsi:type="dcterms:W3CDTF">2019-04-07T13:44:12Z</dcterms:created>
  <dcterms:modified xsi:type="dcterms:W3CDTF">2019-04-07T14:19:46Z</dcterms:modified>
</cp:coreProperties>
</file>