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3.xml" ContentType="application/vnd.openxmlformats-officedocument.drawing+xml"/>
  <Override PartName="/xl/tables/table7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HITA\Desktop\"/>
    </mc:Choice>
  </mc:AlternateContent>
  <bookViews>
    <workbookView xWindow="480" yWindow="75" windowWidth="5715" windowHeight="4695" activeTab="1"/>
  </bookViews>
  <sheets>
    <sheet name="tableau de bord" sheetId="2" r:id="rId1"/>
    <sheet name="simulation" sheetId="17" r:id="rId2"/>
    <sheet name="Feuil1" sheetId="16" r:id="rId3"/>
    <sheet name="Foration" sheetId="9" r:id="rId4"/>
    <sheet name="Décapage" sheetId="3" r:id="rId5"/>
    <sheet name="Défruitage" sheetId="4" r:id="rId6"/>
    <sheet name="Epierrage" sheetId="5" r:id="rId7"/>
    <sheet name="Criblage" sheetId="6" r:id="rId8"/>
    <sheet name="Chargement" sheetId="7" r:id="rId9"/>
    <sheet name="Feuil6" sheetId="15" r:id="rId10"/>
  </sheets>
  <externalReferences>
    <externalReference r:id="rId11"/>
    <externalReference r:id="rId12"/>
  </externalReferences>
  <definedNames>
    <definedName name="Criblage">'tableau de bord'!$E$85</definedName>
    <definedName name="date1">#REF!</definedName>
    <definedName name="date2">#REF!</definedName>
    <definedName name="DATES">Foration!$A:$A</definedName>
    <definedName name="Décapage">'tableau de bord'!$B$85:$B$87</definedName>
    <definedName name="Défruitage">'tableau de bord'!$C$85:$C$88</definedName>
    <definedName name="DKS">Foration!$A$32:$F$60</definedName>
    <definedName name="Epierrage">'tableau de bord'!$D$85</definedName>
    <definedName name="eqq">#REF!</definedName>
    <definedName name="Foration">'tableau de bord'!$A$85:$A$88</definedName>
    <definedName name="hhh">'tableau de bord'!$C$85:$C$88</definedName>
    <definedName name="ii">#REF!</definedName>
    <definedName name="ind">Tableau7d[Indicateurs]</definedName>
    <definedName name="indi">#REF!</definedName>
    <definedName name="indic">#REF!</definedName>
    <definedName name="indicateur">#REF!,#REF!,#REF!</definedName>
    <definedName name="indicateurs">Tableau7d[Indicateurs]</definedName>
    <definedName name="performance">Tableau2[#All]</definedName>
    <definedName name="PV">Foration!$B$3:$F$30</definedName>
    <definedName name="tab">#REF!</definedName>
    <definedName name="TD">Foration!$C:$C</definedName>
    <definedName name="TU">Foration!$D:$D</definedName>
    <definedName name="xx">#REF!</definedName>
    <definedName name="xxx">#REF!</definedName>
  </definedNames>
  <calcPr calcId="162913"/>
</workbook>
</file>

<file path=xl/calcChain.xml><?xml version="1.0" encoding="utf-8"?>
<calcChain xmlns="http://schemas.openxmlformats.org/spreadsheetml/2006/main">
  <c r="H4" i="17" l="1"/>
  <c r="K4" i="17"/>
  <c r="J4" i="17"/>
  <c r="I4" i="17"/>
  <c r="N4" i="17"/>
  <c r="M4" i="17"/>
  <c r="L4" i="17"/>
  <c r="H25" i="17"/>
  <c r="R21" i="17" l="1"/>
  <c r="S21" i="17"/>
  <c r="T21" i="17"/>
  <c r="U21" i="17"/>
  <c r="V21" i="17"/>
  <c r="W21" i="17"/>
  <c r="X21" i="17"/>
  <c r="Y21" i="17"/>
  <c r="Z21" i="17"/>
  <c r="AA21" i="17"/>
  <c r="AB21" i="17"/>
  <c r="AC21" i="17"/>
  <c r="AD21" i="17"/>
  <c r="AE21" i="17"/>
  <c r="AF21" i="17"/>
  <c r="AG21" i="17"/>
  <c r="AH21" i="17"/>
  <c r="AI21" i="17"/>
  <c r="AJ21" i="17"/>
  <c r="AK21" i="17"/>
  <c r="AL21" i="17"/>
  <c r="AM21" i="17"/>
  <c r="AN21" i="17"/>
  <c r="AO21" i="17"/>
  <c r="Q22" i="17"/>
  <c r="R22" i="17"/>
  <c r="S22" i="17"/>
  <c r="T22" i="17"/>
  <c r="U22" i="17"/>
  <c r="V22" i="17"/>
  <c r="W22" i="17"/>
  <c r="X22" i="17"/>
  <c r="Y22" i="17"/>
  <c r="Z22" i="17"/>
  <c r="AA22" i="17"/>
  <c r="AB22" i="17"/>
  <c r="AC22" i="17"/>
  <c r="AD22" i="17"/>
  <c r="AE22" i="17"/>
  <c r="AF22" i="17"/>
  <c r="AG22" i="17"/>
  <c r="AH22" i="17"/>
  <c r="AI22" i="17"/>
  <c r="AJ22" i="17"/>
  <c r="AK22" i="17"/>
  <c r="AL22" i="17"/>
  <c r="AM22" i="17"/>
  <c r="AN22" i="17"/>
  <c r="AO22" i="17"/>
  <c r="Q23" i="17"/>
  <c r="R23" i="17"/>
  <c r="S23" i="17"/>
  <c r="T23" i="17"/>
  <c r="U23" i="17"/>
  <c r="V23" i="17"/>
  <c r="W23" i="17"/>
  <c r="X23" i="17"/>
  <c r="Y23" i="17"/>
  <c r="Z23" i="17"/>
  <c r="AA23" i="17"/>
  <c r="AB23" i="17"/>
  <c r="AC23" i="17"/>
  <c r="AD23" i="17"/>
  <c r="AE23" i="17"/>
  <c r="AF23" i="17"/>
  <c r="AG23" i="17"/>
  <c r="AH23" i="17"/>
  <c r="AI23" i="17"/>
  <c r="AJ23" i="17"/>
  <c r="AK23" i="17"/>
  <c r="AL23" i="17"/>
  <c r="AM23" i="17"/>
  <c r="AN23" i="17"/>
  <c r="AO23" i="17"/>
  <c r="Q24" i="17"/>
  <c r="R24" i="17"/>
  <c r="S24" i="17"/>
  <c r="T24" i="17"/>
  <c r="U24" i="17"/>
  <c r="V24" i="17"/>
  <c r="W24" i="17"/>
  <c r="X24" i="17"/>
  <c r="Y24" i="17"/>
  <c r="Z24" i="17"/>
  <c r="AA24" i="17"/>
  <c r="AB24" i="17"/>
  <c r="AC24" i="17"/>
  <c r="AD24" i="17"/>
  <c r="AE24" i="17"/>
  <c r="AF24" i="17"/>
  <c r="AG24" i="17"/>
  <c r="AH24" i="17"/>
  <c r="AI24" i="17"/>
  <c r="AJ24" i="17"/>
  <c r="AK24" i="17"/>
  <c r="AL24" i="17"/>
  <c r="AM24" i="17"/>
  <c r="AN24" i="17"/>
  <c r="AO24" i="17"/>
  <c r="Q25" i="17"/>
  <c r="R25" i="17"/>
  <c r="S25" i="17"/>
  <c r="T25" i="17"/>
  <c r="U25" i="17"/>
  <c r="V25" i="17"/>
  <c r="W25" i="17"/>
  <c r="X25" i="17"/>
  <c r="Y25" i="17"/>
  <c r="Z25" i="17"/>
  <c r="AA25" i="17"/>
  <c r="AB25" i="17"/>
  <c r="AC25" i="17"/>
  <c r="AD25" i="17"/>
  <c r="AE25" i="17"/>
  <c r="AF25" i="17"/>
  <c r="AG25" i="17"/>
  <c r="AH25" i="17"/>
  <c r="AI25" i="17"/>
  <c r="AJ25" i="17"/>
  <c r="AK25" i="17"/>
  <c r="AL25" i="17"/>
  <c r="AM25" i="17"/>
  <c r="AN25" i="17"/>
  <c r="AO25" i="17"/>
  <c r="Q26" i="17"/>
  <c r="R26" i="17"/>
  <c r="S26" i="17"/>
  <c r="T26" i="17"/>
  <c r="U26" i="17"/>
  <c r="V26" i="17"/>
  <c r="W26" i="17"/>
  <c r="X26" i="17"/>
  <c r="Y26" i="17"/>
  <c r="Z26" i="17"/>
  <c r="AA26" i="17"/>
  <c r="AB26" i="17"/>
  <c r="AC26" i="17"/>
  <c r="AD26" i="17"/>
  <c r="AE26" i="17"/>
  <c r="AF26" i="17"/>
  <c r="AG26" i="17"/>
  <c r="AH26" i="17"/>
  <c r="AI26" i="17"/>
  <c r="AJ26" i="17"/>
  <c r="AK26" i="17"/>
  <c r="AL26" i="17"/>
  <c r="AM26" i="17"/>
  <c r="AN26" i="17"/>
  <c r="AO26" i="17"/>
  <c r="Q27" i="17"/>
  <c r="R27" i="17"/>
  <c r="S27" i="17"/>
  <c r="T27" i="17"/>
  <c r="U27" i="17"/>
  <c r="V27" i="17"/>
  <c r="W27" i="17"/>
  <c r="X27" i="17"/>
  <c r="Y27" i="17"/>
  <c r="Z27" i="17"/>
  <c r="AA27" i="17"/>
  <c r="AB27" i="17"/>
  <c r="AC27" i="17"/>
  <c r="AD27" i="17"/>
  <c r="AE27" i="17"/>
  <c r="AF27" i="17"/>
  <c r="AG27" i="17"/>
  <c r="AH27" i="17"/>
  <c r="AI27" i="17"/>
  <c r="AJ27" i="17"/>
  <c r="AK27" i="17"/>
  <c r="AL27" i="17"/>
  <c r="AM27" i="17"/>
  <c r="AN27" i="17"/>
  <c r="AO27" i="17"/>
  <c r="Q28" i="17"/>
  <c r="R28" i="17"/>
  <c r="S28" i="17"/>
  <c r="T28" i="17"/>
  <c r="U28" i="17"/>
  <c r="V28" i="17"/>
  <c r="W28" i="17"/>
  <c r="X28" i="17"/>
  <c r="Y28" i="17"/>
  <c r="Z28" i="17"/>
  <c r="AA28" i="17"/>
  <c r="AB28" i="17"/>
  <c r="AC28" i="17"/>
  <c r="AD28" i="17"/>
  <c r="AE28" i="17"/>
  <c r="AF28" i="17"/>
  <c r="AG28" i="17"/>
  <c r="AH28" i="17"/>
  <c r="AI28" i="17"/>
  <c r="AJ28" i="17"/>
  <c r="AK28" i="17"/>
  <c r="AL28" i="17"/>
  <c r="AM28" i="17"/>
  <c r="AN28" i="17"/>
  <c r="AO28" i="17"/>
  <c r="Q29" i="17"/>
  <c r="R29" i="17"/>
  <c r="S29" i="17"/>
  <c r="T29" i="17"/>
  <c r="U29" i="17"/>
  <c r="V29" i="17"/>
  <c r="W29" i="17"/>
  <c r="X29" i="17"/>
  <c r="Y29" i="17"/>
  <c r="Z29" i="17"/>
  <c r="AA29" i="17"/>
  <c r="AB29" i="17"/>
  <c r="AC29" i="17"/>
  <c r="AD29" i="17"/>
  <c r="AE29" i="17"/>
  <c r="AF29" i="17"/>
  <c r="AG29" i="17"/>
  <c r="AH29" i="17"/>
  <c r="AI29" i="17"/>
  <c r="AJ29" i="17"/>
  <c r="AK29" i="17"/>
  <c r="AL29" i="17"/>
  <c r="AM29" i="17"/>
  <c r="AN29" i="17"/>
  <c r="AO29" i="17"/>
  <c r="Q30" i="17"/>
  <c r="R30" i="17"/>
  <c r="S30" i="17"/>
  <c r="T30" i="17"/>
  <c r="U30" i="17"/>
  <c r="V30" i="17"/>
  <c r="W30" i="17"/>
  <c r="X30" i="17"/>
  <c r="Y30" i="17"/>
  <c r="Z30" i="17"/>
  <c r="AA30" i="17"/>
  <c r="AB30" i="17"/>
  <c r="AC30" i="17"/>
  <c r="AD30" i="17"/>
  <c r="AE30" i="17"/>
  <c r="AF30" i="17"/>
  <c r="AG30" i="17"/>
  <c r="AH30" i="17"/>
  <c r="AI30" i="17"/>
  <c r="AJ30" i="17"/>
  <c r="AK30" i="17"/>
  <c r="AL30" i="17"/>
  <c r="AM30" i="17"/>
  <c r="AN30" i="17"/>
  <c r="AO30" i="17"/>
  <c r="Q31" i="17"/>
  <c r="R31" i="17"/>
  <c r="S31" i="17"/>
  <c r="T31" i="17"/>
  <c r="U31" i="17"/>
  <c r="V31" i="17"/>
  <c r="W31" i="17"/>
  <c r="X31" i="17"/>
  <c r="Y31" i="17"/>
  <c r="Z31" i="17"/>
  <c r="AA31" i="17"/>
  <c r="AB31" i="17"/>
  <c r="AC31" i="17"/>
  <c r="AD31" i="17"/>
  <c r="AE31" i="17"/>
  <c r="AF31" i="17"/>
  <c r="AG31" i="17"/>
  <c r="AH31" i="17"/>
  <c r="AI31" i="17"/>
  <c r="AJ31" i="17"/>
  <c r="AK31" i="17"/>
  <c r="AL31" i="17"/>
  <c r="AM31" i="17"/>
  <c r="AN31" i="17"/>
  <c r="AO31" i="17"/>
  <c r="Q32" i="17"/>
  <c r="R32" i="17"/>
  <c r="S32" i="17"/>
  <c r="T32" i="17"/>
  <c r="U32" i="17"/>
  <c r="V32" i="17"/>
  <c r="W32" i="17"/>
  <c r="X32" i="17"/>
  <c r="Y32" i="17"/>
  <c r="Z32" i="17"/>
  <c r="AA32" i="17"/>
  <c r="AB32" i="17"/>
  <c r="AC32" i="17"/>
  <c r="AD32" i="17"/>
  <c r="AE32" i="17"/>
  <c r="AF32" i="17"/>
  <c r="AG32" i="17"/>
  <c r="AH32" i="17"/>
  <c r="AI32" i="17"/>
  <c r="AJ32" i="17"/>
  <c r="AK32" i="17"/>
  <c r="AL32" i="17"/>
  <c r="AM32" i="17"/>
  <c r="AN32" i="17"/>
  <c r="AO32" i="17"/>
  <c r="Q33" i="17"/>
  <c r="R33" i="17"/>
  <c r="S33" i="17"/>
  <c r="T33" i="17"/>
  <c r="U33" i="17"/>
  <c r="V33" i="17"/>
  <c r="W33" i="17"/>
  <c r="X33" i="17"/>
  <c r="Y33" i="17"/>
  <c r="Z33" i="17"/>
  <c r="AA33" i="17"/>
  <c r="AB33" i="17"/>
  <c r="AC33" i="17"/>
  <c r="AD33" i="17"/>
  <c r="AE33" i="17"/>
  <c r="AF33" i="17"/>
  <c r="AG33" i="17"/>
  <c r="AH33" i="17"/>
  <c r="AI33" i="17"/>
  <c r="AJ33" i="17"/>
  <c r="AK33" i="17"/>
  <c r="AL33" i="17"/>
  <c r="AM33" i="17"/>
  <c r="AN33" i="17"/>
  <c r="AO33" i="17"/>
  <c r="Q34" i="17"/>
  <c r="R34" i="17"/>
  <c r="S34" i="17"/>
  <c r="T34" i="17"/>
  <c r="U34" i="17"/>
  <c r="V34" i="17"/>
  <c r="W34" i="17"/>
  <c r="X34" i="17"/>
  <c r="Y34" i="17"/>
  <c r="Z34" i="17"/>
  <c r="AA34" i="17"/>
  <c r="AB34" i="17"/>
  <c r="AC34" i="17"/>
  <c r="AD34" i="17"/>
  <c r="AE34" i="17"/>
  <c r="AF34" i="17"/>
  <c r="AG34" i="17"/>
  <c r="AH34" i="17"/>
  <c r="AI34" i="17"/>
  <c r="AJ34" i="17"/>
  <c r="AK34" i="17"/>
  <c r="AL34" i="17"/>
  <c r="AM34" i="17"/>
  <c r="AN34" i="17"/>
  <c r="AO34" i="17"/>
  <c r="Q35" i="17"/>
  <c r="R35" i="17"/>
  <c r="S35" i="17"/>
  <c r="T35" i="17"/>
  <c r="U35" i="17"/>
  <c r="V35" i="17"/>
  <c r="W35" i="17"/>
  <c r="X35" i="17"/>
  <c r="Y35" i="17"/>
  <c r="Z35" i="17"/>
  <c r="AA35" i="17"/>
  <c r="AB35" i="17"/>
  <c r="AC35" i="17"/>
  <c r="AD35" i="17"/>
  <c r="AE35" i="17"/>
  <c r="AF35" i="17"/>
  <c r="AG35" i="17"/>
  <c r="AH35" i="17"/>
  <c r="AI35" i="17"/>
  <c r="AJ35" i="17"/>
  <c r="AK35" i="17"/>
  <c r="AL35" i="17"/>
  <c r="AM35" i="17"/>
  <c r="AN35" i="17"/>
  <c r="AO35" i="17"/>
  <c r="Q36" i="17"/>
  <c r="R36" i="17"/>
  <c r="S36" i="17"/>
  <c r="T36" i="17"/>
  <c r="U36" i="17"/>
  <c r="V36" i="17"/>
  <c r="W36" i="17"/>
  <c r="X36" i="17"/>
  <c r="Y36" i="17"/>
  <c r="Z36" i="17"/>
  <c r="AA36" i="17"/>
  <c r="AB36" i="17"/>
  <c r="AC36" i="17"/>
  <c r="AD36" i="17"/>
  <c r="AE36" i="17"/>
  <c r="AF36" i="17"/>
  <c r="AG36" i="17"/>
  <c r="AH36" i="17"/>
  <c r="AI36" i="17"/>
  <c r="AJ36" i="17"/>
  <c r="AK36" i="17"/>
  <c r="AL36" i="17"/>
  <c r="AM36" i="17"/>
  <c r="AN36" i="17"/>
  <c r="AO36" i="17"/>
  <c r="Q37" i="17"/>
  <c r="R37" i="17"/>
  <c r="S37" i="17"/>
  <c r="T37" i="17"/>
  <c r="U37" i="17"/>
  <c r="V37" i="17"/>
  <c r="W37" i="17"/>
  <c r="X37" i="17"/>
  <c r="Y37" i="17"/>
  <c r="Z37" i="17"/>
  <c r="AA37" i="17"/>
  <c r="AB37" i="17"/>
  <c r="AC37" i="17"/>
  <c r="AD37" i="17"/>
  <c r="AE37" i="17"/>
  <c r="AF37" i="17"/>
  <c r="AG37" i="17"/>
  <c r="AH37" i="17"/>
  <c r="AI37" i="17"/>
  <c r="AJ37" i="17"/>
  <c r="AK37" i="17"/>
  <c r="AL37" i="17"/>
  <c r="AM37" i="17"/>
  <c r="AN37" i="17"/>
  <c r="AO37" i="17"/>
  <c r="Q38" i="17"/>
  <c r="R38" i="17"/>
  <c r="S38" i="17"/>
  <c r="T38" i="17"/>
  <c r="U38" i="17"/>
  <c r="V38" i="17"/>
  <c r="W38" i="17"/>
  <c r="X38" i="17"/>
  <c r="Y38" i="17"/>
  <c r="Z38" i="17"/>
  <c r="AA38" i="17"/>
  <c r="AB38" i="17"/>
  <c r="AC38" i="17"/>
  <c r="AD38" i="17"/>
  <c r="AE38" i="17"/>
  <c r="AF38" i="17"/>
  <c r="AG38" i="17"/>
  <c r="AH38" i="17"/>
  <c r="AI38" i="17"/>
  <c r="AJ38" i="17"/>
  <c r="AK38" i="17"/>
  <c r="AL38" i="17"/>
  <c r="AM38" i="17"/>
  <c r="AN38" i="17"/>
  <c r="AO38" i="17"/>
  <c r="Q39" i="17"/>
  <c r="R39" i="17"/>
  <c r="S39" i="17"/>
  <c r="T39" i="17"/>
  <c r="U39" i="17"/>
  <c r="V39" i="17"/>
  <c r="W39" i="17"/>
  <c r="X39" i="17"/>
  <c r="Y39" i="17"/>
  <c r="Z39" i="17"/>
  <c r="AA39" i="17"/>
  <c r="AB39" i="17"/>
  <c r="AC39" i="17"/>
  <c r="AD39" i="17"/>
  <c r="AE39" i="17"/>
  <c r="AF39" i="17"/>
  <c r="AG39" i="17"/>
  <c r="AH39" i="17"/>
  <c r="AI39" i="17"/>
  <c r="AJ39" i="17"/>
  <c r="AK39" i="17"/>
  <c r="AL39" i="17"/>
  <c r="AM39" i="17"/>
  <c r="AN39" i="17"/>
  <c r="AO39" i="17"/>
  <c r="Q40" i="17"/>
  <c r="R40" i="17"/>
  <c r="S40" i="17"/>
  <c r="T40" i="17"/>
  <c r="U40" i="17"/>
  <c r="V40" i="17"/>
  <c r="W40" i="17"/>
  <c r="X40" i="17"/>
  <c r="Y40" i="17"/>
  <c r="Z40" i="17"/>
  <c r="AA40" i="17"/>
  <c r="AB40" i="17"/>
  <c r="AC40" i="17"/>
  <c r="AD40" i="17"/>
  <c r="AE40" i="17"/>
  <c r="AF40" i="17"/>
  <c r="AG40" i="17"/>
  <c r="AH40" i="17"/>
  <c r="AI40" i="17"/>
  <c r="AJ40" i="17"/>
  <c r="AK40" i="17"/>
  <c r="AL40" i="17"/>
  <c r="AM40" i="17"/>
  <c r="AN40" i="17"/>
  <c r="AO40" i="17"/>
  <c r="Q41" i="17"/>
  <c r="R41" i="17"/>
  <c r="S41" i="17"/>
  <c r="T41" i="17"/>
  <c r="U41" i="17"/>
  <c r="V41" i="17"/>
  <c r="W41" i="17"/>
  <c r="X41" i="17"/>
  <c r="Y41" i="17"/>
  <c r="Z41" i="17"/>
  <c r="AA41" i="17"/>
  <c r="AB41" i="17"/>
  <c r="AC41" i="17"/>
  <c r="AD41" i="17"/>
  <c r="AE41" i="17"/>
  <c r="AF41" i="17"/>
  <c r="AG41" i="17"/>
  <c r="AH41" i="17"/>
  <c r="AI41" i="17"/>
  <c r="AJ41" i="17"/>
  <c r="AK41" i="17"/>
  <c r="AL41" i="17"/>
  <c r="AM41" i="17"/>
  <c r="AN41" i="17"/>
  <c r="AO41" i="17"/>
  <c r="Q42" i="17"/>
  <c r="R42" i="17"/>
  <c r="S42" i="17"/>
  <c r="T42" i="17"/>
  <c r="U42" i="17"/>
  <c r="V42" i="17"/>
  <c r="W42" i="17"/>
  <c r="X42" i="17"/>
  <c r="Y42" i="17"/>
  <c r="Z42" i="17"/>
  <c r="AA42" i="17"/>
  <c r="AB42" i="17"/>
  <c r="AC42" i="17"/>
  <c r="AD42" i="17"/>
  <c r="AE42" i="17"/>
  <c r="AF42" i="17"/>
  <c r="AG42" i="17"/>
  <c r="AH42" i="17"/>
  <c r="AI42" i="17"/>
  <c r="AJ42" i="17"/>
  <c r="AK42" i="17"/>
  <c r="AL42" i="17"/>
  <c r="AM42" i="17"/>
  <c r="AN42" i="17"/>
  <c r="AO42" i="17"/>
  <c r="Q43" i="17"/>
  <c r="R43" i="17"/>
  <c r="S43" i="17"/>
  <c r="T43" i="17"/>
  <c r="U43" i="17"/>
  <c r="V43" i="17"/>
  <c r="W43" i="17"/>
  <c r="X43" i="17"/>
  <c r="Y43" i="17"/>
  <c r="Z43" i="17"/>
  <c r="AA43" i="17"/>
  <c r="AB43" i="17"/>
  <c r="AC43" i="17"/>
  <c r="AD43" i="17"/>
  <c r="AE43" i="17"/>
  <c r="AF43" i="17"/>
  <c r="AG43" i="17"/>
  <c r="AH43" i="17"/>
  <c r="AI43" i="17"/>
  <c r="AJ43" i="17"/>
  <c r="AK43" i="17"/>
  <c r="AL43" i="17"/>
  <c r="AM43" i="17"/>
  <c r="AN43" i="17"/>
  <c r="AO43" i="17"/>
  <c r="Q44" i="17"/>
  <c r="R44" i="17"/>
  <c r="S44" i="17"/>
  <c r="T44" i="17"/>
  <c r="U44" i="17"/>
  <c r="V44" i="17"/>
  <c r="W44" i="17"/>
  <c r="X44" i="17"/>
  <c r="Y44" i="17"/>
  <c r="Z44" i="17"/>
  <c r="AA44" i="17"/>
  <c r="AB44" i="17"/>
  <c r="AC44" i="17"/>
  <c r="AD44" i="17"/>
  <c r="AE44" i="17"/>
  <c r="AF44" i="17"/>
  <c r="AG44" i="17"/>
  <c r="AH44" i="17"/>
  <c r="AI44" i="17"/>
  <c r="AJ44" i="17"/>
  <c r="AK44" i="17"/>
  <c r="AL44" i="17"/>
  <c r="AM44" i="17"/>
  <c r="AN44" i="17"/>
  <c r="AO44" i="17"/>
  <c r="Q45" i="17"/>
  <c r="R45" i="17"/>
  <c r="S45" i="17"/>
  <c r="T45" i="17"/>
  <c r="U45" i="17"/>
  <c r="V45" i="17"/>
  <c r="W45" i="17"/>
  <c r="X45" i="17"/>
  <c r="Y45" i="17"/>
  <c r="Z45" i="17"/>
  <c r="AA45" i="17"/>
  <c r="AB45" i="17"/>
  <c r="AC45" i="17"/>
  <c r="AD45" i="17"/>
  <c r="AE45" i="17"/>
  <c r="AF45" i="17"/>
  <c r="AG45" i="17"/>
  <c r="AH45" i="17"/>
  <c r="AI45" i="17"/>
  <c r="AJ45" i="17"/>
  <c r="AK45" i="17"/>
  <c r="AL45" i="17"/>
  <c r="AM45" i="17"/>
  <c r="AN45" i="17"/>
  <c r="AO45" i="17"/>
  <c r="Q46" i="17"/>
  <c r="R46" i="17"/>
  <c r="S46" i="17"/>
  <c r="T46" i="17"/>
  <c r="U46" i="17"/>
  <c r="V46" i="17"/>
  <c r="W46" i="17"/>
  <c r="X46" i="17"/>
  <c r="Y46" i="17"/>
  <c r="Z46" i="17"/>
  <c r="AA46" i="17"/>
  <c r="AB46" i="17"/>
  <c r="AC46" i="17"/>
  <c r="AD46" i="17"/>
  <c r="AE46" i="17"/>
  <c r="AF46" i="17"/>
  <c r="AG46" i="17"/>
  <c r="AH46" i="17"/>
  <c r="AI46" i="17"/>
  <c r="AJ46" i="17"/>
  <c r="AK46" i="17"/>
  <c r="AL46" i="17"/>
  <c r="AM46" i="17"/>
  <c r="AN46" i="17"/>
  <c r="AO46" i="17"/>
  <c r="Q47" i="17"/>
  <c r="R47" i="17"/>
  <c r="S47" i="17"/>
  <c r="T47" i="17"/>
  <c r="U47" i="17"/>
  <c r="V47" i="17"/>
  <c r="W47" i="17"/>
  <c r="X47" i="17"/>
  <c r="Y47" i="17"/>
  <c r="Z47" i="17"/>
  <c r="AA47" i="17"/>
  <c r="AB47" i="17"/>
  <c r="AC47" i="17"/>
  <c r="AD47" i="17"/>
  <c r="AE47" i="17"/>
  <c r="AF47" i="17"/>
  <c r="AG47" i="17"/>
  <c r="AH47" i="17"/>
  <c r="AI47" i="17"/>
  <c r="AJ47" i="17"/>
  <c r="AK47" i="17"/>
  <c r="AL47" i="17"/>
  <c r="AM47" i="17"/>
  <c r="AN47" i="17"/>
  <c r="AO47" i="17"/>
  <c r="Q48" i="17"/>
  <c r="R48" i="17"/>
  <c r="S48" i="17"/>
  <c r="T48" i="17"/>
  <c r="U48" i="17"/>
  <c r="V48" i="17"/>
  <c r="W48" i="17"/>
  <c r="X48" i="17"/>
  <c r="Y48" i="17"/>
  <c r="Z48" i="17"/>
  <c r="AA48" i="17"/>
  <c r="AB48" i="17"/>
  <c r="AC48" i="17"/>
  <c r="AD48" i="17"/>
  <c r="AE48" i="17"/>
  <c r="AF48" i="17"/>
  <c r="AG48" i="17"/>
  <c r="AH48" i="17"/>
  <c r="AI48" i="17"/>
  <c r="AJ48" i="17"/>
  <c r="AK48" i="17"/>
  <c r="AL48" i="17"/>
  <c r="AM48" i="17"/>
  <c r="AN48" i="17"/>
  <c r="AO48" i="17"/>
  <c r="Q49" i="17"/>
  <c r="R49" i="17"/>
  <c r="S49" i="17"/>
  <c r="T49" i="17"/>
  <c r="U49" i="17"/>
  <c r="V49" i="17"/>
  <c r="W49" i="17"/>
  <c r="X49" i="17"/>
  <c r="Y49" i="17"/>
  <c r="Z49" i="17"/>
  <c r="AA49" i="17"/>
  <c r="AB49" i="17"/>
  <c r="AC49" i="17"/>
  <c r="AD49" i="17"/>
  <c r="AE49" i="17"/>
  <c r="AF49" i="17"/>
  <c r="AG49" i="17"/>
  <c r="AH49" i="17"/>
  <c r="AI49" i="17"/>
  <c r="AJ49" i="17"/>
  <c r="AK49" i="17"/>
  <c r="AL49" i="17"/>
  <c r="AM49" i="17"/>
  <c r="AN49" i="17"/>
  <c r="AO49" i="17"/>
  <c r="Q50" i="17"/>
  <c r="R50" i="17"/>
  <c r="S50" i="17"/>
  <c r="T50" i="17"/>
  <c r="U50" i="17"/>
  <c r="V50" i="17"/>
  <c r="W50" i="17"/>
  <c r="X50" i="17"/>
  <c r="Y50" i="17"/>
  <c r="Z50" i="17"/>
  <c r="AA50" i="17"/>
  <c r="AB50" i="17"/>
  <c r="AC50" i="17"/>
  <c r="AD50" i="17"/>
  <c r="AE50" i="17"/>
  <c r="AF50" i="17"/>
  <c r="AG50" i="17"/>
  <c r="AH50" i="17"/>
  <c r="AI50" i="17"/>
  <c r="AJ50" i="17"/>
  <c r="AK50" i="17"/>
  <c r="AL50" i="17"/>
  <c r="AM50" i="17"/>
  <c r="AN50" i="17"/>
  <c r="AO50" i="17"/>
  <c r="Q51" i="17"/>
  <c r="R51" i="17"/>
  <c r="S51" i="17"/>
  <c r="T51" i="17"/>
  <c r="U51" i="17"/>
  <c r="V51" i="17"/>
  <c r="W51" i="17"/>
  <c r="X51" i="17"/>
  <c r="Y51" i="17"/>
  <c r="Z51" i="17"/>
  <c r="AA51" i="17"/>
  <c r="AB51" i="17"/>
  <c r="AC51" i="17"/>
  <c r="AD51" i="17"/>
  <c r="AE51" i="17"/>
  <c r="AF51" i="17"/>
  <c r="AG51" i="17"/>
  <c r="AH51" i="17"/>
  <c r="AI51" i="17"/>
  <c r="AJ51" i="17"/>
  <c r="AK51" i="17"/>
  <c r="AL51" i="17"/>
  <c r="AM51" i="17"/>
  <c r="AN51" i="17"/>
  <c r="AO51" i="17"/>
  <c r="Q52" i="17"/>
  <c r="R52" i="17"/>
  <c r="S52" i="17"/>
  <c r="T52" i="17"/>
  <c r="U52" i="17"/>
  <c r="V52" i="17"/>
  <c r="W52" i="17"/>
  <c r="X52" i="17"/>
  <c r="Y52" i="17"/>
  <c r="Z52" i="17"/>
  <c r="AA52" i="17"/>
  <c r="AB52" i="17"/>
  <c r="AC52" i="17"/>
  <c r="AD52" i="17"/>
  <c r="AE52" i="17"/>
  <c r="AF52" i="17"/>
  <c r="AG52" i="17"/>
  <c r="AH52" i="17"/>
  <c r="AI52" i="17"/>
  <c r="AJ52" i="17"/>
  <c r="AK52" i="17"/>
  <c r="AL52" i="17"/>
  <c r="AM52" i="17"/>
  <c r="AN52" i="17"/>
  <c r="AO52" i="17"/>
  <c r="Q53" i="17"/>
  <c r="R53" i="17"/>
  <c r="S53" i="17"/>
  <c r="T53" i="17"/>
  <c r="U53" i="17"/>
  <c r="V53" i="17"/>
  <c r="W53" i="17"/>
  <c r="X53" i="17"/>
  <c r="Y53" i="17"/>
  <c r="Z53" i="17"/>
  <c r="AA53" i="17"/>
  <c r="AB53" i="17"/>
  <c r="AC53" i="17"/>
  <c r="AD53" i="17"/>
  <c r="AE53" i="17"/>
  <c r="AF53" i="17"/>
  <c r="AG53" i="17"/>
  <c r="AH53" i="17"/>
  <c r="AI53" i="17"/>
  <c r="AJ53" i="17"/>
  <c r="AK53" i="17"/>
  <c r="AL53" i="17"/>
  <c r="AM53" i="17"/>
  <c r="AN53" i="17"/>
  <c r="AO53" i="17"/>
  <c r="Q54" i="17"/>
  <c r="R54" i="17"/>
  <c r="S54" i="17"/>
  <c r="T54" i="17"/>
  <c r="U54" i="17"/>
  <c r="V54" i="17"/>
  <c r="W54" i="17"/>
  <c r="X54" i="17"/>
  <c r="Y54" i="17"/>
  <c r="Z54" i="17"/>
  <c r="AA54" i="17"/>
  <c r="AB54" i="17"/>
  <c r="AC54" i="17"/>
  <c r="AD54" i="17"/>
  <c r="AE54" i="17"/>
  <c r="AF54" i="17"/>
  <c r="AG54" i="17"/>
  <c r="AH54" i="17"/>
  <c r="AI54" i="17"/>
  <c r="AJ54" i="17"/>
  <c r="AK54" i="17"/>
  <c r="AL54" i="17"/>
  <c r="AM54" i="17"/>
  <c r="AN54" i="17"/>
  <c r="AO54" i="17"/>
  <c r="Q55" i="17"/>
  <c r="R55" i="17"/>
  <c r="S55" i="17"/>
  <c r="T55" i="17"/>
  <c r="U55" i="17"/>
  <c r="V55" i="17"/>
  <c r="W55" i="17"/>
  <c r="X55" i="17"/>
  <c r="Y55" i="17"/>
  <c r="Z55" i="17"/>
  <c r="AA55" i="17"/>
  <c r="AB55" i="17"/>
  <c r="AC55" i="17"/>
  <c r="AD55" i="17"/>
  <c r="AE55" i="17"/>
  <c r="AF55" i="17"/>
  <c r="AG55" i="17"/>
  <c r="AH55" i="17"/>
  <c r="AI55" i="17"/>
  <c r="AJ55" i="17"/>
  <c r="AK55" i="17"/>
  <c r="AL55" i="17"/>
  <c r="AM55" i="17"/>
  <c r="AN55" i="17"/>
  <c r="AO55" i="17"/>
  <c r="Q56" i="17"/>
  <c r="R56" i="17"/>
  <c r="S56" i="17"/>
  <c r="T56" i="17"/>
  <c r="U56" i="17"/>
  <c r="V56" i="17"/>
  <c r="W56" i="17"/>
  <c r="X56" i="17"/>
  <c r="Y56" i="17"/>
  <c r="Z56" i="17"/>
  <c r="AA56" i="17"/>
  <c r="AB56" i="17"/>
  <c r="AC56" i="17"/>
  <c r="AD56" i="17"/>
  <c r="AE56" i="17"/>
  <c r="AF56" i="17"/>
  <c r="AG56" i="17"/>
  <c r="AH56" i="17"/>
  <c r="AI56" i="17"/>
  <c r="AJ56" i="17"/>
  <c r="AK56" i="17"/>
  <c r="AL56" i="17"/>
  <c r="AM56" i="17"/>
  <c r="AN56" i="17"/>
  <c r="AO56" i="17"/>
  <c r="Q57" i="17"/>
  <c r="R57" i="17"/>
  <c r="S57" i="17"/>
  <c r="T57" i="17"/>
  <c r="U57" i="17"/>
  <c r="V57" i="17"/>
  <c r="W57" i="17"/>
  <c r="X57" i="17"/>
  <c r="Y57" i="17"/>
  <c r="Z57" i="17"/>
  <c r="AA57" i="17"/>
  <c r="AB57" i="17"/>
  <c r="AC57" i="17"/>
  <c r="AD57" i="17"/>
  <c r="AE57" i="17"/>
  <c r="AF57" i="17"/>
  <c r="AG57" i="17"/>
  <c r="AH57" i="17"/>
  <c r="AI57" i="17"/>
  <c r="AJ57" i="17"/>
  <c r="AK57" i="17"/>
  <c r="AL57" i="17"/>
  <c r="AM57" i="17"/>
  <c r="AN57" i="17"/>
  <c r="AO57" i="17"/>
  <c r="Q58" i="17"/>
  <c r="R58" i="17"/>
  <c r="S58" i="17"/>
  <c r="T58" i="17"/>
  <c r="U58" i="17"/>
  <c r="V58" i="17"/>
  <c r="W58" i="17"/>
  <c r="X58" i="17"/>
  <c r="Y58" i="17"/>
  <c r="Z58" i="17"/>
  <c r="AA58" i="17"/>
  <c r="AB58" i="17"/>
  <c r="AC58" i="17"/>
  <c r="AD58" i="17"/>
  <c r="AE58" i="17"/>
  <c r="AF58" i="17"/>
  <c r="AG58" i="17"/>
  <c r="AH58" i="17"/>
  <c r="AI58" i="17"/>
  <c r="AJ58" i="17"/>
  <c r="AK58" i="17"/>
  <c r="AL58" i="17"/>
  <c r="AM58" i="17"/>
  <c r="AN58" i="17"/>
  <c r="AO58" i="17"/>
  <c r="Q59" i="17"/>
  <c r="R59" i="17"/>
  <c r="S59" i="17"/>
  <c r="T59" i="17"/>
  <c r="U59" i="17"/>
  <c r="V59" i="17"/>
  <c r="W59" i="17"/>
  <c r="X59" i="17"/>
  <c r="Y59" i="17"/>
  <c r="Z59" i="17"/>
  <c r="AA59" i="17"/>
  <c r="AB59" i="17"/>
  <c r="AC59" i="17"/>
  <c r="AD59" i="17"/>
  <c r="AE59" i="17"/>
  <c r="AF59" i="17"/>
  <c r="AG59" i="17"/>
  <c r="AH59" i="17"/>
  <c r="AI59" i="17"/>
  <c r="AJ59" i="17"/>
  <c r="AK59" i="17"/>
  <c r="AL59" i="17"/>
  <c r="AM59" i="17"/>
  <c r="AN59" i="17"/>
  <c r="AO59" i="17"/>
  <c r="Q60" i="17"/>
  <c r="R60" i="17"/>
  <c r="S60" i="17"/>
  <c r="T60" i="17"/>
  <c r="U60" i="17"/>
  <c r="V60" i="17"/>
  <c r="W60" i="17"/>
  <c r="X60" i="17"/>
  <c r="Y60" i="17"/>
  <c r="Z60" i="17"/>
  <c r="AA60" i="17"/>
  <c r="AB60" i="17"/>
  <c r="AC60" i="17"/>
  <c r="AD60" i="17"/>
  <c r="AE60" i="17"/>
  <c r="AF60" i="17"/>
  <c r="AG60" i="17"/>
  <c r="AH60" i="17"/>
  <c r="AI60" i="17"/>
  <c r="AJ60" i="17"/>
  <c r="AK60" i="17"/>
  <c r="AL60" i="17"/>
  <c r="AM60" i="17"/>
  <c r="AN60" i="17"/>
  <c r="AO60" i="17"/>
  <c r="Q61" i="17"/>
  <c r="R61" i="17"/>
  <c r="S61" i="17"/>
  <c r="T61" i="17"/>
  <c r="U61" i="17"/>
  <c r="V61" i="17"/>
  <c r="W61" i="17"/>
  <c r="X61" i="17"/>
  <c r="Y61" i="17"/>
  <c r="Z61" i="17"/>
  <c r="AA61" i="17"/>
  <c r="AB61" i="17"/>
  <c r="AC61" i="17"/>
  <c r="AD61" i="17"/>
  <c r="AE61" i="17"/>
  <c r="AF61" i="17"/>
  <c r="AG61" i="17"/>
  <c r="AH61" i="17"/>
  <c r="AI61" i="17"/>
  <c r="AJ61" i="17"/>
  <c r="AK61" i="17"/>
  <c r="AL61" i="17"/>
  <c r="AM61" i="17"/>
  <c r="AN61" i="17"/>
  <c r="AO61" i="17"/>
  <c r="J27" i="17" l="1"/>
  <c r="B24" i="16"/>
  <c r="C24" i="16"/>
  <c r="D24" i="16"/>
  <c r="E24" i="16"/>
  <c r="F24" i="16"/>
  <c r="G24" i="16"/>
  <c r="B22" i="16"/>
  <c r="C22" i="16"/>
  <c r="D22" i="16"/>
  <c r="E22" i="16"/>
  <c r="F22" i="16"/>
  <c r="G22" i="16"/>
  <c r="B23" i="16"/>
  <c r="C23" i="16"/>
  <c r="D23" i="16"/>
  <c r="E23" i="16"/>
  <c r="F23" i="16"/>
  <c r="G23" i="16"/>
  <c r="O11" i="16"/>
  <c r="C15" i="16"/>
  <c r="A1" i="16"/>
  <c r="B1" i="16"/>
  <c r="C1" i="16"/>
  <c r="D1" i="16"/>
  <c r="E1" i="16"/>
  <c r="F1" i="16"/>
  <c r="G1" i="16"/>
  <c r="H1" i="16"/>
  <c r="I1" i="16"/>
  <c r="J1" i="16"/>
  <c r="K1" i="16"/>
  <c r="L1" i="16"/>
  <c r="M1" i="16"/>
  <c r="N1" i="16"/>
  <c r="O1" i="16"/>
  <c r="P1" i="16"/>
  <c r="Q1" i="16"/>
  <c r="R1" i="16"/>
  <c r="S1" i="16"/>
  <c r="T1" i="16"/>
  <c r="U1" i="16"/>
  <c r="V1" i="16"/>
  <c r="W1" i="16"/>
  <c r="X1" i="16"/>
  <c r="Y1" i="16"/>
  <c r="Z1" i="16"/>
  <c r="AA1" i="16"/>
  <c r="AB1" i="16"/>
  <c r="AC1" i="16"/>
  <c r="AD1" i="16"/>
  <c r="AE1" i="16"/>
  <c r="AF1" i="16"/>
  <c r="AG1" i="16"/>
  <c r="AH1" i="16"/>
  <c r="AI1" i="16"/>
  <c r="AJ1" i="16"/>
  <c r="A2" i="16"/>
  <c r="B2" i="16"/>
  <c r="C2" i="16"/>
  <c r="D2" i="16"/>
  <c r="E2" i="16"/>
  <c r="F2" i="16"/>
  <c r="G2" i="16"/>
  <c r="H2" i="16"/>
  <c r="I2" i="16"/>
  <c r="J2" i="16"/>
  <c r="K2" i="16"/>
  <c r="L2" i="16"/>
  <c r="M2" i="16"/>
  <c r="N2" i="16"/>
  <c r="O2" i="16"/>
  <c r="P2" i="16"/>
  <c r="Q2" i="16"/>
  <c r="R2" i="16"/>
  <c r="S2" i="16"/>
  <c r="T2" i="16"/>
  <c r="U2" i="16"/>
  <c r="V2" i="16"/>
  <c r="W2" i="16"/>
  <c r="X2" i="16"/>
  <c r="Y2" i="16"/>
  <c r="Z2" i="16"/>
  <c r="AA2" i="16"/>
  <c r="AB2" i="16"/>
  <c r="AC2" i="16"/>
  <c r="AD2" i="16"/>
  <c r="AE2" i="16"/>
  <c r="AF2" i="16"/>
  <c r="AG2" i="16"/>
  <c r="AH2" i="16"/>
  <c r="AI2" i="16"/>
  <c r="AJ2" i="16"/>
  <c r="B3" i="16"/>
  <c r="C3" i="16"/>
  <c r="D3" i="16"/>
  <c r="E3" i="16"/>
  <c r="F3" i="16"/>
  <c r="G3" i="16"/>
  <c r="H3" i="16"/>
  <c r="I3" i="16"/>
  <c r="J3" i="16"/>
  <c r="K3" i="16"/>
  <c r="L3" i="16"/>
  <c r="M3" i="16"/>
  <c r="N3" i="16"/>
  <c r="O3" i="16"/>
  <c r="P3" i="16"/>
  <c r="Q3" i="16"/>
  <c r="R3" i="16"/>
  <c r="S3" i="16"/>
  <c r="T3" i="16"/>
  <c r="U3" i="16"/>
  <c r="V3" i="16"/>
  <c r="W3" i="16"/>
  <c r="X3" i="16"/>
  <c r="Y3" i="16"/>
  <c r="Z3" i="16"/>
  <c r="AA3" i="16"/>
  <c r="AB3" i="16"/>
  <c r="AC3" i="16"/>
  <c r="AD3" i="16"/>
  <c r="AE3" i="16"/>
  <c r="AF3" i="16"/>
  <c r="AG3" i="16"/>
  <c r="AH3" i="16"/>
  <c r="AI3" i="16"/>
  <c r="AJ3" i="16"/>
  <c r="B4" i="16"/>
  <c r="C4" i="16"/>
  <c r="D4" i="16"/>
  <c r="E4" i="16"/>
  <c r="F4" i="16"/>
  <c r="G4" i="16"/>
  <c r="H4" i="16"/>
  <c r="I4" i="16"/>
  <c r="J4" i="16"/>
  <c r="K4" i="16"/>
  <c r="L4" i="16"/>
  <c r="M4" i="16"/>
  <c r="N4" i="16"/>
  <c r="O4" i="16"/>
  <c r="P4" i="16"/>
  <c r="Q4" i="16"/>
  <c r="R4" i="16"/>
  <c r="S4" i="16"/>
  <c r="T4" i="16"/>
  <c r="U4" i="16"/>
  <c r="V4" i="16"/>
  <c r="W4" i="16"/>
  <c r="X4" i="16"/>
  <c r="Y4" i="16"/>
  <c r="Z4" i="16"/>
  <c r="AA4" i="16"/>
  <c r="AB4" i="16"/>
  <c r="AC4" i="16"/>
  <c r="AD4" i="16"/>
  <c r="AE4" i="16"/>
  <c r="AF4" i="16"/>
  <c r="AG4" i="16"/>
  <c r="AH4" i="16"/>
  <c r="AI4" i="16"/>
  <c r="AJ4" i="16"/>
  <c r="B5" i="16"/>
  <c r="C5" i="16"/>
  <c r="D5" i="16"/>
  <c r="E5" i="16"/>
  <c r="F5" i="16"/>
  <c r="G5" i="16"/>
  <c r="H5" i="16"/>
  <c r="I5" i="16"/>
  <c r="J5" i="16"/>
  <c r="K5" i="16"/>
  <c r="L5" i="16"/>
  <c r="M5" i="16"/>
  <c r="N5" i="16"/>
  <c r="O5" i="16"/>
  <c r="P5" i="16"/>
  <c r="Q5" i="16"/>
  <c r="R5" i="16"/>
  <c r="S5" i="16"/>
  <c r="T5" i="16"/>
  <c r="U5" i="16"/>
  <c r="V5" i="16"/>
  <c r="W5" i="16"/>
  <c r="X5" i="16"/>
  <c r="Y5" i="16"/>
  <c r="Z5" i="16"/>
  <c r="AA5" i="16"/>
  <c r="AB5" i="16"/>
  <c r="AC5" i="16"/>
  <c r="AD5" i="16"/>
  <c r="AE5" i="16"/>
  <c r="AF5" i="16"/>
  <c r="AG5" i="16"/>
  <c r="AH5" i="16"/>
  <c r="AI5" i="16"/>
  <c r="AJ5" i="16"/>
  <c r="C13" i="16"/>
  <c r="D13" i="16"/>
  <c r="E13" i="16"/>
  <c r="F13" i="16"/>
  <c r="G13" i="16"/>
  <c r="C14" i="16"/>
  <c r="D14" i="16"/>
  <c r="E14" i="16"/>
  <c r="F14" i="16"/>
  <c r="G14" i="16"/>
  <c r="B15" i="16"/>
  <c r="F15" i="16"/>
  <c r="G15" i="16"/>
  <c r="B16" i="16"/>
  <c r="C16" i="16"/>
  <c r="D16" i="16"/>
  <c r="E16" i="16"/>
  <c r="F16" i="16"/>
  <c r="G16" i="16"/>
  <c r="B17" i="16"/>
  <c r="C17" i="16"/>
  <c r="D17" i="16"/>
  <c r="E17" i="16"/>
  <c r="F17" i="16"/>
  <c r="G17" i="16"/>
  <c r="B18" i="16"/>
  <c r="C18" i="16"/>
  <c r="D18" i="16"/>
  <c r="E18" i="16"/>
  <c r="F18" i="16"/>
  <c r="G18" i="16"/>
  <c r="B19" i="16"/>
  <c r="C19" i="16"/>
  <c r="D19" i="16"/>
  <c r="E19" i="16"/>
  <c r="F19" i="16"/>
  <c r="G19" i="16"/>
  <c r="B20" i="16"/>
  <c r="C20" i="16"/>
  <c r="D20" i="16"/>
  <c r="E20" i="16"/>
  <c r="F20" i="16"/>
  <c r="G20" i="16"/>
  <c r="B21" i="16"/>
  <c r="C21" i="16"/>
  <c r="D21" i="16"/>
  <c r="E21" i="16"/>
  <c r="F21" i="16"/>
  <c r="G21" i="16"/>
  <c r="AK1" i="16"/>
  <c r="AK2" i="16"/>
  <c r="AK3" i="16"/>
  <c r="AK4" i="16"/>
  <c r="AK5" i="16"/>
  <c r="B6" i="16"/>
  <c r="C6" i="16"/>
  <c r="D6" i="16"/>
  <c r="E6" i="16"/>
  <c r="F6" i="16"/>
  <c r="G6" i="16"/>
  <c r="H6" i="16"/>
  <c r="I6" i="16"/>
  <c r="J6" i="16"/>
  <c r="K6" i="16"/>
  <c r="L6" i="16"/>
  <c r="M6" i="16"/>
  <c r="N6" i="16"/>
  <c r="O6" i="16"/>
  <c r="P6" i="16"/>
  <c r="Q6" i="16"/>
  <c r="R6" i="16"/>
  <c r="S6" i="16"/>
  <c r="T6" i="16"/>
  <c r="U6" i="16"/>
  <c r="V6" i="16"/>
  <c r="W6" i="16"/>
  <c r="X6" i="16"/>
  <c r="Y6" i="16"/>
  <c r="Z6" i="16"/>
  <c r="AA6" i="16"/>
  <c r="AB6" i="16"/>
  <c r="AC6" i="16"/>
  <c r="AD6" i="16"/>
  <c r="AE6" i="16"/>
  <c r="AF6" i="16"/>
  <c r="AG6" i="16"/>
  <c r="AH6" i="16"/>
  <c r="AI6" i="16"/>
  <c r="AJ6" i="16"/>
  <c r="AK6" i="16"/>
  <c r="B7" i="16"/>
  <c r="C7" i="16"/>
  <c r="D7" i="16"/>
  <c r="E7" i="16"/>
  <c r="F7" i="16"/>
  <c r="G7" i="16"/>
  <c r="H7" i="16"/>
  <c r="I7" i="16"/>
  <c r="J7" i="16"/>
  <c r="K7" i="16"/>
  <c r="L7" i="16"/>
  <c r="M7" i="16"/>
  <c r="N7" i="16"/>
  <c r="O7" i="16"/>
  <c r="P7" i="16"/>
  <c r="Q7" i="16"/>
  <c r="R7" i="16"/>
  <c r="S7" i="16"/>
  <c r="T7" i="16"/>
  <c r="U7" i="16"/>
  <c r="V7" i="16"/>
  <c r="W7" i="16"/>
  <c r="X7" i="16"/>
  <c r="Y7" i="16"/>
  <c r="Z7" i="16"/>
  <c r="AA7" i="16"/>
  <c r="AB7" i="16"/>
  <c r="AC7" i="16"/>
  <c r="AD7" i="16"/>
  <c r="AE7" i="16"/>
  <c r="AF7" i="16"/>
  <c r="AG7" i="16"/>
  <c r="AH7" i="16"/>
  <c r="AI7" i="16"/>
  <c r="AJ7" i="16"/>
  <c r="AK7" i="16"/>
  <c r="B9" i="16"/>
  <c r="C9" i="16"/>
  <c r="D9" i="16"/>
  <c r="E9" i="16"/>
  <c r="F9" i="16"/>
  <c r="G9" i="16"/>
  <c r="H9" i="16"/>
  <c r="I9" i="16"/>
  <c r="J9" i="16"/>
  <c r="K9" i="16"/>
  <c r="L9" i="16"/>
  <c r="M9" i="16"/>
  <c r="N9" i="16"/>
  <c r="O9" i="16"/>
  <c r="P9" i="16"/>
  <c r="Q9" i="16"/>
  <c r="R9" i="16"/>
  <c r="S9" i="16"/>
  <c r="T9" i="16"/>
  <c r="U9" i="16"/>
  <c r="V9" i="16"/>
  <c r="W9" i="16"/>
  <c r="X9" i="16"/>
  <c r="Y9" i="16"/>
  <c r="Z9" i="16"/>
  <c r="AA9" i="16"/>
  <c r="AB9" i="16"/>
  <c r="AC9" i="16"/>
  <c r="AD9" i="16"/>
  <c r="AE9" i="16"/>
  <c r="AF9" i="16"/>
  <c r="AG9" i="16"/>
  <c r="AH9" i="16"/>
  <c r="AI9" i="16"/>
  <c r="AJ9" i="16"/>
  <c r="AK9" i="16"/>
  <c r="B10" i="16"/>
  <c r="C10" i="16"/>
  <c r="D10" i="16"/>
  <c r="E10" i="16"/>
  <c r="F10" i="16"/>
  <c r="G10" i="16"/>
  <c r="H10" i="16"/>
  <c r="I10" i="16"/>
  <c r="J10" i="16"/>
  <c r="K10" i="16"/>
  <c r="L10" i="16"/>
  <c r="M10" i="16"/>
  <c r="N10" i="16"/>
  <c r="O10" i="16"/>
  <c r="P10" i="16"/>
  <c r="Q10" i="16"/>
  <c r="R10" i="16"/>
  <c r="S10" i="16"/>
  <c r="T10" i="16"/>
  <c r="U10" i="16"/>
  <c r="V10" i="16"/>
  <c r="W10" i="16"/>
  <c r="X10" i="16"/>
  <c r="Y10" i="16"/>
  <c r="Z10" i="16"/>
  <c r="AA10" i="16"/>
  <c r="AB10" i="16"/>
  <c r="AC10" i="16"/>
  <c r="AD10" i="16"/>
  <c r="AE10" i="16"/>
  <c r="AF10" i="16"/>
  <c r="AG10" i="16"/>
  <c r="AH10" i="16"/>
  <c r="AI10" i="16"/>
  <c r="AJ10" i="16"/>
  <c r="AK10" i="16"/>
  <c r="B11" i="16"/>
  <c r="C11" i="16"/>
  <c r="D11" i="16"/>
  <c r="E11" i="16"/>
  <c r="F11" i="16"/>
  <c r="G11" i="16"/>
  <c r="H11" i="16"/>
  <c r="I11" i="16"/>
  <c r="J11" i="16"/>
  <c r="K11" i="16"/>
  <c r="L11" i="16"/>
  <c r="M11" i="16"/>
  <c r="N11" i="16"/>
  <c r="P11" i="16"/>
  <c r="Q11" i="16"/>
  <c r="R11" i="16"/>
  <c r="S11" i="16"/>
  <c r="T11" i="16"/>
  <c r="U11" i="16"/>
  <c r="V11" i="16"/>
  <c r="W11" i="16"/>
  <c r="X11" i="16"/>
  <c r="Y11" i="16"/>
  <c r="Z11" i="16"/>
  <c r="AA11" i="16"/>
  <c r="AB11" i="16"/>
  <c r="AC11" i="16"/>
  <c r="AD11" i="16"/>
  <c r="AE11" i="16"/>
  <c r="AF11" i="16"/>
  <c r="AG11" i="16"/>
  <c r="AH11" i="16"/>
  <c r="AI11" i="16"/>
  <c r="AJ11" i="16"/>
  <c r="AK11" i="16"/>
  <c r="D15" i="16" l="1"/>
  <c r="E15" i="16"/>
  <c r="J16" i="2" l="1"/>
  <c r="D43" i="2" l="1"/>
  <c r="D41" i="2"/>
  <c r="C41" i="2"/>
  <c r="C19" i="2"/>
  <c r="H67" i="15"/>
  <c r="H66" i="15"/>
  <c r="H65" i="15"/>
  <c r="H64" i="15"/>
  <c r="H63" i="15"/>
  <c r="H62" i="15"/>
  <c r="H61" i="15"/>
  <c r="H60" i="15"/>
  <c r="G67" i="15"/>
  <c r="G66" i="15"/>
  <c r="G65" i="15"/>
  <c r="G64" i="15"/>
  <c r="G63" i="15"/>
  <c r="G62" i="15"/>
  <c r="G61" i="15"/>
  <c r="F61" i="15"/>
  <c r="G60" i="15"/>
  <c r="F67" i="15"/>
  <c r="F66" i="15"/>
  <c r="F65" i="15"/>
  <c r="F64" i="15"/>
  <c r="F63" i="15"/>
  <c r="F62" i="15"/>
  <c r="F60" i="15"/>
  <c r="E67" i="15"/>
  <c r="E66" i="15"/>
  <c r="E65" i="15"/>
  <c r="E64" i="15"/>
  <c r="E63" i="15"/>
  <c r="E62" i="15"/>
  <c r="E61" i="15"/>
  <c r="E60" i="15"/>
  <c r="D16" i="2"/>
  <c r="G43" i="2" l="1"/>
  <c r="I6" i="9"/>
  <c r="I8" i="9"/>
  <c r="J6" i="9"/>
  <c r="I19" i="2" s="1"/>
  <c r="K6" i="9"/>
  <c r="L6" i="9"/>
  <c r="I7" i="9"/>
  <c r="J7" i="9"/>
  <c r="K7" i="9"/>
  <c r="L7" i="9"/>
  <c r="J8" i="9"/>
  <c r="J19" i="2" s="1"/>
  <c r="K8" i="9"/>
  <c r="L8" i="9"/>
  <c r="B61" i="9"/>
  <c r="C61" i="9"/>
  <c r="D61" i="9"/>
  <c r="E61" i="9"/>
  <c r="F61" i="9"/>
  <c r="B62" i="9"/>
  <c r="C62" i="9"/>
  <c r="D62" i="9"/>
  <c r="E62" i="9"/>
  <c r="F62" i="9"/>
  <c r="A63" i="9"/>
  <c r="B63" i="9"/>
  <c r="C63" i="9"/>
  <c r="D63" i="9"/>
  <c r="E63" i="9"/>
  <c r="F63" i="9"/>
  <c r="A64" i="9"/>
  <c r="B64" i="9"/>
  <c r="C64" i="9"/>
  <c r="D64" i="9"/>
  <c r="E64" i="9"/>
  <c r="F64" i="9"/>
  <c r="A65" i="9"/>
  <c r="B65" i="9"/>
  <c r="C65" i="9"/>
  <c r="D65" i="9"/>
  <c r="E65" i="9"/>
  <c r="F65" i="9"/>
  <c r="A66" i="9"/>
  <c r="B66" i="9"/>
  <c r="C66" i="9"/>
  <c r="D66" i="9"/>
  <c r="E66" i="9"/>
  <c r="F66" i="9"/>
  <c r="A67" i="9"/>
  <c r="B67" i="9"/>
  <c r="C67" i="9"/>
  <c r="D67" i="9"/>
  <c r="E67" i="9"/>
  <c r="F67" i="9"/>
  <c r="A68" i="9"/>
  <c r="B68" i="9"/>
  <c r="C68" i="9"/>
  <c r="D68" i="9"/>
  <c r="E68" i="9"/>
  <c r="F68" i="9"/>
  <c r="A69" i="9"/>
  <c r="B69" i="9"/>
  <c r="C69" i="9"/>
  <c r="D69" i="9"/>
  <c r="E69" i="9"/>
  <c r="F69" i="9"/>
  <c r="A70" i="9"/>
  <c r="B70" i="9"/>
  <c r="C70" i="9"/>
  <c r="D70" i="9"/>
  <c r="E70" i="9"/>
  <c r="F70" i="9"/>
  <c r="A71" i="9"/>
  <c r="B71" i="9"/>
  <c r="C71" i="9"/>
  <c r="D71" i="9"/>
  <c r="E71" i="9"/>
  <c r="F71" i="9"/>
  <c r="A72" i="9"/>
  <c r="B72" i="9"/>
  <c r="C72" i="9"/>
  <c r="D72" i="9"/>
  <c r="E72" i="9"/>
  <c r="F72" i="9"/>
  <c r="A73" i="9"/>
  <c r="B73" i="9"/>
  <c r="C73" i="9"/>
  <c r="D73" i="9"/>
  <c r="E73" i="9"/>
  <c r="F73" i="9"/>
  <c r="A74" i="9"/>
  <c r="B74" i="9"/>
  <c r="C74" i="9"/>
  <c r="D74" i="9"/>
  <c r="E74" i="9"/>
  <c r="F74" i="9"/>
  <c r="A75" i="9"/>
  <c r="B75" i="9"/>
  <c r="C75" i="9"/>
  <c r="D75" i="9"/>
  <c r="E75" i="9"/>
  <c r="F75" i="9"/>
  <c r="A76" i="9"/>
  <c r="B76" i="9"/>
  <c r="C76" i="9"/>
  <c r="D76" i="9"/>
  <c r="E76" i="9"/>
  <c r="F76" i="9"/>
  <c r="A77" i="9"/>
  <c r="B77" i="9"/>
  <c r="C77" i="9"/>
  <c r="D77" i="9"/>
  <c r="E77" i="9"/>
  <c r="F77" i="9"/>
  <c r="A78" i="9"/>
  <c r="B78" i="9"/>
  <c r="C78" i="9"/>
  <c r="D78" i="9"/>
  <c r="E78" i="9"/>
  <c r="F78" i="9"/>
  <c r="A79" i="9"/>
  <c r="B79" i="9"/>
  <c r="C79" i="9"/>
  <c r="D79" i="9"/>
  <c r="E79" i="9"/>
  <c r="F79" i="9"/>
  <c r="A80" i="9"/>
  <c r="B80" i="9"/>
  <c r="C80" i="9"/>
  <c r="D80" i="9"/>
  <c r="E80" i="9"/>
  <c r="F80" i="9"/>
  <c r="A81" i="9"/>
  <c r="B81" i="9"/>
  <c r="C81" i="9"/>
  <c r="D81" i="9"/>
  <c r="E81" i="9"/>
  <c r="F81" i="9"/>
  <c r="A82" i="9"/>
  <c r="B82" i="9"/>
  <c r="C82" i="9"/>
  <c r="D82" i="9"/>
  <c r="E82" i="9"/>
  <c r="F82" i="9"/>
  <c r="A83" i="9"/>
  <c r="B83" i="9"/>
  <c r="C83" i="9"/>
  <c r="D83" i="9"/>
  <c r="E83" i="9"/>
  <c r="F83" i="9"/>
  <c r="A84" i="9"/>
  <c r="B84" i="9"/>
  <c r="C84" i="9"/>
  <c r="D84" i="9"/>
  <c r="E84" i="9"/>
  <c r="F84" i="9"/>
  <c r="A85" i="9"/>
  <c r="B85" i="9"/>
  <c r="C85" i="9"/>
  <c r="D85" i="9"/>
  <c r="E85" i="9"/>
  <c r="F85" i="9"/>
  <c r="A86" i="9"/>
  <c r="B86" i="9"/>
  <c r="C86" i="9"/>
  <c r="D86" i="9"/>
  <c r="E86" i="9"/>
  <c r="F86" i="9"/>
  <c r="A87" i="9"/>
  <c r="B87" i="9"/>
  <c r="C87" i="9"/>
  <c r="D87" i="9"/>
  <c r="E87" i="9"/>
  <c r="F87" i="9"/>
  <c r="A88" i="9"/>
  <c r="B88" i="9"/>
  <c r="C88" i="9"/>
  <c r="D88" i="9"/>
  <c r="E88" i="9"/>
  <c r="F88" i="9"/>
  <c r="A89" i="9"/>
  <c r="B89" i="9"/>
  <c r="C89" i="9"/>
  <c r="D89" i="9"/>
  <c r="E89" i="9"/>
  <c r="F89" i="9"/>
  <c r="A90" i="9"/>
  <c r="B90" i="9"/>
  <c r="C90" i="9"/>
  <c r="D90" i="9"/>
  <c r="E90" i="9"/>
  <c r="F90" i="9"/>
  <c r="B31" i="9"/>
  <c r="C31" i="9"/>
  <c r="D31" i="9"/>
  <c r="E31" i="9"/>
  <c r="F31" i="9"/>
  <c r="B32" i="9"/>
  <c r="C32" i="9"/>
  <c r="D32" i="9"/>
  <c r="E32" i="9"/>
  <c r="F32" i="9"/>
  <c r="A33" i="9"/>
  <c r="B33" i="9"/>
  <c r="C33" i="9"/>
  <c r="D33" i="9"/>
  <c r="E33" i="9"/>
  <c r="F33" i="9"/>
  <c r="A34" i="9"/>
  <c r="B34" i="9"/>
  <c r="C34" i="9"/>
  <c r="D34" i="9"/>
  <c r="E34" i="9"/>
  <c r="F34" i="9"/>
  <c r="A35" i="9"/>
  <c r="B35" i="9"/>
  <c r="C35" i="9"/>
  <c r="D35" i="9"/>
  <c r="E35" i="9"/>
  <c r="F35" i="9"/>
  <c r="A36" i="9"/>
  <c r="B36" i="9"/>
  <c r="C36" i="9"/>
  <c r="D36" i="9"/>
  <c r="E36" i="9"/>
  <c r="F36" i="9"/>
  <c r="A37" i="9"/>
  <c r="B37" i="9"/>
  <c r="C37" i="9"/>
  <c r="D37" i="9"/>
  <c r="E37" i="9"/>
  <c r="F37" i="9"/>
  <c r="A38" i="9"/>
  <c r="B38" i="9"/>
  <c r="C38" i="9"/>
  <c r="D38" i="9"/>
  <c r="E38" i="9"/>
  <c r="F38" i="9"/>
  <c r="A39" i="9"/>
  <c r="B39" i="9"/>
  <c r="C39" i="9"/>
  <c r="D39" i="9"/>
  <c r="E39" i="9"/>
  <c r="F39" i="9"/>
  <c r="A40" i="9"/>
  <c r="B40" i="9"/>
  <c r="C40" i="9"/>
  <c r="D40" i="9"/>
  <c r="E40" i="9"/>
  <c r="F40" i="9"/>
  <c r="A41" i="9"/>
  <c r="B41" i="9"/>
  <c r="C41" i="9"/>
  <c r="D41" i="9"/>
  <c r="E41" i="9"/>
  <c r="F41" i="9"/>
  <c r="A42" i="9"/>
  <c r="B42" i="9"/>
  <c r="C42" i="9"/>
  <c r="D42" i="9"/>
  <c r="E42" i="9"/>
  <c r="F42" i="9"/>
  <c r="A43" i="9"/>
  <c r="B43" i="9"/>
  <c r="C43" i="9"/>
  <c r="D43" i="9"/>
  <c r="E43" i="9"/>
  <c r="F43" i="9"/>
  <c r="A44" i="9"/>
  <c r="B44" i="9"/>
  <c r="C44" i="9"/>
  <c r="D44" i="9"/>
  <c r="E44" i="9"/>
  <c r="F44" i="9"/>
  <c r="A45" i="9"/>
  <c r="B45" i="9"/>
  <c r="C45" i="9"/>
  <c r="D45" i="9"/>
  <c r="E45" i="9"/>
  <c r="F45" i="9"/>
  <c r="A46" i="9"/>
  <c r="B46" i="9"/>
  <c r="C46" i="9"/>
  <c r="D46" i="9"/>
  <c r="E46" i="9"/>
  <c r="F46" i="9"/>
  <c r="A47" i="9"/>
  <c r="B47" i="9"/>
  <c r="C47" i="9"/>
  <c r="D47" i="9"/>
  <c r="E47" i="9"/>
  <c r="F47" i="9"/>
  <c r="A48" i="9"/>
  <c r="B48" i="9"/>
  <c r="C48" i="9"/>
  <c r="D48" i="9"/>
  <c r="E48" i="9"/>
  <c r="F48" i="9"/>
  <c r="A49" i="9"/>
  <c r="B49" i="9"/>
  <c r="C49" i="9"/>
  <c r="D49" i="9"/>
  <c r="E49" i="9"/>
  <c r="F49" i="9"/>
  <c r="A50" i="9"/>
  <c r="B50" i="9"/>
  <c r="C50" i="9"/>
  <c r="D50" i="9"/>
  <c r="E50" i="9"/>
  <c r="F50" i="9"/>
  <c r="A51" i="9"/>
  <c r="B51" i="9"/>
  <c r="C51" i="9"/>
  <c r="D51" i="9"/>
  <c r="E51" i="9"/>
  <c r="F51" i="9"/>
  <c r="A52" i="9"/>
  <c r="B52" i="9"/>
  <c r="C52" i="9"/>
  <c r="D52" i="9"/>
  <c r="E52" i="9"/>
  <c r="F52" i="9"/>
  <c r="A53" i="9"/>
  <c r="B53" i="9"/>
  <c r="C53" i="9"/>
  <c r="D53" i="9"/>
  <c r="E53" i="9"/>
  <c r="F53" i="9"/>
  <c r="A54" i="9"/>
  <c r="B54" i="9"/>
  <c r="C54" i="9"/>
  <c r="D54" i="9"/>
  <c r="E54" i="9"/>
  <c r="F54" i="9"/>
  <c r="A55" i="9"/>
  <c r="B55" i="9"/>
  <c r="C55" i="9"/>
  <c r="D55" i="9"/>
  <c r="E55" i="9"/>
  <c r="F55" i="9"/>
  <c r="A56" i="9"/>
  <c r="B56" i="9"/>
  <c r="C56" i="9"/>
  <c r="D56" i="9"/>
  <c r="E56" i="9"/>
  <c r="F56" i="9"/>
  <c r="A57" i="9"/>
  <c r="B57" i="9"/>
  <c r="C57" i="9"/>
  <c r="D57" i="9"/>
  <c r="E57" i="9"/>
  <c r="F57" i="9"/>
  <c r="A58" i="9"/>
  <c r="B58" i="9"/>
  <c r="C58" i="9"/>
  <c r="D58" i="9"/>
  <c r="E58" i="9"/>
  <c r="F58" i="9"/>
  <c r="A59" i="9"/>
  <c r="B59" i="9"/>
  <c r="C59" i="9"/>
  <c r="D59" i="9"/>
  <c r="E59" i="9"/>
  <c r="F59" i="9"/>
  <c r="A60" i="9"/>
  <c r="B60" i="9"/>
  <c r="C60" i="9"/>
  <c r="D60" i="9"/>
  <c r="E60" i="9"/>
  <c r="F60" i="9"/>
  <c r="B1" i="9"/>
  <c r="C1" i="9"/>
  <c r="D1" i="9"/>
  <c r="E1" i="9"/>
  <c r="F1" i="9"/>
  <c r="B2" i="9"/>
  <c r="C2" i="9"/>
  <c r="D2" i="9"/>
  <c r="E2" i="9"/>
  <c r="F2" i="9"/>
  <c r="B3" i="9"/>
  <c r="C3" i="9"/>
  <c r="D3" i="9"/>
  <c r="E3" i="9"/>
  <c r="F3" i="9"/>
  <c r="B4" i="9"/>
  <c r="C4" i="9"/>
  <c r="D4" i="9"/>
  <c r="E4" i="9"/>
  <c r="F4" i="9"/>
  <c r="B5" i="9"/>
  <c r="C5" i="9"/>
  <c r="D5" i="9"/>
  <c r="E5" i="9"/>
  <c r="F5" i="9"/>
  <c r="B6" i="9"/>
  <c r="C6" i="9"/>
  <c r="D6" i="9"/>
  <c r="E6" i="9"/>
  <c r="F6" i="9"/>
  <c r="B7" i="9"/>
  <c r="C7" i="9"/>
  <c r="D7" i="9"/>
  <c r="E7" i="9"/>
  <c r="F7" i="9"/>
  <c r="B8" i="9"/>
  <c r="C8" i="9"/>
  <c r="D8" i="9"/>
  <c r="E8" i="9"/>
  <c r="F8" i="9"/>
  <c r="B9" i="9"/>
  <c r="C9" i="9"/>
  <c r="D9" i="9"/>
  <c r="E9" i="9"/>
  <c r="F9" i="9"/>
  <c r="B10" i="9"/>
  <c r="C10" i="9"/>
  <c r="D10" i="9"/>
  <c r="E10" i="9"/>
  <c r="F10" i="9"/>
  <c r="B11" i="9"/>
  <c r="C11" i="9"/>
  <c r="D11" i="9"/>
  <c r="E11" i="9"/>
  <c r="F11" i="9"/>
  <c r="B12" i="9"/>
  <c r="C12" i="9"/>
  <c r="D12" i="9"/>
  <c r="E12" i="9"/>
  <c r="F12" i="9"/>
  <c r="B13" i="9"/>
  <c r="C13" i="9"/>
  <c r="D13" i="9"/>
  <c r="E13" i="9"/>
  <c r="F13" i="9"/>
  <c r="B14" i="9"/>
  <c r="C14" i="9"/>
  <c r="D14" i="9"/>
  <c r="E14" i="9"/>
  <c r="F14" i="9"/>
  <c r="B15" i="9"/>
  <c r="C15" i="9"/>
  <c r="D15" i="9"/>
  <c r="E15" i="9"/>
  <c r="F15" i="9"/>
  <c r="B16" i="9"/>
  <c r="C16" i="9"/>
  <c r="D16" i="9"/>
  <c r="E16" i="9"/>
  <c r="F16" i="9"/>
  <c r="C17" i="9"/>
  <c r="D17" i="9"/>
  <c r="E17" i="9"/>
  <c r="F17" i="9"/>
  <c r="B18" i="9"/>
  <c r="C18" i="9"/>
  <c r="D18" i="9"/>
  <c r="E18" i="9"/>
  <c r="F18" i="9"/>
  <c r="B19" i="9"/>
  <c r="C19" i="9"/>
  <c r="D19" i="9"/>
  <c r="E19" i="9"/>
  <c r="F19" i="9"/>
  <c r="B20" i="9"/>
  <c r="C20" i="9"/>
  <c r="D20" i="9"/>
  <c r="E20" i="9"/>
  <c r="F20" i="9"/>
  <c r="B21" i="9"/>
  <c r="C21" i="9"/>
  <c r="D21" i="9"/>
  <c r="E21" i="9"/>
  <c r="F21" i="9"/>
  <c r="B22" i="9"/>
  <c r="C22" i="9"/>
  <c r="D22" i="9"/>
  <c r="E22" i="9"/>
  <c r="F22" i="9"/>
  <c r="B23" i="9"/>
  <c r="C23" i="9"/>
  <c r="D23" i="9"/>
  <c r="E23" i="9"/>
  <c r="F23" i="9"/>
  <c r="B24" i="9"/>
  <c r="C24" i="9"/>
  <c r="D24" i="9"/>
  <c r="E24" i="9"/>
  <c r="F24" i="9"/>
  <c r="B25" i="9"/>
  <c r="C25" i="9"/>
  <c r="D25" i="9"/>
  <c r="E25" i="9"/>
  <c r="F25" i="9"/>
  <c r="B26" i="9"/>
  <c r="C26" i="9"/>
  <c r="D26" i="9"/>
  <c r="E26" i="9"/>
  <c r="F26" i="9"/>
  <c r="B27" i="9"/>
  <c r="C27" i="9"/>
  <c r="D27" i="9"/>
  <c r="E27" i="9"/>
  <c r="F27" i="9"/>
  <c r="B28" i="9"/>
  <c r="C28" i="9"/>
  <c r="D28" i="9"/>
  <c r="E28" i="9"/>
  <c r="F28" i="9"/>
  <c r="B29" i="9"/>
  <c r="C29" i="9"/>
  <c r="D29" i="9"/>
  <c r="E29" i="9"/>
  <c r="F29" i="9"/>
  <c r="B30" i="9"/>
  <c r="C30" i="9"/>
  <c r="D30" i="9"/>
  <c r="E30" i="9"/>
  <c r="F30" i="9"/>
  <c r="H19" i="2" l="1"/>
  <c r="A3" i="9"/>
  <c r="A4" i="9"/>
  <c r="A5" i="9" l="1"/>
  <c r="A6" i="9" l="1"/>
  <c r="A7" i="9" l="1"/>
  <c r="A8" i="9" l="1"/>
  <c r="A9" i="9" l="1"/>
  <c r="A10" i="9" l="1"/>
  <c r="A11" i="9"/>
  <c r="A12" i="9" l="1"/>
  <c r="A13" i="9" l="1"/>
  <c r="A14" i="9" l="1"/>
  <c r="A15" i="9" l="1"/>
  <c r="A16" i="9" l="1"/>
  <c r="A17" i="9" l="1"/>
  <c r="A18" i="9"/>
  <c r="A19" i="9" l="1"/>
  <c r="A20" i="9" l="1"/>
  <c r="A21" i="9" l="1"/>
  <c r="A22" i="9" l="1"/>
  <c r="A23" i="9" l="1"/>
  <c r="A24" i="9" l="1"/>
  <c r="A25" i="9"/>
  <c r="A26" i="9" l="1"/>
  <c r="A27" i="9" l="1"/>
  <c r="A28" i="9" l="1"/>
  <c r="A29" i="9" l="1"/>
  <c r="A30" i="9" l="1"/>
  <c r="E19" i="2" l="1"/>
  <c r="D19" i="2"/>
</calcChain>
</file>

<file path=xl/sharedStrings.xml><?xml version="1.0" encoding="utf-8"?>
<sst xmlns="http://schemas.openxmlformats.org/spreadsheetml/2006/main" count="202" uniqueCount="138">
  <si>
    <t>Foration</t>
  </si>
  <si>
    <t>Décapage</t>
  </si>
  <si>
    <t>Epierrage</t>
  </si>
  <si>
    <t>Chargement</t>
  </si>
  <si>
    <t>choix de stade</t>
  </si>
  <si>
    <t>choix d'equipement</t>
  </si>
  <si>
    <t>Criblage</t>
  </si>
  <si>
    <t>P&amp;H</t>
  </si>
  <si>
    <t>D11</t>
  </si>
  <si>
    <t>camion 136t</t>
  </si>
  <si>
    <t>camion 190t</t>
  </si>
  <si>
    <t>F1 994</t>
  </si>
  <si>
    <t>F2 994</t>
  </si>
  <si>
    <t>992 K</t>
  </si>
  <si>
    <t>Défruitage</t>
  </si>
  <si>
    <t>DKS</t>
  </si>
  <si>
    <t>Date</t>
  </si>
  <si>
    <t>Rend</t>
  </si>
  <si>
    <t>OEE</t>
  </si>
  <si>
    <t>TD</t>
  </si>
  <si>
    <t>TU</t>
  </si>
  <si>
    <t>Indicateurs</t>
  </si>
  <si>
    <t>CS</t>
  </si>
  <si>
    <t>SKF1</t>
  </si>
  <si>
    <t>OEE%</t>
  </si>
  <si>
    <t>TD%</t>
  </si>
  <si>
    <t>TU%</t>
  </si>
  <si>
    <t>Dates</t>
  </si>
  <si>
    <t>PV</t>
  </si>
  <si>
    <t>SKF2</t>
  </si>
  <si>
    <t>Semaines</t>
  </si>
  <si>
    <t>S1</t>
  </si>
  <si>
    <t>S2</t>
  </si>
  <si>
    <t>S3</t>
  </si>
  <si>
    <t>S4</t>
  </si>
  <si>
    <t>Semaine</t>
  </si>
  <si>
    <t>Rapport du</t>
  </si>
  <si>
    <t>Rapport de la semaine</t>
  </si>
  <si>
    <t>Evolution du Mois</t>
  </si>
  <si>
    <t xml:space="preserve"> </t>
  </si>
  <si>
    <t>Jour</t>
  </si>
  <si>
    <t>Rendement</t>
  </si>
  <si>
    <t>Objectifs</t>
  </si>
  <si>
    <t xml:space="preserve">Rend </t>
  </si>
  <si>
    <t>Performances</t>
  </si>
  <si>
    <t>Consommations spécifiques</t>
  </si>
  <si>
    <t>Sautage</t>
  </si>
  <si>
    <t>Transport</t>
  </si>
  <si>
    <t>Chargement Trains</t>
  </si>
  <si>
    <t>Ateliers</t>
  </si>
  <si>
    <t>Aménagement des pistes</t>
  </si>
  <si>
    <t>Frais Communs</t>
  </si>
  <si>
    <t>Frais Généraux</t>
  </si>
  <si>
    <t>Unité: DH/T.Expédiée (TSM)</t>
  </si>
  <si>
    <t>Dépenses</t>
  </si>
  <si>
    <t>C/T</t>
  </si>
  <si>
    <t>TOTAL CHARGES VARIABLES</t>
  </si>
  <si>
    <t xml:space="preserve">Achats consommés </t>
  </si>
  <si>
    <t>Fourniture énergie électrique</t>
  </si>
  <si>
    <t xml:space="preserve">Explosifs </t>
  </si>
  <si>
    <t>Gasoil</t>
  </si>
  <si>
    <t>Matières et Fres consommables diverses</t>
  </si>
  <si>
    <t>Bande transporteuse</t>
  </si>
  <si>
    <t>Lubrifiants</t>
  </si>
  <si>
    <t>Pneumatiques</t>
  </si>
  <si>
    <t xml:space="preserve">Autres achats </t>
  </si>
  <si>
    <t xml:space="preserve">Autres charges externes </t>
  </si>
  <si>
    <t>Transport du phosphate par camions</t>
  </si>
  <si>
    <t>Prestations de services</t>
  </si>
  <si>
    <t>Prestations intra-direction (+/-) (*)</t>
  </si>
  <si>
    <t>Heures Supplémentaires</t>
  </si>
  <si>
    <t>TOTAL CHARGES FIXES</t>
  </si>
  <si>
    <t>Frais de personnel (hors HS)</t>
  </si>
  <si>
    <t>Salaires et appointements</t>
  </si>
  <si>
    <t xml:space="preserve">Indemnités </t>
  </si>
  <si>
    <t xml:space="preserve">PFA et gratifications </t>
  </si>
  <si>
    <t xml:space="preserve">Autres charges du personnel </t>
  </si>
  <si>
    <t>Parts patronales</t>
  </si>
  <si>
    <t>Encouragement à l'accès à la prop.</t>
  </si>
  <si>
    <t>Pièces de rechange</t>
  </si>
  <si>
    <t>Dotations aux amortissements</t>
  </si>
  <si>
    <t>Locations et redevance crédit bail</t>
  </si>
  <si>
    <t>Entretien &amp; Réparation</t>
  </si>
  <si>
    <t xml:space="preserve">Transport du personnel </t>
  </si>
  <si>
    <t>Consulting, honoraires, recherche</t>
  </si>
  <si>
    <t>Voyages et déplacements</t>
  </si>
  <si>
    <t>Diverses &amp; Autres Charges externes</t>
  </si>
  <si>
    <t>Taxes Services Communaux</t>
  </si>
  <si>
    <t>Taxe profesionnelle</t>
  </si>
  <si>
    <t xml:space="preserve">Variation de stocks de produits finis (+/-) </t>
  </si>
  <si>
    <t xml:space="preserve">TOTAL CHARGES </t>
  </si>
  <si>
    <t>Tonnage Expédié (TSM)</t>
  </si>
  <si>
    <t>ONCF sur exploitation</t>
  </si>
  <si>
    <t>stades</t>
  </si>
  <si>
    <t>total charges variables</t>
  </si>
  <si>
    <t>total charges fixes</t>
  </si>
  <si>
    <t>Charges du stade</t>
  </si>
  <si>
    <t>Charges fixes</t>
  </si>
  <si>
    <t xml:space="preserve">Charges variables </t>
  </si>
  <si>
    <t>transport</t>
  </si>
  <si>
    <t>Coût de revient</t>
  </si>
  <si>
    <t>Coût de CS</t>
  </si>
  <si>
    <t>Taux de facturation</t>
  </si>
  <si>
    <t>DH/TSM</t>
  </si>
  <si>
    <t>DH/HM</t>
  </si>
  <si>
    <t>Electricité</t>
  </si>
  <si>
    <t>L/HM</t>
  </si>
  <si>
    <t>KWH/HM</t>
  </si>
  <si>
    <t>Equipement</t>
  </si>
  <si>
    <t>HM</t>
  </si>
  <si>
    <t>UO</t>
  </si>
  <si>
    <t>CSP</t>
  </si>
  <si>
    <t>CSP %</t>
  </si>
  <si>
    <t>OEE %</t>
  </si>
  <si>
    <t>HA</t>
  </si>
  <si>
    <t>Débit</t>
  </si>
  <si>
    <t>HTP</t>
  </si>
  <si>
    <t>total HA</t>
  </si>
  <si>
    <t>total débit</t>
  </si>
  <si>
    <t>MaG</t>
  </si>
  <si>
    <t>Total manque  a  gagner</t>
  </si>
  <si>
    <t>Total HM</t>
  </si>
  <si>
    <t>Total UO</t>
  </si>
  <si>
    <t>Total CSP</t>
  </si>
  <si>
    <t>Nombre d'équipement</t>
  </si>
  <si>
    <t>Total HTP</t>
  </si>
  <si>
    <t>Coût</t>
  </si>
  <si>
    <t/>
  </si>
  <si>
    <t>5</t>
  </si>
  <si>
    <t>4</t>
  </si>
  <si>
    <t>f1 994</t>
  </si>
  <si>
    <t>f2 994</t>
  </si>
  <si>
    <t>992k</t>
  </si>
  <si>
    <t>IF</t>
  </si>
  <si>
    <t>Colonne1</t>
  </si>
  <si>
    <t>Colonne2</t>
  </si>
  <si>
    <t>Colonne3</t>
  </si>
  <si>
    <t>nombre equipement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</si>
</sst>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\ _€_-;\-* #,##0.00\ _€_-;_-* &quot;-&quot;??\ _€_-;_-@_-"/>
    <numFmt numFmtId="164" formatCode="#,##0.00000"/>
    <numFmt numFmtId="165" formatCode="0.00%;[Red]\-0.00%"/>
    <numFmt numFmtId="166" formatCode="_ * #,##0.00_ \ [$$-C0C]_ ;_ * \-#,##0.00\ \ [$$-C0C]_ ;_ * &quot;-&quot;??_ \ [$$-C0C]_ ;_ @_ "/>
    <numFmt numFmtId="167" formatCode="_(* #,##0_);_(* \(#,##0\);_(* &quot;-&quot;??_);_(@_)"/>
    <numFmt numFmtId="168" formatCode="###,###,_);[Red]\(###,###,\)"/>
    <numFmt numFmtId="169" formatCode="_-* #,##0.0\ _€_-;\-* #,##0.0\ _€_-;_-* &quot;-&quot;??\ _€_-;_-@_-"/>
    <numFmt numFmtId="170" formatCode="_-* #,##0\ _€_-;\-* #,##0\ _€_-;_-* &quot;-&quot;??\ _€_-;_-@_-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u/>
      <sz val="7.35"/>
      <color theme="10"/>
      <name val="Calibri"/>
      <family val="2"/>
    </font>
    <font>
      <sz val="10"/>
      <color rgb="FF000000"/>
      <name val="Arial"/>
      <family val="2"/>
    </font>
    <font>
      <b/>
      <sz val="16"/>
      <name val="Verdana"/>
      <family val="2"/>
    </font>
    <font>
      <sz val="16"/>
      <name val="Verdana"/>
      <family val="2"/>
    </font>
    <font>
      <b/>
      <sz val="15"/>
      <name val="Verdana"/>
      <family val="2"/>
    </font>
    <font>
      <sz val="16"/>
      <color theme="1"/>
      <name val="Calibri"/>
      <family val="2"/>
      <scheme val="minor"/>
    </font>
    <font>
      <b/>
      <sz val="18"/>
      <color theme="1"/>
      <name val="Verdana"/>
      <family val="2"/>
    </font>
    <font>
      <b/>
      <u/>
      <sz val="16"/>
      <color rgb="FF4F6228"/>
      <name val="Verdana"/>
      <family val="2"/>
    </font>
    <font>
      <sz val="10"/>
      <name val="Calibri"/>
      <family val="2"/>
      <scheme val="minor"/>
    </font>
    <font>
      <sz val="16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1"/>
      <name val="Arial"/>
      <family val="2"/>
    </font>
    <font>
      <b/>
      <sz val="16"/>
      <name val="Times New Roman"/>
      <family val="1"/>
    </font>
    <font>
      <b/>
      <sz val="14"/>
      <color indexed="12"/>
      <name val="Times New Roman"/>
      <family val="1"/>
    </font>
    <font>
      <sz val="12"/>
      <color indexed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u/>
      <sz val="10"/>
      <color rgb="FF4F6228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9BBB59"/>
      </left>
      <right style="medium">
        <color rgb="FF9BBB59"/>
      </right>
      <top style="medium">
        <color rgb="FF9BBB59"/>
      </top>
      <bottom style="thin">
        <color rgb="FF9BBB59"/>
      </bottom>
      <diagonal/>
    </border>
    <border>
      <left style="medium">
        <color rgb="FF9BBB59"/>
      </left>
      <right style="thin">
        <color rgb="FF9BBB59"/>
      </right>
      <top style="medium">
        <color rgb="FF9BBB59"/>
      </top>
      <bottom style="thin">
        <color rgb="FF9BBB59"/>
      </bottom>
      <diagonal/>
    </border>
    <border>
      <left style="medium">
        <color rgb="FF9BBB59"/>
      </left>
      <right style="thin">
        <color rgb="FF9BBB59"/>
      </right>
      <top style="thin">
        <color rgb="FF9BBB59"/>
      </top>
      <bottom style="medium">
        <color rgb="FF9BBB59"/>
      </bottom>
      <diagonal/>
    </border>
    <border>
      <left style="thin">
        <color rgb="FF9BBB59"/>
      </left>
      <right style="medium">
        <color rgb="FF9BBB59"/>
      </right>
      <top style="thin">
        <color rgb="FF9BBB59"/>
      </top>
      <bottom style="medium">
        <color rgb="FF9BBB59"/>
      </bottom>
      <diagonal/>
    </border>
    <border>
      <left style="thin">
        <color rgb="FF9BBB59"/>
      </left>
      <right style="medium">
        <color rgb="FF9BBB59"/>
      </right>
      <top style="medium">
        <color rgb="FF9BBB59"/>
      </top>
      <bottom style="thin">
        <color rgb="FF9BBB59"/>
      </bottom>
      <diagonal/>
    </border>
    <border>
      <left style="thin">
        <color rgb="FF9BBB59"/>
      </left>
      <right style="thin">
        <color rgb="FF9BBB59"/>
      </right>
      <top style="medium">
        <color rgb="FF9BBB59"/>
      </top>
      <bottom style="thin">
        <color rgb="FF9BBB59"/>
      </bottom>
      <diagonal/>
    </border>
    <border>
      <left style="medium">
        <color rgb="FF9BBB59"/>
      </left>
      <right style="medium">
        <color rgb="FF9BBB59"/>
      </right>
      <top style="thin">
        <color rgb="FF9BBB59"/>
      </top>
      <bottom style="thin">
        <color rgb="FF9BBB59"/>
      </bottom>
      <diagonal/>
    </border>
    <border>
      <left style="medium">
        <color rgb="FF9BBB59"/>
      </left>
      <right style="thin">
        <color rgb="FF9BBB59"/>
      </right>
      <top style="thin">
        <color rgb="FF9BBB59"/>
      </top>
      <bottom style="thin">
        <color rgb="FF9BBB59"/>
      </bottom>
      <diagonal/>
    </border>
    <border>
      <left style="thin">
        <color rgb="FF9BBB59"/>
      </left>
      <right style="medium">
        <color rgb="FF9BBB59"/>
      </right>
      <top style="thin">
        <color rgb="FF9BBB59"/>
      </top>
      <bottom style="thin">
        <color rgb="FF9BBB59"/>
      </bottom>
      <diagonal/>
    </border>
    <border>
      <left style="thin">
        <color rgb="FF9BBB59"/>
      </left>
      <right style="thin">
        <color rgb="FF9BBB59"/>
      </right>
      <top style="thin">
        <color rgb="FF9BBB59"/>
      </top>
      <bottom style="thin">
        <color rgb="FF9BBB59"/>
      </bottom>
      <diagonal/>
    </border>
    <border>
      <left style="medium">
        <color rgb="FF9BBB59"/>
      </left>
      <right style="medium">
        <color rgb="FF9BBB59"/>
      </right>
      <top style="thin">
        <color rgb="FF9BBB59"/>
      </top>
      <bottom style="medium">
        <color rgb="FF9BBB59"/>
      </bottom>
      <diagonal/>
    </border>
    <border>
      <left style="thin">
        <color rgb="FF9BBB59"/>
      </left>
      <right style="thin">
        <color rgb="FF9BBB59"/>
      </right>
      <top style="thin">
        <color rgb="FF9BBB59"/>
      </top>
      <bottom style="medium">
        <color rgb="FF9BBB59"/>
      </bottom>
      <diagonal/>
    </border>
    <border>
      <left style="medium">
        <color rgb="FF9BBB59"/>
      </left>
      <right style="medium">
        <color rgb="FF9BBB59"/>
      </right>
      <top style="medium">
        <color rgb="FF9BBB59"/>
      </top>
      <bottom style="medium">
        <color rgb="FF9BBB59"/>
      </bottom>
      <diagonal/>
    </border>
    <border>
      <left style="medium">
        <color rgb="FF9BBB59"/>
      </left>
      <right style="thin">
        <color rgb="FF9BBB59"/>
      </right>
      <top style="medium">
        <color rgb="FF9BBB59"/>
      </top>
      <bottom style="medium">
        <color rgb="FF9BBB59"/>
      </bottom>
      <diagonal/>
    </border>
    <border>
      <left style="thin">
        <color rgb="FF9BBB59"/>
      </left>
      <right/>
      <top style="medium">
        <color rgb="FF9BBB59"/>
      </top>
      <bottom style="medium">
        <color rgb="FF9BBB59"/>
      </bottom>
      <diagonal/>
    </border>
    <border>
      <left style="thin">
        <color rgb="FF9BBB59"/>
      </left>
      <right style="thin">
        <color rgb="FF9BBB59"/>
      </right>
      <top style="medium">
        <color rgb="FF9BBB59"/>
      </top>
      <bottom style="medium">
        <color rgb="FF9BBB5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3" fillId="0" borderId="0"/>
    <xf numFmtId="0" fontId="1" fillId="0" borderId="0"/>
    <xf numFmtId="164" fontId="3" fillId="0" borderId="0" applyFont="0" applyFill="0" applyBorder="0" applyAlignment="0" applyProtection="0"/>
    <xf numFmtId="166" fontId="3" fillId="0" borderId="0"/>
  </cellStyleXfs>
  <cellXfs count="238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3" applyAlignment="1" applyProtection="1"/>
    <xf numFmtId="0" fontId="4" fillId="2" borderId="8" xfId="0" applyFont="1" applyFill="1" applyBorder="1"/>
    <xf numFmtId="0" fontId="4" fillId="2" borderId="0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/>
    <xf numFmtId="0" fontId="0" fillId="7" borderId="0" xfId="0" applyFill="1"/>
    <xf numFmtId="0" fontId="0" fillId="0" borderId="0" xfId="0" applyAlignment="1">
      <alignment horizontal="center"/>
    </xf>
    <xf numFmtId="0" fontId="0" fillId="9" borderId="0" xfId="0" applyFill="1" applyAlignment="1">
      <alignment horizontal="center" vertical="center"/>
    </xf>
    <xf numFmtId="9" fontId="0" fillId="10" borderId="2" xfId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4" fontId="0" fillId="8" borderId="1" xfId="0" applyNumberFormat="1" applyFill="1" applyBorder="1" applyAlignment="1">
      <alignment horizontal="center" vertical="center"/>
    </xf>
    <xf numFmtId="14" fontId="0" fillId="11" borderId="1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12" borderId="1" xfId="0" applyNumberFormat="1" applyFill="1" applyBorder="1" applyAlignment="1">
      <alignment horizontal="center" vertical="center"/>
    </xf>
    <xf numFmtId="0" fontId="0" fillId="0" borderId="1" xfId="0" applyBorder="1"/>
    <xf numFmtId="9" fontId="0" fillId="0" borderId="1" xfId="0" applyNumberFormat="1" applyBorder="1"/>
    <xf numFmtId="0" fontId="0" fillId="7" borderId="1" xfId="0" applyFill="1" applyBorder="1"/>
    <xf numFmtId="0" fontId="0" fillId="6" borderId="1" xfId="0" applyFill="1" applyBorder="1"/>
    <xf numFmtId="9" fontId="0" fillId="0" borderId="0" xfId="1" applyFont="1"/>
    <xf numFmtId="0" fontId="0" fillId="9" borderId="1" xfId="0" applyFill="1" applyBorder="1"/>
    <xf numFmtId="0" fontId="0" fillId="0" borderId="0" xfId="0" applyBorder="1"/>
    <xf numFmtId="0" fontId="0" fillId="0" borderId="0" xfId="0"/>
    <xf numFmtId="0" fontId="10" fillId="9" borderId="0" xfId="0" applyFont="1" applyFill="1" applyBorder="1" applyAlignment="1">
      <alignment vertical="center"/>
    </xf>
    <xf numFmtId="0" fontId="12" fillId="9" borderId="0" xfId="7" applyFont="1" applyFill="1" applyBorder="1" applyAlignment="1">
      <alignment horizontal="center" vertical="center"/>
    </xf>
    <xf numFmtId="3" fontId="11" fillId="15" borderId="22" xfId="6" applyNumberFormat="1" applyFont="1" applyFill="1" applyBorder="1" applyAlignment="1">
      <alignment horizontal="center" vertical="center" wrapText="1"/>
    </xf>
    <xf numFmtId="166" fontId="11" fillId="15" borderId="23" xfId="6" applyNumberFormat="1" applyFont="1" applyFill="1" applyBorder="1" applyAlignment="1">
      <alignment horizontal="center" vertical="center" wrapText="1"/>
    </xf>
    <xf numFmtId="167" fontId="7" fillId="16" borderId="20" xfId="8" applyNumberFormat="1" applyFont="1" applyFill="1" applyBorder="1" applyAlignment="1">
      <alignment vertical="center"/>
    </xf>
    <xf numFmtId="166" fontId="13" fillId="9" borderId="0" xfId="6" applyNumberFormat="1" applyFont="1" applyFill="1" applyAlignment="1">
      <alignment vertical="center"/>
    </xf>
    <xf numFmtId="166" fontId="7" fillId="17" borderId="26" xfId="9" applyFont="1" applyFill="1" applyBorder="1" applyAlignment="1">
      <alignment horizontal="left" vertical="center"/>
    </xf>
    <xf numFmtId="166" fontId="8" fillId="9" borderId="26" xfId="9" applyFont="1" applyFill="1" applyBorder="1" applyAlignment="1">
      <alignment horizontal="left" vertical="center"/>
    </xf>
    <xf numFmtId="166" fontId="7" fillId="17" borderId="30" xfId="9" applyFont="1" applyFill="1" applyBorder="1" applyAlignment="1">
      <alignment horizontal="left" vertical="center"/>
    </xf>
    <xf numFmtId="166" fontId="7" fillId="9" borderId="26" xfId="9" applyFont="1" applyFill="1" applyBorder="1" applyAlignment="1">
      <alignment horizontal="left" vertical="center"/>
    </xf>
    <xf numFmtId="166" fontId="7" fillId="9" borderId="30" xfId="9" applyFont="1" applyFill="1" applyBorder="1" applyAlignment="1">
      <alignment horizontal="left" vertical="center"/>
    </xf>
    <xf numFmtId="166" fontId="14" fillId="9" borderId="0" xfId="6" applyNumberFormat="1" applyFont="1" applyFill="1" applyBorder="1" applyAlignment="1">
      <alignment vertical="center"/>
    </xf>
    <xf numFmtId="166" fontId="9" fillId="9" borderId="30" xfId="9" applyFont="1" applyFill="1" applyBorder="1" applyAlignment="1">
      <alignment horizontal="left" vertical="center"/>
    </xf>
    <xf numFmtId="167" fontId="7" fillId="16" borderId="32" xfId="8" applyNumberFormat="1" applyFont="1" applyFill="1" applyBorder="1" applyAlignment="1">
      <alignment vertical="center"/>
    </xf>
    <xf numFmtId="168" fontId="7" fillId="9" borderId="22" xfId="4" applyNumberFormat="1" applyFont="1" applyFill="1" applyBorder="1" applyAlignment="1">
      <alignment horizontal="right" vertical="center"/>
    </xf>
    <xf numFmtId="169" fontId="7" fillId="9" borderId="23" xfId="4" applyNumberFormat="1" applyFont="1" applyFill="1" applyBorder="1" applyAlignment="1">
      <alignment horizontal="right" vertical="center"/>
    </xf>
    <xf numFmtId="169" fontId="7" fillId="9" borderId="23" xfId="4" applyNumberFormat="1" applyFont="1" applyFill="1" applyBorder="1" applyAlignment="1">
      <alignment horizontal="center" vertical="center"/>
    </xf>
    <xf numFmtId="169" fontId="7" fillId="9" borderId="31" xfId="4" applyNumberFormat="1" applyFont="1" applyFill="1" applyBorder="1" applyAlignment="1">
      <alignment horizontal="right" vertical="center"/>
    </xf>
    <xf numFmtId="3" fontId="14" fillId="9" borderId="0" xfId="4" applyNumberFormat="1" applyFont="1" applyFill="1" applyBorder="1" applyAlignment="1">
      <alignment horizontal="right" vertical="center"/>
    </xf>
    <xf numFmtId="170" fontId="14" fillId="9" borderId="0" xfId="4" applyNumberFormat="1" applyFont="1" applyFill="1" applyBorder="1" applyAlignment="1">
      <alignment horizontal="right" vertical="center"/>
    </xf>
    <xf numFmtId="170" fontId="14" fillId="9" borderId="0" xfId="4" applyNumberFormat="1" applyFont="1" applyFill="1" applyBorder="1" applyAlignment="1">
      <alignment horizontal="center" vertical="center"/>
    </xf>
    <xf numFmtId="168" fontId="7" fillId="16" borderId="33" xfId="4" applyNumberFormat="1" applyFont="1" applyFill="1" applyBorder="1" applyAlignment="1">
      <alignment horizontal="right" vertical="center"/>
    </xf>
    <xf numFmtId="169" fontId="7" fillId="18" borderId="34" xfId="4" applyNumberFormat="1" applyFont="1" applyFill="1" applyBorder="1" applyAlignment="1">
      <alignment horizontal="right" vertical="center"/>
    </xf>
    <xf numFmtId="169" fontId="7" fillId="18" borderId="24" xfId="4" applyNumberFormat="1" applyFont="1" applyFill="1" applyBorder="1" applyAlignment="1">
      <alignment horizontal="center" vertical="center"/>
    </xf>
    <xf numFmtId="169" fontId="7" fillId="18" borderId="35" xfId="4" applyNumberFormat="1" applyFont="1" applyFill="1" applyBorder="1" applyAlignment="1">
      <alignment horizontal="right" vertical="center"/>
    </xf>
    <xf numFmtId="170" fontId="7" fillId="16" borderId="21" xfId="4" applyNumberFormat="1" applyFont="1" applyFill="1" applyBorder="1" applyAlignment="1">
      <alignment horizontal="right" vertical="center"/>
    </xf>
    <xf numFmtId="170" fontId="7" fillId="16" borderId="24" xfId="4" applyNumberFormat="1" applyFont="1" applyFill="1" applyBorder="1" applyAlignment="1">
      <alignment horizontal="right" vertical="center"/>
    </xf>
    <xf numFmtId="170" fontId="7" fillId="16" borderId="24" xfId="4" applyNumberFormat="1" applyFont="1" applyFill="1" applyBorder="1" applyAlignment="1">
      <alignment horizontal="center" vertical="center"/>
    </xf>
    <xf numFmtId="170" fontId="7" fillId="16" borderId="25" xfId="4" applyNumberFormat="1" applyFont="1" applyFill="1" applyBorder="1" applyAlignment="1">
      <alignment horizontal="right" vertical="center"/>
    </xf>
    <xf numFmtId="170" fontId="7" fillId="17" borderId="27" xfId="4" applyNumberFormat="1" applyFont="1" applyFill="1" applyBorder="1" applyAlignment="1">
      <alignment horizontal="right" vertical="center"/>
    </xf>
    <xf numFmtId="170" fontId="7" fillId="17" borderId="28" xfId="4" applyNumberFormat="1" applyFont="1" applyFill="1" applyBorder="1" applyAlignment="1">
      <alignment horizontal="right" vertical="center"/>
    </xf>
    <xf numFmtId="170" fontId="7" fillId="17" borderId="28" xfId="4" applyNumberFormat="1" applyFont="1" applyFill="1" applyBorder="1" applyAlignment="1">
      <alignment horizontal="center" vertical="center"/>
    </xf>
    <xf numFmtId="170" fontId="7" fillId="17" borderId="29" xfId="4" applyNumberFormat="1" applyFont="1" applyFill="1" applyBorder="1" applyAlignment="1">
      <alignment horizontal="right" vertical="center"/>
    </xf>
    <xf numFmtId="170" fontId="8" fillId="9" borderId="27" xfId="4" applyNumberFormat="1" applyFont="1" applyFill="1" applyBorder="1" applyAlignment="1">
      <alignment horizontal="right" vertical="center"/>
    </xf>
    <xf numFmtId="170" fontId="8" fillId="9" borderId="28" xfId="4" applyNumberFormat="1" applyFont="1" applyFill="1" applyBorder="1" applyAlignment="1">
      <alignment horizontal="right" vertical="center"/>
    </xf>
    <xf numFmtId="170" fontId="8" fillId="9" borderId="28" xfId="4" applyNumberFormat="1" applyFont="1" applyFill="1" applyBorder="1" applyAlignment="1">
      <alignment horizontal="center" vertical="center"/>
    </xf>
    <xf numFmtId="170" fontId="8" fillId="9" borderId="29" xfId="4" applyNumberFormat="1" applyFont="1" applyFill="1" applyBorder="1" applyAlignment="1">
      <alignment horizontal="right" vertical="center"/>
    </xf>
    <xf numFmtId="170" fontId="7" fillId="17" borderId="22" xfId="4" applyNumberFormat="1" applyFont="1" applyFill="1" applyBorder="1" applyAlignment="1">
      <alignment horizontal="right" vertical="center"/>
    </xf>
    <xf numFmtId="170" fontId="7" fillId="17" borderId="23" xfId="4" applyNumberFormat="1" applyFont="1" applyFill="1" applyBorder="1" applyAlignment="1">
      <alignment horizontal="right" vertical="center"/>
    </xf>
    <xf numFmtId="170" fontId="7" fillId="17" borderId="23" xfId="4" applyNumberFormat="1" applyFont="1" applyFill="1" applyBorder="1" applyAlignment="1">
      <alignment horizontal="center" vertical="center"/>
    </xf>
    <xf numFmtId="170" fontId="7" fillId="17" borderId="31" xfId="4" applyNumberFormat="1" applyFont="1" applyFill="1" applyBorder="1" applyAlignment="1">
      <alignment horizontal="right" vertical="center"/>
    </xf>
    <xf numFmtId="170" fontId="13" fillId="9" borderId="0" xfId="4" applyNumberFormat="1" applyFont="1" applyFill="1" applyAlignment="1">
      <alignment horizontal="right" vertical="center"/>
    </xf>
    <xf numFmtId="170" fontId="13" fillId="9" borderId="0" xfId="4" applyNumberFormat="1" applyFont="1" applyFill="1" applyAlignment="1">
      <alignment horizontal="center" vertical="center"/>
    </xf>
    <xf numFmtId="170" fontId="13" fillId="9" borderId="0" xfId="4" applyNumberFormat="1" applyFont="1" applyFill="1" applyBorder="1" applyAlignment="1">
      <alignment horizontal="right" vertical="center"/>
    </xf>
    <xf numFmtId="170" fontId="7" fillId="9" borderId="27" xfId="4" applyNumberFormat="1" applyFont="1" applyFill="1" applyBorder="1" applyAlignment="1">
      <alignment horizontal="right" vertical="center"/>
    </xf>
    <xf numFmtId="170" fontId="7" fillId="9" borderId="28" xfId="4" applyNumberFormat="1" applyFont="1" applyFill="1" applyBorder="1" applyAlignment="1">
      <alignment horizontal="right" vertical="center"/>
    </xf>
    <xf numFmtId="170" fontId="7" fillId="9" borderId="28" xfId="4" applyNumberFormat="1" applyFont="1" applyFill="1" applyBorder="1" applyAlignment="1">
      <alignment horizontal="center" vertical="center"/>
    </xf>
    <xf numFmtId="170" fontId="7" fillId="9" borderId="29" xfId="4" applyNumberFormat="1" applyFont="1" applyFill="1" applyBorder="1" applyAlignment="1">
      <alignment horizontal="right" vertical="center"/>
    </xf>
    <xf numFmtId="170" fontId="7" fillId="9" borderId="22" xfId="4" applyNumberFormat="1" applyFont="1" applyFill="1" applyBorder="1" applyAlignment="1">
      <alignment horizontal="right" vertical="center"/>
    </xf>
    <xf numFmtId="170" fontId="7" fillId="9" borderId="23" xfId="4" applyNumberFormat="1" applyFont="1" applyFill="1" applyBorder="1" applyAlignment="1">
      <alignment horizontal="right" vertical="center"/>
    </xf>
    <xf numFmtId="170" fontId="7" fillId="9" borderId="23" xfId="4" applyNumberFormat="1" applyFont="1" applyFill="1" applyBorder="1" applyAlignment="1">
      <alignment horizontal="center" vertical="center"/>
    </xf>
    <xf numFmtId="170" fontId="7" fillId="9" borderId="31" xfId="4" applyNumberFormat="1" applyFont="1" applyFill="1" applyBorder="1" applyAlignment="1">
      <alignment horizontal="right" vertical="center"/>
    </xf>
    <xf numFmtId="166" fontId="0" fillId="0" borderId="0" xfId="0" applyNumberFormat="1"/>
    <xf numFmtId="170" fontId="0" fillId="0" borderId="0" xfId="0" applyNumberFormat="1"/>
    <xf numFmtId="170" fontId="0" fillId="4" borderId="19" xfId="0" applyNumberFormat="1" applyFont="1" applyFill="1" applyBorder="1"/>
    <xf numFmtId="168" fontId="0" fillId="0" borderId="0" xfId="0" applyNumberFormat="1"/>
    <xf numFmtId="0" fontId="17" fillId="14" borderId="9" xfId="0" applyFont="1" applyFill="1" applyBorder="1"/>
    <xf numFmtId="0" fontId="17" fillId="14" borderId="10" xfId="0" applyFont="1" applyFill="1" applyBorder="1"/>
    <xf numFmtId="0" fontId="6" fillId="0" borderId="0" xfId="0" applyFont="1" applyBorder="1" applyAlignment="1">
      <alignment horizontal="center"/>
    </xf>
    <xf numFmtId="0" fontId="18" fillId="14" borderId="0" xfId="0" applyFont="1" applyFill="1"/>
    <xf numFmtId="0" fontId="10" fillId="0" borderId="0" xfId="0" applyFont="1" applyAlignment="1"/>
    <xf numFmtId="0" fontId="4" fillId="2" borderId="1" xfId="0" applyFont="1" applyFill="1" applyBorder="1"/>
    <xf numFmtId="0" fontId="0" fillId="20" borderId="0" xfId="0" applyNumberFormat="1" applyFill="1" applyBorder="1" applyAlignment="1">
      <alignment horizontal="center"/>
    </xf>
    <xf numFmtId="1" fontId="16" fillId="0" borderId="0" xfId="0" applyNumberFormat="1" applyFont="1" applyBorder="1" applyAlignment="1">
      <alignment horizontal="center"/>
    </xf>
    <xf numFmtId="0" fontId="15" fillId="9" borderId="0" xfId="0" applyFont="1" applyFill="1" applyBorder="1" applyAlignment="1">
      <alignment horizontal="center"/>
    </xf>
    <xf numFmtId="0" fontId="20" fillId="0" borderId="0" xfId="0" applyFont="1"/>
    <xf numFmtId="0" fontId="21" fillId="7" borderId="36" xfId="0" applyFont="1" applyFill="1" applyBorder="1" applyAlignment="1">
      <alignment horizontal="center"/>
    </xf>
    <xf numFmtId="0" fontId="21" fillId="7" borderId="11" xfId="0" applyFont="1" applyFill="1" applyBorder="1" applyAlignment="1">
      <alignment horizontal="center"/>
    </xf>
    <xf numFmtId="1" fontId="20" fillId="0" borderId="37" xfId="0" applyNumberFormat="1" applyFont="1" applyBorder="1" applyAlignment="1">
      <alignment horizontal="center"/>
    </xf>
    <xf numFmtId="1" fontId="20" fillId="0" borderId="38" xfId="0" applyNumberFormat="1" applyFont="1" applyBorder="1" applyAlignment="1">
      <alignment horizontal="center"/>
    </xf>
    <xf numFmtId="0" fontId="20" fillId="9" borderId="11" xfId="0" applyFont="1" applyFill="1" applyBorder="1" applyAlignment="1">
      <alignment horizontal="center"/>
    </xf>
    <xf numFmtId="0" fontId="21" fillId="7" borderId="3" xfId="0" applyFont="1" applyFill="1" applyBorder="1" applyAlignment="1">
      <alignment horizontal="center"/>
    </xf>
    <xf numFmtId="0" fontId="21" fillId="7" borderId="1" xfId="0" applyFont="1" applyFill="1" applyBorder="1" applyAlignment="1">
      <alignment horizontal="center"/>
    </xf>
    <xf numFmtId="14" fontId="20" fillId="19" borderId="13" xfId="0" applyNumberFormat="1" applyFont="1" applyFill="1" applyBorder="1" applyAlignment="1">
      <alignment horizontal="center"/>
    </xf>
    <xf numFmtId="1" fontId="20" fillId="9" borderId="14" xfId="0" applyNumberFormat="1" applyFont="1" applyFill="1" applyBorder="1" applyAlignment="1">
      <alignment horizontal="center"/>
    </xf>
    <xf numFmtId="1" fontId="20" fillId="9" borderId="2" xfId="0" applyNumberFormat="1" applyFont="1" applyFill="1" applyBorder="1" applyAlignment="1">
      <alignment horizontal="center"/>
    </xf>
    <xf numFmtId="0" fontId="20" fillId="19" borderId="13" xfId="0" applyFont="1" applyFill="1" applyBorder="1" applyAlignment="1">
      <alignment horizontal="center"/>
    </xf>
    <xf numFmtId="9" fontId="20" fillId="9" borderId="14" xfId="1" applyFont="1" applyFill="1" applyBorder="1" applyAlignment="1">
      <alignment horizontal="center"/>
    </xf>
    <xf numFmtId="9" fontId="20" fillId="9" borderId="2" xfId="1" applyFont="1" applyFill="1" applyBorder="1" applyAlignment="1">
      <alignment horizontal="center"/>
    </xf>
    <xf numFmtId="1" fontId="20" fillId="9" borderId="3" xfId="0" applyNumberFormat="1" applyFont="1" applyFill="1" applyBorder="1" applyAlignment="1">
      <alignment horizontal="center"/>
    </xf>
    <xf numFmtId="9" fontId="20" fillId="9" borderId="3" xfId="1" applyFont="1" applyFill="1" applyBorder="1" applyAlignment="1">
      <alignment horizontal="center"/>
    </xf>
    <xf numFmtId="0" fontId="17" fillId="14" borderId="9" xfId="0" applyFont="1" applyFill="1" applyBorder="1" applyAlignment="1">
      <alignment horizontal="right"/>
    </xf>
    <xf numFmtId="14" fontId="17" fillId="14" borderId="10" xfId="0" applyNumberFormat="1" applyFont="1" applyFill="1" applyBorder="1"/>
    <xf numFmtId="0" fontId="17" fillId="14" borderId="12" xfId="0" applyFont="1" applyFill="1" applyBorder="1"/>
    <xf numFmtId="0" fontId="0" fillId="0" borderId="40" xfId="0" applyBorder="1"/>
    <xf numFmtId="1" fontId="10" fillId="0" borderId="40" xfId="0" applyNumberFormat="1" applyFont="1" applyBorder="1" applyAlignment="1">
      <alignment horizontal="center"/>
    </xf>
    <xf numFmtId="0" fontId="23" fillId="0" borderId="39" xfId="0" applyFont="1" applyBorder="1" applyAlignment="1">
      <alignment horizontal="center"/>
    </xf>
    <xf numFmtId="9" fontId="20" fillId="9" borderId="1" xfId="1" applyFont="1" applyFill="1" applyBorder="1" applyAlignment="1">
      <alignment horizontal="center"/>
    </xf>
    <xf numFmtId="0" fontId="0" fillId="9" borderId="4" xfId="0" applyFill="1" applyBorder="1"/>
    <xf numFmtId="0" fontId="0" fillId="9" borderId="15" xfId="0" applyFill="1" applyBorder="1"/>
    <xf numFmtId="0" fontId="0" fillId="9" borderId="5" xfId="0" applyFill="1" applyBorder="1"/>
    <xf numFmtId="0" fontId="0" fillId="9" borderId="16" xfId="0" applyFill="1" applyBorder="1"/>
    <xf numFmtId="0" fontId="0" fillId="9" borderId="0" xfId="0" applyFill="1" applyBorder="1"/>
    <xf numFmtId="0" fontId="19" fillId="9" borderId="0" xfId="0" applyFont="1" applyFill="1" applyBorder="1"/>
    <xf numFmtId="0" fontId="10" fillId="9" borderId="0" xfId="0" applyFont="1" applyFill="1" applyBorder="1"/>
    <xf numFmtId="0" fontId="0" fillId="9" borderId="17" xfId="0" applyFill="1" applyBorder="1"/>
    <xf numFmtId="0" fontId="20" fillId="9" borderId="0" xfId="0" applyFont="1" applyFill="1" applyBorder="1" applyAlignment="1">
      <alignment horizontal="center"/>
    </xf>
    <xf numFmtId="0" fontId="21" fillId="9" borderId="0" xfId="0" applyFont="1" applyFill="1" applyBorder="1" applyAlignment="1">
      <alignment horizontal="center"/>
    </xf>
    <xf numFmtId="9" fontId="20" fillId="9" borderId="0" xfId="1" applyFont="1" applyFill="1" applyBorder="1" applyAlignment="1">
      <alignment horizontal="center"/>
    </xf>
    <xf numFmtId="14" fontId="20" fillId="9" borderId="12" xfId="0" applyNumberFormat="1" applyFont="1" applyFill="1" applyBorder="1" applyAlignment="1">
      <alignment horizontal="center"/>
    </xf>
    <xf numFmtId="0" fontId="20" fillId="9" borderId="12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9" borderId="6" xfId="0" applyFill="1" applyBorder="1"/>
    <xf numFmtId="0" fontId="0" fillId="9" borderId="18" xfId="0" applyFill="1" applyBorder="1"/>
    <xf numFmtId="0" fontId="0" fillId="9" borderId="7" xfId="0" applyFill="1" applyBorder="1"/>
    <xf numFmtId="0" fontId="21" fillId="7" borderId="1" xfId="0" applyFont="1" applyFill="1" applyBorder="1"/>
    <xf numFmtId="9" fontId="20" fillId="9" borderId="1" xfId="1" applyFont="1" applyFill="1" applyBorder="1"/>
    <xf numFmtId="3" fontId="24" fillId="21" borderId="1" xfId="2" applyNumberFormat="1" applyFont="1" applyFill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/>
    <xf numFmtId="0" fontId="26" fillId="0" borderId="3" xfId="2" applyFont="1" applyFill="1" applyBorder="1" applyAlignment="1">
      <alignment horizontal="center" vertical="center"/>
    </xf>
    <xf numFmtId="3" fontId="27" fillId="0" borderId="1" xfId="2" applyNumberFormat="1" applyFont="1" applyFill="1" applyBorder="1" applyAlignment="1" applyProtection="1">
      <alignment horizontal="center" vertical="center"/>
    </xf>
    <xf numFmtId="0" fontId="28" fillId="22" borderId="3" xfId="2" applyFont="1" applyFill="1" applyBorder="1" applyAlignment="1">
      <alignment horizontal="center" vertical="center"/>
    </xf>
    <xf numFmtId="3" fontId="29" fillId="22" borderId="1" xfId="2" applyNumberFormat="1" applyFont="1" applyFill="1" applyBorder="1" applyAlignment="1" applyProtection="1">
      <alignment horizontal="center" vertical="center"/>
    </xf>
    <xf numFmtId="0" fontId="26" fillId="23" borderId="3" xfId="2" quotePrefix="1" applyFont="1" applyFill="1" applyBorder="1" applyAlignment="1">
      <alignment horizontal="center" vertical="center"/>
    </xf>
    <xf numFmtId="3" fontId="27" fillId="23" borderId="1" xfId="2" applyNumberFormat="1" applyFont="1" applyFill="1" applyBorder="1" applyAlignment="1" applyProtection="1">
      <alignment horizontal="center" vertical="center"/>
    </xf>
    <xf numFmtId="0" fontId="30" fillId="0" borderId="0" xfId="2" applyFont="1" applyAlignment="1">
      <alignment horizontal="center" vertical="center"/>
    </xf>
    <xf numFmtId="0" fontId="31" fillId="0" borderId="0" xfId="2" applyFont="1" applyAlignment="1">
      <alignment horizontal="center" vertical="center"/>
    </xf>
    <xf numFmtId="0" fontId="28" fillId="0" borderId="1" xfId="2" applyFont="1" applyBorder="1" applyAlignment="1">
      <alignment horizontal="center" vertical="center"/>
    </xf>
    <xf numFmtId="1" fontId="31" fillId="0" borderId="1" xfId="2" applyNumberFormat="1" applyFont="1" applyBorder="1" applyAlignment="1">
      <alignment horizontal="center" vertical="center"/>
    </xf>
    <xf numFmtId="0" fontId="28" fillId="24" borderId="1" xfId="2" applyFont="1" applyFill="1" applyBorder="1" applyAlignment="1">
      <alignment horizontal="center" vertical="center"/>
    </xf>
    <xf numFmtId="1" fontId="31" fillId="24" borderId="1" xfId="2" applyNumberFormat="1" applyFont="1" applyFill="1" applyBorder="1" applyAlignment="1">
      <alignment horizontal="center" vertical="center"/>
    </xf>
    <xf numFmtId="9" fontId="0" fillId="5" borderId="2" xfId="1" applyFont="1" applyFill="1" applyBorder="1" applyAlignment="1">
      <alignment horizontal="center" vertical="center"/>
    </xf>
    <xf numFmtId="9" fontId="0" fillId="6" borderId="2" xfId="1" applyFont="1" applyFill="1" applyBorder="1" applyAlignment="1">
      <alignment horizontal="center" vertical="center"/>
    </xf>
    <xf numFmtId="9" fontId="0" fillId="13" borderId="2" xfId="1" applyFont="1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14" fontId="0" fillId="2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1" fontId="0" fillId="13" borderId="1" xfId="0" applyNumberFormat="1" applyFill="1" applyBorder="1" applyAlignment="1">
      <alignment horizontal="center" vertical="center"/>
    </xf>
    <xf numFmtId="1" fontId="34" fillId="9" borderId="0" xfId="7" applyNumberFormat="1" applyFont="1" applyFill="1" applyBorder="1" applyAlignment="1">
      <alignment horizontal="center" vertical="center"/>
    </xf>
    <xf numFmtId="1" fontId="33" fillId="15" borderId="22" xfId="6" applyNumberFormat="1" applyFont="1" applyFill="1" applyBorder="1" applyAlignment="1">
      <alignment horizontal="center" vertical="center" wrapText="1"/>
    </xf>
    <xf numFmtId="1" fontId="33" fillId="15" borderId="23" xfId="6" applyNumberFormat="1" applyFont="1" applyFill="1" applyBorder="1" applyAlignment="1">
      <alignment horizontal="center" vertical="center" wrapText="1"/>
    </xf>
    <xf numFmtId="1" fontId="35" fillId="16" borderId="24" xfId="4" applyNumberFormat="1" applyFont="1" applyFill="1" applyBorder="1" applyAlignment="1">
      <alignment horizontal="center" vertical="center"/>
    </xf>
    <xf numFmtId="1" fontId="35" fillId="17" borderId="28" xfId="4" applyNumberFormat="1" applyFont="1" applyFill="1" applyBorder="1" applyAlignment="1">
      <alignment horizontal="center" vertical="center"/>
    </xf>
    <xf numFmtId="1" fontId="36" fillId="9" borderId="28" xfId="4" applyNumberFormat="1" applyFont="1" applyFill="1" applyBorder="1" applyAlignment="1">
      <alignment horizontal="center" vertical="center"/>
    </xf>
    <xf numFmtId="1" fontId="35" fillId="17" borderId="23" xfId="4" applyNumberFormat="1" applyFont="1" applyFill="1" applyBorder="1" applyAlignment="1">
      <alignment horizontal="center" vertical="center"/>
    </xf>
    <xf numFmtId="1" fontId="13" fillId="9" borderId="0" xfId="4" applyNumberFormat="1" applyFont="1" applyFill="1" applyAlignment="1">
      <alignment horizontal="center" vertical="center"/>
    </xf>
    <xf numFmtId="1" fontId="35" fillId="9" borderId="28" xfId="4" applyNumberFormat="1" applyFont="1" applyFill="1" applyBorder="1" applyAlignment="1">
      <alignment horizontal="center" vertical="center"/>
    </xf>
    <xf numFmtId="1" fontId="35" fillId="9" borderId="23" xfId="4" applyNumberFormat="1" applyFont="1" applyFill="1" applyBorder="1" applyAlignment="1">
      <alignment horizontal="center" vertical="center"/>
    </xf>
    <xf numFmtId="1" fontId="13" fillId="9" borderId="0" xfId="4" applyNumberFormat="1" applyFont="1" applyFill="1" applyBorder="1" applyAlignment="1">
      <alignment horizontal="center" vertical="center"/>
    </xf>
    <xf numFmtId="1" fontId="35" fillId="18" borderId="24" xfId="4" applyNumberFormat="1" applyFont="1" applyFill="1" applyBorder="1" applyAlignment="1">
      <alignment horizontal="center" vertical="center"/>
    </xf>
    <xf numFmtId="1" fontId="32" fillId="9" borderId="0" xfId="0" applyNumberFormat="1" applyFont="1" applyFill="1" applyBorder="1" applyAlignment="1">
      <alignment horizontal="center" vertical="center"/>
    </xf>
    <xf numFmtId="1" fontId="35" fillId="16" borderId="20" xfId="8" applyNumberFormat="1" applyFont="1" applyFill="1" applyBorder="1" applyAlignment="1">
      <alignment horizontal="center" vertical="center"/>
    </xf>
    <xf numFmtId="1" fontId="35" fillId="16" borderId="21" xfId="4" applyNumberFormat="1" applyFont="1" applyFill="1" applyBorder="1" applyAlignment="1">
      <alignment horizontal="center" vertical="center"/>
    </xf>
    <xf numFmtId="1" fontId="35" fillId="16" borderId="25" xfId="4" applyNumberFormat="1" applyFont="1" applyFill="1" applyBorder="1" applyAlignment="1">
      <alignment horizontal="center" vertical="center"/>
    </xf>
    <xf numFmtId="1" fontId="35" fillId="17" borderId="26" xfId="9" applyNumberFormat="1" applyFont="1" applyFill="1" applyBorder="1" applyAlignment="1">
      <alignment horizontal="center" vertical="center"/>
    </xf>
    <xf numFmtId="1" fontId="35" fillId="17" borderId="27" xfId="4" applyNumberFormat="1" applyFont="1" applyFill="1" applyBorder="1" applyAlignment="1">
      <alignment horizontal="center" vertical="center"/>
    </xf>
    <xf numFmtId="1" fontId="35" fillId="17" borderId="29" xfId="4" applyNumberFormat="1" applyFont="1" applyFill="1" applyBorder="1" applyAlignment="1">
      <alignment horizontal="center" vertical="center"/>
    </xf>
    <xf numFmtId="1" fontId="36" fillId="9" borderId="26" xfId="9" applyNumberFormat="1" applyFont="1" applyFill="1" applyBorder="1" applyAlignment="1">
      <alignment horizontal="center" vertical="center"/>
    </xf>
    <xf numFmtId="1" fontId="36" fillId="9" borderId="27" xfId="4" applyNumberFormat="1" applyFont="1" applyFill="1" applyBorder="1" applyAlignment="1">
      <alignment horizontal="center" vertical="center"/>
    </xf>
    <xf numFmtId="1" fontId="36" fillId="9" borderId="29" xfId="4" applyNumberFormat="1" applyFont="1" applyFill="1" applyBorder="1" applyAlignment="1">
      <alignment horizontal="center" vertical="center"/>
    </xf>
    <xf numFmtId="1" fontId="35" fillId="17" borderId="30" xfId="9" applyNumberFormat="1" applyFont="1" applyFill="1" applyBorder="1" applyAlignment="1">
      <alignment horizontal="center" vertical="center"/>
    </xf>
    <xf numFmtId="1" fontId="35" fillId="17" borderId="22" xfId="4" applyNumberFormat="1" applyFont="1" applyFill="1" applyBorder="1" applyAlignment="1">
      <alignment horizontal="center" vertical="center"/>
    </xf>
    <xf numFmtId="1" fontId="35" fillId="17" borderId="31" xfId="4" applyNumberFormat="1" applyFont="1" applyFill="1" applyBorder="1" applyAlignment="1">
      <alignment horizontal="center" vertical="center"/>
    </xf>
    <xf numFmtId="1" fontId="13" fillId="9" borderId="0" xfId="6" applyNumberFormat="1" applyFont="1" applyFill="1" applyAlignment="1">
      <alignment horizontal="center" vertical="center"/>
    </xf>
    <xf numFmtId="1" fontId="35" fillId="9" borderId="26" xfId="9" applyNumberFormat="1" applyFont="1" applyFill="1" applyBorder="1" applyAlignment="1">
      <alignment horizontal="center" vertical="center"/>
    </xf>
    <xf numFmtId="1" fontId="35" fillId="9" borderId="27" xfId="4" applyNumberFormat="1" applyFont="1" applyFill="1" applyBorder="1" applyAlignment="1">
      <alignment horizontal="center" vertical="center"/>
    </xf>
    <xf numFmtId="1" fontId="35" fillId="9" borderId="29" xfId="4" applyNumberFormat="1" applyFont="1" applyFill="1" applyBorder="1" applyAlignment="1">
      <alignment horizontal="center" vertical="center"/>
    </xf>
    <xf numFmtId="1" fontId="35" fillId="9" borderId="22" xfId="4" applyNumberFormat="1" applyFont="1" applyFill="1" applyBorder="1" applyAlignment="1">
      <alignment horizontal="center" vertical="center"/>
    </xf>
    <xf numFmtId="1" fontId="35" fillId="9" borderId="30" xfId="9" applyNumberFormat="1" applyFont="1" applyFill="1" applyBorder="1" applyAlignment="1">
      <alignment horizontal="center" vertical="center"/>
    </xf>
    <xf numFmtId="1" fontId="35" fillId="9" borderId="31" xfId="4" applyNumberFormat="1" applyFont="1" applyFill="1" applyBorder="1" applyAlignment="1">
      <alignment horizontal="center" vertical="center"/>
    </xf>
    <xf numFmtId="1" fontId="13" fillId="9" borderId="0" xfId="6" applyNumberFormat="1" applyFont="1" applyFill="1" applyBorder="1" applyAlignment="1">
      <alignment horizontal="center" vertical="center"/>
    </xf>
    <xf numFmtId="1" fontId="35" fillId="16" borderId="32" xfId="8" applyNumberFormat="1" applyFont="1" applyFill="1" applyBorder="1" applyAlignment="1">
      <alignment horizontal="center" vertical="center"/>
    </xf>
    <xf numFmtId="1" fontId="35" fillId="16" borderId="33" xfId="4" applyNumberFormat="1" applyFont="1" applyFill="1" applyBorder="1" applyAlignment="1">
      <alignment horizontal="center" vertical="center"/>
    </xf>
    <xf numFmtId="1" fontId="35" fillId="18" borderId="34" xfId="4" applyNumberFormat="1" applyFont="1" applyFill="1" applyBorder="1" applyAlignment="1">
      <alignment horizontal="center" vertical="center"/>
    </xf>
    <xf numFmtId="1" fontId="35" fillId="18" borderId="35" xfId="4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  <xf numFmtId="0" fontId="0" fillId="9" borderId="0" xfId="0" applyFill="1"/>
    <xf numFmtId="0" fontId="39" fillId="26" borderId="0" xfId="0" applyFont="1" applyFill="1" applyAlignment="1">
      <alignment horizontal="center"/>
    </xf>
    <xf numFmtId="0" fontId="39" fillId="26" borderId="0" xfId="0" applyFont="1" applyFill="1"/>
    <xf numFmtId="0" fontId="0" fillId="27" borderId="0" xfId="0" applyFill="1" applyAlignment="1">
      <alignment horizontal="center"/>
    </xf>
    <xf numFmtId="0" fontId="0" fillId="13" borderId="0" xfId="0" applyFill="1" applyAlignment="1">
      <alignment horizontal="center"/>
    </xf>
    <xf numFmtId="9" fontId="0" fillId="13" borderId="0" xfId="1" applyFont="1" applyFill="1" applyAlignment="1">
      <alignment horizontal="center"/>
    </xf>
    <xf numFmtId="0" fontId="0" fillId="28" borderId="0" xfId="0" applyFill="1"/>
    <xf numFmtId="0" fontId="17" fillId="14" borderId="9" xfId="0" applyFont="1" applyFill="1" applyBorder="1" applyAlignment="1">
      <alignment horizontal="center"/>
    </xf>
    <xf numFmtId="0" fontId="17" fillId="14" borderId="10" xfId="0" applyFont="1" applyFill="1" applyBorder="1" applyAlignment="1">
      <alignment horizontal="center"/>
    </xf>
    <xf numFmtId="0" fontId="21" fillId="9" borderId="41" xfId="0" applyFont="1" applyFill="1" applyBorder="1" applyAlignment="1">
      <alignment horizontal="center"/>
    </xf>
    <xf numFmtId="0" fontId="21" fillId="9" borderId="42" xfId="0" applyFont="1" applyFill="1" applyBorder="1" applyAlignment="1">
      <alignment horizontal="center"/>
    </xf>
    <xf numFmtId="0" fontId="21" fillId="9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37" fillId="13" borderId="6" xfId="0" applyFont="1" applyFill="1" applyBorder="1" applyAlignment="1">
      <alignment horizontal="center"/>
    </xf>
    <xf numFmtId="0" fontId="37" fillId="13" borderId="7" xfId="0" applyFont="1" applyFill="1" applyBorder="1" applyAlignment="1">
      <alignment horizontal="center"/>
    </xf>
    <xf numFmtId="0" fontId="38" fillId="13" borderId="6" xfId="0" applyFont="1" applyFill="1" applyBorder="1" applyAlignment="1">
      <alignment horizontal="center"/>
    </xf>
    <xf numFmtId="0" fontId="38" fillId="13" borderId="7" xfId="0" applyFont="1" applyFill="1" applyBorder="1" applyAlignment="1">
      <alignment horizontal="center"/>
    </xf>
    <xf numFmtId="0" fontId="22" fillId="9" borderId="9" xfId="0" applyFont="1" applyFill="1" applyBorder="1" applyAlignment="1">
      <alignment horizontal="center"/>
    </xf>
    <xf numFmtId="0" fontId="22" fillId="9" borderId="10" xfId="0" applyFont="1" applyFill="1" applyBorder="1" applyAlignment="1">
      <alignment horizontal="center"/>
    </xf>
    <xf numFmtId="1" fontId="33" fillId="15" borderId="21" xfId="6" applyNumberFormat="1" applyFont="1" applyFill="1" applyBorder="1" applyAlignment="1">
      <alignment horizontal="center" vertical="center" wrapText="1"/>
    </xf>
    <xf numFmtId="1" fontId="33" fillId="15" borderId="24" xfId="6" applyNumberFormat="1" applyFont="1" applyFill="1" applyBorder="1" applyAlignment="1">
      <alignment horizontal="center" vertical="center" wrapText="1"/>
    </xf>
    <xf numFmtId="1" fontId="33" fillId="15" borderId="25" xfId="6" applyNumberFormat="1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25" fillId="0" borderId="2" xfId="2" applyFont="1" applyFill="1" applyBorder="1" applyAlignment="1" applyProtection="1">
      <alignment horizontal="center" vertical="center" wrapText="1"/>
    </xf>
    <xf numFmtId="0" fontId="25" fillId="0" borderId="43" xfId="2" applyFont="1" applyFill="1" applyBorder="1" applyAlignment="1" applyProtection="1">
      <alignment horizontal="center" vertical="center" wrapText="1"/>
    </xf>
    <xf numFmtId="0" fontId="25" fillId="0" borderId="44" xfId="2" applyFont="1" applyFill="1" applyBorder="1" applyAlignment="1" applyProtection="1">
      <alignment horizontal="center" vertical="center" wrapText="1"/>
    </xf>
    <xf numFmtId="0" fontId="2" fillId="8" borderId="1" xfId="0" applyFont="1" applyFill="1" applyBorder="1" applyAlignment="1">
      <alignment horizontal="center"/>
    </xf>
    <xf numFmtId="166" fontId="11" fillId="15" borderId="21" xfId="6" applyNumberFormat="1" applyFont="1" applyFill="1" applyBorder="1" applyAlignment="1">
      <alignment horizontal="center" vertical="center" wrapText="1"/>
    </xf>
    <xf numFmtId="166" fontId="11" fillId="15" borderId="24" xfId="6" applyNumberFormat="1" applyFont="1" applyFill="1" applyBorder="1" applyAlignment="1">
      <alignment horizontal="center" vertical="center" wrapText="1"/>
    </xf>
    <xf numFmtId="166" fontId="11" fillId="15" borderId="25" xfId="6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9" fontId="0" fillId="0" borderId="0" xfId="1" applyFont="1" applyFill="1" applyAlignment="1">
      <alignment horizontal="center"/>
    </xf>
  </cellXfs>
  <cellStyles count="10">
    <cellStyle name="Comma_Macro Budget 26 Nov 2 3" xfId="8"/>
    <cellStyle name="Lien hypertexte" xfId="3" builtinId="8"/>
    <cellStyle name="Milliers" xfId="4" builtinId="3"/>
    <cellStyle name="Milliers 2" xfId="5"/>
    <cellStyle name="Normal" xfId="0" builtinId="0"/>
    <cellStyle name="Normal 14 2 2 3" xfId="7"/>
    <cellStyle name="Normal 2" xfId="2"/>
    <cellStyle name="Normal 2 2 5 2 5" xfId="6"/>
    <cellStyle name="Normal_Macro Budget 26 Nov 2 2" xfId="9"/>
    <cellStyle name="Pourcentage" xfId="1" builtinId="5"/>
  </cellStyles>
  <dxfs count="37">
    <dxf>
      <numFmt numFmtId="168" formatCode="###,###,_);[Red]\(###,###,\)"/>
    </dxf>
    <dxf>
      <numFmt numFmtId="170" formatCode="_-* #,##0\ _€_-;\-* #,##0\ _€_-;_-* &quot;-&quot;??\ _€_-;_-@_-"/>
    </dxf>
    <dxf>
      <numFmt numFmtId="170" formatCode="_-* #,##0\ _€_-;\-* #,##0\ _€_-;_-* &quot;-&quot;??\ _€_-;_-@_-"/>
    </dxf>
    <dxf>
      <numFmt numFmtId="166" formatCode="_ * #,##0.00_ \ [$$-C0C]_ ;_ * \-#,##0.00\ \ [$$-C0C]_ ;_ * &quot;-&quot;??_ \ [$$-C0C]_ ;_ @_ "/>
    </dxf>
    <dxf>
      <fill>
        <patternFill patternType="solid">
          <fgColor indexed="64"/>
          <bgColor theme="9"/>
        </patternFill>
      </fill>
    </dxf>
    <dxf>
      <fill>
        <patternFill patternType="solid">
          <fgColor indexed="64"/>
          <bgColor theme="9"/>
        </patternFill>
      </fill>
    </dxf>
    <dxf>
      <fill>
        <patternFill patternType="solid">
          <fgColor indexed="64"/>
          <bgColor theme="9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-0.249977111117893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-0.249977111117893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-0.249977111117893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'tableau de bord'!$G$19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bord'!$H$18:$K$18</c:f>
              <c:strCache>
                <c:ptCount val="4"/>
                <c:pt idx="0">
                  <c:v>OEE%</c:v>
                </c:pt>
                <c:pt idx="1">
                  <c:v>TD%</c:v>
                </c:pt>
                <c:pt idx="2">
                  <c:v>TU%</c:v>
                </c:pt>
                <c:pt idx="3">
                  <c:v>Rend</c:v>
                </c:pt>
              </c:strCache>
            </c:strRef>
          </c:cat>
          <c:val>
            <c:numRef>
              <c:f>'tableau de bord'!$H$19:$K$19</c:f>
              <c:numCache>
                <c:formatCode>0%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8C-49B4-A98C-D26D114F1E23}"/>
            </c:ext>
          </c:extLst>
        </c:ser>
        <c:ser>
          <c:idx val="2"/>
          <c:order val="1"/>
          <c:tx>
            <c:strRef>
              <c:f>'tableau de bord'!$G$20</c:f>
              <c:strCache>
                <c:ptCount val="1"/>
                <c:pt idx="0">
                  <c:v>Objectifs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bord'!$H$18:$K$18</c:f>
              <c:strCache>
                <c:ptCount val="4"/>
                <c:pt idx="0">
                  <c:v>OEE%</c:v>
                </c:pt>
                <c:pt idx="1">
                  <c:v>TD%</c:v>
                </c:pt>
                <c:pt idx="2">
                  <c:v>TU%</c:v>
                </c:pt>
                <c:pt idx="3">
                  <c:v>Rend</c:v>
                </c:pt>
              </c:strCache>
            </c:strRef>
          </c:cat>
          <c:val>
            <c:numRef>
              <c:f>'tableau de bord'!$H$20:$K$20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8C-49B4-A98C-D26D114F1E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164425728"/>
        <c:axId val="164427264"/>
      </c:barChart>
      <c:catAx>
        <c:axId val="164425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427264"/>
        <c:crosses val="autoZero"/>
        <c:auto val="1"/>
        <c:lblAlgn val="ctr"/>
        <c:lblOffset val="100"/>
        <c:noMultiLvlLbl val="0"/>
      </c:catAx>
      <c:valAx>
        <c:axId val="164427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425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bord'!$B$19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'tableau de bord'!$C$18:$E$18</c:f>
              <c:strCache>
                <c:ptCount val="3"/>
                <c:pt idx="0">
                  <c:v>OEE%</c:v>
                </c:pt>
                <c:pt idx="1">
                  <c:v>TD%</c:v>
                </c:pt>
                <c:pt idx="2">
                  <c:v>TU%</c:v>
                </c:pt>
              </c:strCache>
            </c:strRef>
          </c:cat>
          <c:val>
            <c:numRef>
              <c:f>'tableau de bord'!$C$19:$E$19</c:f>
              <c:numCache>
                <c:formatCode>0</c:formatCode>
                <c:ptCount val="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4D-4185-8E50-B5FA134DA5F9}"/>
            </c:ext>
          </c:extLst>
        </c:ser>
        <c:ser>
          <c:idx val="1"/>
          <c:order val="1"/>
          <c:tx>
            <c:strRef>
              <c:f>'tableau de bord'!$B$20</c:f>
              <c:strCache>
                <c:ptCount val="1"/>
                <c:pt idx="0">
                  <c:v>Objectifs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bord'!$C$18:$E$18</c:f>
              <c:strCache>
                <c:ptCount val="3"/>
                <c:pt idx="0">
                  <c:v>OEE%</c:v>
                </c:pt>
                <c:pt idx="1">
                  <c:v>TD%</c:v>
                </c:pt>
                <c:pt idx="2">
                  <c:v>TU%</c:v>
                </c:pt>
              </c:strCache>
            </c:strRef>
          </c:cat>
          <c:val>
            <c:numRef>
              <c:f>'tableau de bord'!$C$20:$E$20</c:f>
              <c:numCache>
                <c:formatCode>0</c:formatCode>
                <c:ptCount val="3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B4D-4185-8E50-B5FA134DA5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155672576"/>
        <c:axId val="155674496"/>
      </c:barChart>
      <c:catAx>
        <c:axId val="15567257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674496"/>
        <c:crosses val="autoZero"/>
        <c:auto val="1"/>
        <c:lblAlgn val="ctr"/>
        <c:lblOffset val="100"/>
        <c:noMultiLvlLbl val="0"/>
      </c:catAx>
      <c:valAx>
        <c:axId val="155674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672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012301238748145"/>
          <c:y val="0.39491983808919506"/>
          <c:w val="0.10876278894378982"/>
          <c:h val="0.12632772333352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0431742562188781E-2"/>
          <c:y val="0"/>
          <c:w val="0.96254180530265387"/>
          <c:h val="0.72653001278808449"/>
        </c:manualLayout>
      </c:layout>
      <c:lineChart>
        <c:grouping val="standard"/>
        <c:varyColors val="0"/>
        <c:ser>
          <c:idx val="0"/>
          <c:order val="0"/>
          <c:tx>
            <c:strRef>
              <c:f>Foration!$H$6</c:f>
              <c:strCache>
                <c:ptCount val="1"/>
                <c:pt idx="0">
                  <c:v>OEE%</c:v>
                </c:pt>
              </c:strCache>
            </c:strRef>
          </c:tx>
          <c:spPr>
            <a:ln w="19050" cap="rnd" cmpd="sng" algn="ctr">
              <a:solidFill>
                <a:schemeClr val="accent1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l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Foration!$I$5:$L$5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Foration!$I$6:$L$6</c:f>
              <c:numCache>
                <c:formatCode>0%</c:formatCode>
                <c:ptCount val="4"/>
                <c:pt idx="0">
                  <c:v>0</c:v>
                </c:pt>
                <c:pt idx="1">
                  <c:v>3.4226190476190479E-2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BF-47AF-BE8E-EFB98A3CEBBE}"/>
            </c:ext>
          </c:extLst>
        </c:ser>
        <c:ser>
          <c:idx val="1"/>
          <c:order val="1"/>
          <c:tx>
            <c:strRef>
              <c:f>Foration!$H$7</c:f>
              <c:strCache>
                <c:ptCount val="1"/>
                <c:pt idx="0">
                  <c:v>TD%</c:v>
                </c:pt>
              </c:strCache>
            </c:strRef>
          </c:tx>
          <c:spPr>
            <a:ln w="19050" cap="rnd" cmpd="sng" algn="ctr">
              <a:solidFill>
                <a:schemeClr val="accent2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l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Foration!$I$5:$L$5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Foration!$I$7:$L$7</c:f>
              <c:numCache>
                <c:formatCode>0%</c:formatCode>
                <c:ptCount val="4"/>
                <c:pt idx="0">
                  <c:v>0</c:v>
                </c:pt>
                <c:pt idx="1">
                  <c:v>8.1845238095238096E-2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8BF-47AF-BE8E-EFB98A3CEBBE}"/>
            </c:ext>
          </c:extLst>
        </c:ser>
        <c:ser>
          <c:idx val="2"/>
          <c:order val="2"/>
          <c:tx>
            <c:strRef>
              <c:f>Foration!$H$8</c:f>
              <c:strCache>
                <c:ptCount val="1"/>
                <c:pt idx="0">
                  <c:v>TU%</c:v>
                </c:pt>
              </c:strCache>
            </c:strRef>
          </c:tx>
          <c:spPr>
            <a:ln w="19050" cap="rnd" cmpd="sng" algn="ctr">
              <a:solidFill>
                <a:schemeClr val="accent3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l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Foration!$I$5:$L$5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Foration!$I$8:$L$8</c:f>
              <c:numCache>
                <c:formatCode>0%</c:formatCode>
                <c:ptCount val="4"/>
                <c:pt idx="0">
                  <c:v>0</c:v>
                </c:pt>
                <c:pt idx="1">
                  <c:v>0.41818181818181815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8BF-47AF-BE8E-EFB98A3CEBBE}"/>
            </c:ext>
          </c:extLst>
        </c:ser>
        <c:ser>
          <c:idx val="3"/>
          <c:order val="3"/>
          <c:tx>
            <c:strRef>
              <c:f>Foration!$H$9</c:f>
              <c:strCache>
                <c:ptCount val="1"/>
                <c:pt idx="0">
                  <c:v>Rend </c:v>
                </c:pt>
              </c:strCache>
            </c:strRef>
          </c:tx>
          <c:spPr>
            <a:ln w="19050" cap="rnd" cmpd="sng" algn="ctr">
              <a:solidFill>
                <a:schemeClr val="accent4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l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4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Foration!$I$5:$L$5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Foration!$I$9:$L$9</c:f>
              <c:numCache>
                <c:formatCode>General</c:formatCode>
                <c:ptCount val="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8BF-47AF-BE8E-EFB98A3CEBBE}"/>
            </c:ext>
          </c:extLst>
        </c:ser>
        <c:ser>
          <c:idx val="4"/>
          <c:order val="4"/>
          <c:tx>
            <c:strRef>
              <c:f>Foration!$H$10</c:f>
              <c:strCache>
                <c:ptCount val="1"/>
                <c:pt idx="0">
                  <c:v>CS</c:v>
                </c:pt>
              </c:strCache>
            </c:strRef>
          </c:tx>
          <c:spPr>
            <a:ln w="19050" cap="rnd" cmpd="sng" algn="ctr">
              <a:solidFill>
                <a:schemeClr val="accent5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l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5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Foration!$I$5:$L$5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Foration!$I$10:$L$10</c:f>
              <c:numCache>
                <c:formatCode>0%</c:formatCode>
                <c:ptCount val="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8BF-47AF-BE8E-EFB98A3CEBB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8155264"/>
        <c:axId val="88156800"/>
      </c:lineChart>
      <c:catAx>
        <c:axId val="881552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156800"/>
        <c:crosses val="autoZero"/>
        <c:auto val="1"/>
        <c:lblAlgn val="ctr"/>
        <c:lblOffset val="100"/>
        <c:noMultiLvlLbl val="0"/>
      </c:catAx>
      <c:valAx>
        <c:axId val="88156800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88155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4758303602281056"/>
          <c:y val="0.89155008146237325"/>
          <c:w val="0.71356877722289613"/>
          <c:h val="8.209698777701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6917236807287057E-2"/>
          <c:y val="0"/>
          <c:w val="0.92398994538329149"/>
          <c:h val="0.9170990933038870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'tableau de bord'!$C$40</c:f>
              <c:strCache>
                <c:ptCount val="1"/>
                <c:pt idx="0">
                  <c:v>Charges fixes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'tableau de bord'!$C$41</c:f>
              <c:numCache>
                <c:formatCode>0</c:formatCode>
                <c:ptCount val="1"/>
                <c:pt idx="0">
                  <c:v>20338056.539999999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1E-4FBE-82AB-B11DBD460F85}"/>
            </c:ext>
          </c:extLst>
        </c:ser>
        <c:ser>
          <c:idx val="1"/>
          <c:order val="1"/>
          <c:tx>
            <c:strRef>
              <c:f>'tableau de bord'!$D$40</c:f>
              <c:strCache>
                <c:ptCount val="1"/>
                <c:pt idx="0">
                  <c:v>Charges variables 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'tableau de bord'!$D$41</c:f>
              <c:numCache>
                <c:formatCode>0</c:formatCode>
                <c:ptCount val="1"/>
                <c:pt idx="0">
                  <c:v>7647975.2800000003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1E-4FBE-82AB-B11DBD460F85}"/>
            </c:ext>
          </c:extLst>
        </c:ser>
        <c:ser>
          <c:idx val="2"/>
          <c:order val="2"/>
          <c:tx>
            <c:strRef>
              <c:f>'tableau de bord'!$E$40</c:f>
              <c:strCache>
                <c:ptCount val="1"/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'tableau de bord'!$E$41</c:f>
              <c:numCache>
                <c:formatCode>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3C1E-4FBE-82AB-B11DBD460F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7231240"/>
        <c:axId val="307227632"/>
      </c:barChart>
      <c:catAx>
        <c:axId val="30723124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7227632"/>
        <c:crosses val="autoZero"/>
        <c:auto val="1"/>
        <c:lblAlgn val="ctr"/>
        <c:lblOffset val="100"/>
        <c:noMultiLvlLbl val="0"/>
      </c:catAx>
      <c:valAx>
        <c:axId val="307227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7231240"/>
        <c:crosses val="autoZero"/>
        <c:crossBetween val="between"/>
      </c:valAx>
      <c:spPr>
        <a:noFill/>
        <a:ln w="0">
          <a:solidFill>
            <a:schemeClr val="tx2">
              <a:lumMod val="60000"/>
              <a:lumOff val="40000"/>
            </a:schemeClr>
          </a:solidFill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73954635962891058"/>
          <c:y val="0.15845989272781016"/>
          <c:w val="0.19870409920549012"/>
          <c:h val="0.112156122252520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cap="all" spc="0" baseline="0">
                <a:gradFill>
                  <a:gsLst>
                    <a:gs pos="0">
                      <a:schemeClr val="dk1">
                        <a:lumMod val="50000"/>
                        <a:lumOff val="50000"/>
                      </a:schemeClr>
                    </a:gs>
                    <a:gs pos="100000">
                      <a:schemeClr val="dk1">
                        <a:lumMod val="85000"/>
                        <a:lumOff val="15000"/>
                      </a:schemeClr>
                    </a:gs>
                  </a:gsLst>
                  <a:lin ang="5400000" scaled="0"/>
                </a:gradFill>
                <a:latin typeface="+mn-lt"/>
                <a:ea typeface="+mn-ea"/>
                <a:cs typeface="+mn-cs"/>
              </a:defRPr>
            </a:pPr>
            <a:r>
              <a:rPr lang="fr-FR" sz="1800" b="1">
                <a:solidFill>
                  <a:srgbClr val="C00000"/>
                </a:solidFill>
              </a:rPr>
              <a:t>total</a:t>
            </a:r>
            <a:r>
              <a:rPr lang="fr-FR" sz="1800" b="1" baseline="0">
                <a:solidFill>
                  <a:srgbClr val="C00000"/>
                </a:solidFill>
              </a:rPr>
              <a:t> des charges par stade opératoire</a:t>
            </a:r>
            <a:endParaRPr lang="fr-FR" sz="1800" b="1">
              <a:solidFill>
                <a:srgbClr val="C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cap="all" spc="0" baseline="0">
              <a:gradFill>
                <a:gsLst>
                  <a:gs pos="0">
                    <a:schemeClr val="dk1">
                      <a:lumMod val="50000"/>
                      <a:lumOff val="50000"/>
                    </a:schemeClr>
                  </a:gs>
                  <a:gs pos="100000">
                    <a:schemeClr val="dk1">
                      <a:lumMod val="85000"/>
                      <a:lumOff val="15000"/>
                    </a:schemeClr>
                  </a:gs>
                </a:gsLst>
                <a:lin ang="5400000" scaled="0"/>
              </a:gra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Feuil6!$F$59</c:f>
              <c:strCache>
                <c:ptCount val="1"/>
                <c:pt idx="0">
                  <c:v>total charges fixes</c:v>
                </c:pt>
              </c:strCache>
            </c:strRef>
          </c:tx>
          <c:spPr>
            <a:ln w="19050" cap="rnd" cmpd="sng" algn="ctr">
              <a:solidFill>
                <a:schemeClr val="accent1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l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Feuil6!$E$60:$E$67</c:f>
              <c:strCache>
                <c:ptCount val="8"/>
                <c:pt idx="0">
                  <c:v> Foration </c:v>
                </c:pt>
                <c:pt idx="1">
                  <c:v> Sautage </c:v>
                </c:pt>
                <c:pt idx="2">
                  <c:v> Décapage </c:v>
                </c:pt>
                <c:pt idx="3">
                  <c:v> Défruitage </c:v>
                </c:pt>
                <c:pt idx="4">
                  <c:v> Transport </c:v>
                </c:pt>
                <c:pt idx="5">
                  <c:v> Epierrage </c:v>
                </c:pt>
                <c:pt idx="6">
                  <c:v> Criblage </c:v>
                </c:pt>
                <c:pt idx="7">
                  <c:v> Chargement Trains </c:v>
                </c:pt>
              </c:strCache>
            </c:strRef>
          </c:cat>
          <c:val>
            <c:numRef>
              <c:f>Feuil6!$F$60:$F$67</c:f>
              <c:numCache>
                <c:formatCode>_-* #\ ##0\ _€_-;\-* #\ ##0\ _€_-;_-* "-"??\ _€_-;_-@_-</c:formatCode>
                <c:ptCount val="8"/>
                <c:pt idx="0">
                  <c:v>20338056.539999999</c:v>
                </c:pt>
                <c:pt idx="1">
                  <c:v>1824197.84</c:v>
                </c:pt>
                <c:pt idx="2">
                  <c:v>38111908.650467306</c:v>
                </c:pt>
                <c:pt idx="3">
                  <c:v>25810745.159532689</c:v>
                </c:pt>
                <c:pt idx="4">
                  <c:v>43102501.119999997</c:v>
                </c:pt>
                <c:pt idx="5">
                  <c:v>13423596.25</c:v>
                </c:pt>
                <c:pt idx="6">
                  <c:v>13127834.91</c:v>
                </c:pt>
                <c:pt idx="7">
                  <c:v>10392962.380000001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0-447D-A873-5FD46E2005FE}"/>
            </c:ext>
          </c:extLst>
        </c:ser>
        <c:ser>
          <c:idx val="1"/>
          <c:order val="1"/>
          <c:tx>
            <c:strRef>
              <c:f>Feuil6!$G$59</c:f>
              <c:strCache>
                <c:ptCount val="1"/>
                <c:pt idx="0">
                  <c:v>total charges variables</c:v>
                </c:pt>
              </c:strCache>
            </c:strRef>
          </c:tx>
          <c:spPr>
            <a:ln w="19050" cap="rnd" cmpd="sng" algn="ctr">
              <a:solidFill>
                <a:schemeClr val="accent2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l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Feuil6!$E$60:$E$67</c:f>
              <c:strCache>
                <c:ptCount val="8"/>
                <c:pt idx="0">
                  <c:v> Foration </c:v>
                </c:pt>
                <c:pt idx="1">
                  <c:v> Sautage </c:v>
                </c:pt>
                <c:pt idx="2">
                  <c:v> Décapage </c:v>
                </c:pt>
                <c:pt idx="3">
                  <c:v> Défruitage </c:v>
                </c:pt>
                <c:pt idx="4">
                  <c:v> Transport </c:v>
                </c:pt>
                <c:pt idx="5">
                  <c:v> Epierrage </c:v>
                </c:pt>
                <c:pt idx="6">
                  <c:v> Criblage </c:v>
                </c:pt>
                <c:pt idx="7">
                  <c:v> Chargement Trains </c:v>
                </c:pt>
              </c:strCache>
            </c:strRef>
          </c:cat>
          <c:val>
            <c:numRef>
              <c:f>Feuil6!$G$60:$G$67</c:f>
              <c:numCache>
                <c:formatCode>_-* #\ ##0\ _€_-;\-* #\ ##0\ _€_-;_-* "-"??\ _€_-;_-@_-</c:formatCode>
                <c:ptCount val="8"/>
                <c:pt idx="0">
                  <c:v>7647975.2800000003</c:v>
                </c:pt>
                <c:pt idx="1">
                  <c:v>28361134.16</c:v>
                </c:pt>
                <c:pt idx="2">
                  <c:v>44572497.029945701</c:v>
                </c:pt>
                <c:pt idx="3">
                  <c:v>15881628.940054299</c:v>
                </c:pt>
                <c:pt idx="4">
                  <c:v>83282839.12999998</c:v>
                </c:pt>
                <c:pt idx="5">
                  <c:v>11048433.809999999</c:v>
                </c:pt>
                <c:pt idx="6">
                  <c:v>9361222.5999999996</c:v>
                </c:pt>
                <c:pt idx="7">
                  <c:v>5313742.3500000006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0-447D-A873-5FD46E2005FE}"/>
            </c:ext>
          </c:extLst>
        </c:ser>
        <c:ser>
          <c:idx val="2"/>
          <c:order val="2"/>
          <c:tx>
            <c:strRef>
              <c:f>Feuil6!$H$59</c:f>
              <c:strCache>
                <c:ptCount val="1"/>
                <c:pt idx="0">
                  <c:v>Coût de revient</c:v>
                </c:pt>
              </c:strCache>
            </c:strRef>
          </c:tx>
          <c:spPr>
            <a:ln w="19050" cap="rnd" cmpd="sng" algn="ctr">
              <a:solidFill>
                <a:schemeClr val="accent3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l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Feuil6!$E$60:$E$67</c:f>
              <c:strCache>
                <c:ptCount val="8"/>
                <c:pt idx="0">
                  <c:v> Foration </c:v>
                </c:pt>
                <c:pt idx="1">
                  <c:v> Sautage </c:v>
                </c:pt>
                <c:pt idx="2">
                  <c:v> Décapage </c:v>
                </c:pt>
                <c:pt idx="3">
                  <c:v> Défruitage </c:v>
                </c:pt>
                <c:pt idx="4">
                  <c:v> Transport </c:v>
                </c:pt>
                <c:pt idx="5">
                  <c:v> Epierrage </c:v>
                </c:pt>
                <c:pt idx="6">
                  <c:v> Criblage </c:v>
                </c:pt>
                <c:pt idx="7">
                  <c:v> Chargement Trains </c:v>
                </c:pt>
              </c:strCache>
            </c:strRef>
          </c:cat>
          <c:val>
            <c:numRef>
              <c:f>Feuil6!$H$60:$H$67</c:f>
              <c:numCache>
                <c:formatCode>###\ ###\ _);[Red]\(###\ ###\ \)</c:formatCode>
                <c:ptCount val="8"/>
                <c:pt idx="0">
                  <c:v>27986031.82</c:v>
                </c:pt>
                <c:pt idx="1">
                  <c:v>30185332</c:v>
                </c:pt>
                <c:pt idx="2">
                  <c:v>82684405.680413008</c:v>
                </c:pt>
                <c:pt idx="3">
                  <c:v>41692374.099586986</c:v>
                </c:pt>
                <c:pt idx="4">
                  <c:v>126385340.25</c:v>
                </c:pt>
                <c:pt idx="5">
                  <c:v>24472030.059999999</c:v>
                </c:pt>
                <c:pt idx="6">
                  <c:v>22489057.509999998</c:v>
                </c:pt>
                <c:pt idx="7">
                  <c:v>15706704.73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10-447D-A873-5FD46E2005F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17117376"/>
        <c:axId val="317118688"/>
      </c:lineChart>
      <c:catAx>
        <c:axId val="317117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7118688"/>
        <c:crosses val="autoZero"/>
        <c:auto val="1"/>
        <c:lblAlgn val="ctr"/>
        <c:lblOffset val="100"/>
        <c:noMultiLvlLbl val="0"/>
      </c:catAx>
      <c:valAx>
        <c:axId val="317118688"/>
        <c:scaling>
          <c:orientation val="minMax"/>
        </c:scaling>
        <c:delete val="1"/>
        <c:axPos val="l"/>
        <c:numFmt formatCode="_-* #\ ##0\ _€_-;\-* #\ ##0\ _€_-;_-* &quot;-&quot;??\ _€_-;_-@_-" sourceLinked="1"/>
        <c:majorTickMark val="none"/>
        <c:minorTickMark val="none"/>
        <c:tickLblPos val="nextTo"/>
        <c:crossAx val="317117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19881889763779"/>
          <c:y val="0.27546296296296297"/>
          <c:w val="0.36666666666666664"/>
          <c:h val="0.6111111111111111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>
                  <a:shade val="76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911-4F89-88A9-5B0337083C68}"/>
              </c:ext>
            </c:extLst>
          </c:dPt>
          <c:dPt>
            <c:idx val="1"/>
            <c:bubble3D val="0"/>
            <c:spPr>
              <a:solidFill>
                <a:schemeClr val="accent5">
                  <a:tint val="77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911-4F89-88A9-5B0337083C68}"/>
              </c:ext>
            </c:extLst>
          </c:dPt>
          <c:dLbls>
            <c:dLbl>
              <c:idx val="0"/>
              <c:layout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911-4F89-88A9-5B0337083C68}"/>
                </c:ext>
              </c:extLst>
            </c:dLbl>
            <c:dLbl>
              <c:idx val="1"/>
              <c:layout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1911-4F89-88A9-5B0337083C68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'tableau de bord'!$M$18:$M$19</c:f>
              <c:strCache>
                <c:ptCount val="2"/>
                <c:pt idx="0">
                  <c:v>Gasoil</c:v>
                </c:pt>
                <c:pt idx="1">
                  <c:v>Electricité</c:v>
                </c:pt>
              </c:strCache>
            </c:strRef>
          </c:cat>
          <c:val>
            <c:numRef>
              <c:f>'tableau de bord'!$N$18:$N$19</c:f>
              <c:numCache>
                <c:formatCode>0%</c:formatCode>
                <c:ptCount val="2"/>
                <c:pt idx="0">
                  <c:v>0.1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79-4A8D-980B-D2C363BC4614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7995319335083118"/>
          <c:y val="0.42650408282298047"/>
          <c:w val="0.14504680664916886"/>
          <c:h val="0.15625109361329836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Feuil6!$F$59</c:f>
              <c:strCache>
                <c:ptCount val="1"/>
                <c:pt idx="0">
                  <c:v>total charges fixes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Feuil6!$E$60:$E$67</c:f>
              <c:strCache>
                <c:ptCount val="8"/>
                <c:pt idx="0">
                  <c:v> Foration </c:v>
                </c:pt>
                <c:pt idx="1">
                  <c:v> Sautage </c:v>
                </c:pt>
                <c:pt idx="2">
                  <c:v> Décapage </c:v>
                </c:pt>
                <c:pt idx="3">
                  <c:v> Défruitage </c:v>
                </c:pt>
                <c:pt idx="4">
                  <c:v> Transport </c:v>
                </c:pt>
                <c:pt idx="5">
                  <c:v> Epierrage </c:v>
                </c:pt>
                <c:pt idx="6">
                  <c:v> Criblage </c:v>
                </c:pt>
                <c:pt idx="7">
                  <c:v> Chargement Trains </c:v>
                </c:pt>
              </c:strCache>
            </c:strRef>
          </c:cat>
          <c:val>
            <c:numRef>
              <c:f>Feuil6!$F$60:$F$67</c:f>
              <c:numCache>
                <c:formatCode>_-* #\ ##0\ _€_-;\-* #\ ##0\ _€_-;_-* "-"??\ _€_-;_-@_-</c:formatCode>
                <c:ptCount val="8"/>
                <c:pt idx="0">
                  <c:v>20338056.539999999</c:v>
                </c:pt>
                <c:pt idx="1">
                  <c:v>1824197.84</c:v>
                </c:pt>
                <c:pt idx="2">
                  <c:v>38111908.650467306</c:v>
                </c:pt>
                <c:pt idx="3">
                  <c:v>25810745.159532689</c:v>
                </c:pt>
                <c:pt idx="4">
                  <c:v>43102501.119999997</c:v>
                </c:pt>
                <c:pt idx="5">
                  <c:v>13423596.25</c:v>
                </c:pt>
                <c:pt idx="6">
                  <c:v>13127834.91</c:v>
                </c:pt>
                <c:pt idx="7">
                  <c:v>10392962.380000001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72-4254-B595-7BED0B22FF5F}"/>
            </c:ext>
          </c:extLst>
        </c:ser>
        <c:ser>
          <c:idx val="1"/>
          <c:order val="1"/>
          <c:tx>
            <c:strRef>
              <c:f>Feuil6!$G$59</c:f>
              <c:strCache>
                <c:ptCount val="1"/>
                <c:pt idx="0">
                  <c:v>total charges variables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Feuil6!$E$60:$E$67</c:f>
              <c:strCache>
                <c:ptCount val="8"/>
                <c:pt idx="0">
                  <c:v> Foration </c:v>
                </c:pt>
                <c:pt idx="1">
                  <c:v> Sautage </c:v>
                </c:pt>
                <c:pt idx="2">
                  <c:v> Décapage </c:v>
                </c:pt>
                <c:pt idx="3">
                  <c:v> Défruitage </c:v>
                </c:pt>
                <c:pt idx="4">
                  <c:v> Transport </c:v>
                </c:pt>
                <c:pt idx="5">
                  <c:v> Epierrage </c:v>
                </c:pt>
                <c:pt idx="6">
                  <c:v> Criblage </c:v>
                </c:pt>
                <c:pt idx="7">
                  <c:v> Chargement Trains </c:v>
                </c:pt>
              </c:strCache>
            </c:strRef>
          </c:cat>
          <c:val>
            <c:numRef>
              <c:f>Feuil6!$G$60:$G$67</c:f>
              <c:numCache>
                <c:formatCode>_-* #\ ##0\ _€_-;\-* #\ ##0\ _€_-;_-* "-"??\ _€_-;_-@_-</c:formatCode>
                <c:ptCount val="8"/>
                <c:pt idx="0">
                  <c:v>7647975.2800000003</c:v>
                </c:pt>
                <c:pt idx="1">
                  <c:v>28361134.16</c:v>
                </c:pt>
                <c:pt idx="2">
                  <c:v>44572497.029945701</c:v>
                </c:pt>
                <c:pt idx="3">
                  <c:v>15881628.940054299</c:v>
                </c:pt>
                <c:pt idx="4">
                  <c:v>83282839.12999998</c:v>
                </c:pt>
                <c:pt idx="5">
                  <c:v>11048433.809999999</c:v>
                </c:pt>
                <c:pt idx="6">
                  <c:v>9361222.5999999996</c:v>
                </c:pt>
                <c:pt idx="7">
                  <c:v>5313742.3500000006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72-4254-B595-7BED0B22FF5F}"/>
            </c:ext>
          </c:extLst>
        </c:ser>
        <c:ser>
          <c:idx val="2"/>
          <c:order val="2"/>
          <c:tx>
            <c:strRef>
              <c:f>Feuil6!$H$59</c:f>
              <c:strCache>
                <c:ptCount val="1"/>
                <c:pt idx="0">
                  <c:v>Coût de revient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Feuil6!$E$60:$E$67</c:f>
              <c:strCache>
                <c:ptCount val="8"/>
                <c:pt idx="0">
                  <c:v> Foration </c:v>
                </c:pt>
                <c:pt idx="1">
                  <c:v> Sautage </c:v>
                </c:pt>
                <c:pt idx="2">
                  <c:v> Décapage </c:v>
                </c:pt>
                <c:pt idx="3">
                  <c:v> Défruitage </c:v>
                </c:pt>
                <c:pt idx="4">
                  <c:v> Transport </c:v>
                </c:pt>
                <c:pt idx="5">
                  <c:v> Epierrage </c:v>
                </c:pt>
                <c:pt idx="6">
                  <c:v> Criblage </c:v>
                </c:pt>
                <c:pt idx="7">
                  <c:v> Chargement Trains </c:v>
                </c:pt>
              </c:strCache>
            </c:strRef>
          </c:cat>
          <c:val>
            <c:numRef>
              <c:f>Feuil6!$H$60:$H$67</c:f>
              <c:numCache>
                <c:formatCode>###\ ###\ _);[Red]\(###\ ###\ \)</c:formatCode>
                <c:ptCount val="8"/>
                <c:pt idx="0">
                  <c:v>27986031.82</c:v>
                </c:pt>
                <c:pt idx="1">
                  <c:v>30185332</c:v>
                </c:pt>
                <c:pt idx="2">
                  <c:v>82684405.680413008</c:v>
                </c:pt>
                <c:pt idx="3">
                  <c:v>41692374.099586986</c:v>
                </c:pt>
                <c:pt idx="4">
                  <c:v>126385340.25</c:v>
                </c:pt>
                <c:pt idx="5">
                  <c:v>24472030.059999999</c:v>
                </c:pt>
                <c:pt idx="6">
                  <c:v>22489057.509999998</c:v>
                </c:pt>
                <c:pt idx="7">
                  <c:v>15706704.73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72-4254-B595-7BED0B22FF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7117376"/>
        <c:axId val="317118688"/>
      </c:lineChart>
      <c:catAx>
        <c:axId val="317117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7118688"/>
        <c:crosses val="autoZero"/>
        <c:auto val="1"/>
        <c:lblAlgn val="ctr"/>
        <c:lblOffset val="100"/>
        <c:noMultiLvlLbl val="0"/>
      </c:catAx>
      <c:valAx>
        <c:axId val="317118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€_-;\-* #\ ##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7117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cs:styleClr val="auto"/>
    </cs:fontRef>
    <cs:spPr/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 w="9575">
        <a:solidFill>
          <a:schemeClr val="lt1">
            <a:lumMod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 cmpd="sng" algn="ctr">
        <a:solidFill>
          <a:schemeClr val="phClr">
            <a:shade val="95000"/>
            <a:satMod val="105000"/>
          </a:schemeClr>
        </a:solidFill>
        <a:round/>
      </a:ln>
    </cs:spPr>
  </cs:dataPointLine>
  <cs:dataPointMarker>
    <cs:lnRef idx="0"/>
    <cs:fillRef idx="0"/>
    <cs:effectRef idx="0"/>
    <cs:fontRef idx="minor">
      <a:schemeClr val="dk1"/>
    </cs:fontRef>
    <cs:spPr>
      <a:solidFill>
        <a:schemeClr val="lt1"/>
      </a:solidFill>
    </cs:spPr>
  </cs:dataPointMarker>
  <cs:dataPointMarkerLayout symbol="circle" size="17"/>
  <cs:dataPointWireframe>
    <cs:lnRef idx="0">
      <cs:styleClr val="auto"/>
    </cs:lnRef>
    <cs:fillRef idx="1"/>
    <cs:effectRef idx="0"/>
    <cs:fontRef idx="minor">
      <a:schemeClr val="dk1"/>
    </cs:fontRef>
    <cs:spPr>
      <a:ln w="9525">
        <a:solidFill>
          <a:schemeClr val="phClr"/>
        </a:solidFill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/>
    </cs:fontRef>
    <cs:defRPr sz="1440" b="0" kern="1200" cap="all" spc="0" baseline="0">
      <a:gradFill>
        <a:gsLst>
          <a:gs pos="0">
            <a:schemeClr val="dk1">
              <a:lumMod val="50000"/>
              <a:lumOff val="50000"/>
            </a:schemeClr>
          </a:gs>
          <a:gs pos="100000">
            <a:schemeClr val="dk1">
              <a:lumMod val="85000"/>
              <a:lumOff val="15000"/>
            </a:schemeClr>
          </a:gs>
        </a:gsLst>
        <a:lin ang="5400000" scaled="0"/>
      </a:gradFill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4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cs:styleClr val="auto"/>
    </cs:fontRef>
    <cs:spPr/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 w="9575">
        <a:solidFill>
          <a:schemeClr val="lt1">
            <a:lumMod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 cmpd="sng" algn="ctr">
        <a:solidFill>
          <a:schemeClr val="phClr">
            <a:shade val="95000"/>
            <a:satMod val="105000"/>
          </a:schemeClr>
        </a:solidFill>
        <a:round/>
      </a:ln>
    </cs:spPr>
  </cs:dataPointLine>
  <cs:dataPointMarker>
    <cs:lnRef idx="0"/>
    <cs:fillRef idx="0"/>
    <cs:effectRef idx="0"/>
    <cs:fontRef idx="minor">
      <a:schemeClr val="dk1"/>
    </cs:fontRef>
    <cs:spPr>
      <a:solidFill>
        <a:schemeClr val="lt1"/>
      </a:solidFill>
    </cs:spPr>
  </cs:dataPointMarker>
  <cs:dataPointMarkerLayout symbol="circle" size="17"/>
  <cs:dataPointWireframe>
    <cs:lnRef idx="0">
      <cs:styleClr val="auto"/>
    </cs:lnRef>
    <cs:fillRef idx="1"/>
    <cs:effectRef idx="0"/>
    <cs:fontRef idx="minor">
      <a:schemeClr val="dk1"/>
    </cs:fontRef>
    <cs:spPr>
      <a:ln w="9525">
        <a:solidFill>
          <a:schemeClr val="phClr"/>
        </a:solidFill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/>
    </cs:fontRef>
    <cs:defRPr sz="1440" b="0" kern="1200" cap="all" spc="0" baseline="0">
      <a:gradFill>
        <a:gsLst>
          <a:gs pos="0">
            <a:schemeClr val="dk1">
              <a:lumMod val="50000"/>
              <a:lumOff val="50000"/>
            </a:schemeClr>
          </a:gs>
          <a:gs pos="100000">
            <a:schemeClr val="dk1">
              <a:lumMod val="85000"/>
              <a:lumOff val="15000"/>
            </a:schemeClr>
          </a:gs>
        </a:gsLst>
        <a:lin ang="5400000" scaled="0"/>
      </a:gradFill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795</xdr:colOff>
      <xdr:row>21</xdr:row>
      <xdr:rowOff>83342</xdr:rowOff>
    </xdr:from>
    <xdr:to>
      <xdr:col>11</xdr:col>
      <xdr:colOff>96385</xdr:colOff>
      <xdr:row>36</xdr:row>
      <xdr:rowOff>577169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15875</xdr:colOff>
      <xdr:row>0</xdr:row>
      <xdr:rowOff>13608</xdr:rowOff>
    </xdr:from>
    <xdr:to>
      <xdr:col>12</xdr:col>
      <xdr:colOff>54428</xdr:colOff>
      <xdr:row>2</xdr:row>
      <xdr:rowOff>111126</xdr:rowOff>
    </xdr:to>
    <xdr:sp macro="" textlink="">
      <xdr:nvSpPr>
        <xdr:cNvPr id="12" name="ZoneTexte 11"/>
        <xdr:cNvSpPr txBox="1"/>
      </xdr:nvSpPr>
      <xdr:spPr>
        <a:xfrm>
          <a:off x="10191750" y="13608"/>
          <a:ext cx="5610678" cy="510268"/>
        </a:xfrm>
        <a:prstGeom prst="rect">
          <a:avLst/>
        </a:prstGeom>
        <a:solidFill>
          <a:srgbClr val="C00000"/>
        </a:solidFill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wrap="square" rtlCol="0" anchor="b"/>
        <a:lstStyle/>
        <a:p>
          <a:pPr lvl="0" algn="ctr"/>
          <a:r>
            <a:rPr lang="fr-FR" sz="3200" b="1">
              <a:latin typeface="Gabriola" pitchFamily="82" charset="0"/>
            </a:rPr>
            <a:t>Tableau de bord</a:t>
          </a:r>
        </a:p>
      </xdr:txBody>
    </xdr:sp>
    <xdr:clientData/>
  </xdr:twoCellAnchor>
  <xdr:twoCellAnchor>
    <xdr:from>
      <xdr:col>0</xdr:col>
      <xdr:colOff>95250</xdr:colOff>
      <xdr:row>20</xdr:row>
      <xdr:rowOff>69273</xdr:rowOff>
    </xdr:from>
    <xdr:to>
      <xdr:col>5</xdr:col>
      <xdr:colOff>83343</xdr:colOff>
      <xdr:row>36</xdr:row>
      <xdr:rowOff>602117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111125</xdr:colOff>
      <xdr:row>23</xdr:row>
      <xdr:rowOff>269874</xdr:rowOff>
    </xdr:from>
    <xdr:to>
      <xdr:col>19</xdr:col>
      <xdr:colOff>521607</xdr:colOff>
      <xdr:row>36</xdr:row>
      <xdr:rowOff>605518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95250</xdr:colOff>
      <xdr:row>43</xdr:row>
      <xdr:rowOff>95251</xdr:rowOff>
    </xdr:from>
    <xdr:to>
      <xdr:col>4</xdr:col>
      <xdr:colOff>1285876</xdr:colOff>
      <xdr:row>57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690562</xdr:colOff>
      <xdr:row>37</xdr:row>
      <xdr:rowOff>-1</xdr:rowOff>
    </xdr:from>
    <xdr:to>
      <xdr:col>19</xdr:col>
      <xdr:colOff>476249</xdr:colOff>
      <xdr:row>59</xdr:row>
      <xdr:rowOff>95248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228600</xdr:colOff>
      <xdr:row>11</xdr:row>
      <xdr:rowOff>19050</xdr:rowOff>
    </xdr:from>
    <xdr:to>
      <xdr:col>20</xdr:col>
      <xdr:colOff>476250</xdr:colOff>
      <xdr:row>24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</xdr:row>
          <xdr:rowOff>123825</xdr:rowOff>
        </xdr:from>
        <xdr:to>
          <xdr:col>16</xdr:col>
          <xdr:colOff>1076325</xdr:colOff>
          <xdr:row>9</xdr:row>
          <xdr:rowOff>133350</xdr:rowOff>
        </xdr:to>
        <xdr:sp macro="" textlink="">
          <xdr:nvSpPr>
            <xdr:cNvPr id="1049" name="Simulation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</xdr:colOff>
          <xdr:row>0</xdr:row>
          <xdr:rowOff>85725</xdr:rowOff>
        </xdr:from>
        <xdr:to>
          <xdr:col>1</xdr:col>
          <xdr:colOff>1295400</xdr:colOff>
          <xdr:row>0</xdr:row>
          <xdr:rowOff>476250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21</xdr:row>
      <xdr:rowOff>38100</xdr:rowOff>
    </xdr:from>
    <xdr:ext cx="27797" cy="235351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0754975" y="9363075"/>
          <a:ext cx="27797" cy="235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endParaRPr lang="fr-FR" sz="700" b="1" i="0" u="none" strike="noStrike" baseline="0">
            <a:solidFill>
              <a:srgbClr val="000000"/>
            </a:solidFill>
            <a:latin typeface="Helv"/>
          </a:endParaRPr>
        </a:p>
        <a:p>
          <a:pPr algn="l" rtl="0">
            <a:defRPr sz="1000"/>
          </a:pPr>
          <a:endParaRPr lang="fr-FR" sz="700" b="1" i="0" u="none" strike="noStrike" baseline="0">
            <a:solidFill>
              <a:srgbClr val="000000"/>
            </a:solidFill>
            <a:latin typeface="Helv"/>
          </a:endParaRPr>
        </a:p>
      </xdr:txBody>
    </xdr:sp>
    <xdr:clientData/>
  </xdr:oneCellAnchor>
  <xdr:oneCellAnchor>
    <xdr:from>
      <xdr:col>13</xdr:col>
      <xdr:colOff>0</xdr:colOff>
      <xdr:row>28</xdr:row>
      <xdr:rowOff>85725</xdr:rowOff>
    </xdr:from>
    <xdr:ext cx="18531" cy="224933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754975" y="12363450"/>
          <a:ext cx="18531" cy="224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endParaRPr lang="fr-FR" sz="700" b="1" i="0" u="none" strike="noStrike" baseline="0">
            <a:solidFill>
              <a:srgbClr val="000000"/>
            </a:solidFill>
            <a:latin typeface="Helv"/>
          </a:endParaRPr>
        </a:p>
        <a:p>
          <a:pPr algn="l" rtl="0">
            <a:defRPr sz="1000"/>
          </a:pPr>
          <a:endParaRPr lang="fr-FR" sz="700" b="1" i="0" u="none" strike="noStrike" baseline="0">
            <a:solidFill>
              <a:srgbClr val="000000"/>
            </a:solidFill>
            <a:latin typeface="Helv"/>
          </a:endParaRPr>
        </a:p>
      </xdr:txBody>
    </xdr:sp>
    <xdr:clientData/>
  </xdr:oneCellAnchor>
  <xdr:oneCellAnchor>
    <xdr:from>
      <xdr:col>13</xdr:col>
      <xdr:colOff>0</xdr:colOff>
      <xdr:row>20</xdr:row>
      <xdr:rowOff>38100</xdr:rowOff>
    </xdr:from>
    <xdr:ext cx="27797" cy="238024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20754975" y="8905875"/>
          <a:ext cx="27797" cy="238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endParaRPr lang="fr-FR" sz="700" b="1" i="0" u="none" strike="noStrike" baseline="0">
            <a:solidFill>
              <a:srgbClr val="000000"/>
            </a:solidFill>
            <a:latin typeface="Helv"/>
          </a:endParaRPr>
        </a:p>
        <a:p>
          <a:pPr algn="l" rtl="0">
            <a:defRPr sz="1000"/>
          </a:pPr>
          <a:endParaRPr lang="fr-FR" sz="700" b="1" i="0" u="none" strike="noStrike" baseline="0">
            <a:solidFill>
              <a:srgbClr val="000000"/>
            </a:solidFill>
            <a:latin typeface="Helv"/>
          </a:endParaRPr>
        </a:p>
      </xdr:txBody>
    </xdr:sp>
    <xdr:clientData/>
  </xdr:oneCellAnchor>
  <xdr:oneCellAnchor>
    <xdr:from>
      <xdr:col>13</xdr:col>
      <xdr:colOff>0</xdr:colOff>
      <xdr:row>23</xdr:row>
      <xdr:rowOff>38100</xdr:rowOff>
    </xdr:from>
    <xdr:ext cx="27797" cy="247342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20754975" y="10277475"/>
          <a:ext cx="27797" cy="2473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endParaRPr lang="fr-FR" sz="700" b="1" i="0" u="none" strike="noStrike" baseline="0">
            <a:solidFill>
              <a:srgbClr val="000000"/>
            </a:solidFill>
            <a:latin typeface="Helv"/>
          </a:endParaRPr>
        </a:p>
        <a:p>
          <a:pPr algn="l" rtl="0">
            <a:defRPr sz="1000"/>
          </a:pPr>
          <a:endParaRPr lang="fr-FR" sz="700" b="1" i="0" u="none" strike="noStrike" baseline="0">
            <a:solidFill>
              <a:srgbClr val="000000"/>
            </a:solidFill>
            <a:latin typeface="Helv"/>
          </a:endParaRPr>
        </a:p>
      </xdr:txBody>
    </xdr:sp>
    <xdr:clientData/>
  </xdr:oneCellAnchor>
  <xdr:oneCellAnchor>
    <xdr:from>
      <xdr:col>13</xdr:col>
      <xdr:colOff>0</xdr:colOff>
      <xdr:row>30</xdr:row>
      <xdr:rowOff>66675</xdr:rowOff>
    </xdr:from>
    <xdr:ext cx="27797" cy="243963"/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20754975" y="13296900"/>
          <a:ext cx="27797" cy="2439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endParaRPr lang="fr-FR" sz="700" b="1" i="0" u="none" strike="noStrike" baseline="0">
            <a:solidFill>
              <a:srgbClr val="000000"/>
            </a:solidFill>
            <a:latin typeface="Helv"/>
          </a:endParaRPr>
        </a:p>
        <a:p>
          <a:pPr algn="l" rtl="0">
            <a:defRPr sz="1000"/>
          </a:pPr>
          <a:endParaRPr lang="fr-FR" sz="700" b="1" i="0" u="none" strike="noStrike" baseline="0">
            <a:solidFill>
              <a:srgbClr val="000000"/>
            </a:solidFill>
            <a:latin typeface="Helv"/>
          </a:endParaRPr>
        </a:p>
      </xdr:txBody>
    </xdr:sp>
    <xdr:clientData/>
  </xdr:oneCellAnchor>
  <xdr:oneCellAnchor>
    <xdr:from>
      <xdr:col>13</xdr:col>
      <xdr:colOff>0</xdr:colOff>
      <xdr:row>22</xdr:row>
      <xdr:rowOff>38100</xdr:rowOff>
    </xdr:from>
    <xdr:ext cx="27797" cy="243317"/>
    <xdr:sp macro="" textlink="">
      <xdr:nvSpPr>
        <xdr:cNvPr id="7" name="Text Box 3"/>
        <xdr:cNvSpPr txBox="1">
          <a:spLocks noChangeArrowheads="1"/>
        </xdr:cNvSpPr>
      </xdr:nvSpPr>
      <xdr:spPr bwMode="auto">
        <a:xfrm>
          <a:off x="20754975" y="9820275"/>
          <a:ext cx="27797" cy="243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endParaRPr lang="fr-FR" sz="700" b="1" i="0" u="none" strike="noStrike" baseline="0">
            <a:solidFill>
              <a:srgbClr val="000000"/>
            </a:solidFill>
            <a:latin typeface="Helv"/>
          </a:endParaRPr>
        </a:p>
        <a:p>
          <a:pPr algn="l" rtl="0">
            <a:defRPr sz="1000"/>
          </a:pPr>
          <a:endParaRPr lang="fr-FR" sz="700" b="1" i="0" u="none" strike="noStrike" baseline="0">
            <a:solidFill>
              <a:srgbClr val="000000"/>
            </a:solidFill>
            <a:latin typeface="Helv"/>
          </a:endParaRPr>
        </a:p>
      </xdr:txBody>
    </xdr:sp>
    <xdr:clientData/>
  </xdr:oneCellAnchor>
  <xdr:twoCellAnchor>
    <xdr:from>
      <xdr:col>1</xdr:col>
      <xdr:colOff>742950</xdr:colOff>
      <xdr:row>52</xdr:row>
      <xdr:rowOff>114300</xdr:rowOff>
    </xdr:from>
    <xdr:to>
      <xdr:col>6</xdr:col>
      <xdr:colOff>762000</xdr:colOff>
      <xdr:row>82</xdr:row>
      <xdr:rowOff>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ureau\stades\R0%20SONDEUSES%20FEVRIER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AppData/Roaming/Microsoft/Excel/stades/R0%20SONDEUSES%20FEVRIER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V1"/>
      <sheetName val="SKF1"/>
      <sheetName val="SKF2"/>
      <sheetName val="DKS"/>
      <sheetName val="45R 3"/>
      <sheetName val="TOTAL SONDEUSES SANS 45R2"/>
      <sheetName val="TOTAL SONDEUSES AVEC 45R3 "/>
      <sheetName val="TOTAL SONDEUSES SANS 45R3"/>
      <sheetName val="Récap des arrêts des sondeuses"/>
      <sheetName val="GRAPHE"/>
      <sheetName val="Indicteurs"/>
      <sheetName val="Perf sond"/>
      <sheetName val="récap métrage"/>
      <sheetName val="SA"/>
      <sheetName val="SUIV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09">
          <cell r="H109" t="str">
            <v>Total sondeuses</v>
          </cell>
          <cell r="I109"/>
          <cell r="J109"/>
          <cell r="K109"/>
          <cell r="L109"/>
        </row>
        <row r="110">
          <cell r="H110" t="str">
            <v>OEE%</v>
          </cell>
          <cell r="I110" t="str">
            <v>TD%</v>
          </cell>
          <cell r="J110" t="str">
            <v>TU%</v>
          </cell>
          <cell r="K110" t="str">
            <v>HTP</v>
          </cell>
          <cell r="L110" t="str">
            <v>RELEVE</v>
          </cell>
        </row>
        <row r="111">
          <cell r="G111">
            <v>42982</v>
          </cell>
          <cell r="H111">
            <v>28.125</v>
          </cell>
          <cell r="I111">
            <v>41.927083333333336</v>
          </cell>
          <cell r="J111">
            <v>67.080745341614914</v>
          </cell>
          <cell r="K111">
            <v>27</v>
          </cell>
          <cell r="L111">
            <v>1.5</v>
          </cell>
        </row>
        <row r="112">
          <cell r="G112">
            <v>42983</v>
          </cell>
          <cell r="H112">
            <v>34.375</v>
          </cell>
          <cell r="I112">
            <v>40.885416666666664</v>
          </cell>
          <cell r="J112">
            <v>84.076433121019107</v>
          </cell>
          <cell r="K112">
            <v>33</v>
          </cell>
          <cell r="L112">
            <v>1</v>
          </cell>
        </row>
        <row r="113">
          <cell r="G113">
            <v>42984</v>
          </cell>
          <cell r="H113">
            <v>45.3125</v>
          </cell>
          <cell r="I113">
            <v>48.177083333333336</v>
          </cell>
          <cell r="J113">
            <v>94.054054054054063</v>
          </cell>
          <cell r="K113">
            <v>43.5</v>
          </cell>
          <cell r="L113">
            <v>0.5</v>
          </cell>
        </row>
        <row r="114">
          <cell r="G114">
            <v>42985</v>
          </cell>
          <cell r="H114">
            <v>42.96875</v>
          </cell>
          <cell r="I114">
            <v>47.916666666666664</v>
          </cell>
          <cell r="J114">
            <v>89.673913043478265</v>
          </cell>
          <cell r="K114">
            <v>41.25</v>
          </cell>
          <cell r="L114">
            <v>0.5</v>
          </cell>
        </row>
        <row r="115">
          <cell r="G115">
            <v>42986</v>
          </cell>
          <cell r="H115">
            <v>25.78125</v>
          </cell>
          <cell r="I115">
            <v>49.21875</v>
          </cell>
          <cell r="J115">
            <v>52.380952380952387</v>
          </cell>
          <cell r="K115">
            <v>24.75</v>
          </cell>
          <cell r="L115">
            <v>0</v>
          </cell>
        </row>
        <row r="116">
          <cell r="G116">
            <v>42987</v>
          </cell>
          <cell r="H116">
            <v>32.8125</v>
          </cell>
          <cell r="I116">
            <v>36.979166666666664</v>
          </cell>
          <cell r="J116">
            <v>88.732394366197184</v>
          </cell>
          <cell r="K116">
            <v>31.5</v>
          </cell>
          <cell r="L116">
            <v>0.75</v>
          </cell>
        </row>
        <row r="117">
          <cell r="G117">
            <v>42988</v>
          </cell>
          <cell r="H117">
            <v>29.6875</v>
          </cell>
          <cell r="I117">
            <v>49.479166666666664</v>
          </cell>
          <cell r="J117">
            <v>60</v>
          </cell>
          <cell r="K117">
            <v>28.5</v>
          </cell>
          <cell r="L117">
            <v>0.5</v>
          </cell>
        </row>
        <row r="118">
          <cell r="G118">
            <v>42989</v>
          </cell>
          <cell r="H118">
            <v>49.479166666666664</v>
          </cell>
          <cell r="I118">
            <v>60</v>
          </cell>
          <cell r="J118">
            <v>0</v>
          </cell>
          <cell r="K118">
            <v>0</v>
          </cell>
          <cell r="L118">
            <v>0.5</v>
          </cell>
        </row>
        <row r="119">
          <cell r="G119">
            <v>42990</v>
          </cell>
          <cell r="H119">
            <v>60</v>
          </cell>
          <cell r="I119">
            <v>0</v>
          </cell>
          <cell r="J119">
            <v>0</v>
          </cell>
          <cell r="K119">
            <v>29.6875</v>
          </cell>
          <cell r="L119">
            <v>2</v>
          </cell>
        </row>
        <row r="120">
          <cell r="G120"/>
          <cell r="H120"/>
          <cell r="I120"/>
          <cell r="J120"/>
          <cell r="K120"/>
          <cell r="L120"/>
        </row>
        <row r="180">
          <cell r="D180" t="str">
            <v>Equipement</v>
          </cell>
          <cell r="E180" t="str">
            <v>Nature arrêt</v>
          </cell>
          <cell r="F180">
            <v>42982</v>
          </cell>
          <cell r="G180">
            <v>42983</v>
          </cell>
          <cell r="H180">
            <v>42984</v>
          </cell>
          <cell r="I180">
            <v>42985</v>
          </cell>
          <cell r="J180">
            <v>42986</v>
          </cell>
          <cell r="K180">
            <v>42987</v>
          </cell>
          <cell r="L180">
            <v>42988</v>
          </cell>
          <cell r="M180">
            <v>42989</v>
          </cell>
          <cell r="N180">
            <v>42990</v>
          </cell>
          <cell r="O180">
            <v>42991</v>
          </cell>
          <cell r="P180">
            <v>42992</v>
          </cell>
          <cell r="Q180">
            <v>42993</v>
          </cell>
          <cell r="R180">
            <v>42994</v>
          </cell>
          <cell r="S180">
            <v>42995</v>
          </cell>
          <cell r="T180">
            <v>42996</v>
          </cell>
          <cell r="U180">
            <v>42997</v>
          </cell>
          <cell r="V180">
            <v>42998</v>
          </cell>
          <cell r="W180">
            <v>42999</v>
          </cell>
          <cell r="X180">
            <v>43000</v>
          </cell>
          <cell r="Y180">
            <v>43001</v>
          </cell>
          <cell r="Z180">
            <v>43002</v>
          </cell>
          <cell r="AA180">
            <v>43003</v>
          </cell>
          <cell r="AB180">
            <v>43004</v>
          </cell>
          <cell r="AC180">
            <v>43005</v>
          </cell>
          <cell r="AD180">
            <v>43006</v>
          </cell>
          <cell r="AE180">
            <v>43007</v>
          </cell>
          <cell r="AF180">
            <v>43008</v>
          </cell>
          <cell r="AG180">
            <v>43009</v>
          </cell>
          <cell r="AH180">
            <v>43010</v>
          </cell>
          <cell r="AI180">
            <v>43011</v>
          </cell>
          <cell r="AJ180">
            <v>43012</v>
          </cell>
          <cell r="AK180">
            <v>43013</v>
          </cell>
          <cell r="AL180">
            <v>43014</v>
          </cell>
          <cell r="AM180">
            <v>43015</v>
          </cell>
          <cell r="AN180">
            <v>43016</v>
          </cell>
        </row>
        <row r="181">
          <cell r="D181" t="str">
            <v>TOTAL SONDEUSES</v>
          </cell>
          <cell r="E181" t="str">
            <v>A.D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 t="e">
            <v>#REF!</v>
          </cell>
          <cell r="AI181" t="e">
            <v>#REF!</v>
          </cell>
          <cell r="AJ181" t="e">
            <v>#REF!</v>
          </cell>
          <cell r="AK181" t="e">
            <v>#REF!</v>
          </cell>
          <cell r="AL181" t="e">
            <v>#REF!</v>
          </cell>
          <cell r="AM181" t="e">
            <v>#REF!</v>
          </cell>
          <cell r="AN181" t="e">
            <v>#REF!</v>
          </cell>
        </row>
        <row r="182">
          <cell r="E182" t="str">
            <v>A.Ext</v>
          </cell>
          <cell r="F182">
            <v>8</v>
          </cell>
          <cell r="G182">
            <v>0</v>
          </cell>
          <cell r="H182">
            <v>0</v>
          </cell>
          <cell r="I182">
            <v>0</v>
          </cell>
          <cell r="J182">
            <v>14</v>
          </cell>
          <cell r="K182">
            <v>0</v>
          </cell>
          <cell r="L182">
            <v>16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8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 t="e">
            <v>#REF!</v>
          </cell>
          <cell r="AI182" t="e">
            <v>#REF!</v>
          </cell>
          <cell r="AJ182" t="e">
            <v>#REF!</v>
          </cell>
          <cell r="AK182" t="e">
            <v>#REF!</v>
          </cell>
          <cell r="AL182" t="e">
            <v>#REF!</v>
          </cell>
          <cell r="AM182" t="e">
            <v>#REF!</v>
          </cell>
          <cell r="AN182" t="e">
            <v>#REF!</v>
          </cell>
        </row>
        <row r="183">
          <cell r="E183" t="str">
            <v>A.Exp</v>
          </cell>
          <cell r="F183">
            <v>5.25</v>
          </cell>
          <cell r="G183">
            <v>6.25</v>
          </cell>
          <cell r="H183">
            <v>2.75</v>
          </cell>
          <cell r="I183">
            <v>4.75</v>
          </cell>
          <cell r="J183">
            <v>8.5</v>
          </cell>
          <cell r="K183">
            <v>4</v>
          </cell>
          <cell r="L183">
            <v>3</v>
          </cell>
          <cell r="M183">
            <v>5</v>
          </cell>
          <cell r="N183">
            <v>20.25</v>
          </cell>
          <cell r="O183">
            <v>6</v>
          </cell>
          <cell r="P183">
            <v>5.25</v>
          </cell>
          <cell r="Q183">
            <v>4.75</v>
          </cell>
          <cell r="R183">
            <v>5.75</v>
          </cell>
          <cell r="S183">
            <v>6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 t="e">
            <v>#REF!</v>
          </cell>
          <cell r="AI183" t="e">
            <v>#REF!</v>
          </cell>
          <cell r="AJ183" t="e">
            <v>#REF!</v>
          </cell>
          <cell r="AK183" t="e">
            <v>#REF!</v>
          </cell>
          <cell r="AL183" t="e">
            <v>#REF!</v>
          </cell>
          <cell r="AM183" t="e">
            <v>#REF!</v>
          </cell>
          <cell r="AN183" t="e">
            <v>#REF!</v>
          </cell>
        </row>
        <row r="184">
          <cell r="E184" t="str">
            <v>A.Mat</v>
          </cell>
          <cell r="F184">
            <v>55.75</v>
          </cell>
          <cell r="G184">
            <v>56.75</v>
          </cell>
          <cell r="H184">
            <v>49.75</v>
          </cell>
          <cell r="I184">
            <v>50</v>
          </cell>
          <cell r="J184">
            <v>48.75</v>
          </cell>
          <cell r="K184">
            <v>60.5</v>
          </cell>
          <cell r="L184">
            <v>48.5</v>
          </cell>
          <cell r="M184">
            <v>61</v>
          </cell>
          <cell r="N184">
            <v>58.5</v>
          </cell>
          <cell r="O184">
            <v>48.75</v>
          </cell>
          <cell r="P184">
            <v>51.75</v>
          </cell>
          <cell r="Q184">
            <v>50.75</v>
          </cell>
          <cell r="R184">
            <v>51.75</v>
          </cell>
          <cell r="S184">
            <v>35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 t="e">
            <v>#REF!</v>
          </cell>
          <cell r="AI184" t="e">
            <v>#REF!</v>
          </cell>
          <cell r="AJ184" t="e">
            <v>#REF!</v>
          </cell>
          <cell r="AK184" t="e">
            <v>#REF!</v>
          </cell>
          <cell r="AL184" t="e">
            <v>#REF!</v>
          </cell>
          <cell r="AM184" t="e">
            <v>#REF!</v>
          </cell>
          <cell r="AN184" t="e">
            <v>#REF!</v>
          </cell>
        </row>
        <row r="185">
          <cell r="E185" t="str">
            <v>Total arrêts</v>
          </cell>
          <cell r="F185">
            <v>69</v>
          </cell>
          <cell r="G185">
            <v>63</v>
          </cell>
          <cell r="H185">
            <v>52.5</v>
          </cell>
          <cell r="I185">
            <v>54.75</v>
          </cell>
          <cell r="J185">
            <v>71.25</v>
          </cell>
          <cell r="K185">
            <v>64.5</v>
          </cell>
          <cell r="L185">
            <v>67.5</v>
          </cell>
          <cell r="M185">
            <v>66</v>
          </cell>
          <cell r="N185">
            <v>78.75</v>
          </cell>
          <cell r="O185">
            <v>54.75</v>
          </cell>
          <cell r="P185">
            <v>57</v>
          </cell>
          <cell r="Q185">
            <v>55.5</v>
          </cell>
          <cell r="R185">
            <v>57.5</v>
          </cell>
          <cell r="S185">
            <v>49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 t="e">
            <v>#REF!</v>
          </cell>
          <cell r="AI185" t="e">
            <v>#REF!</v>
          </cell>
          <cell r="AJ185" t="e">
            <v>#REF!</v>
          </cell>
          <cell r="AK185" t="e">
            <v>#REF!</v>
          </cell>
          <cell r="AL185" t="e">
            <v>#REF!</v>
          </cell>
          <cell r="AM185" t="e">
            <v>#REF!</v>
          </cell>
          <cell r="AN185" t="e">
            <v>#REF!</v>
          </cell>
        </row>
        <row r="186">
          <cell r="E186" t="str">
            <v>HTP</v>
          </cell>
          <cell r="F186">
            <v>27</v>
          </cell>
          <cell r="G186">
            <v>33</v>
          </cell>
          <cell r="H186">
            <v>43.5</v>
          </cell>
          <cell r="I186">
            <v>41.25</v>
          </cell>
          <cell r="J186">
            <v>24.75</v>
          </cell>
          <cell r="K186">
            <v>31.5</v>
          </cell>
          <cell r="L186">
            <v>28.5</v>
          </cell>
          <cell r="M186">
            <v>30</v>
          </cell>
          <cell r="N186">
            <v>17.25</v>
          </cell>
          <cell r="O186">
            <v>41.25</v>
          </cell>
          <cell r="P186">
            <v>39</v>
          </cell>
          <cell r="Q186">
            <v>40.5</v>
          </cell>
          <cell r="R186">
            <v>38.5</v>
          </cell>
          <cell r="S186">
            <v>47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 t="e">
            <v>#REF!</v>
          </cell>
          <cell r="AI186" t="e">
            <v>#REF!</v>
          </cell>
          <cell r="AJ186" t="e">
            <v>#REF!</v>
          </cell>
          <cell r="AK186" t="e">
            <v>#REF!</v>
          </cell>
          <cell r="AL186" t="e">
            <v>#REF!</v>
          </cell>
          <cell r="AM186" t="e">
            <v>#REF!</v>
          </cell>
          <cell r="AN186" t="e">
            <v>#REF!</v>
          </cell>
        </row>
        <row r="188">
          <cell r="E188" t="str">
            <v>UO</v>
          </cell>
          <cell r="F188">
            <v>898</v>
          </cell>
          <cell r="G188">
            <v>1074.4000000000001</v>
          </cell>
          <cell r="H188">
            <v>1468</v>
          </cell>
          <cell r="I188">
            <v>1472</v>
          </cell>
          <cell r="J188">
            <v>48135</v>
          </cell>
          <cell r="K188">
            <v>1251</v>
          </cell>
          <cell r="L188">
            <v>1222</v>
          </cell>
          <cell r="M188">
            <v>1185</v>
          </cell>
          <cell r="N188">
            <v>617</v>
          </cell>
          <cell r="O188">
            <v>1532</v>
          </cell>
          <cell r="P188">
            <v>1548</v>
          </cell>
          <cell r="Q188">
            <v>1578</v>
          </cell>
          <cell r="R188">
            <v>1495</v>
          </cell>
          <cell r="S188">
            <v>1828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 t="e">
            <v>#REF!</v>
          </cell>
          <cell r="AI188" t="e">
            <v>#REF!</v>
          </cell>
          <cell r="AJ188" t="e">
            <v>#REF!</v>
          </cell>
          <cell r="AK188" t="e">
            <v>#REF!</v>
          </cell>
          <cell r="AL188" t="e">
            <v>#REF!</v>
          </cell>
          <cell r="AM188" t="e">
            <v>#REF!</v>
          </cell>
          <cell r="AN188" t="e">
            <v>#REF!</v>
          </cell>
        </row>
        <row r="189">
          <cell r="E189" t="str">
            <v>HM</v>
          </cell>
          <cell r="F189">
            <v>29</v>
          </cell>
          <cell r="G189">
            <v>33</v>
          </cell>
          <cell r="H189">
            <v>43.599999999999994</v>
          </cell>
          <cell r="I189">
            <v>41.3</v>
          </cell>
          <cell r="J189">
            <v>30.8</v>
          </cell>
          <cell r="K189">
            <v>31.5</v>
          </cell>
          <cell r="L189">
            <v>28.5</v>
          </cell>
          <cell r="M189">
            <v>31</v>
          </cell>
          <cell r="N189">
            <v>17.3</v>
          </cell>
          <cell r="O189">
            <v>41.3</v>
          </cell>
          <cell r="P189">
            <v>39</v>
          </cell>
          <cell r="Q189">
            <v>40.5</v>
          </cell>
          <cell r="R189">
            <v>38.5</v>
          </cell>
          <cell r="S189">
            <v>47.1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 t="e">
            <v>#REF!</v>
          </cell>
          <cell r="AI189" t="e">
            <v>#REF!</v>
          </cell>
          <cell r="AJ189" t="e">
            <v>#REF!</v>
          </cell>
          <cell r="AK189" t="e">
            <v>#REF!</v>
          </cell>
          <cell r="AL189" t="e">
            <v>#REF!</v>
          </cell>
          <cell r="AM189" t="e">
            <v>#REF!</v>
          </cell>
          <cell r="AN189" t="e">
            <v>#REF!</v>
          </cell>
        </row>
        <row r="190">
          <cell r="E190" t="str">
            <v>Rend</v>
          </cell>
          <cell r="F190">
            <v>30.96551724137931</v>
          </cell>
          <cell r="G190">
            <v>32.557575757575762</v>
          </cell>
          <cell r="H190">
            <v>33.669724770642205</v>
          </cell>
          <cell r="I190">
            <v>35.641646489104119</v>
          </cell>
          <cell r="J190">
            <v>1562.8246753246754</v>
          </cell>
          <cell r="K190">
            <v>39.714285714285715</v>
          </cell>
          <cell r="L190">
            <v>42.877192982456137</v>
          </cell>
          <cell r="M190">
            <v>38.225806451612904</v>
          </cell>
          <cell r="N190">
            <v>35.664739884393065</v>
          </cell>
          <cell r="O190">
            <v>37.094430992736079</v>
          </cell>
          <cell r="P190">
            <v>39.692307692307693</v>
          </cell>
          <cell r="Q190">
            <v>38.962962962962962</v>
          </cell>
          <cell r="R190">
            <v>38.831168831168831</v>
          </cell>
          <cell r="S190">
            <v>38.811040339702757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e">
            <v>#DIV/0!</v>
          </cell>
          <cell r="AC190" t="e">
            <v>#DIV/0!</v>
          </cell>
          <cell r="AD190" t="e">
            <v>#DIV/0!</v>
          </cell>
          <cell r="AE190" t="e">
            <v>#DIV/0!</v>
          </cell>
          <cell r="AF190" t="e">
            <v>#DIV/0!</v>
          </cell>
          <cell r="AG190" t="e">
            <v>#DIV/0!</v>
          </cell>
          <cell r="AH190" t="e">
            <v>#REF!</v>
          </cell>
          <cell r="AI190" t="e">
            <v>#REF!</v>
          </cell>
          <cell r="AJ190" t="e">
            <v>#REF!</v>
          </cell>
          <cell r="AK190" t="e">
            <v>#REF!</v>
          </cell>
          <cell r="AL190" t="e">
            <v>#REF!</v>
          </cell>
          <cell r="AM190" t="e">
            <v>#REF!</v>
          </cell>
          <cell r="AN190" t="e">
            <v>#REF!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V1"/>
      <sheetName val="SKF1"/>
      <sheetName val="SKF2"/>
      <sheetName val="DKS"/>
      <sheetName val="45R 3"/>
      <sheetName val="TOTAL SONDEUSES SANS 45R2"/>
      <sheetName val="TOTAL SONDEUSES AVEC 45R3 "/>
      <sheetName val="TOTAL SONDEUSES SANS 45R3"/>
      <sheetName val="Récap des arrêts des sondeuses"/>
      <sheetName val="GRAPHE"/>
      <sheetName val="Indicteurs"/>
      <sheetName val="Perf sond"/>
      <sheetName val="récap métrage"/>
      <sheetName val="SA"/>
      <sheetName val="SUIVI"/>
    </sheetNames>
    <sheetDataSet>
      <sheetData sheetId="0" refreshError="1">
        <row r="283">
          <cell r="AJ283">
            <v>0</v>
          </cell>
          <cell r="AK283">
            <v>3.4226190476190479E-2</v>
          </cell>
          <cell r="AL283">
            <v>0</v>
          </cell>
          <cell r="AM283">
            <v>0</v>
          </cell>
        </row>
        <row r="284">
          <cell r="AJ284">
            <v>0</v>
          </cell>
          <cell r="AK284">
            <v>8.1845238095238096E-2</v>
          </cell>
          <cell r="AL284">
            <v>1</v>
          </cell>
          <cell r="AM284">
            <v>1</v>
          </cell>
        </row>
        <row r="285">
          <cell r="AJ285" t="e">
            <v>#DIV/0!</v>
          </cell>
          <cell r="AK285">
            <v>0.41818181818181815</v>
          </cell>
          <cell r="AL285">
            <v>0</v>
          </cell>
          <cell r="AM28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C4" t="str">
            <v>PV1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K4" t="str">
            <v>DKS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</row>
        <row r="5">
          <cell r="C5" t="str">
            <v>OEE%</v>
          </cell>
          <cell r="D5" t="str">
            <v>TD%</v>
          </cell>
          <cell r="E5" t="str">
            <v>TU%</v>
          </cell>
          <cell r="F5" t="str">
            <v>HTP</v>
          </cell>
          <cell r="G5" t="str">
            <v>RELEVE</v>
          </cell>
          <cell r="K5" t="str">
            <v>OEE%</v>
          </cell>
          <cell r="L5" t="str">
            <v>TD%</v>
          </cell>
          <cell r="M5" t="str">
            <v>TU%</v>
          </cell>
          <cell r="N5" t="str">
            <v>HTP</v>
          </cell>
          <cell r="O5" t="str">
            <v>RELEVE</v>
          </cell>
        </row>
        <row r="6">
          <cell r="B6">
            <v>43500</v>
          </cell>
          <cell r="C6">
            <v>0</v>
          </cell>
          <cell r="D6">
            <v>0</v>
          </cell>
          <cell r="E6" t="e">
            <v>#DIV/0!</v>
          </cell>
          <cell r="F6">
            <v>0</v>
          </cell>
          <cell r="G6">
            <v>0</v>
          </cell>
          <cell r="J6">
            <v>43500</v>
          </cell>
          <cell r="K6">
            <v>25</v>
          </cell>
          <cell r="L6">
            <v>67.708333333333329</v>
          </cell>
          <cell r="M6">
            <v>36.923076923076927</v>
          </cell>
          <cell r="N6">
            <v>6</v>
          </cell>
          <cell r="O6">
            <v>0.75</v>
          </cell>
        </row>
        <row r="7">
          <cell r="B7">
            <v>43501</v>
          </cell>
          <cell r="C7">
            <v>0</v>
          </cell>
          <cell r="D7">
            <v>0</v>
          </cell>
          <cell r="E7" t="e">
            <v>#DIV/0!</v>
          </cell>
          <cell r="F7">
            <v>0</v>
          </cell>
          <cell r="G7">
            <v>0</v>
          </cell>
          <cell r="J7">
            <v>43501</v>
          </cell>
          <cell r="K7">
            <v>47.916666666666664</v>
          </cell>
          <cell r="L7">
            <v>64.583333333333329</v>
          </cell>
          <cell r="M7">
            <v>74.193548387096769</v>
          </cell>
          <cell r="N7">
            <v>11.5</v>
          </cell>
          <cell r="O7">
            <v>0.25</v>
          </cell>
        </row>
        <row r="8">
          <cell r="B8">
            <v>43502</v>
          </cell>
          <cell r="C8">
            <v>0</v>
          </cell>
          <cell r="D8">
            <v>0</v>
          </cell>
          <cell r="E8" t="e">
            <v>#DIV/0!</v>
          </cell>
          <cell r="F8">
            <v>0</v>
          </cell>
          <cell r="G8">
            <v>0</v>
          </cell>
          <cell r="J8">
            <v>43502</v>
          </cell>
          <cell r="K8">
            <v>88.541666666666671</v>
          </cell>
          <cell r="L8">
            <v>93.75</v>
          </cell>
          <cell r="M8">
            <v>94.444444444444443</v>
          </cell>
          <cell r="N8">
            <v>21.25</v>
          </cell>
          <cell r="O8">
            <v>0.5</v>
          </cell>
        </row>
        <row r="9">
          <cell r="B9">
            <v>43503</v>
          </cell>
          <cell r="C9">
            <v>0</v>
          </cell>
          <cell r="D9">
            <v>0</v>
          </cell>
          <cell r="E9" t="e">
            <v>#DIV/0!</v>
          </cell>
          <cell r="F9">
            <v>0</v>
          </cell>
          <cell r="G9">
            <v>0</v>
          </cell>
          <cell r="J9">
            <v>43503</v>
          </cell>
          <cell r="K9">
            <v>89.583333333333329</v>
          </cell>
          <cell r="L9">
            <v>97.916666666666671</v>
          </cell>
          <cell r="M9">
            <v>91.489361702127653</v>
          </cell>
          <cell r="N9">
            <v>21.5</v>
          </cell>
          <cell r="O9">
            <v>0.5</v>
          </cell>
        </row>
        <row r="10">
          <cell r="B10">
            <v>43504</v>
          </cell>
          <cell r="C10">
            <v>0</v>
          </cell>
          <cell r="D10">
            <v>0</v>
          </cell>
          <cell r="E10" t="e">
            <v>#DIV/0!</v>
          </cell>
          <cell r="F10">
            <v>0</v>
          </cell>
          <cell r="G10">
            <v>0</v>
          </cell>
          <cell r="J10">
            <v>43504</v>
          </cell>
          <cell r="K10">
            <v>12.5</v>
          </cell>
          <cell r="L10">
            <v>100</v>
          </cell>
          <cell r="M10">
            <v>12.5</v>
          </cell>
          <cell r="N10">
            <v>3</v>
          </cell>
          <cell r="O10">
            <v>0.5</v>
          </cell>
        </row>
        <row r="11">
          <cell r="B11">
            <v>43505</v>
          </cell>
          <cell r="C11">
            <v>0</v>
          </cell>
          <cell r="D11">
            <v>0</v>
          </cell>
          <cell r="E11" t="e">
            <v>#DIV/0!</v>
          </cell>
          <cell r="F11">
            <v>0</v>
          </cell>
          <cell r="G11">
            <v>0</v>
          </cell>
          <cell r="J11">
            <v>43505</v>
          </cell>
          <cell r="K11">
            <v>85.416666666666671</v>
          </cell>
          <cell r="L11">
            <v>100</v>
          </cell>
          <cell r="M11">
            <v>85.416666666666657</v>
          </cell>
          <cell r="N11">
            <v>20.5</v>
          </cell>
          <cell r="O11">
            <v>0.5</v>
          </cell>
        </row>
        <row r="12">
          <cell r="B12">
            <v>43506</v>
          </cell>
          <cell r="C12">
            <v>0</v>
          </cell>
          <cell r="D12">
            <v>0</v>
          </cell>
          <cell r="E12" t="e">
            <v>#DIV/0!</v>
          </cell>
          <cell r="F12">
            <v>0</v>
          </cell>
          <cell r="G12">
            <v>0</v>
          </cell>
          <cell r="J12">
            <v>43506</v>
          </cell>
          <cell r="K12">
            <v>29.166666666666668</v>
          </cell>
          <cell r="L12">
            <v>100</v>
          </cell>
          <cell r="M12">
            <v>29.166666666666668</v>
          </cell>
          <cell r="N12">
            <v>7</v>
          </cell>
          <cell r="O12">
            <v>0.5</v>
          </cell>
        </row>
        <row r="13">
          <cell r="B13">
            <v>43507</v>
          </cell>
          <cell r="C13">
            <v>0</v>
          </cell>
          <cell r="D13">
            <v>0</v>
          </cell>
          <cell r="E13" t="e">
            <v>#DIV/0!</v>
          </cell>
          <cell r="F13">
            <v>0</v>
          </cell>
          <cell r="G13">
            <v>0</v>
          </cell>
          <cell r="J13">
            <v>43507</v>
          </cell>
          <cell r="K13">
            <v>0</v>
          </cell>
          <cell r="L13">
            <v>100</v>
          </cell>
          <cell r="M13">
            <v>0</v>
          </cell>
          <cell r="N13">
            <v>0</v>
          </cell>
          <cell r="O13">
            <v>0</v>
          </cell>
        </row>
        <row r="14">
          <cell r="B14">
            <v>43508</v>
          </cell>
          <cell r="C14">
            <v>0</v>
          </cell>
          <cell r="D14">
            <v>0</v>
          </cell>
          <cell r="E14" t="e">
            <v>#DIV/0!</v>
          </cell>
          <cell r="F14">
            <v>0</v>
          </cell>
          <cell r="G14">
            <v>0</v>
          </cell>
          <cell r="J14">
            <v>43508</v>
          </cell>
          <cell r="K14">
            <v>0</v>
          </cell>
          <cell r="L14">
            <v>100</v>
          </cell>
          <cell r="M14">
            <v>0</v>
          </cell>
          <cell r="N14">
            <v>0</v>
          </cell>
          <cell r="O14">
            <v>0</v>
          </cell>
        </row>
        <row r="15">
          <cell r="B15">
            <v>43509</v>
          </cell>
          <cell r="C15">
            <v>0</v>
          </cell>
          <cell r="D15">
            <v>0</v>
          </cell>
          <cell r="E15" t="e">
            <v>#DIV/0!</v>
          </cell>
          <cell r="F15">
            <v>0</v>
          </cell>
          <cell r="G15">
            <v>0</v>
          </cell>
          <cell r="J15">
            <v>43509</v>
          </cell>
          <cell r="K15">
            <v>0</v>
          </cell>
          <cell r="L15">
            <v>100</v>
          </cell>
          <cell r="M15">
            <v>0</v>
          </cell>
          <cell r="N15">
            <v>0</v>
          </cell>
          <cell r="O15">
            <v>0</v>
          </cell>
        </row>
        <row r="16">
          <cell r="B16">
            <v>43510</v>
          </cell>
          <cell r="C16">
            <v>0</v>
          </cell>
          <cell r="D16">
            <v>0</v>
          </cell>
          <cell r="E16" t="e">
            <v>#DIV/0!</v>
          </cell>
          <cell r="F16">
            <v>0</v>
          </cell>
          <cell r="G16">
            <v>0</v>
          </cell>
          <cell r="J16">
            <v>43510</v>
          </cell>
          <cell r="K16">
            <v>0</v>
          </cell>
          <cell r="L16">
            <v>100</v>
          </cell>
          <cell r="M16">
            <v>0</v>
          </cell>
          <cell r="N16">
            <v>0</v>
          </cell>
          <cell r="O16">
            <v>0</v>
          </cell>
        </row>
        <row r="17">
          <cell r="B17">
            <v>43511</v>
          </cell>
          <cell r="C17">
            <v>0</v>
          </cell>
          <cell r="D17">
            <v>0</v>
          </cell>
          <cell r="E17" t="e">
            <v>#DIV/0!</v>
          </cell>
          <cell r="F17">
            <v>0</v>
          </cell>
          <cell r="G17">
            <v>0</v>
          </cell>
          <cell r="J17">
            <v>43511</v>
          </cell>
          <cell r="K17">
            <v>0</v>
          </cell>
          <cell r="L17">
            <v>100</v>
          </cell>
          <cell r="M17">
            <v>0</v>
          </cell>
          <cell r="N17">
            <v>0</v>
          </cell>
          <cell r="O17">
            <v>0</v>
          </cell>
        </row>
        <row r="18">
          <cell r="B18">
            <v>43512</v>
          </cell>
          <cell r="C18">
            <v>0</v>
          </cell>
          <cell r="D18">
            <v>0</v>
          </cell>
          <cell r="E18" t="e">
            <v>#DIV/0!</v>
          </cell>
          <cell r="F18">
            <v>0</v>
          </cell>
          <cell r="G18">
            <v>0</v>
          </cell>
          <cell r="J18">
            <v>43512</v>
          </cell>
          <cell r="K18">
            <v>0</v>
          </cell>
          <cell r="L18">
            <v>100</v>
          </cell>
          <cell r="M18">
            <v>0</v>
          </cell>
          <cell r="N18">
            <v>0</v>
          </cell>
          <cell r="O18">
            <v>0</v>
          </cell>
        </row>
        <row r="19">
          <cell r="B19">
            <v>43513</v>
          </cell>
          <cell r="C19">
            <v>23.958333333333332</v>
          </cell>
          <cell r="D19">
            <v>57.291666666666664</v>
          </cell>
          <cell r="E19">
            <v>41.818181818181813</v>
          </cell>
          <cell r="F19">
            <v>5.75</v>
          </cell>
          <cell r="G19">
            <v>0</v>
          </cell>
          <cell r="J19">
            <v>43513</v>
          </cell>
          <cell r="K19">
            <v>0</v>
          </cell>
          <cell r="L19">
            <v>100</v>
          </cell>
          <cell r="M19">
            <v>0</v>
          </cell>
          <cell r="N19">
            <v>0</v>
          </cell>
          <cell r="O19">
            <v>0</v>
          </cell>
        </row>
        <row r="20">
          <cell r="B20">
            <v>43514</v>
          </cell>
          <cell r="D20">
            <v>100</v>
          </cell>
          <cell r="E20">
            <v>0</v>
          </cell>
          <cell r="F20">
            <v>0</v>
          </cell>
          <cell r="G20">
            <v>0</v>
          </cell>
          <cell r="J20">
            <v>43514</v>
          </cell>
          <cell r="K20">
            <v>0</v>
          </cell>
          <cell r="L20">
            <v>100</v>
          </cell>
          <cell r="M20">
            <v>0</v>
          </cell>
          <cell r="N20">
            <v>0</v>
          </cell>
          <cell r="O20">
            <v>0</v>
          </cell>
        </row>
        <row r="21">
          <cell r="B21">
            <v>43515</v>
          </cell>
          <cell r="C21">
            <v>0</v>
          </cell>
          <cell r="D21">
            <v>100</v>
          </cell>
          <cell r="E21">
            <v>0</v>
          </cell>
          <cell r="F21">
            <v>0</v>
          </cell>
          <cell r="G21">
            <v>0</v>
          </cell>
          <cell r="J21">
            <v>43515</v>
          </cell>
          <cell r="K21">
            <v>0</v>
          </cell>
          <cell r="L21">
            <v>100</v>
          </cell>
          <cell r="M21">
            <v>0</v>
          </cell>
          <cell r="N21">
            <v>0</v>
          </cell>
          <cell r="O21">
            <v>0</v>
          </cell>
        </row>
        <row r="22">
          <cell r="B22">
            <v>43516</v>
          </cell>
          <cell r="C22">
            <v>0</v>
          </cell>
          <cell r="D22">
            <v>100</v>
          </cell>
          <cell r="E22">
            <v>0</v>
          </cell>
          <cell r="F22">
            <v>0</v>
          </cell>
          <cell r="G22">
            <v>0</v>
          </cell>
          <cell r="J22">
            <v>43516</v>
          </cell>
          <cell r="K22">
            <v>0</v>
          </cell>
          <cell r="L22">
            <v>100</v>
          </cell>
          <cell r="M22">
            <v>0</v>
          </cell>
          <cell r="N22">
            <v>0</v>
          </cell>
          <cell r="O22">
            <v>0</v>
          </cell>
        </row>
        <row r="23">
          <cell r="B23">
            <v>43517</v>
          </cell>
          <cell r="C23">
            <v>0</v>
          </cell>
          <cell r="D23">
            <v>100</v>
          </cell>
          <cell r="E23">
            <v>0</v>
          </cell>
          <cell r="F23">
            <v>0</v>
          </cell>
          <cell r="G23">
            <v>0</v>
          </cell>
          <cell r="J23">
            <v>43517</v>
          </cell>
          <cell r="K23">
            <v>0</v>
          </cell>
          <cell r="L23">
            <v>100</v>
          </cell>
          <cell r="M23">
            <v>0</v>
          </cell>
          <cell r="N23">
            <v>0</v>
          </cell>
          <cell r="O23">
            <v>0</v>
          </cell>
        </row>
        <row r="24">
          <cell r="B24">
            <v>43518</v>
          </cell>
          <cell r="C24">
            <v>0</v>
          </cell>
          <cell r="D24">
            <v>100</v>
          </cell>
          <cell r="E24">
            <v>0</v>
          </cell>
          <cell r="F24">
            <v>0</v>
          </cell>
          <cell r="G24">
            <v>0</v>
          </cell>
          <cell r="J24">
            <v>43518</v>
          </cell>
          <cell r="K24">
            <v>0</v>
          </cell>
          <cell r="L24">
            <v>100</v>
          </cell>
          <cell r="M24">
            <v>0</v>
          </cell>
          <cell r="N24">
            <v>0</v>
          </cell>
          <cell r="O24">
            <v>0</v>
          </cell>
        </row>
        <row r="25">
          <cell r="B25">
            <v>43519</v>
          </cell>
          <cell r="C25">
            <v>0</v>
          </cell>
          <cell r="D25">
            <v>100</v>
          </cell>
          <cell r="E25">
            <v>0</v>
          </cell>
          <cell r="F25">
            <v>0</v>
          </cell>
          <cell r="G25">
            <v>0</v>
          </cell>
          <cell r="J25">
            <v>43519</v>
          </cell>
          <cell r="K25">
            <v>0</v>
          </cell>
          <cell r="L25">
            <v>100</v>
          </cell>
          <cell r="M25">
            <v>0</v>
          </cell>
          <cell r="N25">
            <v>0</v>
          </cell>
          <cell r="O25">
            <v>0</v>
          </cell>
        </row>
        <row r="26">
          <cell r="B26">
            <v>43520</v>
          </cell>
          <cell r="C26">
            <v>0</v>
          </cell>
          <cell r="D26">
            <v>100</v>
          </cell>
          <cell r="E26">
            <v>0</v>
          </cell>
          <cell r="F26">
            <v>0</v>
          </cell>
          <cell r="G26">
            <v>0</v>
          </cell>
          <cell r="J26">
            <v>43520</v>
          </cell>
          <cell r="K26">
            <v>0</v>
          </cell>
          <cell r="L26">
            <v>100</v>
          </cell>
          <cell r="M26">
            <v>0</v>
          </cell>
          <cell r="N26">
            <v>0</v>
          </cell>
          <cell r="O26">
            <v>0</v>
          </cell>
        </row>
        <row r="27">
          <cell r="B27">
            <v>43521</v>
          </cell>
          <cell r="C27">
            <v>0</v>
          </cell>
          <cell r="D27">
            <v>100</v>
          </cell>
          <cell r="E27">
            <v>0</v>
          </cell>
          <cell r="F27">
            <v>0</v>
          </cell>
          <cell r="G27">
            <v>0</v>
          </cell>
          <cell r="J27">
            <v>43521</v>
          </cell>
          <cell r="K27">
            <v>0</v>
          </cell>
          <cell r="L27">
            <v>100</v>
          </cell>
          <cell r="M27">
            <v>0</v>
          </cell>
          <cell r="N27">
            <v>0</v>
          </cell>
          <cell r="O27">
            <v>0</v>
          </cell>
        </row>
        <row r="28">
          <cell r="B28">
            <v>43522</v>
          </cell>
          <cell r="C28">
            <v>0</v>
          </cell>
          <cell r="D28">
            <v>100</v>
          </cell>
          <cell r="E28">
            <v>0</v>
          </cell>
          <cell r="F28">
            <v>0</v>
          </cell>
          <cell r="G28">
            <v>0</v>
          </cell>
          <cell r="J28">
            <v>43522</v>
          </cell>
          <cell r="K28">
            <v>0</v>
          </cell>
          <cell r="L28">
            <v>100</v>
          </cell>
          <cell r="M28">
            <v>0</v>
          </cell>
          <cell r="N28">
            <v>0</v>
          </cell>
          <cell r="O28">
            <v>0</v>
          </cell>
        </row>
        <row r="29">
          <cell r="B29">
            <v>43523</v>
          </cell>
          <cell r="C29">
            <v>0</v>
          </cell>
          <cell r="D29">
            <v>100</v>
          </cell>
          <cell r="E29">
            <v>0</v>
          </cell>
          <cell r="F29">
            <v>0</v>
          </cell>
          <cell r="G29">
            <v>0</v>
          </cell>
          <cell r="J29">
            <v>43523</v>
          </cell>
          <cell r="K29">
            <v>0</v>
          </cell>
          <cell r="L29">
            <v>100</v>
          </cell>
          <cell r="M29">
            <v>0</v>
          </cell>
          <cell r="N29">
            <v>0</v>
          </cell>
          <cell r="O29">
            <v>0</v>
          </cell>
        </row>
        <row r="30">
          <cell r="B30">
            <v>43524</v>
          </cell>
          <cell r="C30">
            <v>0</v>
          </cell>
          <cell r="D30">
            <v>100</v>
          </cell>
          <cell r="E30">
            <v>0</v>
          </cell>
          <cell r="F30">
            <v>0</v>
          </cell>
          <cell r="G30">
            <v>0</v>
          </cell>
          <cell r="J30">
            <v>43524</v>
          </cell>
          <cell r="K30">
            <v>0</v>
          </cell>
          <cell r="L30">
            <v>100</v>
          </cell>
          <cell r="M30">
            <v>0</v>
          </cell>
          <cell r="N30">
            <v>0</v>
          </cell>
          <cell r="O30">
            <v>0</v>
          </cell>
        </row>
        <row r="31">
          <cell r="B31">
            <v>43525</v>
          </cell>
          <cell r="C31">
            <v>0</v>
          </cell>
          <cell r="D31">
            <v>100</v>
          </cell>
          <cell r="E31">
            <v>0</v>
          </cell>
          <cell r="F31">
            <v>0</v>
          </cell>
          <cell r="G31">
            <v>0</v>
          </cell>
          <cell r="J31">
            <v>43525</v>
          </cell>
          <cell r="K31">
            <v>0</v>
          </cell>
          <cell r="L31">
            <v>100</v>
          </cell>
          <cell r="M31">
            <v>0</v>
          </cell>
          <cell r="N31">
            <v>0</v>
          </cell>
          <cell r="O31">
            <v>0</v>
          </cell>
        </row>
        <row r="32">
          <cell r="B32">
            <v>43526</v>
          </cell>
          <cell r="C32">
            <v>0</v>
          </cell>
          <cell r="D32">
            <v>100</v>
          </cell>
          <cell r="E32">
            <v>0</v>
          </cell>
          <cell r="F32">
            <v>0</v>
          </cell>
          <cell r="G32">
            <v>0</v>
          </cell>
          <cell r="J32">
            <v>43526</v>
          </cell>
          <cell r="K32">
            <v>0</v>
          </cell>
          <cell r="L32">
            <v>100</v>
          </cell>
          <cell r="M32">
            <v>0</v>
          </cell>
          <cell r="N32">
            <v>0</v>
          </cell>
          <cell r="O32">
            <v>0</v>
          </cell>
        </row>
        <row r="33">
          <cell r="B33">
            <v>43527</v>
          </cell>
          <cell r="C33">
            <v>0</v>
          </cell>
          <cell r="D33">
            <v>100</v>
          </cell>
          <cell r="E33">
            <v>0</v>
          </cell>
          <cell r="F33">
            <v>0</v>
          </cell>
          <cell r="G33">
            <v>0</v>
          </cell>
          <cell r="J33">
            <v>43527</v>
          </cell>
          <cell r="K33">
            <v>0</v>
          </cell>
          <cell r="L33">
            <v>100</v>
          </cell>
          <cell r="M33">
            <v>0</v>
          </cell>
          <cell r="N33">
            <v>0</v>
          </cell>
          <cell r="O33">
            <v>0</v>
          </cell>
        </row>
        <row r="50">
          <cell r="C50" t="str">
            <v>SKF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</row>
        <row r="51">
          <cell r="C51" t="str">
            <v>OEE%</v>
          </cell>
          <cell r="D51" t="str">
            <v>TD%</v>
          </cell>
          <cell r="E51" t="str">
            <v>TU%</v>
          </cell>
          <cell r="F51" t="str">
            <v>HTP</v>
          </cell>
          <cell r="G51" t="str">
            <v>RELEVE</v>
          </cell>
        </row>
        <row r="52">
          <cell r="B52">
            <v>43500</v>
          </cell>
          <cell r="C52">
            <v>87.5</v>
          </cell>
          <cell r="D52">
            <v>100</v>
          </cell>
          <cell r="E52">
            <v>87.5</v>
          </cell>
          <cell r="F52">
            <v>21</v>
          </cell>
          <cell r="G52">
            <v>0.75</v>
          </cell>
        </row>
        <row r="53">
          <cell r="B53">
            <v>43501</v>
          </cell>
          <cell r="C53">
            <v>89.583333333333329</v>
          </cell>
          <cell r="D53">
            <v>98.958333333333329</v>
          </cell>
          <cell r="E53">
            <v>90.526315789473685</v>
          </cell>
          <cell r="F53">
            <v>21.5</v>
          </cell>
          <cell r="G53">
            <v>0.75</v>
          </cell>
        </row>
        <row r="54">
          <cell r="B54">
            <v>43502</v>
          </cell>
          <cell r="C54">
            <v>92.708333333333329</v>
          </cell>
          <cell r="D54">
            <v>98.958333333333329</v>
          </cell>
          <cell r="E54">
            <v>93.684210526315795</v>
          </cell>
          <cell r="F54">
            <v>22.25</v>
          </cell>
          <cell r="G54">
            <v>0</v>
          </cell>
        </row>
        <row r="55">
          <cell r="B55">
            <v>43503</v>
          </cell>
          <cell r="C55">
            <v>82.291666666666671</v>
          </cell>
          <cell r="D55">
            <v>93.75</v>
          </cell>
          <cell r="E55">
            <v>87.777777777777771</v>
          </cell>
          <cell r="F55">
            <v>19.75</v>
          </cell>
          <cell r="G55">
            <v>0</v>
          </cell>
        </row>
        <row r="56">
          <cell r="B56">
            <v>43504</v>
          </cell>
          <cell r="C56">
            <v>90.625</v>
          </cell>
          <cell r="D56">
            <v>96.875</v>
          </cell>
          <cell r="E56">
            <v>93.548387096774192</v>
          </cell>
          <cell r="F56">
            <v>21.75</v>
          </cell>
          <cell r="G56">
            <v>0</v>
          </cell>
        </row>
        <row r="57">
          <cell r="B57">
            <v>43505</v>
          </cell>
          <cell r="C57">
            <v>45.833333333333336</v>
          </cell>
          <cell r="D57">
            <v>47.916666666666664</v>
          </cell>
          <cell r="E57">
            <v>95.652173913043484</v>
          </cell>
          <cell r="F57">
            <v>11</v>
          </cell>
          <cell r="G57">
            <v>0</v>
          </cell>
        </row>
        <row r="58">
          <cell r="B58">
            <v>43506</v>
          </cell>
          <cell r="C58">
            <v>89.583333333333329</v>
          </cell>
          <cell r="D58">
            <v>97.916666666666671</v>
          </cell>
          <cell r="E58">
            <v>91.489361702127653</v>
          </cell>
          <cell r="F58">
            <v>21.5</v>
          </cell>
          <cell r="G58">
            <v>0</v>
          </cell>
        </row>
        <row r="59">
          <cell r="B59">
            <v>43507</v>
          </cell>
          <cell r="C59">
            <v>81.25</v>
          </cell>
          <cell r="D59">
            <v>91.666666666666671</v>
          </cell>
          <cell r="E59">
            <v>88.63636363636364</v>
          </cell>
          <cell r="F59">
            <v>19.5</v>
          </cell>
          <cell r="G59">
            <v>0.5</v>
          </cell>
        </row>
        <row r="60">
          <cell r="B60">
            <v>43508</v>
          </cell>
          <cell r="C60">
            <v>16.666666666666668</v>
          </cell>
          <cell r="D60">
            <v>95.833333333333329</v>
          </cell>
          <cell r="E60">
            <v>17.391304347826086</v>
          </cell>
          <cell r="F60">
            <v>4</v>
          </cell>
          <cell r="G60">
            <v>0.25</v>
          </cell>
        </row>
        <row r="61">
          <cell r="B61">
            <v>43509</v>
          </cell>
          <cell r="C61">
            <v>87.5</v>
          </cell>
          <cell r="D61">
            <v>98.958333333333329</v>
          </cell>
          <cell r="E61">
            <v>88.421052631578945</v>
          </cell>
          <cell r="F61">
            <v>21</v>
          </cell>
          <cell r="G61">
            <v>0.5</v>
          </cell>
        </row>
        <row r="62">
          <cell r="B62">
            <v>43510</v>
          </cell>
          <cell r="C62">
            <v>77.083333333333329</v>
          </cell>
          <cell r="D62">
            <v>86.458333333333329</v>
          </cell>
          <cell r="E62">
            <v>89.156626506024097</v>
          </cell>
          <cell r="F62">
            <v>18.5</v>
          </cell>
          <cell r="G62">
            <v>0.5</v>
          </cell>
        </row>
        <row r="63">
          <cell r="B63">
            <v>43511</v>
          </cell>
          <cell r="C63">
            <v>87.5</v>
          </cell>
          <cell r="D63">
            <v>98.958333333333329</v>
          </cell>
          <cell r="E63">
            <v>88.421052631578945</v>
          </cell>
          <cell r="F63">
            <v>21</v>
          </cell>
          <cell r="G63">
            <v>0.5</v>
          </cell>
        </row>
        <row r="64">
          <cell r="B64">
            <v>43512</v>
          </cell>
          <cell r="C64">
            <v>75</v>
          </cell>
          <cell r="D64">
            <v>86.458333333333329</v>
          </cell>
          <cell r="E64">
            <v>86.746987951807228</v>
          </cell>
          <cell r="F64">
            <v>18</v>
          </cell>
          <cell r="G64">
            <v>0.5</v>
          </cell>
        </row>
        <row r="65">
          <cell r="B65">
            <v>43513</v>
          </cell>
          <cell r="C65">
            <v>87.5</v>
          </cell>
          <cell r="D65">
            <v>98.958333333333329</v>
          </cell>
          <cell r="E65">
            <v>88.421052631578945</v>
          </cell>
          <cell r="F65">
            <v>21</v>
          </cell>
          <cell r="G65">
            <v>0.5</v>
          </cell>
        </row>
        <row r="66">
          <cell r="B66">
            <v>43514</v>
          </cell>
          <cell r="C66">
            <v>0</v>
          </cell>
          <cell r="D66">
            <v>100</v>
          </cell>
          <cell r="E66">
            <v>0</v>
          </cell>
          <cell r="F66">
            <v>0</v>
          </cell>
          <cell r="G66">
            <v>0</v>
          </cell>
        </row>
        <row r="67">
          <cell r="B67">
            <v>43515</v>
          </cell>
          <cell r="C67">
            <v>0</v>
          </cell>
          <cell r="D67">
            <v>100</v>
          </cell>
          <cell r="E67">
            <v>0</v>
          </cell>
          <cell r="F67">
            <v>0</v>
          </cell>
          <cell r="G67">
            <v>0</v>
          </cell>
        </row>
        <row r="68">
          <cell r="B68">
            <v>43516</v>
          </cell>
          <cell r="C68">
            <v>0</v>
          </cell>
          <cell r="D68">
            <v>100</v>
          </cell>
          <cell r="E68">
            <v>0</v>
          </cell>
          <cell r="F68">
            <v>0</v>
          </cell>
          <cell r="G68">
            <v>0</v>
          </cell>
        </row>
        <row r="69">
          <cell r="B69">
            <v>43517</v>
          </cell>
          <cell r="C69">
            <v>0</v>
          </cell>
          <cell r="D69">
            <v>100</v>
          </cell>
          <cell r="E69">
            <v>0</v>
          </cell>
          <cell r="F69">
            <v>0</v>
          </cell>
          <cell r="G69">
            <v>0</v>
          </cell>
        </row>
        <row r="70">
          <cell r="B70">
            <v>43518</v>
          </cell>
          <cell r="C70">
            <v>0</v>
          </cell>
          <cell r="D70">
            <v>100</v>
          </cell>
          <cell r="E70">
            <v>0</v>
          </cell>
          <cell r="F70">
            <v>0</v>
          </cell>
          <cell r="G70">
            <v>0</v>
          </cell>
        </row>
        <row r="71">
          <cell r="B71">
            <v>43519</v>
          </cell>
          <cell r="C71">
            <v>0</v>
          </cell>
          <cell r="D71">
            <v>100</v>
          </cell>
          <cell r="E71">
            <v>0</v>
          </cell>
          <cell r="F71">
            <v>0</v>
          </cell>
          <cell r="G71">
            <v>0</v>
          </cell>
        </row>
        <row r="72">
          <cell r="B72">
            <v>43520</v>
          </cell>
          <cell r="C72">
            <v>0</v>
          </cell>
          <cell r="D72">
            <v>100</v>
          </cell>
          <cell r="E72">
            <v>0</v>
          </cell>
          <cell r="F72">
            <v>0</v>
          </cell>
          <cell r="G72">
            <v>0</v>
          </cell>
        </row>
        <row r="73">
          <cell r="B73">
            <v>43521</v>
          </cell>
          <cell r="C73">
            <v>0</v>
          </cell>
          <cell r="D73">
            <v>100</v>
          </cell>
          <cell r="E73">
            <v>0</v>
          </cell>
          <cell r="F73">
            <v>0</v>
          </cell>
          <cell r="G73">
            <v>0</v>
          </cell>
        </row>
        <row r="74">
          <cell r="B74">
            <v>43522</v>
          </cell>
          <cell r="C74">
            <v>0</v>
          </cell>
          <cell r="D74">
            <v>100</v>
          </cell>
          <cell r="E74">
            <v>0</v>
          </cell>
          <cell r="F74">
            <v>0</v>
          </cell>
          <cell r="G74">
            <v>0</v>
          </cell>
        </row>
        <row r="75">
          <cell r="B75">
            <v>43523</v>
          </cell>
          <cell r="C75">
            <v>0</v>
          </cell>
          <cell r="D75">
            <v>100</v>
          </cell>
          <cell r="E75">
            <v>0</v>
          </cell>
          <cell r="F75">
            <v>0</v>
          </cell>
          <cell r="G75">
            <v>0</v>
          </cell>
        </row>
        <row r="76">
          <cell r="B76">
            <v>43524</v>
          </cell>
          <cell r="C76">
            <v>0</v>
          </cell>
          <cell r="D76">
            <v>100</v>
          </cell>
          <cell r="E76">
            <v>0</v>
          </cell>
          <cell r="F76">
            <v>0</v>
          </cell>
          <cell r="G76">
            <v>0</v>
          </cell>
        </row>
        <row r="77">
          <cell r="B77">
            <v>43525</v>
          </cell>
          <cell r="C77">
            <v>0</v>
          </cell>
          <cell r="D77">
            <v>100</v>
          </cell>
          <cell r="E77">
            <v>0</v>
          </cell>
          <cell r="F77">
            <v>0</v>
          </cell>
          <cell r="G77">
            <v>0</v>
          </cell>
        </row>
        <row r="78">
          <cell r="B78">
            <v>43526</v>
          </cell>
          <cell r="C78">
            <v>0</v>
          </cell>
          <cell r="D78">
            <v>100</v>
          </cell>
          <cell r="E78">
            <v>0</v>
          </cell>
          <cell r="F78">
            <v>0</v>
          </cell>
          <cell r="G78">
            <v>0</v>
          </cell>
        </row>
        <row r="79">
          <cell r="B79">
            <v>43527</v>
          </cell>
          <cell r="C79">
            <v>0</v>
          </cell>
          <cell r="D79">
            <v>100</v>
          </cell>
          <cell r="E79">
            <v>0</v>
          </cell>
          <cell r="F79">
            <v>0</v>
          </cell>
          <cell r="G79">
            <v>0</v>
          </cell>
        </row>
      </sheetData>
      <sheetData sheetId="11" refreshError="1"/>
      <sheetData sheetId="12" refreshError="1"/>
      <sheetData sheetId="13" refreshError="1"/>
      <sheetData sheetId="14" refreshError="1"/>
    </sheetDataSet>
  </externalBook>
</externalLink>
</file>

<file path=xl/tables/table1.xml><?xml version="1.0" encoding="utf-8"?>
<table xmlns="http://schemas.openxmlformats.org/spreadsheetml/2006/main" id="7" name="Tableau7d" displayName="Tableau7d" ref="AF2:AG7" totalsRowShown="0">
  <autoFilter ref="AF2:AG7"/>
  <tableColumns count="2">
    <tableColumn id="1" name="Indicateurs"/>
    <tableColumn id="2" name="Semain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Y11:AA19" totalsRowShown="0">
  <autoFilter ref="Y11:AA19"/>
  <tableColumns count="3">
    <tableColumn id="1" name="Date"/>
    <tableColumn id="2" name="Rendement"/>
    <tableColumn id="3" name="C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3:N4" totalsRowShown="0" headerRowDxfId="36" dataDxfId="35">
  <autoFilter ref="B3:N4"/>
  <tableColumns count="13">
    <tableColumn id="1" name="Equipement" dataDxfId="34"/>
    <tableColumn id="2" name="Nombre d'équipement" dataDxfId="33"/>
    <tableColumn id="3" name="HTP" dataDxfId="32"/>
    <tableColumn id="4" name="HM" dataDxfId="31"/>
    <tableColumn id="5" name="UO" dataDxfId="30"/>
    <tableColumn id="6" name="CSP" dataDxfId="29"/>
    <tableColumn id="7" name="Total HTP" dataDxfId="28">
      <calculatedColumnFormula>Tableau2[Nombre d''équipement]*Tableau2[HTP]</calculatedColumnFormula>
    </tableColumn>
    <tableColumn id="8" name="Total HM" dataDxfId="27">
      <calculatedColumnFormula>Tableau2[Nombre d''équipement]*Tableau2[HM]</calculatedColumnFormula>
    </tableColumn>
    <tableColumn id="9" name="Total UO" dataDxfId="26">
      <calculatedColumnFormula>Tableau2[Nombre d''équipement]*Tableau2[UO]</calculatedColumnFormula>
    </tableColumn>
    <tableColumn id="10" name="Total CSP" dataDxfId="25">
      <calculatedColumnFormula>Tableau2[Nombre d''équipement]*Tableau2[CSP]</calculatedColumnFormula>
    </tableColumn>
    <tableColumn id="11" name="Rendement" dataDxfId="24" dataCellStyle="Pourcentage">
      <calculatedColumnFormula>Tableau2[UO]/Tableau2[HM]</calculatedColumnFormula>
    </tableColumn>
    <tableColumn id="12" name="CSP %" dataDxfId="23" dataCellStyle="Pourcentage">
      <calculatedColumnFormula>Tableau2[CSP]/Tableau2[HM]</calculatedColumnFormula>
    </tableColumn>
    <tableColumn id="13" name="OEE %" dataDxfId="22" dataCellStyle="Pourcentage">
      <calculatedColumnFormula>Tableau2[HTP]/Tableau2[HM]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24:H25" totalsRowShown="0" headerRowDxfId="21" dataDxfId="20">
  <autoFilter ref="A24:H25"/>
  <tableColumns count="8">
    <tableColumn id="1" name="Equipement" dataDxfId="19"/>
    <tableColumn id="3" name="nombre equipement" dataDxfId="18"/>
    <tableColumn id="4" name="HA" dataDxfId="17"/>
    <tableColumn id="6" name="Débit" dataDxfId="16"/>
    <tableColumn id="7" name="Coût" dataDxfId="15"/>
    <tableColumn id="8" name="total HA" dataDxfId="14"/>
    <tableColumn id="9" name="total débit" dataDxfId="13"/>
    <tableColumn id="2" name="MaG" dataDxfId="12">
      <calculatedColumnFormula>Tableau3[[#This Row],[Débit]]*Tableau3[[#This Row],[Coût]]*Tableau3[[#This Row],[total HA]]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C18:E19" insertRow="1" totalsRowShown="0" headerRowDxfId="11" dataDxfId="10">
  <autoFilter ref="C18:E19"/>
  <tableColumns count="3">
    <tableColumn id="1" name="Colonne1" dataDxfId="9"/>
    <tableColumn id="2" name="Colonne2" dataDxfId="8"/>
    <tableColumn id="3" name="Colonne3" dataDxfId="7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J26:J27" totalsRowShown="0" headerRowDxfId="6" dataDxfId="5">
  <autoFilter ref="J26:J27"/>
  <tableColumns count="1">
    <tableColumn id="1" name="Total manque  a  gagner" dataDxfId="4">
      <calculatedColumnFormula>SUM(H25:H31)</calculatedColumnFormula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E59:H67" totalsRowShown="0">
  <autoFilter ref="E59:H67"/>
  <tableColumns count="4">
    <tableColumn id="1" name="stades" dataDxfId="3">
      <calculatedColumnFormula>B6</calculatedColumnFormula>
    </tableColumn>
    <tableColumn id="2" name="total charges fixes" dataDxfId="2">
      <calculatedColumnFormula>B25</calculatedColumnFormula>
    </tableColumn>
    <tableColumn id="3" name="total charges variables" dataDxfId="1">
      <calculatedColumnFormula>B8</calculatedColumnFormula>
    </tableColumn>
    <tableColumn id="4" name="Coût de revien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Relationship Id="rId9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autoPageBreaks="0"/>
  </sheetPr>
  <dimension ref="A1:AG89"/>
  <sheetViews>
    <sheetView showGridLines="0" topLeftCell="G1" zoomScale="85" zoomScaleNormal="85" zoomScalePageLayoutView="30" workbookViewId="0">
      <selection activeCell="N11" sqref="N11"/>
    </sheetView>
  </sheetViews>
  <sheetFormatPr baseColWidth="10" defaultRowHeight="15" x14ac:dyDescent="0.25"/>
  <cols>
    <col min="1" max="1" width="15.7109375" customWidth="1"/>
    <col min="2" max="2" width="24.7109375" customWidth="1"/>
    <col min="3" max="3" width="24.140625" customWidth="1"/>
    <col min="4" max="4" width="25.85546875" customWidth="1"/>
    <col min="5" max="5" width="26.140625" customWidth="1"/>
    <col min="6" max="6" width="8.140625" customWidth="1"/>
    <col min="7" max="7" width="36.85546875" customWidth="1"/>
    <col min="8" max="8" width="19" customWidth="1"/>
    <col min="9" max="9" width="23.85546875" customWidth="1"/>
    <col min="10" max="10" width="14.5703125" customWidth="1"/>
    <col min="11" max="11" width="12.7109375" customWidth="1"/>
    <col min="12" max="12" width="14.7109375" customWidth="1"/>
    <col min="13" max="13" width="11.5703125" customWidth="1"/>
    <col min="16" max="16" width="17.28515625" customWidth="1"/>
    <col min="17" max="17" width="18.5703125" customWidth="1"/>
    <col min="19" max="19" width="8.85546875" customWidth="1"/>
    <col min="20" max="20" width="8.5703125" customWidth="1"/>
    <col min="23" max="23" width="29.5703125" customWidth="1"/>
    <col min="24" max="24" width="37.42578125" customWidth="1"/>
    <col min="25" max="25" width="13.85546875" customWidth="1"/>
    <col min="26" max="26" width="16.7109375" customWidth="1"/>
    <col min="27" max="27" width="14.28515625" customWidth="1"/>
    <col min="30" max="30" width="9.5703125" customWidth="1"/>
    <col min="31" max="31" width="13.85546875" customWidth="1"/>
  </cols>
  <sheetData>
    <row r="1" spans="1:33" ht="16.5" customHeight="1" x14ac:dyDescent="0.25"/>
    <row r="2" spans="1:33" ht="16.5" customHeight="1" x14ac:dyDescent="0.25">
      <c r="AF2" t="s">
        <v>21</v>
      </c>
      <c r="AG2" t="s">
        <v>30</v>
      </c>
    </row>
    <row r="3" spans="1:33" ht="9.75" customHeight="1" x14ac:dyDescent="0.25">
      <c r="C3" t="s">
        <v>127</v>
      </c>
      <c r="F3" t="s">
        <v>127</v>
      </c>
      <c r="G3" t="s">
        <v>127</v>
      </c>
      <c r="AF3" t="s">
        <v>17</v>
      </c>
      <c r="AG3" t="s">
        <v>31</v>
      </c>
    </row>
    <row r="4" spans="1:33" hidden="1" x14ac:dyDescent="0.25">
      <c r="B4" t="s">
        <v>23</v>
      </c>
      <c r="C4" t="s">
        <v>128</v>
      </c>
      <c r="D4" t="s">
        <v>129</v>
      </c>
      <c r="E4" t="s">
        <v>129</v>
      </c>
      <c r="AF4" t="s">
        <v>18</v>
      </c>
      <c r="AG4" t="s">
        <v>32</v>
      </c>
    </row>
    <row r="5" spans="1:33" ht="9.75" hidden="1" customHeight="1" x14ac:dyDescent="0.25">
      <c r="B5" t="s">
        <v>23</v>
      </c>
      <c r="C5" t="s">
        <v>128</v>
      </c>
      <c r="D5" t="s">
        <v>129</v>
      </c>
      <c r="E5" t="s">
        <v>129</v>
      </c>
      <c r="AF5" t="s">
        <v>19</v>
      </c>
      <c r="AG5" t="s">
        <v>33</v>
      </c>
    </row>
    <row r="6" spans="1:33" ht="18" customHeight="1" x14ac:dyDescent="0.25">
      <c r="AF6" t="s">
        <v>20</v>
      </c>
      <c r="AG6" t="s">
        <v>34</v>
      </c>
    </row>
    <row r="7" spans="1:33" ht="3.75" customHeight="1" x14ac:dyDescent="0.25">
      <c r="E7" s="33"/>
      <c r="F7" s="33"/>
      <c r="Z7" s="34"/>
      <c r="AF7" t="s">
        <v>22</v>
      </c>
    </row>
    <row r="8" spans="1:33" ht="10.5" customHeight="1" thickBot="1" x14ac:dyDescent="0.3">
      <c r="E8" s="33"/>
      <c r="F8" s="33"/>
    </row>
    <row r="9" spans="1:33" ht="21" customHeight="1" x14ac:dyDescent="0.25">
      <c r="B9" s="217" t="s">
        <v>4</v>
      </c>
      <c r="C9" s="218"/>
      <c r="E9" s="33"/>
      <c r="F9" s="33"/>
      <c r="K9" s="33"/>
      <c r="L9" s="33"/>
      <c r="M9" s="33"/>
      <c r="N9" s="33"/>
      <c r="O9" s="33"/>
      <c r="P9" s="33"/>
    </row>
    <row r="10" spans="1:33" ht="27" customHeight="1" thickBot="1" x14ac:dyDescent="0.35">
      <c r="B10" s="219" t="s">
        <v>0</v>
      </c>
      <c r="C10" s="220"/>
      <c r="E10" s="12"/>
      <c r="F10" s="12"/>
      <c r="G10" s="12"/>
      <c r="H10" s="12"/>
      <c r="K10" s="33"/>
      <c r="L10" s="33"/>
      <c r="M10" s="33"/>
      <c r="N10" s="33"/>
      <c r="O10" s="33"/>
      <c r="P10" s="33"/>
    </row>
    <row r="11" spans="1:33" ht="24" customHeight="1" thickBot="1" x14ac:dyDescent="0.3">
      <c r="B11" s="100"/>
      <c r="C11" s="100"/>
      <c r="E11" s="12"/>
      <c r="F11" s="12"/>
      <c r="G11" s="12"/>
      <c r="H11" s="12"/>
      <c r="K11" s="33"/>
      <c r="L11" s="33"/>
      <c r="M11" s="33"/>
      <c r="N11" s="33"/>
      <c r="O11" s="33"/>
      <c r="P11" s="93"/>
      <c r="Y11" t="s">
        <v>16</v>
      </c>
      <c r="Z11" t="s">
        <v>41</v>
      </c>
      <c r="AA11" t="s">
        <v>22</v>
      </c>
    </row>
    <row r="12" spans="1:33" ht="24" customHeight="1" thickBot="1" x14ac:dyDescent="0.3">
      <c r="B12" s="217" t="s">
        <v>5</v>
      </c>
      <c r="C12" s="218"/>
      <c r="E12" s="12"/>
      <c r="F12" s="12"/>
      <c r="G12" s="12"/>
      <c r="H12" s="12"/>
      <c r="K12" s="33"/>
      <c r="L12" s="33"/>
      <c r="M12" s="33"/>
      <c r="N12" s="33"/>
      <c r="O12" s="33"/>
      <c r="P12" s="33"/>
    </row>
    <row r="13" spans="1:33" ht="29.25" customHeight="1" thickBot="1" x14ac:dyDescent="0.55000000000000004">
      <c r="B13" s="221"/>
      <c r="C13" s="222"/>
      <c r="E13" s="2"/>
      <c r="H13" s="223" t="s">
        <v>44</v>
      </c>
      <c r="I13" s="224"/>
      <c r="K13" s="33"/>
      <c r="L13" s="33"/>
      <c r="M13" s="33"/>
      <c r="N13" s="33"/>
      <c r="O13" s="93"/>
      <c r="P13" s="33"/>
    </row>
    <row r="14" spans="1:33" ht="12" customHeight="1" thickBot="1" x14ac:dyDescent="0.3">
      <c r="A14" s="2"/>
    </row>
    <row r="15" spans="1:33" ht="8.25" customHeight="1" thickBot="1" x14ac:dyDescent="0.3">
      <c r="A15" s="123"/>
      <c r="B15" s="124"/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5"/>
    </row>
    <row r="16" spans="1:33" ht="18.75" customHeight="1" thickBot="1" x14ac:dyDescent="0.4">
      <c r="A16" s="126"/>
      <c r="B16" s="127"/>
      <c r="C16" s="116" t="s">
        <v>36</v>
      </c>
      <c r="D16" s="117">
        <f>B19</f>
        <v>0</v>
      </c>
      <c r="E16" s="127"/>
      <c r="F16" s="127"/>
      <c r="G16" s="127"/>
      <c r="H16" s="212" t="s">
        <v>37</v>
      </c>
      <c r="I16" s="213"/>
      <c r="J16" s="118">
        <f>G19</f>
        <v>0</v>
      </c>
      <c r="K16" s="127"/>
      <c r="L16" s="128"/>
      <c r="M16" s="214" t="s">
        <v>45</v>
      </c>
      <c r="N16" s="215"/>
      <c r="O16" s="216"/>
      <c r="P16" s="129"/>
      <c r="Q16" s="129"/>
      <c r="R16" s="127"/>
      <c r="S16" s="127"/>
      <c r="T16" s="130"/>
      <c r="W16" s="97"/>
    </row>
    <row r="17" spans="1:20" ht="15.75" thickBot="1" x14ac:dyDescent="0.3">
      <c r="A17" s="126"/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30"/>
    </row>
    <row r="18" spans="1:20" ht="15.75" x14ac:dyDescent="0.25">
      <c r="A18" s="126"/>
      <c r="B18" s="105" t="s">
        <v>40</v>
      </c>
      <c r="C18" s="106" t="s">
        <v>24</v>
      </c>
      <c r="D18" s="107" t="s">
        <v>25</v>
      </c>
      <c r="E18" s="107" t="s">
        <v>26</v>
      </c>
      <c r="F18" s="131"/>
      <c r="G18" s="105" t="s">
        <v>35</v>
      </c>
      <c r="H18" s="106" t="s">
        <v>24</v>
      </c>
      <c r="I18" s="107" t="s">
        <v>25</v>
      </c>
      <c r="J18" s="107" t="s">
        <v>26</v>
      </c>
      <c r="K18" s="107" t="s">
        <v>17</v>
      </c>
      <c r="L18" s="132"/>
      <c r="M18" s="140" t="s">
        <v>60</v>
      </c>
      <c r="N18" s="141">
        <v>0.1</v>
      </c>
      <c r="O18" s="127" t="s">
        <v>106</v>
      </c>
      <c r="P18" s="127"/>
      <c r="Q18" s="127"/>
      <c r="R18" s="127"/>
      <c r="S18" s="127"/>
      <c r="T18" s="130"/>
    </row>
    <row r="19" spans="1:20" ht="16.5" thickBot="1" x14ac:dyDescent="0.3">
      <c r="A19" s="126"/>
      <c r="B19" s="108"/>
      <c r="C19" s="109" t="e">
        <f>VLOOKUP(B19,Foration!A2:F90,2,FALSE)</f>
        <v>#N/A</v>
      </c>
      <c r="D19" s="110" t="e">
        <f>VLOOKUP(B19,Foration!A2:F90,3,FALSE)</f>
        <v>#N/A</v>
      </c>
      <c r="E19" s="110" t="e">
        <f>VLOOKUP(B19,Foration!A2:F90,4,FALSE)</f>
        <v>#N/A</v>
      </c>
      <c r="F19" s="131"/>
      <c r="G19" s="111"/>
      <c r="H19" s="112" t="e">
        <f>HLOOKUP(G19,Foration!H5:L8,2,FALSE)</f>
        <v>#N/A</v>
      </c>
      <c r="I19" s="113" t="e">
        <f>HLOOKUP(G19,Foration!H5:L8,2,FALSE)</f>
        <v>#N/A</v>
      </c>
      <c r="J19" s="113" t="e">
        <f>HLOOKUP('tableau de bord'!G19,Foration!H5:L8,4,FALSE)</f>
        <v>#N/A</v>
      </c>
      <c r="K19" s="113"/>
      <c r="L19" s="133"/>
      <c r="M19" s="140" t="s">
        <v>105</v>
      </c>
      <c r="N19" s="141">
        <v>0</v>
      </c>
      <c r="O19" s="127" t="s">
        <v>107</v>
      </c>
      <c r="P19" s="127"/>
      <c r="Q19" s="127"/>
      <c r="R19" s="127"/>
      <c r="S19" s="127"/>
      <c r="T19" s="130"/>
    </row>
    <row r="20" spans="1:20" ht="16.5" thickBot="1" x14ac:dyDescent="0.3">
      <c r="A20" s="126"/>
      <c r="B20" s="134" t="s">
        <v>42</v>
      </c>
      <c r="C20" s="114">
        <v>100</v>
      </c>
      <c r="D20" s="114">
        <v>100</v>
      </c>
      <c r="E20" s="114">
        <v>100</v>
      </c>
      <c r="F20" s="131"/>
      <c r="G20" s="135" t="s">
        <v>42</v>
      </c>
      <c r="H20" s="115">
        <v>1</v>
      </c>
      <c r="I20" s="115">
        <v>1</v>
      </c>
      <c r="J20" s="115">
        <v>1</v>
      </c>
      <c r="K20" s="122">
        <v>1</v>
      </c>
      <c r="L20" s="133"/>
      <c r="M20" s="127"/>
      <c r="N20" s="127"/>
      <c r="O20" s="127"/>
      <c r="P20" s="127"/>
      <c r="Q20" s="127"/>
      <c r="R20" s="127"/>
      <c r="S20" s="127"/>
      <c r="T20" s="130"/>
    </row>
    <row r="21" spans="1:20" x14ac:dyDescent="0.25">
      <c r="A21" s="126"/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30"/>
    </row>
    <row r="22" spans="1:20" x14ac:dyDescent="0.25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30"/>
    </row>
    <row r="23" spans="1:20" ht="15.75" thickBot="1" x14ac:dyDescent="0.3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30"/>
    </row>
    <row r="24" spans="1:20" ht="21.75" thickBot="1" x14ac:dyDescent="0.4">
      <c r="A24" s="126"/>
      <c r="B24" s="127"/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91" t="s">
        <v>38</v>
      </c>
      <c r="P24" s="92"/>
      <c r="Q24" s="127"/>
      <c r="R24" s="127"/>
      <c r="S24" s="127"/>
      <c r="T24" s="130"/>
    </row>
    <row r="25" spans="1:20" x14ac:dyDescent="0.25">
      <c r="A25" s="126"/>
      <c r="B25" s="127"/>
      <c r="C25" s="127"/>
      <c r="D25" s="127"/>
      <c r="E25" s="136"/>
      <c r="F25" s="136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30"/>
    </row>
    <row r="26" spans="1:20" x14ac:dyDescent="0.25">
      <c r="A26" s="126" t="s">
        <v>28</v>
      </c>
      <c r="B26" s="127" t="s">
        <v>129</v>
      </c>
      <c r="C26" s="127" t="s">
        <v>129</v>
      </c>
      <c r="D26" s="127" t="s">
        <v>129</v>
      </c>
      <c r="E26" s="127" t="s">
        <v>129</v>
      </c>
      <c r="F26" s="127" t="s">
        <v>127</v>
      </c>
      <c r="G26" s="127" t="s">
        <v>127</v>
      </c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30"/>
    </row>
    <row r="27" spans="1:20" x14ac:dyDescent="0.25">
      <c r="A27" s="126"/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30"/>
    </row>
    <row r="28" spans="1:20" x14ac:dyDescent="0.25">
      <c r="A28" s="126"/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30"/>
    </row>
    <row r="29" spans="1:20" x14ac:dyDescent="0.25">
      <c r="A29" s="126"/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30"/>
    </row>
    <row r="30" spans="1:20" x14ac:dyDescent="0.25">
      <c r="A30" s="126"/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30"/>
    </row>
    <row r="31" spans="1:20" x14ac:dyDescent="0.25">
      <c r="A31" s="126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30"/>
    </row>
    <row r="32" spans="1:20" x14ac:dyDescent="0.25">
      <c r="A32" s="126"/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7"/>
      <c r="T32" s="130"/>
    </row>
    <row r="33" spans="1:20" x14ac:dyDescent="0.25">
      <c r="A33" s="126"/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30"/>
    </row>
    <row r="34" spans="1:20" x14ac:dyDescent="0.25">
      <c r="A34" s="126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30"/>
    </row>
    <row r="35" spans="1:20" x14ac:dyDescent="0.25">
      <c r="A35" s="126"/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30"/>
    </row>
    <row r="36" spans="1:20" x14ac:dyDescent="0.25">
      <c r="A36" s="126"/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30"/>
    </row>
    <row r="37" spans="1:20" ht="51" customHeight="1" thickBot="1" x14ac:dyDescent="0.3">
      <c r="A37" s="137"/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9"/>
    </row>
    <row r="39" spans="1:20" ht="15.75" thickBot="1" x14ac:dyDescent="0.3"/>
    <row r="40" spans="1:20" ht="23.25" x14ac:dyDescent="0.35">
      <c r="C40" s="101" t="s">
        <v>97</v>
      </c>
      <c r="D40" s="102" t="s">
        <v>98</v>
      </c>
      <c r="E40" s="99"/>
    </row>
    <row r="41" spans="1:20" ht="24" thickBot="1" x14ac:dyDescent="0.4">
      <c r="C41" s="103">
        <f>VLOOKUP(B10,Tableau1[#All],2,FALSE)</f>
        <v>20338056.539999999</v>
      </c>
      <c r="D41" s="104">
        <f>VLOOKUP(B10,Tableau1[#All],3,FALSE)</f>
        <v>7647975.2800000003</v>
      </c>
      <c r="E41" s="98"/>
    </row>
    <row r="42" spans="1:20" ht="21" customHeight="1" x14ac:dyDescent="0.35">
      <c r="G42" s="121" t="s">
        <v>100</v>
      </c>
      <c r="H42" s="95"/>
      <c r="I42" s="95"/>
      <c r="J42" s="95"/>
    </row>
    <row r="43" spans="1:20" ht="24" thickBot="1" x14ac:dyDescent="0.4">
      <c r="C43" s="94" t="s">
        <v>96</v>
      </c>
      <c r="D43" s="94" t="str">
        <f>B10</f>
        <v>Foration</v>
      </c>
      <c r="G43" s="120">
        <f>SUM(C41,D41)</f>
        <v>27986031.82</v>
      </c>
      <c r="H43" s="95" t="s">
        <v>103</v>
      </c>
      <c r="I43" s="95"/>
      <c r="J43" s="95"/>
    </row>
    <row r="45" spans="1:20" ht="15.75" thickBot="1" x14ac:dyDescent="0.3"/>
    <row r="46" spans="1:20" ht="21" x14ac:dyDescent="0.35">
      <c r="G46" s="121" t="s">
        <v>101</v>
      </c>
    </row>
    <row r="47" spans="1:20" ht="23.25" customHeight="1" thickBot="1" x14ac:dyDescent="0.4">
      <c r="G47" s="119"/>
      <c r="H47" s="95" t="s">
        <v>103</v>
      </c>
    </row>
    <row r="48" spans="1:20" ht="15.75" thickBot="1" x14ac:dyDescent="0.3"/>
    <row r="49" spans="7:28" ht="21" x14ac:dyDescent="0.35">
      <c r="G49" s="121" t="s">
        <v>102</v>
      </c>
    </row>
    <row r="50" spans="7:28" ht="26.25" customHeight="1" thickBot="1" x14ac:dyDescent="0.4">
      <c r="G50" s="119"/>
      <c r="H50" s="95" t="s">
        <v>104</v>
      </c>
    </row>
    <row r="51" spans="7:28" ht="27" customHeight="1" x14ac:dyDescent="0.25"/>
    <row r="62" spans="7:28" x14ac:dyDescent="0.25">
      <c r="Z62" s="34"/>
      <c r="AA62" s="34"/>
      <c r="AB62" s="34"/>
    </row>
    <row r="66" spans="10:10" x14ac:dyDescent="0.25">
      <c r="J66" t="s">
        <v>39</v>
      </c>
    </row>
    <row r="79" spans="10:10" ht="12" customHeight="1" x14ac:dyDescent="0.25"/>
    <row r="80" spans="10:10" hidden="1" x14ac:dyDescent="0.25"/>
    <row r="81" spans="1:7" hidden="1" x14ac:dyDescent="0.25"/>
    <row r="82" spans="1:7" hidden="1" x14ac:dyDescent="0.25"/>
    <row r="83" spans="1:7" hidden="1" x14ac:dyDescent="0.25"/>
    <row r="84" spans="1:7" ht="20.25" customHeight="1" x14ac:dyDescent="0.25">
      <c r="A84" s="3" t="s">
        <v>0</v>
      </c>
      <c r="B84" s="3" t="s">
        <v>1</v>
      </c>
      <c r="C84" s="3" t="s">
        <v>14</v>
      </c>
      <c r="D84" s="3" t="s">
        <v>2</v>
      </c>
      <c r="E84" s="3" t="s">
        <v>6</v>
      </c>
      <c r="F84" s="4" t="s">
        <v>3</v>
      </c>
      <c r="G84" s="96" t="s">
        <v>99</v>
      </c>
    </row>
    <row r="85" spans="1:7" ht="16.5" customHeight="1" x14ac:dyDescent="0.25">
      <c r="A85" s="19" t="s">
        <v>28</v>
      </c>
      <c r="B85" s="7">
        <v>7500</v>
      </c>
      <c r="C85" s="7" t="s">
        <v>11</v>
      </c>
      <c r="D85" s="5" t="s">
        <v>133</v>
      </c>
      <c r="E85" s="5" t="s">
        <v>133</v>
      </c>
      <c r="F85" s="5" t="s">
        <v>130</v>
      </c>
      <c r="G85" s="7" t="s">
        <v>9</v>
      </c>
    </row>
    <row r="86" spans="1:7" ht="18.75" customHeight="1" x14ac:dyDescent="0.25">
      <c r="A86" s="20" t="s">
        <v>23</v>
      </c>
      <c r="B86" s="8" t="s">
        <v>7</v>
      </c>
      <c r="C86" s="8" t="s">
        <v>12</v>
      </c>
      <c r="D86" s="5"/>
      <c r="E86" s="5"/>
      <c r="F86" s="5" t="s">
        <v>131</v>
      </c>
      <c r="G86" s="8" t="s">
        <v>10</v>
      </c>
    </row>
    <row r="87" spans="1:7" ht="18" customHeight="1" x14ac:dyDescent="0.25">
      <c r="A87" s="19" t="s">
        <v>29</v>
      </c>
      <c r="B87" s="7" t="s">
        <v>8</v>
      </c>
      <c r="C87" s="7" t="s">
        <v>13</v>
      </c>
      <c r="D87" s="5"/>
      <c r="E87" s="5"/>
      <c r="F87" s="5" t="s">
        <v>132</v>
      </c>
      <c r="G87" s="19"/>
    </row>
    <row r="88" spans="1:7" ht="20.25" customHeight="1" x14ac:dyDescent="0.25">
      <c r="A88" s="21" t="s">
        <v>15</v>
      </c>
      <c r="B88" s="9"/>
      <c r="D88" s="5"/>
      <c r="E88" s="5"/>
      <c r="F88" s="5"/>
      <c r="G88" s="21"/>
    </row>
    <row r="89" spans="1:7" ht="15" customHeight="1" x14ac:dyDescent="0.25">
      <c r="A89" s="10"/>
      <c r="B89" s="6"/>
      <c r="D89" s="6"/>
      <c r="E89" s="6"/>
      <c r="F89" s="6"/>
      <c r="G89" s="10"/>
    </row>
  </sheetData>
  <mergeCells count="7">
    <mergeCell ref="H16:I16"/>
    <mergeCell ref="M16:O16"/>
    <mergeCell ref="B9:C9"/>
    <mergeCell ref="B10:C10"/>
    <mergeCell ref="B12:C12"/>
    <mergeCell ref="B13:C13"/>
    <mergeCell ref="H13:I13"/>
  </mergeCells>
  <dataValidations count="4">
    <dataValidation type="list" allowBlank="1" showInputMessage="1" showErrorMessage="1" sqref="G19">
      <formula1>$AG$3:$AG$6</formula1>
    </dataValidation>
    <dataValidation type="list" showInputMessage="1" showErrorMessage="1" sqref="B19">
      <formula1>DATES</formula1>
    </dataValidation>
    <dataValidation type="list" allowBlank="1" showInputMessage="1" showErrorMessage="1" sqref="B13:C13">
      <formula1>INDIRECT($B$10)</formula1>
    </dataValidation>
    <dataValidation type="list" allowBlank="1" showInputMessage="1" showErrorMessage="1" sqref="B10:C10">
      <formula1>$A$84:$G$84</formula1>
    </dataValidation>
  </dataValidations>
  <pageMargins left="0" right="0" top="0" bottom="0" header="0" footer="0"/>
  <pageSetup orientation="portrait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1049" r:id="rId4" name="Simulation">
          <controlPr defaultSize="0" autoLine="0" r:id="rId5">
            <anchor moveWithCells="1">
              <from>
                <xdr:col>15</xdr:col>
                <xdr:colOff>76200</xdr:colOff>
                <xdr:row>1</xdr:row>
                <xdr:rowOff>123825</xdr:rowOff>
              </from>
              <to>
                <xdr:col>16</xdr:col>
                <xdr:colOff>1076325</xdr:colOff>
                <xdr:row>9</xdr:row>
                <xdr:rowOff>133350</xdr:rowOff>
              </to>
            </anchor>
          </controlPr>
        </control>
      </mc:Choice>
      <mc:Fallback>
        <control shapeId="1049" r:id="rId4" name="Simulation"/>
      </mc:Fallback>
    </mc:AlternateContent>
  </controls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O61"/>
  <sheetViews>
    <sheetView tabSelected="1" zoomScale="80" zoomScaleNormal="80" workbookViewId="0">
      <selection activeCell="N13" sqref="N13"/>
    </sheetView>
  </sheetViews>
  <sheetFormatPr baseColWidth="10" defaultRowHeight="15" x14ac:dyDescent="0.25"/>
  <cols>
    <col min="1" max="1" width="17.28515625" customWidth="1"/>
    <col min="2" max="2" width="19.85546875" customWidth="1"/>
    <col min="3" max="3" width="15.7109375" customWidth="1"/>
    <col min="4" max="4" width="11.5703125" customWidth="1"/>
    <col min="5" max="5" width="15.28515625" customWidth="1"/>
    <col min="6" max="6" width="14.5703125" customWidth="1"/>
    <col min="7" max="7" width="16.5703125" customWidth="1"/>
    <col min="8" max="9" width="14.85546875" customWidth="1"/>
    <col min="10" max="10" width="16.5703125" customWidth="1"/>
    <col min="11" max="11" width="16.28515625" customWidth="1"/>
    <col min="12" max="12" width="21" customWidth="1"/>
    <col min="13" max="13" width="13.85546875" customWidth="1"/>
    <col min="14" max="14" width="11.42578125" customWidth="1"/>
    <col min="15" max="15" width="16" customWidth="1"/>
    <col min="16" max="16" width="13.7109375" customWidth="1"/>
    <col min="17" max="17" width="33.28515625" customWidth="1"/>
    <col min="18" max="18" width="25.42578125" bestFit="1" customWidth="1"/>
    <col min="19" max="19" width="12.140625" bestFit="1" customWidth="1"/>
    <col min="20" max="20" width="25.42578125" bestFit="1" customWidth="1"/>
    <col min="21" max="21" width="12.140625" bestFit="1" customWidth="1"/>
    <col min="22" max="22" width="25.42578125" bestFit="1" customWidth="1"/>
    <col min="23" max="23" width="14.140625" bestFit="1" customWidth="1"/>
    <col min="24" max="24" width="25.42578125" bestFit="1" customWidth="1"/>
    <col min="25" max="25" width="14.140625" bestFit="1" customWidth="1"/>
    <col min="26" max="26" width="25.42578125" bestFit="1" customWidth="1"/>
    <col min="27" max="27" width="14.140625" bestFit="1" customWidth="1"/>
    <col min="28" max="28" width="25.42578125" bestFit="1" customWidth="1"/>
    <col min="29" max="29" width="12.140625" bestFit="1" customWidth="1"/>
    <col min="30" max="30" width="25.42578125" bestFit="1" customWidth="1"/>
    <col min="31" max="31" width="12.140625" bestFit="1" customWidth="1"/>
    <col min="32" max="32" width="25.42578125" bestFit="1" customWidth="1"/>
    <col min="33" max="33" width="12.140625" bestFit="1" customWidth="1"/>
    <col min="34" max="34" width="25.42578125" bestFit="1" customWidth="1"/>
    <col min="35" max="35" width="14.140625" bestFit="1" customWidth="1"/>
    <col min="36" max="36" width="23.42578125" bestFit="1" customWidth="1"/>
    <col min="37" max="37" width="12.140625" bestFit="1" customWidth="1"/>
    <col min="38" max="38" width="25.42578125" bestFit="1" customWidth="1"/>
    <col min="39" max="39" width="14.140625" bestFit="1" customWidth="1"/>
    <col min="40" max="40" width="25.42578125" bestFit="1" customWidth="1"/>
    <col min="41" max="41" width="14.140625" bestFit="1" customWidth="1"/>
  </cols>
  <sheetData>
    <row r="1" spans="1:14" ht="48.75" customHeight="1" x14ac:dyDescent="0.25">
      <c r="A1" s="205"/>
    </row>
    <row r="3" spans="1:14" ht="22.5" customHeight="1" x14ac:dyDescent="0.25">
      <c r="B3" s="12" t="s">
        <v>108</v>
      </c>
      <c r="C3" s="12" t="s">
        <v>124</v>
      </c>
      <c r="D3" s="12" t="s">
        <v>116</v>
      </c>
      <c r="E3" s="12" t="s">
        <v>109</v>
      </c>
      <c r="F3" s="12" t="s">
        <v>110</v>
      </c>
      <c r="G3" s="12" t="s">
        <v>111</v>
      </c>
      <c r="H3" s="12" t="s">
        <v>125</v>
      </c>
      <c r="I3" s="12" t="s">
        <v>121</v>
      </c>
      <c r="J3" s="12" t="s">
        <v>122</v>
      </c>
      <c r="K3" s="12" t="s">
        <v>123</v>
      </c>
      <c r="L3" s="209" t="s">
        <v>41</v>
      </c>
      <c r="M3" s="209" t="s">
        <v>112</v>
      </c>
      <c r="N3" s="209" t="s">
        <v>113</v>
      </c>
    </row>
    <row r="4" spans="1:14" x14ac:dyDescent="0.25">
      <c r="B4" s="12"/>
      <c r="C4" s="12"/>
      <c r="D4" s="12"/>
      <c r="E4" s="12"/>
      <c r="F4" s="12"/>
      <c r="G4" s="12"/>
      <c r="H4" s="12">
        <f>Tableau2[Nombre d''équipement]*Tableau2[HTP]</f>
        <v>0</v>
      </c>
      <c r="I4" s="12">
        <f>Tableau2[Nombre d''équipement]*Tableau2[HM]</f>
        <v>0</v>
      </c>
      <c r="J4" s="12">
        <f>Tableau2[Nombre d''équipement]*Tableau2[UO]</f>
        <v>0</v>
      </c>
      <c r="K4" s="12">
        <f>Tableau2[Nombre d''équipement]*Tableau2[CSP]</f>
        <v>0</v>
      </c>
      <c r="L4" s="210" t="e">
        <f>Tableau2[UO]/Tableau2[HM]</f>
        <v>#DIV/0!</v>
      </c>
      <c r="M4" s="210" t="e">
        <f>Tableau2[CSP]/Tableau2[HM]</f>
        <v>#DIV/0!</v>
      </c>
      <c r="N4" s="210" t="e">
        <f>Tableau2[HTP]/Tableau2[HM]</f>
        <v>#DIV/0!</v>
      </c>
    </row>
    <row r="5" spans="1:14" x14ac:dyDescent="0.25"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7"/>
      <c r="M5" s="237"/>
      <c r="N5" s="237"/>
    </row>
    <row r="6" spans="1:14" x14ac:dyDescent="0.25">
      <c r="B6" s="236"/>
      <c r="C6" s="236"/>
      <c r="D6" s="236"/>
      <c r="E6" s="236"/>
      <c r="F6" s="236"/>
      <c r="G6" s="236"/>
      <c r="H6" s="236"/>
      <c r="I6" s="236"/>
      <c r="J6" s="236"/>
      <c r="K6" s="236"/>
      <c r="L6" s="237"/>
      <c r="M6" s="237"/>
      <c r="N6" s="237"/>
    </row>
    <row r="7" spans="1:14" x14ac:dyDescent="0.25">
      <c r="B7" s="12"/>
      <c r="C7" s="12"/>
      <c r="D7" s="12"/>
      <c r="E7" s="12"/>
      <c r="F7" s="12"/>
      <c r="G7" s="12"/>
      <c r="H7" s="12"/>
      <c r="I7" s="12"/>
      <c r="J7" s="12"/>
      <c r="K7" s="12"/>
      <c r="L7" s="204"/>
      <c r="M7" s="204"/>
      <c r="N7" s="204"/>
    </row>
    <row r="8" spans="1:14" x14ac:dyDescent="0.25">
      <c r="B8" s="12"/>
      <c r="C8" s="12"/>
      <c r="D8" s="12"/>
      <c r="E8" s="12"/>
      <c r="F8" s="12"/>
      <c r="G8" s="12"/>
      <c r="H8" s="12"/>
      <c r="I8" s="12"/>
      <c r="J8" s="12"/>
      <c r="K8" s="12"/>
      <c r="L8" s="204"/>
      <c r="M8" s="204"/>
      <c r="N8" s="204"/>
    </row>
    <row r="9" spans="1:14" x14ac:dyDescent="0.25">
      <c r="B9" s="12"/>
      <c r="C9" s="12"/>
      <c r="D9" s="12"/>
      <c r="E9" s="12"/>
      <c r="F9" s="12"/>
      <c r="G9" s="12"/>
      <c r="H9" s="12"/>
      <c r="I9" s="12"/>
      <c r="J9" s="12"/>
      <c r="K9" s="12"/>
      <c r="L9" s="204"/>
      <c r="M9" s="204"/>
      <c r="N9" s="204"/>
    </row>
    <row r="10" spans="1:14" x14ac:dyDescent="0.25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204"/>
      <c r="M10" s="204"/>
      <c r="N10" s="204"/>
    </row>
    <row r="12" spans="1:14" ht="14.25" customHeight="1" x14ac:dyDescent="0.25"/>
    <row r="13" spans="1:14" ht="14.25" customHeight="1" x14ac:dyDescent="0.25"/>
    <row r="18" spans="1:41" x14ac:dyDescent="0.25">
      <c r="C18" s="206" t="s">
        <v>134</v>
      </c>
      <c r="D18" s="206" t="s">
        <v>135</v>
      </c>
      <c r="E18" s="206" t="s">
        <v>136</v>
      </c>
    </row>
    <row r="19" spans="1:41" x14ac:dyDescent="0.25">
      <c r="C19" s="207"/>
      <c r="D19" s="207"/>
      <c r="E19" s="207"/>
    </row>
    <row r="20" spans="1:41" ht="15.75" thickBot="1" x14ac:dyDescent="0.3"/>
    <row r="21" spans="1:41" x14ac:dyDescent="0.25">
      <c r="L21" s="34"/>
      <c r="Q21" s="178"/>
      <c r="R21" s="225" t="str">
        <f>Feuil6!B6</f>
        <v>Foration</v>
      </c>
      <c r="S21" s="226">
        <f>Feuil6!C6</f>
        <v>0</v>
      </c>
      <c r="T21" s="225" t="str">
        <f>Feuil6!D6</f>
        <v>Sautage</v>
      </c>
      <c r="U21" s="226">
        <f>Feuil6!E6</f>
        <v>0</v>
      </c>
      <c r="V21" s="225" t="str">
        <f>Feuil6!F6</f>
        <v>Décapage</v>
      </c>
      <c r="W21" s="227">
        <f>Feuil6!G6</f>
        <v>0</v>
      </c>
      <c r="X21" s="225" t="str">
        <f>Feuil6!H6</f>
        <v>Défruitage</v>
      </c>
      <c r="Y21" s="226">
        <f>Feuil6!I6</f>
        <v>0</v>
      </c>
      <c r="Z21" s="225" t="str">
        <f>Feuil6!J6</f>
        <v>Transport</v>
      </c>
      <c r="AA21" s="226">
        <f>Feuil6!K6</f>
        <v>0</v>
      </c>
      <c r="AB21" s="225" t="str">
        <f>Feuil6!L6</f>
        <v>Epierrage</v>
      </c>
      <c r="AC21" s="227">
        <f>Feuil6!M6</f>
        <v>0</v>
      </c>
      <c r="AD21" s="225" t="str">
        <f>Feuil6!N6</f>
        <v>Criblage</v>
      </c>
      <c r="AE21" s="226">
        <f>Feuil6!O6</f>
        <v>0</v>
      </c>
      <c r="AF21" s="225" t="str">
        <f>Feuil6!P6</f>
        <v>Chargement Trains</v>
      </c>
      <c r="AG21" s="226">
        <f>Feuil6!Q6</f>
        <v>0</v>
      </c>
      <c r="AH21" s="225" t="str">
        <f>Feuil6!R6</f>
        <v>Ateliers</v>
      </c>
      <c r="AI21" s="227">
        <f>Feuil6!S6</f>
        <v>0</v>
      </c>
      <c r="AJ21" s="225" t="str">
        <f>Feuil6!T6</f>
        <v>Aménagement des pistes</v>
      </c>
      <c r="AK21" s="227">
        <f>Feuil6!U6</f>
        <v>0</v>
      </c>
      <c r="AL21" s="225" t="str">
        <f>Feuil6!V6</f>
        <v>Frais Communs</v>
      </c>
      <c r="AM21" s="226">
        <f>Feuil6!W6</f>
        <v>0</v>
      </c>
      <c r="AN21" s="225" t="str">
        <f>Feuil6!X6</f>
        <v>Frais Généraux</v>
      </c>
      <c r="AO21" s="226">
        <f>Feuil6!Y6</f>
        <v>0</v>
      </c>
    </row>
    <row r="22" spans="1:41" ht="15.75" thickBot="1" x14ac:dyDescent="0.3">
      <c r="Q22" s="166" t="str">
        <f>Feuil6!A7</f>
        <v>Unité: DH/T.Expédiée (TSM)</v>
      </c>
      <c r="R22" s="167" t="str">
        <f>Feuil6!B7</f>
        <v>Dépenses</v>
      </c>
      <c r="S22" s="168" t="str">
        <f>Feuil6!C7</f>
        <v>C/T</v>
      </c>
      <c r="T22" s="167" t="str">
        <f>Feuil6!D7</f>
        <v>Dépenses</v>
      </c>
      <c r="U22" s="168" t="str">
        <f>Feuil6!E7</f>
        <v>C/T</v>
      </c>
      <c r="V22" s="167" t="str">
        <f>Feuil6!F7</f>
        <v>Dépenses</v>
      </c>
      <c r="W22" s="168" t="str">
        <f>Feuil6!G7</f>
        <v>C/T</v>
      </c>
      <c r="X22" s="167" t="str">
        <f>Feuil6!H7</f>
        <v>Dépenses</v>
      </c>
      <c r="Y22" s="168" t="str">
        <f>Feuil6!I7</f>
        <v>C/T</v>
      </c>
      <c r="Z22" s="167" t="str">
        <f>Feuil6!J7</f>
        <v>Dépenses</v>
      </c>
      <c r="AA22" s="168" t="str">
        <f>Feuil6!K7</f>
        <v>C/T</v>
      </c>
      <c r="AB22" s="167" t="str">
        <f>Feuil6!L7</f>
        <v>Dépenses</v>
      </c>
      <c r="AC22" s="168" t="str">
        <f>Feuil6!M7</f>
        <v>C/T</v>
      </c>
      <c r="AD22" s="167" t="str">
        <f>Feuil6!N7</f>
        <v>Dépenses</v>
      </c>
      <c r="AE22" s="168" t="str">
        <f>Feuil6!O7</f>
        <v>C/T</v>
      </c>
      <c r="AF22" s="167" t="str">
        <f>Feuil6!P7</f>
        <v>Dépenses</v>
      </c>
      <c r="AG22" s="168" t="str">
        <f>Feuil6!Q7</f>
        <v>C/T</v>
      </c>
      <c r="AH22" s="167" t="str">
        <f>Feuil6!R7</f>
        <v>Dépenses</v>
      </c>
      <c r="AI22" s="168" t="str">
        <f>Feuil6!S7</f>
        <v>C/T</v>
      </c>
      <c r="AJ22" s="167" t="str">
        <f>Feuil6!T7</f>
        <v>Dépenses</v>
      </c>
      <c r="AK22" s="168" t="str">
        <f>Feuil6!U7</f>
        <v>C/T</v>
      </c>
      <c r="AL22" s="167" t="str">
        <f>Feuil6!V7</f>
        <v>Dépenses</v>
      </c>
      <c r="AM22" s="168" t="str">
        <f>Feuil6!W7</f>
        <v>C/T</v>
      </c>
      <c r="AN22" s="167" t="str">
        <f>Feuil6!X7</f>
        <v>Dépenses</v>
      </c>
      <c r="AO22" s="168" t="str">
        <f>Feuil6!Y7</f>
        <v>C/T</v>
      </c>
    </row>
    <row r="23" spans="1:41" x14ac:dyDescent="0.25">
      <c r="Q23" s="179" t="str">
        <f>Feuil6!A8</f>
        <v>TOTAL CHARGES VARIABLES</v>
      </c>
      <c r="R23" s="180">
        <f>Feuil6!B8</f>
        <v>7647975.2800000003</v>
      </c>
      <c r="S23" s="169">
        <f>Feuil6!C8</f>
        <v>2.4668500725736222</v>
      </c>
      <c r="T23" s="180">
        <f>Feuil6!D8</f>
        <v>28361134.16</v>
      </c>
      <c r="U23" s="169">
        <f>Feuil6!E8</f>
        <v>9.1478676773215497</v>
      </c>
      <c r="V23" s="180">
        <f>Feuil6!F8</f>
        <v>44572497.029945701</v>
      </c>
      <c r="W23" s="181">
        <f>Feuil6!G8</f>
        <v>14.376833541897785</v>
      </c>
      <c r="X23" s="180">
        <f>Feuil6!H8</f>
        <v>15881628.940054299</v>
      </c>
      <c r="Y23" s="169">
        <f>Feuil6!I8</f>
        <v>5.1226103732072055</v>
      </c>
      <c r="Z23" s="180">
        <f>Feuil6!J8</f>
        <v>83282839.12999998</v>
      </c>
      <c r="AA23" s="169">
        <f>Feuil6!K8</f>
        <v>26.862832348482399</v>
      </c>
      <c r="AB23" s="180">
        <f>Feuil6!L8</f>
        <v>11048433.809999999</v>
      </c>
      <c r="AC23" s="181">
        <f>Feuil6!M8</f>
        <v>3.563666035544947</v>
      </c>
      <c r="AD23" s="180">
        <f>Feuil6!N8</f>
        <v>9361222.5999999996</v>
      </c>
      <c r="AE23" s="169">
        <f>Feuil6!O8</f>
        <v>3.0194570202883591</v>
      </c>
      <c r="AF23" s="180">
        <f>Feuil6!P8</f>
        <v>5313742.3500000006</v>
      </c>
      <c r="AG23" s="169">
        <f>Feuil6!Q8</f>
        <v>1.7139445698803344</v>
      </c>
      <c r="AH23" s="180">
        <f>Feuil6!R8</f>
        <v>-15378099.059999995</v>
      </c>
      <c r="AI23" s="181">
        <f>Feuil6!S8</f>
        <v>-4.9601970970551221</v>
      </c>
      <c r="AJ23" s="180">
        <f>Feuil6!T8</f>
        <v>5422005.8600000003</v>
      </c>
      <c r="AK23" s="181">
        <f>Feuil6!U8</f>
        <v>1.7488649033964456</v>
      </c>
      <c r="AL23" s="180">
        <f>Feuil6!V8</f>
        <v>-4006053.1500000004</v>
      </c>
      <c r="AM23" s="169">
        <f>Feuil6!W8</f>
        <v>-1.2921501628874625</v>
      </c>
      <c r="AN23" s="180">
        <f>Feuil6!X8</f>
        <v>45994556.780000009</v>
      </c>
      <c r="AO23" s="169">
        <f>Feuil6!Y8</f>
        <v>14.835518104699547</v>
      </c>
    </row>
    <row r="24" spans="1:41" x14ac:dyDescent="0.25">
      <c r="A24" s="12" t="s">
        <v>108</v>
      </c>
      <c r="B24" s="12" t="s">
        <v>137</v>
      </c>
      <c r="C24" s="12" t="s">
        <v>114</v>
      </c>
      <c r="D24" s="12" t="s">
        <v>115</v>
      </c>
      <c r="E24" s="12" t="s">
        <v>126</v>
      </c>
      <c r="F24" s="12" t="s">
        <v>117</v>
      </c>
      <c r="G24" s="12" t="s">
        <v>118</v>
      </c>
      <c r="H24" s="208" t="s">
        <v>119</v>
      </c>
      <c r="Q24" s="182" t="str">
        <f>Feuil6!A9</f>
        <v xml:space="preserve">Achats consommés </v>
      </c>
      <c r="R24" s="183">
        <f>Feuil6!B9</f>
        <v>2328683.83</v>
      </c>
      <c r="S24" s="170">
        <f>Feuil6!C9</f>
        <v>0.75111564364738903</v>
      </c>
      <c r="T24" s="183">
        <f>Feuil6!D9</f>
        <v>26459127.940000001</v>
      </c>
      <c r="U24" s="170">
        <f>Feuil6!E9</f>
        <v>8.5343766538722061</v>
      </c>
      <c r="V24" s="183">
        <f>Feuil6!F9</f>
        <v>13160381.862499997</v>
      </c>
      <c r="W24" s="184">
        <f>Feuil6!G9</f>
        <v>4.244873677547333</v>
      </c>
      <c r="X24" s="183">
        <f>Feuil6!H9</f>
        <v>10422382.637499999</v>
      </c>
      <c r="Y24" s="170">
        <f>Feuil6!I9</f>
        <v>3.3617335862658448</v>
      </c>
      <c r="Z24" s="183">
        <f>Feuil6!J9</f>
        <v>17859872.640000001</v>
      </c>
      <c r="AA24" s="170">
        <f>Feuil6!K9</f>
        <v>5.7606917524110575</v>
      </c>
      <c r="AB24" s="183">
        <f>Feuil6!L9</f>
        <v>3168453.6</v>
      </c>
      <c r="AC24" s="184">
        <f>Feuil6!M9</f>
        <v>1.021982904880173</v>
      </c>
      <c r="AD24" s="183">
        <f>Feuil6!N9</f>
        <v>2107832.5700000003</v>
      </c>
      <c r="AE24" s="170">
        <f>Feuil6!O9</f>
        <v>0.67988019546495515</v>
      </c>
      <c r="AF24" s="183">
        <f>Feuil6!P9</f>
        <v>1309833.6200000001</v>
      </c>
      <c r="AG24" s="170">
        <f>Feuil6!Q9</f>
        <v>0.42248608844305391</v>
      </c>
      <c r="AH24" s="183">
        <f>Feuil6!R9</f>
        <v>19051123.649999999</v>
      </c>
      <c r="AI24" s="184">
        <f>Feuil6!S9</f>
        <v>6.1449290875076601</v>
      </c>
      <c r="AJ24" s="183">
        <f>Feuil6!T9</f>
        <v>1354051.87</v>
      </c>
      <c r="AK24" s="184">
        <f>Feuil6!U9</f>
        <v>0.43674865980711547</v>
      </c>
      <c r="AL24" s="183">
        <f>Feuil6!V9</f>
        <v>922762.57000000007</v>
      </c>
      <c r="AM24" s="170">
        <f>Feuil6!W9</f>
        <v>0.29763654162500403</v>
      </c>
      <c r="AN24" s="183">
        <f>Feuil6!X9</f>
        <v>31317291.290000003</v>
      </c>
      <c r="AO24" s="170">
        <f>Feuil6!Y9</f>
        <v>10.101374476663549</v>
      </c>
    </row>
    <row r="25" spans="1:41" x14ac:dyDescent="0.25">
      <c r="A25" s="12"/>
      <c r="B25" s="12"/>
      <c r="C25" s="12"/>
      <c r="D25" s="12"/>
      <c r="E25" s="12"/>
      <c r="F25" s="12"/>
      <c r="G25" s="203"/>
      <c r="H25" s="208">
        <f>Tableau3[[#This Row],[Débit]]*Tableau3[[#This Row],[Coût]]*Tableau3[[#This Row],[total HA]]</f>
        <v>0</v>
      </c>
      <c r="Q25" s="185" t="str">
        <f>Feuil6!A10</f>
        <v>Fourniture énergie électrique</v>
      </c>
      <c r="R25" s="186">
        <f>Feuil6!B10</f>
        <v>-479544</v>
      </c>
      <c r="S25" s="171">
        <f>Feuil6!C10</f>
        <v>-0.154676644195723</v>
      </c>
      <c r="T25" s="186">
        <f>Feuil6!D10</f>
        <v>0</v>
      </c>
      <c r="U25" s="171">
        <f>Feuil6!E10</f>
        <v>0</v>
      </c>
      <c r="V25" s="186">
        <f>Feuil6!F10</f>
        <v>-439622</v>
      </c>
      <c r="W25" s="187">
        <f>Feuil6!G10</f>
        <v>-0.14179982582330741</v>
      </c>
      <c r="X25" s="186">
        <f>Feuil6!H10</f>
        <v>0</v>
      </c>
      <c r="Y25" s="171">
        <f>Feuil6!I10</f>
        <v>0</v>
      </c>
      <c r="Z25" s="186">
        <f>Feuil6!J10</f>
        <v>0</v>
      </c>
      <c r="AA25" s="171">
        <f>Feuil6!K10</f>
        <v>0</v>
      </c>
      <c r="AB25" s="186">
        <f>Feuil6!L10</f>
        <v>0</v>
      </c>
      <c r="AC25" s="187">
        <f>Feuil6!M10</f>
        <v>0</v>
      </c>
      <c r="AD25" s="186">
        <f>Feuil6!N10</f>
        <v>0</v>
      </c>
      <c r="AE25" s="171">
        <f>Feuil6!O10</f>
        <v>0</v>
      </c>
      <c r="AF25" s="186">
        <f>Feuil6!P10</f>
        <v>0</v>
      </c>
      <c r="AG25" s="171">
        <f>Feuil6!Q10</f>
        <v>0</v>
      </c>
      <c r="AH25" s="186">
        <f>Feuil6!R10</f>
        <v>16473934.35</v>
      </c>
      <c r="AI25" s="187">
        <f>Feuil6!S10</f>
        <v>5.3136581459858725</v>
      </c>
      <c r="AJ25" s="186">
        <f>Feuil6!T10</f>
        <v>0</v>
      </c>
      <c r="AK25" s="187">
        <f>Feuil6!U10</f>
        <v>0</v>
      </c>
      <c r="AL25" s="186">
        <f>Feuil6!V10</f>
        <v>-42590.099999999977</v>
      </c>
      <c r="AM25" s="171">
        <f>Feuil6!W10</f>
        <v>-1.3737412508466915E-2</v>
      </c>
      <c r="AN25" s="186">
        <f>Feuil6!X10</f>
        <v>208567.82</v>
      </c>
      <c r="AO25" s="171">
        <f>Feuil6!Y10</f>
        <v>6.7273431603393219E-2</v>
      </c>
    </row>
    <row r="26" spans="1:41" x14ac:dyDescent="0.25">
      <c r="A26" s="12"/>
      <c r="B26" s="12"/>
      <c r="C26" s="12"/>
      <c r="D26" s="12"/>
      <c r="E26" s="12"/>
      <c r="F26" s="12"/>
      <c r="G26" s="203"/>
      <c r="H26" s="12"/>
      <c r="J26" s="211" t="s">
        <v>120</v>
      </c>
      <c r="Q26" s="185" t="str">
        <f>Feuil6!A11</f>
        <v xml:space="preserve">Explosifs </v>
      </c>
      <c r="R26" s="186">
        <f>Feuil6!B11</f>
        <v>0</v>
      </c>
      <c r="S26" s="171">
        <f>Feuil6!C11</f>
        <v>0</v>
      </c>
      <c r="T26" s="186">
        <f>Feuil6!D11</f>
        <v>26459127.940000001</v>
      </c>
      <c r="U26" s="171">
        <f>Feuil6!E11</f>
        <v>8.5343766538722061</v>
      </c>
      <c r="V26" s="186">
        <f>Feuil6!F11</f>
        <v>0</v>
      </c>
      <c r="W26" s="187">
        <f>Feuil6!G11</f>
        <v>0</v>
      </c>
      <c r="X26" s="186">
        <f>Feuil6!H11</f>
        <v>0</v>
      </c>
      <c r="Y26" s="171">
        <f>Feuil6!I11</f>
        <v>0</v>
      </c>
      <c r="Z26" s="186">
        <f>Feuil6!J11</f>
        <v>0</v>
      </c>
      <c r="AA26" s="171">
        <f>Feuil6!K11</f>
        <v>0</v>
      </c>
      <c r="AB26" s="186">
        <f>Feuil6!L11</f>
        <v>0</v>
      </c>
      <c r="AC26" s="187">
        <f>Feuil6!M11</f>
        <v>0</v>
      </c>
      <c r="AD26" s="186">
        <f>Feuil6!N11</f>
        <v>0</v>
      </c>
      <c r="AE26" s="171">
        <f>Feuil6!O11</f>
        <v>0</v>
      </c>
      <c r="AF26" s="186">
        <f>Feuil6!P11</f>
        <v>0</v>
      </c>
      <c r="AG26" s="171">
        <f>Feuil6!Q11</f>
        <v>0</v>
      </c>
      <c r="AH26" s="186">
        <f>Feuil6!R11</f>
        <v>0</v>
      </c>
      <c r="AI26" s="187">
        <f>Feuil6!S11</f>
        <v>0</v>
      </c>
      <c r="AJ26" s="186">
        <f>Feuil6!T11</f>
        <v>0</v>
      </c>
      <c r="AK26" s="187">
        <f>Feuil6!U11</f>
        <v>0</v>
      </c>
      <c r="AL26" s="186">
        <f>Feuil6!V11</f>
        <v>0</v>
      </c>
      <c r="AM26" s="171">
        <f>Feuil6!W11</f>
        <v>0</v>
      </c>
      <c r="AN26" s="186">
        <f>Feuil6!X11</f>
        <v>0</v>
      </c>
      <c r="AO26" s="171">
        <f>Feuil6!Y11</f>
        <v>0</v>
      </c>
    </row>
    <row r="27" spans="1:41" x14ac:dyDescent="0.25">
      <c r="A27" s="12"/>
      <c r="B27" s="12"/>
      <c r="C27" s="12"/>
      <c r="D27" s="12"/>
      <c r="E27" s="12"/>
      <c r="F27" s="12"/>
      <c r="G27" s="203"/>
      <c r="H27" s="12"/>
      <c r="J27" s="211">
        <f>SUM(H25:H31)</f>
        <v>0</v>
      </c>
      <c r="Q27" s="185" t="str">
        <f>Feuil6!A12</f>
        <v>Gasoil</v>
      </c>
      <c r="R27" s="186">
        <f>Feuil6!B12</f>
        <v>2235974.9</v>
      </c>
      <c r="S27" s="171">
        <f>Feuil6!C12</f>
        <v>0.72121243105505917</v>
      </c>
      <c r="T27" s="186">
        <f>Feuil6!D12</f>
        <v>0</v>
      </c>
      <c r="U27" s="171">
        <f>Feuil6!E12</f>
        <v>0</v>
      </c>
      <c r="V27" s="186">
        <f>Feuil6!F12</f>
        <v>9453273.8444999978</v>
      </c>
      <c r="W27" s="187">
        <f>Feuil6!G12</f>
        <v>3.0491480967970834</v>
      </c>
      <c r="X27" s="186">
        <f>Feuil6!H12</f>
        <v>5586348.4155000001</v>
      </c>
      <c r="Y27" s="171">
        <f>Feuil6!I12</f>
        <v>1.8018735011127955</v>
      </c>
      <c r="Z27" s="186">
        <f>Feuil6!J12</f>
        <v>7757381.3100000005</v>
      </c>
      <c r="AA27" s="171">
        <f>Feuil6!K12</f>
        <v>2.5021389252652972</v>
      </c>
      <c r="AB27" s="186">
        <f>Feuil6!L12</f>
        <v>0</v>
      </c>
      <c r="AC27" s="187">
        <f>Feuil6!M12</f>
        <v>0</v>
      </c>
      <c r="AD27" s="186">
        <f>Feuil6!N12</f>
        <v>36434.879999999997</v>
      </c>
      <c r="AE27" s="171">
        <f>Feuil6!O12</f>
        <v>1.17520498016321E-2</v>
      </c>
      <c r="AF27" s="186">
        <f>Feuil6!P12</f>
        <v>1550.1</v>
      </c>
      <c r="AG27" s="171">
        <f>Feuil6!Q12</f>
        <v>4.9998387252846491E-4</v>
      </c>
      <c r="AH27" s="186">
        <f>Feuil6!R12</f>
        <v>848521.65999999992</v>
      </c>
      <c r="AI27" s="187">
        <f>Feuil6!S12</f>
        <v>0.27369017836983517</v>
      </c>
      <c r="AJ27" s="186">
        <f>Feuil6!T12</f>
        <v>824193.32000000007</v>
      </c>
      <c r="AK27" s="187">
        <f>Feuil6!U12</f>
        <v>0.26584308615295293</v>
      </c>
      <c r="AL27" s="186">
        <f>Feuil6!V12</f>
        <v>1341.19</v>
      </c>
      <c r="AM27" s="171">
        <f>Feuil6!W12</f>
        <v>4.3260007096087476E-4</v>
      </c>
      <c r="AN27" s="186">
        <f>Feuil6!X12</f>
        <v>29073273.260000002</v>
      </c>
      <c r="AO27" s="171">
        <f>Feuil6!Y12</f>
        <v>9.3775677386059417</v>
      </c>
    </row>
    <row r="28" spans="1:41" x14ac:dyDescent="0.25">
      <c r="A28" s="12"/>
      <c r="B28" s="12"/>
      <c r="C28" s="12"/>
      <c r="D28" s="12"/>
      <c r="E28" s="12"/>
      <c r="F28" s="12"/>
      <c r="G28" s="203"/>
      <c r="H28" s="12"/>
      <c r="Q28" s="185" t="str">
        <f>Feuil6!A13</f>
        <v>Matières et Fres consommables diverses</v>
      </c>
      <c r="R28" s="186">
        <f>Feuil6!B13</f>
        <v>274844.49</v>
      </c>
      <c r="S28" s="171">
        <f>Feuil6!C13</f>
        <v>8.8650933780601876E-2</v>
      </c>
      <c r="T28" s="186">
        <f>Feuil6!D13</f>
        <v>0</v>
      </c>
      <c r="U28" s="171">
        <f>Feuil6!E13</f>
        <v>0</v>
      </c>
      <c r="V28" s="186">
        <f>Feuil6!F13</f>
        <v>3033636.2325000004</v>
      </c>
      <c r="W28" s="187">
        <f>Feuil6!G13</f>
        <v>0.97849763974454096</v>
      </c>
      <c r="X28" s="186">
        <f>Feuil6!H13</f>
        <v>102924.84749999999</v>
      </c>
      <c r="Y28" s="171">
        <f>Feuil6!I13</f>
        <v>3.3198350966035545E-2</v>
      </c>
      <c r="Z28" s="186">
        <f>Feuil6!J13</f>
        <v>191741.6</v>
      </c>
      <c r="AA28" s="171">
        <f>Feuil6!K13</f>
        <v>6.1846143921555984E-2</v>
      </c>
      <c r="AB28" s="186">
        <f>Feuil6!L13</f>
        <v>817062.32</v>
      </c>
      <c r="AC28" s="187">
        <f>Feuil6!M13</f>
        <v>0.26354298616262939</v>
      </c>
      <c r="AD28" s="186">
        <f>Feuil6!N13</f>
        <v>745716.48</v>
      </c>
      <c r="AE28" s="171">
        <f>Feuil6!O13</f>
        <v>0.24053042608779795</v>
      </c>
      <c r="AF28" s="186">
        <f>Feuil6!P13</f>
        <v>500078.45999999996</v>
      </c>
      <c r="AG28" s="171">
        <f>Feuil6!Q13</f>
        <v>0.16130002257846013</v>
      </c>
      <c r="AH28" s="186">
        <f>Feuil6!R13</f>
        <v>1167066.6900000002</v>
      </c>
      <c r="AI28" s="187">
        <f>Feuil6!S13</f>
        <v>0.37643669644873085</v>
      </c>
      <c r="AJ28" s="186">
        <f>Feuil6!T13</f>
        <v>46001.07</v>
      </c>
      <c r="AK28" s="187">
        <f>Feuil6!U13</f>
        <v>1.4837618940102571E-2</v>
      </c>
      <c r="AL28" s="186">
        <f>Feuil6!V13</f>
        <v>964011.48</v>
      </c>
      <c r="AM28" s="171">
        <f>Feuil6!W13</f>
        <v>0.31094135406251006</v>
      </c>
      <c r="AN28" s="186">
        <f>Feuil6!X13</f>
        <v>2035450.2100000002</v>
      </c>
      <c r="AO28" s="171">
        <f>Feuil6!Y13</f>
        <v>0.65653330645421415</v>
      </c>
    </row>
    <row r="29" spans="1:41" x14ac:dyDescent="0.25">
      <c r="A29" s="12"/>
      <c r="B29" s="12"/>
      <c r="C29" s="12"/>
      <c r="D29" s="12"/>
      <c r="E29" s="12"/>
      <c r="F29" s="12"/>
      <c r="G29" s="203"/>
      <c r="H29" s="12"/>
      <c r="Q29" s="185" t="str">
        <f>Feuil6!A14</f>
        <v>Bande transporteuse</v>
      </c>
      <c r="R29" s="186">
        <f>Feuil6!B14</f>
        <v>0</v>
      </c>
      <c r="S29" s="171">
        <f>Feuil6!C14</f>
        <v>0</v>
      </c>
      <c r="T29" s="186">
        <f>Feuil6!D14</f>
        <v>0</v>
      </c>
      <c r="U29" s="171">
        <f>Feuil6!E14</f>
        <v>0</v>
      </c>
      <c r="V29" s="186">
        <f>Feuil6!F14</f>
        <v>0</v>
      </c>
      <c r="W29" s="187">
        <f>Feuil6!G14</f>
        <v>0</v>
      </c>
      <c r="X29" s="186">
        <f>Feuil6!H14</f>
        <v>0</v>
      </c>
      <c r="Y29" s="171">
        <f>Feuil6!I14</f>
        <v>0</v>
      </c>
      <c r="Z29" s="186">
        <f>Feuil6!J14</f>
        <v>0</v>
      </c>
      <c r="AA29" s="171">
        <f>Feuil6!K14</f>
        <v>0</v>
      </c>
      <c r="AB29" s="186">
        <f>Feuil6!L14</f>
        <v>2244392.33</v>
      </c>
      <c r="AC29" s="187">
        <f>Feuil6!M14</f>
        <v>0.72392746830951848</v>
      </c>
      <c r="AD29" s="186">
        <f>Feuil6!N14</f>
        <v>1145722.2</v>
      </c>
      <c r="AE29" s="171">
        <f>Feuil6!O14</f>
        <v>0.36955204335064346</v>
      </c>
      <c r="AF29" s="186">
        <f>Feuil6!P14</f>
        <v>510778.42</v>
      </c>
      <c r="AG29" s="171">
        <f>Feuil6!Q14</f>
        <v>0.16475128858497565</v>
      </c>
      <c r="AH29" s="186">
        <f>Feuil6!R14</f>
        <v>0</v>
      </c>
      <c r="AI29" s="187">
        <f>Feuil6!S14</f>
        <v>0</v>
      </c>
      <c r="AJ29" s="186">
        <f>Feuil6!T14</f>
        <v>0</v>
      </c>
      <c r="AK29" s="187">
        <f>Feuil6!U14</f>
        <v>0</v>
      </c>
      <c r="AL29" s="186">
        <f>Feuil6!V14</f>
        <v>0</v>
      </c>
      <c r="AM29" s="171">
        <f>Feuil6!W14</f>
        <v>0</v>
      </c>
      <c r="AN29" s="186">
        <f>Feuil6!X14</f>
        <v>0</v>
      </c>
      <c r="AO29" s="171">
        <f>Feuil6!Y14</f>
        <v>0</v>
      </c>
    </row>
    <row r="30" spans="1:41" x14ac:dyDescent="0.25">
      <c r="A30" s="12"/>
      <c r="B30" s="12"/>
      <c r="C30" s="12"/>
      <c r="D30" s="12"/>
      <c r="E30" s="12"/>
      <c r="F30" s="12"/>
      <c r="G30" s="203"/>
      <c r="H30" s="12"/>
      <c r="Q30" s="185" t="str">
        <f>Feuil6!A15</f>
        <v>Lubrifiants</v>
      </c>
      <c r="R30" s="186">
        <f>Feuil6!B15</f>
        <v>297408.44</v>
      </c>
      <c r="S30" s="171">
        <f>Feuil6!C15</f>
        <v>9.5928923007450886E-2</v>
      </c>
      <c r="T30" s="186">
        <f>Feuil6!D15</f>
        <v>0</v>
      </c>
      <c r="U30" s="171">
        <f>Feuil6!E15</f>
        <v>0</v>
      </c>
      <c r="V30" s="186">
        <f>Feuil6!F15</f>
        <v>1113093.7855</v>
      </c>
      <c r="W30" s="187">
        <f>Feuil6!G15</f>
        <v>0.35902776682901655</v>
      </c>
      <c r="X30" s="186">
        <f>Feuil6!H15</f>
        <v>803498.58449999988</v>
      </c>
      <c r="Y30" s="171">
        <f>Feuil6!I15</f>
        <v>0.25916801099893555</v>
      </c>
      <c r="Z30" s="186">
        <f>Feuil6!J15</f>
        <v>603986.07000000007</v>
      </c>
      <c r="AA30" s="171">
        <f>Feuil6!K15</f>
        <v>0.19481536302938426</v>
      </c>
      <c r="AB30" s="186">
        <f>Feuil6!L15</f>
        <v>106998.95</v>
      </c>
      <c r="AC30" s="187">
        <f>Feuil6!M15</f>
        <v>3.4512450408025031E-2</v>
      </c>
      <c r="AD30" s="186">
        <f>Feuil6!N15</f>
        <v>179959.01</v>
      </c>
      <c r="AE30" s="171">
        <f>Feuil6!O15</f>
        <v>5.8045676224881465E-2</v>
      </c>
      <c r="AF30" s="186">
        <f>Feuil6!P15</f>
        <v>297426.64</v>
      </c>
      <c r="AG30" s="171">
        <f>Feuil6!Q15</f>
        <v>9.5934793407089644E-2</v>
      </c>
      <c r="AH30" s="186">
        <f>Feuil6!R15</f>
        <v>30433.040000000001</v>
      </c>
      <c r="AI30" s="187">
        <f>Feuil6!S15</f>
        <v>9.8161597264780822E-3</v>
      </c>
      <c r="AJ30" s="186">
        <f>Feuil6!T15</f>
        <v>107657.71</v>
      </c>
      <c r="AK30" s="187">
        <f>Feuil6!U15</f>
        <v>3.4724933070993134E-2</v>
      </c>
      <c r="AL30" s="186">
        <f>Feuil6!V15</f>
        <v>0</v>
      </c>
      <c r="AM30" s="171">
        <f>Feuil6!W15</f>
        <v>0</v>
      </c>
      <c r="AN30" s="186">
        <f>Feuil6!X15</f>
        <v>0</v>
      </c>
      <c r="AO30" s="171">
        <f>Feuil6!Y15</f>
        <v>0</v>
      </c>
    </row>
    <row r="31" spans="1:41" x14ac:dyDescent="0.25">
      <c r="A31" s="12"/>
      <c r="B31" s="12"/>
      <c r="C31" s="12"/>
      <c r="D31" s="12"/>
      <c r="E31" s="12"/>
      <c r="F31" s="12"/>
      <c r="G31" s="203"/>
      <c r="H31" s="12"/>
      <c r="Q31" s="185" t="str">
        <f>Feuil6!A16</f>
        <v>Pneumatiques</v>
      </c>
      <c r="R31" s="186">
        <f>Feuil6!B16</f>
        <v>0</v>
      </c>
      <c r="S31" s="171">
        <f>Feuil6!C16</f>
        <v>0</v>
      </c>
      <c r="T31" s="186">
        <f>Feuil6!D16</f>
        <v>0</v>
      </c>
      <c r="U31" s="171">
        <f>Feuil6!E16</f>
        <v>0</v>
      </c>
      <c r="V31" s="186">
        <f>Feuil6!F16</f>
        <v>0</v>
      </c>
      <c r="W31" s="187">
        <f>Feuil6!G16</f>
        <v>0</v>
      </c>
      <c r="X31" s="186">
        <f>Feuil6!H16</f>
        <v>3929610.79</v>
      </c>
      <c r="Y31" s="171">
        <f>Feuil6!I16</f>
        <v>1.2674937231880785</v>
      </c>
      <c r="Z31" s="186">
        <f>Feuil6!J16</f>
        <v>9306763.6600000001</v>
      </c>
      <c r="AA31" s="171">
        <f>Feuil6!K16</f>
        <v>3.0018913201948201</v>
      </c>
      <c r="AB31" s="186">
        <f>Feuil6!L16</f>
        <v>0</v>
      </c>
      <c r="AC31" s="187">
        <f>Feuil6!M16</f>
        <v>0</v>
      </c>
      <c r="AD31" s="186">
        <f>Feuil6!N16</f>
        <v>0</v>
      </c>
      <c r="AE31" s="171">
        <f>Feuil6!O16</f>
        <v>0</v>
      </c>
      <c r="AF31" s="186">
        <f>Feuil6!P16</f>
        <v>0</v>
      </c>
      <c r="AG31" s="171">
        <f>Feuil6!Q16</f>
        <v>0</v>
      </c>
      <c r="AH31" s="186">
        <f>Feuil6!R16</f>
        <v>463636.22</v>
      </c>
      <c r="AI31" s="187">
        <f>Feuil6!S16</f>
        <v>0.1495455988130181</v>
      </c>
      <c r="AJ31" s="186">
        <f>Feuil6!T16</f>
        <v>376199.77</v>
      </c>
      <c r="AK31" s="187">
        <f>Feuil6!U16</f>
        <v>0.1213430216430668</v>
      </c>
      <c r="AL31" s="186">
        <f>Feuil6!V16</f>
        <v>0</v>
      </c>
      <c r="AM31" s="171">
        <f>Feuil6!W16</f>
        <v>0</v>
      </c>
      <c r="AN31" s="186">
        <f>Feuil6!X16</f>
        <v>0</v>
      </c>
      <c r="AO31" s="171">
        <f>Feuil6!Y16</f>
        <v>0</v>
      </c>
    </row>
    <row r="32" spans="1:41" x14ac:dyDescent="0.25">
      <c r="A32" s="12"/>
      <c r="B32" s="12"/>
      <c r="C32" s="12"/>
      <c r="D32" s="12"/>
      <c r="E32" s="12"/>
      <c r="F32" s="12"/>
      <c r="G32" s="203"/>
      <c r="H32" s="12"/>
      <c r="Q32" s="185" t="str">
        <f>Feuil6!A17</f>
        <v xml:space="preserve">Autres achats </v>
      </c>
      <c r="R32" s="186">
        <f>Feuil6!B17</f>
        <v>0</v>
      </c>
      <c r="S32" s="171">
        <f>Feuil6!C17</f>
        <v>0</v>
      </c>
      <c r="T32" s="186">
        <f>Feuil6!D17</f>
        <v>0</v>
      </c>
      <c r="U32" s="171">
        <f>Feuil6!E17</f>
        <v>0</v>
      </c>
      <c r="V32" s="186">
        <f>Feuil6!F17</f>
        <v>0</v>
      </c>
      <c r="W32" s="187">
        <f>Feuil6!G17</f>
        <v>0</v>
      </c>
      <c r="X32" s="186">
        <f>Feuil6!H17</f>
        <v>0</v>
      </c>
      <c r="Y32" s="171">
        <f>Feuil6!I17</f>
        <v>0</v>
      </c>
      <c r="Z32" s="186">
        <f>Feuil6!J17</f>
        <v>0</v>
      </c>
      <c r="AA32" s="171">
        <f>Feuil6!K17</f>
        <v>0</v>
      </c>
      <c r="AB32" s="186">
        <f>Feuil6!L17</f>
        <v>0</v>
      </c>
      <c r="AC32" s="187">
        <f>Feuil6!M17</f>
        <v>0</v>
      </c>
      <c r="AD32" s="186">
        <f>Feuil6!N17</f>
        <v>0</v>
      </c>
      <c r="AE32" s="171">
        <f>Feuil6!O17</f>
        <v>0</v>
      </c>
      <c r="AF32" s="186">
        <f>Feuil6!P17</f>
        <v>0</v>
      </c>
      <c r="AG32" s="171">
        <f>Feuil6!Q17</f>
        <v>0</v>
      </c>
      <c r="AH32" s="186">
        <f>Feuil6!R17</f>
        <v>67531.69</v>
      </c>
      <c r="AI32" s="187">
        <f>Feuil6!S17</f>
        <v>2.1782308163726092E-2</v>
      </c>
      <c r="AJ32" s="186">
        <f>Feuil6!T17</f>
        <v>0</v>
      </c>
      <c r="AK32" s="187">
        <f>Feuil6!U17</f>
        <v>0</v>
      </c>
      <c r="AL32" s="186">
        <f>Feuil6!V17</f>
        <v>0</v>
      </c>
      <c r="AM32" s="171">
        <f>Feuil6!W17</f>
        <v>0</v>
      </c>
      <c r="AN32" s="186">
        <f>Feuil6!X17</f>
        <v>0</v>
      </c>
      <c r="AO32" s="171">
        <f>Feuil6!Y17</f>
        <v>0</v>
      </c>
    </row>
    <row r="33" spans="1:41" x14ac:dyDescent="0.25">
      <c r="A33" s="12"/>
      <c r="B33" s="12"/>
      <c r="C33" s="12"/>
      <c r="D33" s="12"/>
      <c r="E33" s="12"/>
      <c r="F33" s="12"/>
      <c r="G33" s="203"/>
      <c r="H33" s="12"/>
      <c r="Q33" s="182" t="str">
        <f>Feuil6!A18</f>
        <v xml:space="preserve">Autres charges externes </v>
      </c>
      <c r="R33" s="183">
        <f>Feuil6!B18</f>
        <v>0</v>
      </c>
      <c r="S33" s="170">
        <f>Feuil6!C18</f>
        <v>0</v>
      </c>
      <c r="T33" s="183">
        <f>Feuil6!D18</f>
        <v>1321882.5</v>
      </c>
      <c r="U33" s="170">
        <f>Feuil6!E18</f>
        <v>0.42637244782762956</v>
      </c>
      <c r="V33" s="183">
        <f>Feuil6!F18</f>
        <v>95355</v>
      </c>
      <c r="W33" s="184">
        <f>Feuil6!G18</f>
        <v>3.0756700964422796E-2</v>
      </c>
      <c r="X33" s="183">
        <f>Feuil6!H18</f>
        <v>7173437.2599999998</v>
      </c>
      <c r="Y33" s="170">
        <f>Feuil6!I18</f>
        <v>2.3137881043769957</v>
      </c>
      <c r="Z33" s="183">
        <f>Feuil6!J18</f>
        <v>53645521.800000004</v>
      </c>
      <c r="AA33" s="170">
        <f>Feuil6!K18</f>
        <v>17.303332516208112</v>
      </c>
      <c r="AB33" s="183">
        <f>Feuil6!L18</f>
        <v>355881.48</v>
      </c>
      <c r="AC33" s="184">
        <f>Feuil6!M18</f>
        <v>0.11478936877076411</v>
      </c>
      <c r="AD33" s="183">
        <f>Feuil6!N18</f>
        <v>0</v>
      </c>
      <c r="AE33" s="170">
        <f>Feuil6!O18</f>
        <v>0</v>
      </c>
      <c r="AF33" s="183">
        <f>Feuil6!P18</f>
        <v>0</v>
      </c>
      <c r="AG33" s="170">
        <f>Feuil6!Q18</f>
        <v>0</v>
      </c>
      <c r="AH33" s="183">
        <f>Feuil6!R18</f>
        <v>243</v>
      </c>
      <c r="AI33" s="184">
        <f>Feuil6!S18</f>
        <v>7.8379511660161915E-5</v>
      </c>
      <c r="AJ33" s="183">
        <f>Feuil6!T18</f>
        <v>1324625.45</v>
      </c>
      <c r="AK33" s="184">
        <f>Feuil6!U18</f>
        <v>0.42725718478856883</v>
      </c>
      <c r="AL33" s="183">
        <f>Feuil6!V18</f>
        <v>1111676.67</v>
      </c>
      <c r="AM33" s="170">
        <f>Feuil6!W18</f>
        <v>0.358570677031255</v>
      </c>
      <c r="AN33" s="183">
        <f>Feuil6!X18</f>
        <v>13570479.359999999</v>
      </c>
      <c r="AO33" s="170">
        <f>Feuil6!Y18</f>
        <v>4.3771503918975583</v>
      </c>
    </row>
    <row r="34" spans="1:41" x14ac:dyDescent="0.25">
      <c r="A34" s="12"/>
      <c r="B34" s="12"/>
      <c r="C34" s="12"/>
      <c r="D34" s="12"/>
      <c r="E34" s="12"/>
      <c r="F34" s="12"/>
      <c r="G34" s="203"/>
      <c r="H34" s="12"/>
      <c r="Q34" s="185" t="str">
        <f>Feuil6!A19</f>
        <v>ONCF sur exploitation</v>
      </c>
      <c r="R34" s="186">
        <f>Feuil6!B19</f>
        <v>0</v>
      </c>
      <c r="S34" s="171">
        <f>Feuil6!C19</f>
        <v>0</v>
      </c>
      <c r="T34" s="186">
        <f>Feuil6!D19</f>
        <v>0</v>
      </c>
      <c r="U34" s="171">
        <f>Feuil6!E19</f>
        <v>0</v>
      </c>
      <c r="V34" s="186">
        <f>Feuil6!F19</f>
        <v>0</v>
      </c>
      <c r="W34" s="187">
        <f>Feuil6!G19</f>
        <v>0</v>
      </c>
      <c r="X34" s="186">
        <f>Feuil6!H19</f>
        <v>0</v>
      </c>
      <c r="Y34" s="171">
        <f>Feuil6!I19</f>
        <v>0</v>
      </c>
      <c r="Z34" s="186">
        <f>Feuil6!J19</f>
        <v>0</v>
      </c>
      <c r="AA34" s="171">
        <f>Feuil6!K19</f>
        <v>0</v>
      </c>
      <c r="AB34" s="186">
        <f>Feuil6!L19</f>
        <v>0</v>
      </c>
      <c r="AC34" s="187">
        <f>Feuil6!M19</f>
        <v>0</v>
      </c>
      <c r="AD34" s="186">
        <f>Feuil6!N19</f>
        <v>0</v>
      </c>
      <c r="AE34" s="171">
        <f>Feuil6!O19</f>
        <v>0</v>
      </c>
      <c r="AF34" s="186">
        <f>Feuil6!P19</f>
        <v>0</v>
      </c>
      <c r="AG34" s="171">
        <f>Feuil6!Q19</f>
        <v>0</v>
      </c>
      <c r="AH34" s="186">
        <f>Feuil6!R19</f>
        <v>0</v>
      </c>
      <c r="AI34" s="187">
        <f>Feuil6!S19</f>
        <v>0</v>
      </c>
      <c r="AJ34" s="186">
        <f>Feuil6!T19</f>
        <v>0</v>
      </c>
      <c r="AK34" s="187">
        <f>Feuil6!U19</f>
        <v>0</v>
      </c>
      <c r="AL34" s="186">
        <f>Feuil6!V19</f>
        <v>0</v>
      </c>
      <c r="AM34" s="171">
        <f>Feuil6!W19</f>
        <v>0</v>
      </c>
      <c r="AN34" s="186">
        <f>Feuil6!X19</f>
        <v>0</v>
      </c>
      <c r="AO34" s="171">
        <f>Feuil6!Y19</f>
        <v>0</v>
      </c>
    </row>
    <row r="35" spans="1:41" x14ac:dyDescent="0.25">
      <c r="A35" s="12"/>
      <c r="B35" s="12"/>
      <c r="C35" s="12"/>
      <c r="D35" s="12"/>
      <c r="E35" s="12"/>
      <c r="F35" s="12"/>
      <c r="G35" s="203"/>
      <c r="H35" s="12"/>
      <c r="Q35" s="185" t="str">
        <f>Feuil6!A20</f>
        <v>Transport du phosphate par camions</v>
      </c>
      <c r="R35" s="186">
        <f>Feuil6!B20</f>
        <v>0</v>
      </c>
      <c r="S35" s="171">
        <f>Feuil6!C20</f>
        <v>0</v>
      </c>
      <c r="T35" s="186">
        <f>Feuil6!D20</f>
        <v>0</v>
      </c>
      <c r="U35" s="171">
        <f>Feuil6!E20</f>
        <v>0</v>
      </c>
      <c r="V35" s="186">
        <f>Feuil6!F20</f>
        <v>0</v>
      </c>
      <c r="W35" s="187">
        <f>Feuil6!G20</f>
        <v>0</v>
      </c>
      <c r="X35" s="186">
        <f>Feuil6!H20</f>
        <v>6770937.2599999998</v>
      </c>
      <c r="Y35" s="171">
        <f>Feuil6!I20</f>
        <v>2.1839619585201433</v>
      </c>
      <c r="Z35" s="186">
        <f>Feuil6!J20</f>
        <v>53025302.420000002</v>
      </c>
      <c r="AA35" s="171">
        <f>Feuil6!K20</f>
        <v>17.103281108279845</v>
      </c>
      <c r="AB35" s="186">
        <f>Feuil6!L20</f>
        <v>0</v>
      </c>
      <c r="AC35" s="187">
        <f>Feuil6!M20</f>
        <v>0</v>
      </c>
      <c r="AD35" s="186">
        <f>Feuil6!N20</f>
        <v>0</v>
      </c>
      <c r="AE35" s="171">
        <f>Feuil6!O20</f>
        <v>0</v>
      </c>
      <c r="AF35" s="186">
        <f>Feuil6!P20</f>
        <v>0</v>
      </c>
      <c r="AG35" s="171">
        <f>Feuil6!Q20</f>
        <v>0</v>
      </c>
      <c r="AH35" s="186">
        <f>Feuil6!R20</f>
        <v>0</v>
      </c>
      <c r="AI35" s="187">
        <f>Feuil6!S20</f>
        <v>0</v>
      </c>
      <c r="AJ35" s="186">
        <f>Feuil6!T20</f>
        <v>1061376.75</v>
      </c>
      <c r="AK35" s="187">
        <f>Feuil6!U20</f>
        <v>0.34234646647098665</v>
      </c>
      <c r="AL35" s="186">
        <f>Feuil6!V20</f>
        <v>0</v>
      </c>
      <c r="AM35" s="171">
        <f>Feuil6!W20</f>
        <v>0</v>
      </c>
      <c r="AN35" s="186">
        <f>Feuil6!X20</f>
        <v>518527.5</v>
      </c>
      <c r="AO35" s="171">
        <f>Feuil6!Y20</f>
        <v>0.16725074992742639</v>
      </c>
    </row>
    <row r="36" spans="1:41" x14ac:dyDescent="0.25">
      <c r="A36" s="12"/>
      <c r="B36" s="12"/>
      <c r="C36" s="12"/>
      <c r="D36" s="12"/>
      <c r="E36" s="12"/>
      <c r="F36" s="12"/>
      <c r="G36" s="203"/>
      <c r="H36" s="12"/>
      <c r="Q36" s="185" t="str">
        <f>Feuil6!A21</f>
        <v>Prestations de services</v>
      </c>
      <c r="R36" s="186">
        <f>Feuil6!B21</f>
        <v>0</v>
      </c>
      <c r="S36" s="171">
        <f>Feuil6!C21</f>
        <v>0</v>
      </c>
      <c r="T36" s="186">
        <f>Feuil6!D21</f>
        <v>1321882.5</v>
      </c>
      <c r="U36" s="171">
        <f>Feuil6!E21</f>
        <v>0.42637244782762956</v>
      </c>
      <c r="V36" s="186">
        <f>Feuil6!F21</f>
        <v>95355</v>
      </c>
      <c r="W36" s="187">
        <f>Feuil6!G21</f>
        <v>3.0756700964422796E-2</v>
      </c>
      <c r="X36" s="186">
        <f>Feuil6!H21</f>
        <v>402500</v>
      </c>
      <c r="Y36" s="171">
        <f>Feuil6!I21</f>
        <v>0.12982614585685257</v>
      </c>
      <c r="Z36" s="186">
        <f>Feuil6!J21</f>
        <v>620219.38</v>
      </c>
      <c r="AA36" s="171">
        <f>Feuil6!K21</f>
        <v>0.20005140792826501</v>
      </c>
      <c r="AB36" s="186">
        <f>Feuil6!L21</f>
        <v>355881.48</v>
      </c>
      <c r="AC36" s="187">
        <f>Feuil6!M21</f>
        <v>0.11478936877076411</v>
      </c>
      <c r="AD36" s="186">
        <f>Feuil6!N21</f>
        <v>0</v>
      </c>
      <c r="AE36" s="171">
        <f>Feuil6!O21</f>
        <v>0</v>
      </c>
      <c r="AF36" s="186">
        <f>Feuil6!P21</f>
        <v>0</v>
      </c>
      <c r="AG36" s="171">
        <f>Feuil6!Q21</f>
        <v>0</v>
      </c>
      <c r="AH36" s="186">
        <f>Feuil6!R21</f>
        <v>243</v>
      </c>
      <c r="AI36" s="187">
        <f>Feuil6!S21</f>
        <v>7.8379511660161915E-5</v>
      </c>
      <c r="AJ36" s="186">
        <f>Feuil6!T21</f>
        <v>263248.7</v>
      </c>
      <c r="AK36" s="187">
        <f>Feuil6!U21</f>
        <v>8.4910718317582179E-2</v>
      </c>
      <c r="AL36" s="186">
        <f>Feuil6!V21</f>
        <v>1111676.67</v>
      </c>
      <c r="AM36" s="171">
        <f>Feuil6!W21</f>
        <v>0.358570677031255</v>
      </c>
      <c r="AN36" s="186">
        <f>Feuil6!X21</f>
        <v>13051951.859999999</v>
      </c>
      <c r="AO36" s="171">
        <f>Feuil6!Y21</f>
        <v>4.2098996419701313</v>
      </c>
    </row>
    <row r="37" spans="1:41" x14ac:dyDescent="0.25">
      <c r="A37" s="12"/>
      <c r="B37" s="12"/>
      <c r="C37" s="12"/>
      <c r="D37" s="12"/>
      <c r="E37" s="12"/>
      <c r="F37" s="12"/>
      <c r="G37" s="203"/>
      <c r="H37" s="12"/>
      <c r="Q37" s="182" t="str">
        <f>Feuil6!A22</f>
        <v>Prestations intra-direction (+/-) (*)</v>
      </c>
      <c r="R37" s="183">
        <f>Feuil6!B22</f>
        <v>4893189.0600000005</v>
      </c>
      <c r="S37" s="170">
        <f>Feuil6!C22</f>
        <v>1.5782953456117153</v>
      </c>
      <c r="T37" s="183">
        <f>Feuil6!D22</f>
        <v>444489.39</v>
      </c>
      <c r="U37" s="170">
        <f>Feuil6!E22</f>
        <v>0.14336979969680355</v>
      </c>
      <c r="V37" s="183">
        <f>Feuil6!F22</f>
        <v>30877075.903762817</v>
      </c>
      <c r="W37" s="184">
        <f>Feuil6!G22</f>
        <v>9.9593832544472534</v>
      </c>
      <c r="X37" s="183">
        <f>Feuil6!H22</f>
        <v>-2046193.8337628162</v>
      </c>
      <c r="Y37" s="170">
        <f>Feuil6!I22</f>
        <v>-0.65999865618256814</v>
      </c>
      <c r="Z37" s="183">
        <f>Feuil6!J22</f>
        <v>11246205.979999995</v>
      </c>
      <c r="AA37" s="170">
        <f>Feuil6!K22</f>
        <v>3.6274573363867995</v>
      </c>
      <c r="AB37" s="183">
        <f>Feuil6!L22</f>
        <v>6884366.2800000003</v>
      </c>
      <c r="AC37" s="184">
        <f>Feuil6!M22</f>
        <v>2.2205484243460312</v>
      </c>
      <c r="AD37" s="183">
        <f>Feuil6!N22</f>
        <v>6660425.4299999997</v>
      </c>
      <c r="AE37" s="170">
        <f>Feuil6!O22</f>
        <v>2.1483164306679998</v>
      </c>
      <c r="AF37" s="183">
        <f>Feuil6!P22</f>
        <v>3524581.44</v>
      </c>
      <c r="AG37" s="170">
        <f>Feuil6!Q22</f>
        <v>1.1368517369286844</v>
      </c>
      <c r="AH37" s="183">
        <f>Feuil6!R22</f>
        <v>-37629372.819999993</v>
      </c>
      <c r="AI37" s="184">
        <f>Feuil6!S22</f>
        <v>-12.137332780698641</v>
      </c>
      <c r="AJ37" s="183">
        <f>Feuil6!T22</f>
        <v>2743328.54</v>
      </c>
      <c r="AK37" s="184">
        <f>Feuil6!U22</f>
        <v>0.88485905880076121</v>
      </c>
      <c r="AL37" s="183">
        <f>Feuil6!V22</f>
        <v>-7009937.8700000001</v>
      </c>
      <c r="AM37" s="170">
        <f>Feuil6!W22</f>
        <v>-2.2610514692126569</v>
      </c>
      <c r="AN37" s="183">
        <f>Feuil6!X22</f>
        <v>978155.08999999985</v>
      </c>
      <c r="AO37" s="170">
        <f>Feuil6!Y22</f>
        <v>0.31550336741605645</v>
      </c>
    </row>
    <row r="38" spans="1:41" ht="15.75" thickBot="1" x14ac:dyDescent="0.3">
      <c r="Q38" s="188" t="str">
        <f>Feuil6!A23</f>
        <v>Heures Supplémentaires</v>
      </c>
      <c r="R38" s="189">
        <f>Feuil6!B23</f>
        <v>426102.39</v>
      </c>
      <c r="S38" s="172">
        <f>Feuil6!C23</f>
        <v>0.13743908331451796</v>
      </c>
      <c r="T38" s="189">
        <f>Feuil6!D23</f>
        <v>135634.32999999999</v>
      </c>
      <c r="U38" s="172">
        <f>Feuil6!E23</f>
        <v>4.3748775924910485E-2</v>
      </c>
      <c r="V38" s="189">
        <f>Feuil6!F23</f>
        <v>439684.26368288393</v>
      </c>
      <c r="W38" s="190">
        <f>Feuil6!G23</f>
        <v>0.14181990893877494</v>
      </c>
      <c r="X38" s="189">
        <f>Feuil6!H23</f>
        <v>332002.87631711602</v>
      </c>
      <c r="Y38" s="172">
        <f>Feuil6!I23</f>
        <v>0.10708733874693288</v>
      </c>
      <c r="Z38" s="189">
        <f>Feuil6!J23</f>
        <v>531238.71</v>
      </c>
      <c r="AA38" s="172">
        <f>Feuil6!K23</f>
        <v>0.17135074347643775</v>
      </c>
      <c r="AB38" s="189">
        <f>Feuil6!L23</f>
        <v>639732.44999999995</v>
      </c>
      <c r="AC38" s="190">
        <f>Feuil6!M23</f>
        <v>0.20634533754797921</v>
      </c>
      <c r="AD38" s="189">
        <f>Feuil6!N23</f>
        <v>592964.6</v>
      </c>
      <c r="AE38" s="172">
        <f>Feuil6!O23</f>
        <v>0.1912603941554043</v>
      </c>
      <c r="AF38" s="189">
        <f>Feuil6!P23</f>
        <v>479327.29000000004</v>
      </c>
      <c r="AG38" s="172">
        <f>Feuil6!Q23</f>
        <v>0.15460674450859596</v>
      </c>
      <c r="AH38" s="189">
        <f>Feuil6!R23</f>
        <v>3199907.1099999994</v>
      </c>
      <c r="AI38" s="190">
        <f>Feuil6!S23</f>
        <v>1.0321282166241974</v>
      </c>
      <c r="AJ38" s="189">
        <f>Feuil6!T23</f>
        <v>0</v>
      </c>
      <c r="AK38" s="190">
        <f>Feuil6!U23</f>
        <v>0</v>
      </c>
      <c r="AL38" s="189">
        <f>Feuil6!V23</f>
        <v>969445.47999999975</v>
      </c>
      <c r="AM38" s="172">
        <f>Feuil6!W23</f>
        <v>0.31269408766893519</v>
      </c>
      <c r="AN38" s="189">
        <f>Feuil6!X23</f>
        <v>128631.04000000001</v>
      </c>
      <c r="AO38" s="172">
        <f>Feuil6!Y23</f>
        <v>4.1489868722381709E-2</v>
      </c>
    </row>
    <row r="39" spans="1:41" ht="15.75" thickBot="1" x14ac:dyDescent="0.3">
      <c r="Q39" s="191">
        <f>Feuil6!A24</f>
        <v>0</v>
      </c>
      <c r="R39" s="173">
        <f>Feuil6!B24</f>
        <v>0</v>
      </c>
      <c r="S39" s="173">
        <f>Feuil6!C24</f>
        <v>0</v>
      </c>
      <c r="T39" s="173">
        <f>Feuil6!D24</f>
        <v>0</v>
      </c>
      <c r="U39" s="173">
        <f>Feuil6!E24</f>
        <v>0</v>
      </c>
      <c r="V39" s="173">
        <f>Feuil6!F24</f>
        <v>0</v>
      </c>
      <c r="W39" s="176">
        <f>Feuil6!G24</f>
        <v>0</v>
      </c>
      <c r="X39" s="173">
        <f>Feuil6!H24</f>
        <v>0</v>
      </c>
      <c r="Y39" s="173">
        <f>Feuil6!I24</f>
        <v>0</v>
      </c>
      <c r="Z39" s="173">
        <f>Feuil6!J24</f>
        <v>0</v>
      </c>
      <c r="AA39" s="173">
        <f>Feuil6!K24</f>
        <v>0</v>
      </c>
      <c r="AB39" s="173">
        <f>Feuil6!L24</f>
        <v>0</v>
      </c>
      <c r="AC39" s="176">
        <f>Feuil6!M24</f>
        <v>0</v>
      </c>
      <c r="AD39" s="173">
        <f>Feuil6!N24</f>
        <v>0</v>
      </c>
      <c r="AE39" s="173">
        <f>Feuil6!O24</f>
        <v>0</v>
      </c>
      <c r="AF39" s="173">
        <f>Feuil6!P24</f>
        <v>0</v>
      </c>
      <c r="AG39" s="173">
        <f>Feuil6!Q24</f>
        <v>0</v>
      </c>
      <c r="AH39" s="173">
        <f>Feuil6!R24</f>
        <v>0</v>
      </c>
      <c r="AI39" s="176">
        <f>Feuil6!S24</f>
        <v>0</v>
      </c>
      <c r="AJ39" s="173">
        <f>Feuil6!T24</f>
        <v>0</v>
      </c>
      <c r="AK39" s="176">
        <f>Feuil6!U24</f>
        <v>0</v>
      </c>
      <c r="AL39" s="173">
        <f>Feuil6!V24</f>
        <v>0</v>
      </c>
      <c r="AM39" s="173">
        <f>Feuil6!W24</f>
        <v>0</v>
      </c>
      <c r="AN39" s="173">
        <f>Feuil6!X24</f>
        <v>0</v>
      </c>
      <c r="AO39" s="173">
        <f>Feuil6!Y24</f>
        <v>0</v>
      </c>
    </row>
    <row r="40" spans="1:41" x14ac:dyDescent="0.25">
      <c r="Q40" s="179" t="str">
        <f>Feuil6!A25</f>
        <v>TOTAL CHARGES FIXES</v>
      </c>
      <c r="R40" s="180">
        <f>Feuil6!B25</f>
        <v>20338056.539999999</v>
      </c>
      <c r="S40" s="169">
        <f>Feuil6!C25</f>
        <v>6.5600285585265938</v>
      </c>
      <c r="T40" s="180">
        <f>Feuil6!D25</f>
        <v>1824197.84</v>
      </c>
      <c r="U40" s="169">
        <f>Feuil6!E25</f>
        <v>0.58839397477663458</v>
      </c>
      <c r="V40" s="180">
        <f>Feuil6!F25</f>
        <v>38111908.650467306</v>
      </c>
      <c r="W40" s="181">
        <f>Feuil6!G25</f>
        <v>12.292974438108347</v>
      </c>
      <c r="X40" s="180">
        <f>Feuil6!H25</f>
        <v>25810745.159532689</v>
      </c>
      <c r="Y40" s="169">
        <f>Feuil6!I25</f>
        <v>8.3252411571566256</v>
      </c>
      <c r="Z40" s="180">
        <f>Feuil6!J25</f>
        <v>43102501.119999997</v>
      </c>
      <c r="AA40" s="169">
        <f>Feuil6!K25</f>
        <v>13.902687198013094</v>
      </c>
      <c r="AB40" s="180">
        <f>Feuil6!L25</f>
        <v>13423596.25</v>
      </c>
      <c r="AC40" s="181">
        <f>Feuil6!M25</f>
        <v>4.3297733283875752</v>
      </c>
      <c r="AD40" s="180">
        <f>Feuil6!N25</f>
        <v>13127834.91</v>
      </c>
      <c r="AE40" s="169">
        <f>Feuil6!O25</f>
        <v>4.2343756765474305</v>
      </c>
      <c r="AF40" s="180">
        <f>Feuil6!P25</f>
        <v>10392962.380000001</v>
      </c>
      <c r="AG40" s="169">
        <f>Feuil6!Q25</f>
        <v>3.3522440989581654</v>
      </c>
      <c r="AH40" s="180">
        <f>Feuil6!R25</f>
        <v>71452598.099999994</v>
      </c>
      <c r="AI40" s="181">
        <f>Feuil6!S25</f>
        <v>23.046994839209106</v>
      </c>
      <c r="AJ40" s="180">
        <f>Feuil6!T25</f>
        <v>3424428.6100000003</v>
      </c>
      <c r="AK40" s="181">
        <f>Feuil6!U25</f>
        <v>1.104547498629165</v>
      </c>
      <c r="AL40" s="180">
        <f>Feuil6!V25</f>
        <v>45439501.529999994</v>
      </c>
      <c r="AM40" s="169">
        <f>Feuil6!W25</f>
        <v>14.656485349804855</v>
      </c>
      <c r="AN40" s="180">
        <f>Feuil6!X25</f>
        <v>57049079.709999993</v>
      </c>
      <c r="AO40" s="169">
        <f>Feuil6!Y25</f>
        <v>18.401148182433957</v>
      </c>
    </row>
    <row r="41" spans="1:41" x14ac:dyDescent="0.25">
      <c r="Q41" s="182" t="str">
        <f>Feuil6!A26</f>
        <v>Frais de personnel (hors HS)</v>
      </c>
      <c r="R41" s="183">
        <f>Feuil6!B26</f>
        <v>7842954.4300000006</v>
      </c>
      <c r="S41" s="170">
        <f>Feuil6!C26</f>
        <v>2.5297404864045419</v>
      </c>
      <c r="T41" s="183">
        <f>Feuil6!D26</f>
        <v>1824197.84</v>
      </c>
      <c r="U41" s="170">
        <f>Feuil6!E26</f>
        <v>0.58839397477663458</v>
      </c>
      <c r="V41" s="183">
        <f>Feuil6!F26</f>
        <v>9751148.3777132817</v>
      </c>
      <c r="W41" s="184">
        <f>Feuil6!G26</f>
        <v>3.1452273579051324</v>
      </c>
      <c r="X41" s="183">
        <f>Feuil6!H26</f>
        <v>7363032.0122867171</v>
      </c>
      <c r="Y41" s="170">
        <f>Feuil6!I26</f>
        <v>2.374941783790832</v>
      </c>
      <c r="Z41" s="183">
        <f>Feuil6!J26</f>
        <v>14349227.809999999</v>
      </c>
      <c r="AA41" s="170">
        <f>Feuil6!K26</f>
        <v>4.6283352611037634</v>
      </c>
      <c r="AB41" s="183">
        <f>Feuil6!L26</f>
        <v>8791940.2599999998</v>
      </c>
      <c r="AC41" s="184">
        <f>Feuil6!M26</f>
        <v>2.8358353256136501</v>
      </c>
      <c r="AD41" s="183">
        <f>Feuil6!N26</f>
        <v>8213863.3799999999</v>
      </c>
      <c r="AE41" s="170">
        <f>Feuil6!O26</f>
        <v>2.6493769570686707</v>
      </c>
      <c r="AF41" s="183">
        <f>Feuil6!P26</f>
        <v>6651126.4100000011</v>
      </c>
      <c r="AG41" s="170">
        <f>Feuil6!Q26</f>
        <v>2.1453170370609298</v>
      </c>
      <c r="AH41" s="183">
        <f>Feuil6!R26</f>
        <v>59857158.309999987</v>
      </c>
      <c r="AI41" s="184">
        <f>Feuil6!S26</f>
        <v>19.306892336225523</v>
      </c>
      <c r="AJ41" s="183">
        <f>Feuil6!T26</f>
        <v>0</v>
      </c>
      <c r="AK41" s="184">
        <f>Feuil6!U26</f>
        <v>0</v>
      </c>
      <c r="AL41" s="183">
        <f>Feuil6!V26</f>
        <v>27084645.48</v>
      </c>
      <c r="AM41" s="170">
        <f>Feuil6!W26</f>
        <v>8.7361369802922297</v>
      </c>
      <c r="AN41" s="183">
        <f>Feuil6!X26</f>
        <v>9288941.2500000019</v>
      </c>
      <c r="AO41" s="170">
        <f>Feuil6!Y26</f>
        <v>2.9961427119956139</v>
      </c>
    </row>
    <row r="42" spans="1:41" x14ac:dyDescent="0.25">
      <c r="Q42" s="185" t="str">
        <f>Feuil6!A27</f>
        <v>Salaires et appointements</v>
      </c>
      <c r="R42" s="186">
        <f>Feuil6!B27</f>
        <v>1563993.1099999999</v>
      </c>
      <c r="S42" s="171">
        <f>Feuil6!C27</f>
        <v>0.50446508724962091</v>
      </c>
      <c r="T42" s="186">
        <f>Feuil6!D27</f>
        <v>348995.82</v>
      </c>
      <c r="U42" s="171">
        <f>Feuil6!E27</f>
        <v>0.11256840305776861</v>
      </c>
      <c r="V42" s="186">
        <f>Feuil6!F27</f>
        <v>1912368.7209195753</v>
      </c>
      <c r="W42" s="187">
        <f>Feuil6!G27</f>
        <v>0.61683344222158354</v>
      </c>
      <c r="X42" s="186">
        <f>Feuil6!H27</f>
        <v>1444017.8290804245</v>
      </c>
      <c r="Y42" s="171">
        <f>Feuil6!I27</f>
        <v>0.4657671286909088</v>
      </c>
      <c r="Z42" s="186">
        <f>Feuil6!J27</f>
        <v>2734253.46</v>
      </c>
      <c r="AA42" s="171">
        <f>Feuil6!K27</f>
        <v>0.88193189691320195</v>
      </c>
      <c r="AB42" s="186">
        <f>Feuil6!L27</f>
        <v>1707104.66</v>
      </c>
      <c r="AC42" s="187">
        <f>Feuil6!M27</f>
        <v>0.55062563622875205</v>
      </c>
      <c r="AD42" s="186">
        <f>Feuil6!N27</f>
        <v>1522528.48</v>
      </c>
      <c r="AE42" s="171">
        <f>Feuil6!O27</f>
        <v>0.49109069444892428</v>
      </c>
      <c r="AF42" s="186">
        <f>Feuil6!P27</f>
        <v>1291697.26</v>
      </c>
      <c r="AG42" s="171">
        <f>Feuil6!Q27</f>
        <v>0.41663621585007904</v>
      </c>
      <c r="AH42" s="186">
        <f>Feuil6!R27</f>
        <v>11559861.780000001</v>
      </c>
      <c r="AI42" s="187">
        <f>Feuil6!S27</f>
        <v>3.7286268361126345</v>
      </c>
      <c r="AJ42" s="186">
        <f>Feuil6!T27</f>
        <v>0</v>
      </c>
      <c r="AK42" s="187">
        <f>Feuil6!U27</f>
        <v>0</v>
      </c>
      <c r="AL42" s="186">
        <f>Feuil6!V27</f>
        <v>6510564.0600000005</v>
      </c>
      <c r="AM42" s="171">
        <f>Feuil6!W27</f>
        <v>2.0999787310905398</v>
      </c>
      <c r="AN42" s="186">
        <f>Feuil6!X27</f>
        <v>1809731.17</v>
      </c>
      <c r="AO42" s="171">
        <f>Feuil6!Y27</f>
        <v>0.58372775860400605</v>
      </c>
    </row>
    <row r="43" spans="1:41" x14ac:dyDescent="0.25">
      <c r="Q43" s="185" t="str">
        <f>Feuil6!A28</f>
        <v xml:space="preserve">Indemnités </v>
      </c>
      <c r="R43" s="186">
        <f>Feuil6!B28</f>
        <v>3236721.5000000005</v>
      </c>
      <c r="S43" s="171">
        <f>Feuil6!C28</f>
        <v>1.0440026771602751</v>
      </c>
      <c r="T43" s="186">
        <f>Feuil6!D28</f>
        <v>772339.78</v>
      </c>
      <c r="U43" s="171">
        <f>Feuil6!E28</f>
        <v>0.24911775634616007</v>
      </c>
      <c r="V43" s="186">
        <f>Feuil6!F28</f>
        <v>4137132.9613533951</v>
      </c>
      <c r="W43" s="187">
        <f>Feuil6!G28</f>
        <v>1.3344298814157969</v>
      </c>
      <c r="X43" s="186">
        <f>Feuil6!H28</f>
        <v>3123923.5886466047</v>
      </c>
      <c r="Y43" s="171">
        <f>Feuil6!I28</f>
        <v>1.0076197750690594</v>
      </c>
      <c r="Z43" s="186">
        <f>Feuil6!J28</f>
        <v>6241445.8499999996</v>
      </c>
      <c r="AA43" s="171">
        <f>Feuil6!K28</f>
        <v>2.0131748056639678</v>
      </c>
      <c r="AB43" s="186">
        <f>Feuil6!L28</f>
        <v>3709644.69</v>
      </c>
      <c r="AC43" s="187">
        <f>Feuil6!M28</f>
        <v>1.1965437828597232</v>
      </c>
      <c r="AD43" s="186">
        <f>Feuil6!N28</f>
        <v>3542971.3499999996</v>
      </c>
      <c r="AE43" s="171">
        <f>Feuil6!O28</f>
        <v>1.1427833919298132</v>
      </c>
      <c r="AF43" s="186">
        <f>Feuil6!P28</f>
        <v>2543560.4500000002</v>
      </c>
      <c r="AG43" s="171">
        <f>Feuil6!Q28</f>
        <v>0.82042397509918397</v>
      </c>
      <c r="AH43" s="186">
        <f>Feuil6!R28</f>
        <v>23799804.009999994</v>
      </c>
      <c r="AI43" s="187">
        <f>Feuil6!S28</f>
        <v>7.6766132342031401</v>
      </c>
      <c r="AJ43" s="186">
        <f>Feuil6!T28</f>
        <v>0</v>
      </c>
      <c r="AK43" s="187">
        <f>Feuil6!U28</f>
        <v>0</v>
      </c>
      <c r="AL43" s="186">
        <f>Feuil6!V28</f>
        <v>9693403.8999999985</v>
      </c>
      <c r="AM43" s="171">
        <f>Feuil6!W28</f>
        <v>3.1266019094926292</v>
      </c>
      <c r="AN43" s="186">
        <f>Feuil6!X28</f>
        <v>3066698.5000000005</v>
      </c>
      <c r="AO43" s="171">
        <f>Feuil6!Y28</f>
        <v>0.98916185530432554</v>
      </c>
    </row>
    <row r="44" spans="1:41" x14ac:dyDescent="0.25">
      <c r="Q44" s="185" t="str">
        <f>Feuil6!A29</f>
        <v xml:space="preserve">PFA et gratifications </v>
      </c>
      <c r="R44" s="186">
        <f>Feuil6!B29</f>
        <v>1732180.02</v>
      </c>
      <c r="S44" s="171">
        <f>Feuil6!C29</f>
        <v>0.55871367932135596</v>
      </c>
      <c r="T44" s="186">
        <f>Feuil6!D29</f>
        <v>399802.98</v>
      </c>
      <c r="U44" s="171">
        <f>Feuil6!E29</f>
        <v>0.12895622359126535</v>
      </c>
      <c r="V44" s="186">
        <f>Feuil6!F29</f>
        <v>2098638.9497288624</v>
      </c>
      <c r="W44" s="187">
        <f>Feuil6!G29</f>
        <v>0.67691479848042524</v>
      </c>
      <c r="X44" s="186">
        <f>Feuil6!H29</f>
        <v>1584669.3302711374</v>
      </c>
      <c r="Y44" s="171">
        <f>Feuil6!I29</f>
        <v>0.51113419032710949</v>
      </c>
      <c r="Z44" s="186">
        <f>Feuil6!J29</f>
        <v>3047598.7700000005</v>
      </c>
      <c r="AA44" s="171">
        <f>Feuil6!K29</f>
        <v>0.98300124826629698</v>
      </c>
      <c r="AB44" s="186">
        <f>Feuil6!L29</f>
        <v>1907394.1300000001</v>
      </c>
      <c r="AC44" s="187">
        <f>Feuil6!M29</f>
        <v>0.61522889075250786</v>
      </c>
      <c r="AD44" s="186">
        <f>Feuil6!N29</f>
        <v>1774775.46</v>
      </c>
      <c r="AE44" s="171">
        <f>Feuil6!O29</f>
        <v>0.5724528142437828</v>
      </c>
      <c r="AF44" s="186">
        <f>Feuil6!P29</f>
        <v>1318953.77</v>
      </c>
      <c r="AG44" s="171">
        <f>Feuil6!Q29</f>
        <v>0.42542778763345485</v>
      </c>
      <c r="AH44" s="186">
        <f>Feuil6!R29</f>
        <v>12151064.610000001</v>
      </c>
      <c r="AI44" s="187">
        <f>Feuil6!S29</f>
        <v>3.9193189723575141</v>
      </c>
      <c r="AJ44" s="186">
        <f>Feuil6!T29</f>
        <v>0</v>
      </c>
      <c r="AK44" s="187">
        <f>Feuil6!U29</f>
        <v>0</v>
      </c>
      <c r="AL44" s="186">
        <f>Feuil6!V29</f>
        <v>5822205.1099999994</v>
      </c>
      <c r="AM44" s="171">
        <f>Feuil6!W29</f>
        <v>1.8779489436506143</v>
      </c>
      <c r="AN44" s="186">
        <f>Feuil6!X29</f>
        <v>1948287.73</v>
      </c>
      <c r="AO44" s="171">
        <f>Feuil6!Y29</f>
        <v>0.62841909815179176</v>
      </c>
    </row>
    <row r="45" spans="1:41" x14ac:dyDescent="0.25">
      <c r="Q45" s="185" t="str">
        <f>Feuil6!A30</f>
        <v xml:space="preserve">Autres charges du personnel </v>
      </c>
      <c r="R45" s="186">
        <f>Feuil6!B30</f>
        <v>0</v>
      </c>
      <c r="S45" s="171">
        <f>Feuil6!C30</f>
        <v>0</v>
      </c>
      <c r="T45" s="186">
        <f>Feuil6!D30</f>
        <v>0</v>
      </c>
      <c r="U45" s="171">
        <f>Feuil6!E30</f>
        <v>0</v>
      </c>
      <c r="V45" s="186">
        <f>Feuil6!F30</f>
        <v>0</v>
      </c>
      <c r="W45" s="187">
        <f>Feuil6!G30</f>
        <v>0</v>
      </c>
      <c r="X45" s="186">
        <f>Feuil6!H30</f>
        <v>0</v>
      </c>
      <c r="Y45" s="171">
        <f>Feuil6!I30</f>
        <v>0</v>
      </c>
      <c r="Z45" s="186">
        <f>Feuil6!J30</f>
        <v>0</v>
      </c>
      <c r="AA45" s="171">
        <f>Feuil6!K30</f>
        <v>0</v>
      </c>
      <c r="AB45" s="186">
        <f>Feuil6!L30</f>
        <v>0</v>
      </c>
      <c r="AC45" s="187">
        <f>Feuil6!M30</f>
        <v>0</v>
      </c>
      <c r="AD45" s="186">
        <f>Feuil6!N30</f>
        <v>0</v>
      </c>
      <c r="AE45" s="171">
        <f>Feuil6!O30</f>
        <v>0</v>
      </c>
      <c r="AF45" s="186">
        <f>Feuil6!P30</f>
        <v>0</v>
      </c>
      <c r="AG45" s="171">
        <f>Feuil6!Q30</f>
        <v>0</v>
      </c>
      <c r="AH45" s="186">
        <f>Feuil6!R30</f>
        <v>77950</v>
      </c>
      <c r="AI45" s="187">
        <f>Feuil6!S30</f>
        <v>2.5142728123084861E-2</v>
      </c>
      <c r="AJ45" s="186">
        <f>Feuil6!T30</f>
        <v>0</v>
      </c>
      <c r="AK45" s="187">
        <f>Feuil6!U30</f>
        <v>0</v>
      </c>
      <c r="AL45" s="186">
        <f>Feuil6!V30</f>
        <v>0</v>
      </c>
      <c r="AM45" s="171">
        <f>Feuil6!W30</f>
        <v>0</v>
      </c>
      <c r="AN45" s="186">
        <f>Feuil6!X30</f>
        <v>262421.66000000003</v>
      </c>
      <c r="AO45" s="171">
        <f>Feuil6!Y30</f>
        <v>8.4643957036415834E-2</v>
      </c>
    </row>
    <row r="46" spans="1:41" x14ac:dyDescent="0.25">
      <c r="Q46" s="185" t="str">
        <f>Feuil6!A31</f>
        <v>Parts patronales</v>
      </c>
      <c r="R46" s="186">
        <f>Feuil6!B31</f>
        <v>1284634.4799999997</v>
      </c>
      <c r="S46" s="171">
        <f>Feuil6!C31</f>
        <v>0.41435812018191781</v>
      </c>
      <c r="T46" s="186">
        <f>Feuil6!D31</f>
        <v>288296.08</v>
      </c>
      <c r="U46" s="171">
        <f>Feuil6!E31</f>
        <v>9.2989736477115129E-2</v>
      </c>
      <c r="V46" s="186">
        <f>Feuil6!F31</f>
        <v>1588875.8802107999</v>
      </c>
      <c r="W46" s="187">
        <f>Feuil6!G31</f>
        <v>0.51249101061535973</v>
      </c>
      <c r="X46" s="186">
        <f>Feuil6!H31</f>
        <v>1199750.3797892001</v>
      </c>
      <c r="Y46" s="171">
        <f>Feuil6!I31</f>
        <v>0.38697880198342099</v>
      </c>
      <c r="Z46" s="186">
        <f>Feuil6!J31</f>
        <v>2315190.2100000004</v>
      </c>
      <c r="AA46" s="171">
        <f>Feuil6!K31</f>
        <v>0.74676328419830351</v>
      </c>
      <c r="AB46" s="186">
        <f>Feuil6!L31</f>
        <v>1452964.6600000001</v>
      </c>
      <c r="AC46" s="187">
        <f>Feuil6!M31</f>
        <v>0.46865292391058933</v>
      </c>
      <c r="AD46" s="186">
        <f>Feuil6!N31</f>
        <v>1344626.63</v>
      </c>
      <c r="AE46" s="171">
        <f>Feuil6!O31</f>
        <v>0.43370855401090214</v>
      </c>
      <c r="AF46" s="186">
        <f>Feuil6!P31</f>
        <v>1014653.48</v>
      </c>
      <c r="AG46" s="171">
        <f>Feuil6!Q31</f>
        <v>0.32727590233203235</v>
      </c>
      <c r="AH46" s="186">
        <f>Feuil6!R31</f>
        <v>9310594.3600000031</v>
      </c>
      <c r="AI46" s="187">
        <f>Feuil6!S31</f>
        <v>3.0031269102990041</v>
      </c>
      <c r="AJ46" s="186">
        <f>Feuil6!T31</f>
        <v>0</v>
      </c>
      <c r="AK46" s="187">
        <f>Feuil6!U31</f>
        <v>0</v>
      </c>
      <c r="AL46" s="186">
        <f>Feuil6!V31</f>
        <v>4625710.3899999997</v>
      </c>
      <c r="AM46" s="171">
        <f>Feuil6!W31</f>
        <v>1.4920202528787536</v>
      </c>
      <c r="AN46" s="186">
        <f>Feuil6!X31</f>
        <v>1498107.1200000003</v>
      </c>
      <c r="AO46" s="171">
        <f>Feuil6!Y31</f>
        <v>0.48321359868399844</v>
      </c>
    </row>
    <row r="47" spans="1:41" x14ac:dyDescent="0.25">
      <c r="Q47" s="185" t="str">
        <f>Feuil6!A32</f>
        <v>Encouragement à l'accès à la prop.</v>
      </c>
      <c r="R47" s="186">
        <f>Feuil6!B32</f>
        <v>25425.319999999996</v>
      </c>
      <c r="S47" s="171">
        <f>Feuil6!C32</f>
        <v>8.200922491371802E-3</v>
      </c>
      <c r="T47" s="186">
        <f>Feuil6!D32</f>
        <v>14763.18</v>
      </c>
      <c r="U47" s="171">
        <f>Feuil6!E32</f>
        <v>4.7618553043253875E-3</v>
      </c>
      <c r="V47" s="186">
        <f>Feuil6!F32</f>
        <v>14131.865500649201</v>
      </c>
      <c r="W47" s="187">
        <f>Feuil6!G32</f>
        <v>4.558225171966971E-3</v>
      </c>
      <c r="X47" s="186">
        <f>Feuil6!H32</f>
        <v>10670.884499350799</v>
      </c>
      <c r="Y47" s="171">
        <f>Feuil6!I32</f>
        <v>3.4418877203337738E-3</v>
      </c>
      <c r="Z47" s="186">
        <f>Feuil6!J32</f>
        <v>10739.52</v>
      </c>
      <c r="AA47" s="171">
        <f>Feuil6!K32</f>
        <v>3.4640260619940009E-3</v>
      </c>
      <c r="AB47" s="186">
        <f>Feuil6!L32</f>
        <v>14832.12</v>
      </c>
      <c r="AC47" s="187">
        <f>Feuil6!M32</f>
        <v>4.7840918620778638E-3</v>
      </c>
      <c r="AD47" s="186">
        <f>Feuil6!N32</f>
        <v>28961.46</v>
      </c>
      <c r="AE47" s="171">
        <f>Feuil6!O32</f>
        <v>9.3415024352482019E-3</v>
      </c>
      <c r="AF47" s="186">
        <f>Feuil6!P32</f>
        <v>482261.45</v>
      </c>
      <c r="AG47" s="171">
        <f>Feuil6!Q32</f>
        <v>0.1555531561461794</v>
      </c>
      <c r="AH47" s="186">
        <f>Feuil6!R32</f>
        <v>2957883.5500000003</v>
      </c>
      <c r="AI47" s="187">
        <f>Feuil6!S32</f>
        <v>0.95406365513014879</v>
      </c>
      <c r="AJ47" s="186">
        <f>Feuil6!T32</f>
        <v>0</v>
      </c>
      <c r="AK47" s="187">
        <f>Feuil6!U32</f>
        <v>0</v>
      </c>
      <c r="AL47" s="186">
        <f>Feuil6!V32</f>
        <v>432762.02</v>
      </c>
      <c r="AM47" s="171">
        <f>Feuil6!W32</f>
        <v>0.13958714317969229</v>
      </c>
      <c r="AN47" s="186">
        <f>Feuil6!X32</f>
        <v>703695.07000000007</v>
      </c>
      <c r="AO47" s="171">
        <f>Feuil6!Y32</f>
        <v>0.22697644421507598</v>
      </c>
    </row>
    <row r="48" spans="1:41" x14ac:dyDescent="0.25">
      <c r="Q48" s="192" t="str">
        <f>Feuil6!A33</f>
        <v>Pièces de rechange</v>
      </c>
      <c r="R48" s="193">
        <f>Feuil6!B33</f>
        <v>2586088.79</v>
      </c>
      <c r="S48" s="174">
        <f>Feuil6!C33</f>
        <v>0.83414146695481084</v>
      </c>
      <c r="T48" s="193">
        <f>Feuil6!D33</f>
        <v>0</v>
      </c>
      <c r="U48" s="174">
        <f>Feuil6!E33</f>
        <v>0</v>
      </c>
      <c r="V48" s="193">
        <f>Feuil6!F33</f>
        <v>11666833.3805</v>
      </c>
      <c r="W48" s="194">
        <f>Feuil6!G33</f>
        <v>3.7631304649550041</v>
      </c>
      <c r="X48" s="193">
        <f>Feuil6!H33</f>
        <v>9111208.5594999995</v>
      </c>
      <c r="Y48" s="174">
        <f>Feuil6!I33</f>
        <v>2.9388151338580135</v>
      </c>
      <c r="Z48" s="193">
        <f>Feuil6!J33</f>
        <v>6739361.2000000002</v>
      </c>
      <c r="AA48" s="174">
        <f>Feuil6!K33</f>
        <v>2.1737771183433861</v>
      </c>
      <c r="AB48" s="193">
        <f>Feuil6!L33</f>
        <v>2756485.18</v>
      </c>
      <c r="AC48" s="194">
        <f>Feuil6!M33</f>
        <v>0.88910272554268943</v>
      </c>
      <c r="AD48" s="193">
        <f>Feuil6!N33</f>
        <v>1484192.65</v>
      </c>
      <c r="AE48" s="174">
        <f>Feuil6!O33</f>
        <v>0.47872549430700251</v>
      </c>
      <c r="AF48" s="193">
        <f>Feuil6!P33</f>
        <v>1023346.03</v>
      </c>
      <c r="AG48" s="174">
        <f>Feuil6!Q33</f>
        <v>0.33007967938586591</v>
      </c>
      <c r="AH48" s="193">
        <f>Feuil6!R33</f>
        <v>881636.15</v>
      </c>
      <c r="AI48" s="194">
        <f>Feuil6!S33</f>
        <v>0.28437123826726446</v>
      </c>
      <c r="AJ48" s="193">
        <f>Feuil6!T33</f>
        <v>704567.26</v>
      </c>
      <c r="AK48" s="194">
        <f>Feuil6!U33</f>
        <v>0.22725776860303842</v>
      </c>
      <c r="AL48" s="193">
        <f>Feuil6!V33</f>
        <v>159749.18</v>
      </c>
      <c r="AM48" s="174">
        <f>Feuil6!W33</f>
        <v>5.1527007063832529E-2</v>
      </c>
      <c r="AN48" s="193">
        <f>Feuil6!X33</f>
        <v>134989.18</v>
      </c>
      <c r="AO48" s="174">
        <f>Feuil6!Y33</f>
        <v>4.354068315969422E-2</v>
      </c>
    </row>
    <row r="49" spans="17:41" x14ac:dyDescent="0.25">
      <c r="Q49" s="192" t="str">
        <f>Feuil6!A34</f>
        <v>Dotations aux amortissements</v>
      </c>
      <c r="R49" s="193">
        <f>Feuil6!B34</f>
        <v>5867230.7299999995</v>
      </c>
      <c r="S49" s="174">
        <f>Feuil6!C34</f>
        <v>1.8924719317485403</v>
      </c>
      <c r="T49" s="193">
        <f>Feuil6!D34</f>
        <v>0</v>
      </c>
      <c r="U49" s="174">
        <f>Feuil6!E34</f>
        <v>0</v>
      </c>
      <c r="V49" s="193">
        <f>Feuil6!F34</f>
        <v>15270499.874000002</v>
      </c>
      <c r="W49" s="194">
        <f>Feuil6!G34</f>
        <v>4.9254910408670138</v>
      </c>
      <c r="X49" s="193">
        <f>Feuil6!H34</f>
        <v>8696089.1059999987</v>
      </c>
      <c r="Y49" s="174">
        <f>Feuil6!I34</f>
        <v>2.8049185904589873</v>
      </c>
      <c r="Z49" s="193">
        <f>Feuil6!J34</f>
        <v>22013912.109999999</v>
      </c>
      <c r="AA49" s="174">
        <f>Feuil6!K34</f>
        <v>7.1005748185659447</v>
      </c>
      <c r="AB49" s="193">
        <f>Feuil6!L34</f>
        <v>941960.95000000019</v>
      </c>
      <c r="AC49" s="194">
        <f>Feuil6!M34</f>
        <v>0.30382896816437127</v>
      </c>
      <c r="AD49" s="193">
        <f>Feuil6!N34</f>
        <v>1104084.6899999997</v>
      </c>
      <c r="AE49" s="174">
        <f>Feuil6!O34</f>
        <v>0.35612188820436724</v>
      </c>
      <c r="AF49" s="193">
        <f>Feuil6!P34</f>
        <v>2287245.92</v>
      </c>
      <c r="AG49" s="174">
        <f>Feuil6!Q34</f>
        <v>0.73774986936748055</v>
      </c>
      <c r="AH49" s="193">
        <f>Feuil6!R34</f>
        <v>10615656.640000002</v>
      </c>
      <c r="AI49" s="194">
        <f>Feuil6!S34</f>
        <v>3.4240740057413808</v>
      </c>
      <c r="AJ49" s="193">
        <f>Feuil6!T34</f>
        <v>2719861.35</v>
      </c>
      <c r="AK49" s="194">
        <f>Feuil6!U34</f>
        <v>0.87728973002612654</v>
      </c>
      <c r="AL49" s="193">
        <f>Feuil6!V34</f>
        <v>18190712.629999995</v>
      </c>
      <c r="AM49" s="174">
        <f>Feuil6!W34</f>
        <v>5.8674040028384331</v>
      </c>
      <c r="AN49" s="193">
        <f>Feuil6!X34</f>
        <v>17164274.57</v>
      </c>
      <c r="AO49" s="174">
        <f>Feuil6!Y34</f>
        <v>5.5363269909363613</v>
      </c>
    </row>
    <row r="50" spans="17:41" x14ac:dyDescent="0.25">
      <c r="Q50" s="192" t="str">
        <f>Feuil6!A35</f>
        <v>Locations et redevance crédit bail</v>
      </c>
      <c r="R50" s="193">
        <f>Feuil6!B35</f>
        <v>0</v>
      </c>
      <c r="S50" s="174">
        <f>Feuil6!C35</f>
        <v>0</v>
      </c>
      <c r="T50" s="193">
        <f>Feuil6!D35</f>
        <v>0</v>
      </c>
      <c r="U50" s="174">
        <f>Feuil6!E35</f>
        <v>0</v>
      </c>
      <c r="V50" s="193">
        <f>Feuil6!F35</f>
        <v>0</v>
      </c>
      <c r="W50" s="194">
        <f>Feuil6!G35</f>
        <v>0</v>
      </c>
      <c r="X50" s="193">
        <f>Feuil6!H35</f>
        <v>0</v>
      </c>
      <c r="Y50" s="174">
        <f>Feuil6!I35</f>
        <v>0</v>
      </c>
      <c r="Z50" s="193">
        <f>Feuil6!J35</f>
        <v>0</v>
      </c>
      <c r="AA50" s="174">
        <f>Feuil6!K35</f>
        <v>0</v>
      </c>
      <c r="AB50" s="193">
        <f>Feuil6!L35</f>
        <v>0</v>
      </c>
      <c r="AC50" s="194">
        <f>Feuil6!M35</f>
        <v>0</v>
      </c>
      <c r="AD50" s="193">
        <f>Feuil6!N35</f>
        <v>0</v>
      </c>
      <c r="AE50" s="174">
        <f>Feuil6!O35</f>
        <v>0</v>
      </c>
      <c r="AF50" s="193">
        <f>Feuil6!P35</f>
        <v>0</v>
      </c>
      <c r="AG50" s="174">
        <f>Feuil6!Q35</f>
        <v>0</v>
      </c>
      <c r="AH50" s="193">
        <f>Feuil6!R35</f>
        <v>0</v>
      </c>
      <c r="AI50" s="194">
        <f>Feuil6!S35</f>
        <v>0</v>
      </c>
      <c r="AJ50" s="193">
        <f>Feuil6!T35</f>
        <v>0</v>
      </c>
      <c r="AK50" s="194">
        <f>Feuil6!U35</f>
        <v>0</v>
      </c>
      <c r="AL50" s="193">
        <f>Feuil6!V35</f>
        <v>4394.24</v>
      </c>
      <c r="AM50" s="174">
        <f>Feuil6!W35</f>
        <v>1.4173596103602877E-3</v>
      </c>
      <c r="AN50" s="193">
        <f>Feuil6!X35</f>
        <v>70000</v>
      </c>
      <c r="AO50" s="174">
        <f>Feuil6!Y35</f>
        <v>2.2578460149017838E-2</v>
      </c>
    </row>
    <row r="51" spans="17:41" x14ac:dyDescent="0.25">
      <c r="Q51" s="192" t="str">
        <f>Feuil6!A36</f>
        <v>Entretien &amp; Réparation</v>
      </c>
      <c r="R51" s="193">
        <f>Feuil6!B36</f>
        <v>0</v>
      </c>
      <c r="S51" s="174">
        <f>Feuil6!C36</f>
        <v>0</v>
      </c>
      <c r="T51" s="193">
        <f>Feuil6!D36</f>
        <v>0</v>
      </c>
      <c r="U51" s="174">
        <f>Feuil6!E36</f>
        <v>0</v>
      </c>
      <c r="V51" s="193">
        <f>Feuil6!F36</f>
        <v>1235506.4270984496</v>
      </c>
      <c r="W51" s="194">
        <f>Feuil6!G36</f>
        <v>0.39851189468711079</v>
      </c>
      <c r="X51" s="193">
        <f>Feuil6!H36</f>
        <v>460461.07290155045</v>
      </c>
      <c r="Y51" s="174">
        <f>Feuil6!I36</f>
        <v>0.14852145692402363</v>
      </c>
      <c r="Z51" s="193">
        <f>Feuil6!J36</f>
        <v>0</v>
      </c>
      <c r="AA51" s="174">
        <f>Feuil6!K36</f>
        <v>0</v>
      </c>
      <c r="AB51" s="193">
        <f>Feuil6!L36</f>
        <v>933209.86</v>
      </c>
      <c r="AC51" s="194">
        <f>Feuil6!M36</f>
        <v>0.30100630906686449</v>
      </c>
      <c r="AD51" s="193">
        <f>Feuil6!N36</f>
        <v>2325694.19</v>
      </c>
      <c r="AE51" s="174">
        <f>Feuil6!O36</f>
        <v>0.75015133696739023</v>
      </c>
      <c r="AF51" s="193">
        <f>Feuil6!P36</f>
        <v>431244.02</v>
      </c>
      <c r="AG51" s="174">
        <f>Feuil6!Q36</f>
        <v>0.1390975131438893</v>
      </c>
      <c r="AH51" s="193">
        <f>Feuil6!R36</f>
        <v>98147</v>
      </c>
      <c r="AI51" s="194">
        <f>Feuil6!S36</f>
        <v>3.1657258974937909E-2</v>
      </c>
      <c r="AJ51" s="193">
        <f>Feuil6!T36</f>
        <v>0</v>
      </c>
      <c r="AK51" s="194">
        <f>Feuil6!U36</f>
        <v>0</v>
      </c>
      <c r="AL51" s="193">
        <f>Feuil6!V36</f>
        <v>0</v>
      </c>
      <c r="AM51" s="174">
        <f>Feuil6!W36</f>
        <v>0</v>
      </c>
      <c r="AN51" s="193">
        <f>Feuil6!X36</f>
        <v>4091950.56</v>
      </c>
      <c r="AO51" s="174">
        <f>Feuil6!Y36</f>
        <v>1.319856323581589</v>
      </c>
    </row>
    <row r="52" spans="17:41" x14ac:dyDescent="0.25">
      <c r="Q52" s="192" t="str">
        <f>Feuil6!A37</f>
        <v xml:space="preserve">Transport du personnel </v>
      </c>
      <c r="R52" s="193">
        <f>Feuil6!B37</f>
        <v>0</v>
      </c>
      <c r="S52" s="174">
        <f>Feuil6!C37</f>
        <v>0</v>
      </c>
      <c r="T52" s="193">
        <f>Feuil6!D37</f>
        <v>0</v>
      </c>
      <c r="U52" s="174">
        <f>Feuil6!E37</f>
        <v>0</v>
      </c>
      <c r="V52" s="193">
        <f>Feuil6!F37</f>
        <v>0</v>
      </c>
      <c r="W52" s="194">
        <f>Feuil6!G37</f>
        <v>0</v>
      </c>
      <c r="X52" s="193">
        <f>Feuil6!H37</f>
        <v>0</v>
      </c>
      <c r="Y52" s="174">
        <f>Feuil6!I37</f>
        <v>0</v>
      </c>
      <c r="Z52" s="193">
        <f>Feuil6!J37</f>
        <v>0</v>
      </c>
      <c r="AA52" s="174">
        <f>Feuil6!K37</f>
        <v>0</v>
      </c>
      <c r="AB52" s="193">
        <f>Feuil6!L37</f>
        <v>0</v>
      </c>
      <c r="AC52" s="194">
        <f>Feuil6!M37</f>
        <v>0</v>
      </c>
      <c r="AD52" s="193">
        <f>Feuil6!N37</f>
        <v>0</v>
      </c>
      <c r="AE52" s="174">
        <f>Feuil6!O37</f>
        <v>0</v>
      </c>
      <c r="AF52" s="193">
        <f>Feuil6!P37</f>
        <v>0</v>
      </c>
      <c r="AG52" s="174">
        <f>Feuil6!Q37</f>
        <v>0</v>
      </c>
      <c r="AH52" s="193">
        <f>Feuil6!R37</f>
        <v>0</v>
      </c>
      <c r="AI52" s="194">
        <f>Feuil6!S37</f>
        <v>0</v>
      </c>
      <c r="AJ52" s="193">
        <f>Feuil6!T37</f>
        <v>0</v>
      </c>
      <c r="AK52" s="194">
        <f>Feuil6!U37</f>
        <v>0</v>
      </c>
      <c r="AL52" s="193">
        <f>Feuil6!V37</f>
        <v>0</v>
      </c>
      <c r="AM52" s="174">
        <f>Feuil6!W37</f>
        <v>0</v>
      </c>
      <c r="AN52" s="193">
        <f>Feuil6!X37</f>
        <v>4464982.49</v>
      </c>
      <c r="AO52" s="174">
        <f>Feuil6!Y37</f>
        <v>1.4401775602361062</v>
      </c>
    </row>
    <row r="53" spans="17:41" x14ac:dyDescent="0.25">
      <c r="Q53" s="192" t="str">
        <f>Feuil6!A38</f>
        <v>Consulting, honoraires, recherche</v>
      </c>
      <c r="R53" s="193">
        <f>Feuil6!B38</f>
        <v>0</v>
      </c>
      <c r="S53" s="174">
        <f>Feuil6!C38</f>
        <v>0</v>
      </c>
      <c r="T53" s="193">
        <f>Feuil6!D38</f>
        <v>0</v>
      </c>
      <c r="U53" s="174">
        <f>Feuil6!E38</f>
        <v>0</v>
      </c>
      <c r="V53" s="193">
        <f>Feuil6!F38</f>
        <v>0</v>
      </c>
      <c r="W53" s="194">
        <f>Feuil6!G38</f>
        <v>0</v>
      </c>
      <c r="X53" s="193">
        <f>Feuil6!H38</f>
        <v>0</v>
      </c>
      <c r="Y53" s="174">
        <f>Feuil6!I38</f>
        <v>0</v>
      </c>
      <c r="Z53" s="193">
        <f>Feuil6!J38</f>
        <v>0</v>
      </c>
      <c r="AA53" s="174">
        <f>Feuil6!K38</f>
        <v>0</v>
      </c>
      <c r="AB53" s="193">
        <f>Feuil6!L38</f>
        <v>0</v>
      </c>
      <c r="AC53" s="194">
        <f>Feuil6!M38</f>
        <v>0</v>
      </c>
      <c r="AD53" s="193">
        <f>Feuil6!N38</f>
        <v>0</v>
      </c>
      <c r="AE53" s="174">
        <f>Feuil6!O38</f>
        <v>0</v>
      </c>
      <c r="AF53" s="193">
        <f>Feuil6!P38</f>
        <v>0</v>
      </c>
      <c r="AG53" s="174">
        <f>Feuil6!Q38</f>
        <v>0</v>
      </c>
      <c r="AH53" s="193">
        <f>Feuil6!R38</f>
        <v>0</v>
      </c>
      <c r="AI53" s="194">
        <f>Feuil6!S38</f>
        <v>0</v>
      </c>
      <c r="AJ53" s="193">
        <f>Feuil6!T38</f>
        <v>0</v>
      </c>
      <c r="AK53" s="194">
        <f>Feuil6!U38</f>
        <v>0</v>
      </c>
      <c r="AL53" s="193">
        <f>Feuil6!V38</f>
        <v>0</v>
      </c>
      <c r="AM53" s="174">
        <f>Feuil6!W38</f>
        <v>0</v>
      </c>
      <c r="AN53" s="193">
        <f>Feuil6!X38</f>
        <v>4710955.83</v>
      </c>
      <c r="AO53" s="174">
        <f>Feuil6!Y38</f>
        <v>1.5195161210205463</v>
      </c>
    </row>
    <row r="54" spans="17:41" ht="15.75" thickBot="1" x14ac:dyDescent="0.3">
      <c r="Q54" s="192" t="str">
        <f>Feuil6!A39</f>
        <v>Voyages et déplacements</v>
      </c>
      <c r="R54" s="193">
        <f>Feuil6!B39</f>
        <v>0</v>
      </c>
      <c r="S54" s="174">
        <f>Feuil6!C39</f>
        <v>0</v>
      </c>
      <c r="T54" s="193">
        <f>Feuil6!D39</f>
        <v>0</v>
      </c>
      <c r="U54" s="174">
        <f>Feuil6!E39</f>
        <v>0</v>
      </c>
      <c r="V54" s="193">
        <f>Feuil6!F39</f>
        <v>0</v>
      </c>
      <c r="W54" s="194">
        <f>Feuil6!G39</f>
        <v>0</v>
      </c>
      <c r="X54" s="193">
        <f>Feuil6!H39</f>
        <v>0</v>
      </c>
      <c r="Y54" s="174">
        <f>Feuil6!I39</f>
        <v>0</v>
      </c>
      <c r="Z54" s="193">
        <f>Feuil6!J39</f>
        <v>0</v>
      </c>
      <c r="AA54" s="174">
        <f>Feuil6!K39</f>
        <v>0</v>
      </c>
      <c r="AB54" s="193">
        <f>Feuil6!L39</f>
        <v>0</v>
      </c>
      <c r="AC54" s="194">
        <f>Feuil6!M39</f>
        <v>0</v>
      </c>
      <c r="AD54" s="193">
        <f>Feuil6!N39</f>
        <v>0</v>
      </c>
      <c r="AE54" s="174">
        <f>Feuil6!O39</f>
        <v>0</v>
      </c>
      <c r="AF54" s="193">
        <f>Feuil6!P39</f>
        <v>0</v>
      </c>
      <c r="AG54" s="174">
        <f>Feuil6!Q39</f>
        <v>0</v>
      </c>
      <c r="AH54" s="193">
        <f>Feuil6!R39</f>
        <v>0</v>
      </c>
      <c r="AI54" s="194">
        <f>Feuil6!S39</f>
        <v>0</v>
      </c>
      <c r="AJ54" s="193">
        <f>Feuil6!T39</f>
        <v>0</v>
      </c>
      <c r="AK54" s="194">
        <f>Feuil6!U39</f>
        <v>0</v>
      </c>
      <c r="AL54" s="193">
        <f>Feuil6!V39</f>
        <v>0</v>
      </c>
      <c r="AM54" s="174">
        <f>Feuil6!W39</f>
        <v>0</v>
      </c>
      <c r="AN54" s="195">
        <f>Feuil6!X39</f>
        <v>1494.6</v>
      </c>
      <c r="AO54" s="174">
        <f>Feuil6!Y39</f>
        <v>4.820823791246008E-4</v>
      </c>
    </row>
    <row r="55" spans="17:41" x14ac:dyDescent="0.25">
      <c r="Q55" s="192" t="str">
        <f>Feuil6!A40</f>
        <v>Diverses &amp; Autres Charges externes</v>
      </c>
      <c r="R55" s="193">
        <f>Feuil6!B40</f>
        <v>4041782.59</v>
      </c>
      <c r="S55" s="174">
        <f>Feuil6!C40</f>
        <v>1.3036746734187015</v>
      </c>
      <c r="T55" s="193">
        <f>Feuil6!D40</f>
        <v>0</v>
      </c>
      <c r="U55" s="174">
        <f>Feuil6!E40</f>
        <v>0</v>
      </c>
      <c r="V55" s="193">
        <f>Feuil6!F40</f>
        <v>187920.59115557931</v>
      </c>
      <c r="W55" s="194">
        <f>Feuil6!G40</f>
        <v>6.0613679694087451E-2</v>
      </c>
      <c r="X55" s="193">
        <f>Feuil6!H40</f>
        <v>179954.40884442069</v>
      </c>
      <c r="Y55" s="174">
        <f>Feuil6!I40</f>
        <v>5.8044192124768794E-2</v>
      </c>
      <c r="Z55" s="193">
        <f>Feuil6!J40</f>
        <v>0</v>
      </c>
      <c r="AA55" s="174">
        <f>Feuil6!K40</f>
        <v>0</v>
      </c>
      <c r="AB55" s="193">
        <f>Feuil6!L40</f>
        <v>0</v>
      </c>
      <c r="AC55" s="194">
        <f>Feuil6!M40</f>
        <v>0</v>
      </c>
      <c r="AD55" s="193">
        <f>Feuil6!N40</f>
        <v>0</v>
      </c>
      <c r="AE55" s="174">
        <f>Feuil6!O40</f>
        <v>0</v>
      </c>
      <c r="AF55" s="193">
        <f>Feuil6!P40</f>
        <v>0</v>
      </c>
      <c r="AG55" s="174">
        <f>Feuil6!Q40</f>
        <v>0</v>
      </c>
      <c r="AH55" s="193">
        <f>Feuil6!R40</f>
        <v>0</v>
      </c>
      <c r="AI55" s="194">
        <f>Feuil6!S40</f>
        <v>0</v>
      </c>
      <c r="AJ55" s="193">
        <f>Feuil6!T40</f>
        <v>0</v>
      </c>
      <c r="AK55" s="194">
        <f>Feuil6!U40</f>
        <v>0</v>
      </c>
      <c r="AL55" s="193">
        <f>Feuil6!V40</f>
        <v>0</v>
      </c>
      <c r="AM55" s="174">
        <f>Feuil6!W40</f>
        <v>0</v>
      </c>
      <c r="AN55" s="193">
        <f>Feuil6!X40</f>
        <v>3293133.7199999997</v>
      </c>
      <c r="AO55" s="174">
        <f>Feuil6!Y40</f>
        <v>1.0621984066058123</v>
      </c>
    </row>
    <row r="56" spans="17:41" x14ac:dyDescent="0.25">
      <c r="Q56" s="192" t="str">
        <f>Feuil6!A41</f>
        <v>Taxes Services Communaux</v>
      </c>
      <c r="R56" s="193">
        <f>Feuil6!B41</f>
        <v>0</v>
      </c>
      <c r="S56" s="174">
        <f>Feuil6!C41</f>
        <v>0</v>
      </c>
      <c r="T56" s="193">
        <f>Feuil6!D41</f>
        <v>0</v>
      </c>
      <c r="U56" s="174">
        <f>Feuil6!E41</f>
        <v>0</v>
      </c>
      <c r="V56" s="193">
        <f>Feuil6!F41</f>
        <v>0</v>
      </c>
      <c r="W56" s="194">
        <f>Feuil6!G41</f>
        <v>0</v>
      </c>
      <c r="X56" s="193">
        <f>Feuil6!H41</f>
        <v>0</v>
      </c>
      <c r="Y56" s="174">
        <f>Feuil6!I41</f>
        <v>0</v>
      </c>
      <c r="Z56" s="193">
        <f>Feuil6!J41</f>
        <v>0</v>
      </c>
      <c r="AA56" s="174">
        <f>Feuil6!K41</f>
        <v>0</v>
      </c>
      <c r="AB56" s="193">
        <f>Feuil6!L41</f>
        <v>0</v>
      </c>
      <c r="AC56" s="194">
        <f>Feuil6!M41</f>
        <v>0</v>
      </c>
      <c r="AD56" s="193">
        <f>Feuil6!N41</f>
        <v>0</v>
      </c>
      <c r="AE56" s="174">
        <f>Feuil6!O41</f>
        <v>0</v>
      </c>
      <c r="AF56" s="193">
        <f>Feuil6!P41</f>
        <v>0</v>
      </c>
      <c r="AG56" s="174">
        <f>Feuil6!Q41</f>
        <v>0</v>
      </c>
      <c r="AH56" s="193">
        <f>Feuil6!R41</f>
        <v>0</v>
      </c>
      <c r="AI56" s="194">
        <f>Feuil6!S41</f>
        <v>0</v>
      </c>
      <c r="AJ56" s="193">
        <f>Feuil6!T41</f>
        <v>0</v>
      </c>
      <c r="AK56" s="194">
        <f>Feuil6!U41</f>
        <v>0</v>
      </c>
      <c r="AL56" s="193">
        <f>Feuil6!V41</f>
        <v>0</v>
      </c>
      <c r="AM56" s="174">
        <f>Feuil6!W41</f>
        <v>0</v>
      </c>
      <c r="AN56" s="193">
        <f>Feuil6!X41</f>
        <v>13828357.51</v>
      </c>
      <c r="AO56" s="174">
        <f>Feuil6!Y41</f>
        <v>4.4603288423700933</v>
      </c>
    </row>
    <row r="57" spans="17:41" ht="15.75" thickBot="1" x14ac:dyDescent="0.3">
      <c r="Q57" s="196" t="str">
        <f>Feuil6!A42</f>
        <v>Taxe profesionnelle</v>
      </c>
      <c r="R57" s="195">
        <f>Feuil6!B42</f>
        <v>0</v>
      </c>
      <c r="S57" s="175">
        <f>Feuil6!C42</f>
        <v>0</v>
      </c>
      <c r="T57" s="195">
        <f>Feuil6!D42</f>
        <v>0</v>
      </c>
      <c r="U57" s="175">
        <f>Feuil6!E42</f>
        <v>0</v>
      </c>
      <c r="V57" s="195">
        <f>Feuil6!F42</f>
        <v>0</v>
      </c>
      <c r="W57" s="197">
        <f>Feuil6!G42</f>
        <v>0</v>
      </c>
      <c r="X57" s="195">
        <f>Feuil6!H42</f>
        <v>0</v>
      </c>
      <c r="Y57" s="175">
        <f>Feuil6!I42</f>
        <v>0</v>
      </c>
      <c r="Z57" s="195">
        <f>Feuil6!J42</f>
        <v>0</v>
      </c>
      <c r="AA57" s="175">
        <f>Feuil6!K42</f>
        <v>0</v>
      </c>
      <c r="AB57" s="195">
        <f>Feuil6!L42</f>
        <v>0</v>
      </c>
      <c r="AC57" s="197">
        <f>Feuil6!M42</f>
        <v>0</v>
      </c>
      <c r="AD57" s="195">
        <f>Feuil6!N42</f>
        <v>0</v>
      </c>
      <c r="AE57" s="175">
        <f>Feuil6!O42</f>
        <v>0</v>
      </c>
      <c r="AF57" s="195">
        <f>Feuil6!P42</f>
        <v>0</v>
      </c>
      <c r="AG57" s="175">
        <f>Feuil6!Q42</f>
        <v>0</v>
      </c>
      <c r="AH57" s="195">
        <f>Feuil6!R42</f>
        <v>0</v>
      </c>
      <c r="AI57" s="197">
        <f>Feuil6!S42</f>
        <v>0</v>
      </c>
      <c r="AJ57" s="195">
        <f>Feuil6!T42</f>
        <v>0</v>
      </c>
      <c r="AK57" s="197">
        <f>Feuil6!U42</f>
        <v>0</v>
      </c>
      <c r="AL57" s="195">
        <f>Feuil6!V42</f>
        <v>0</v>
      </c>
      <c r="AM57" s="175">
        <f>Feuil6!W42</f>
        <v>0</v>
      </c>
      <c r="AN57" s="195">
        <f>Feuil6!X42</f>
        <v>0</v>
      </c>
      <c r="AO57" s="175">
        <f>Feuil6!Y42</f>
        <v>0</v>
      </c>
    </row>
    <row r="58" spans="17:41" x14ac:dyDescent="0.25">
      <c r="Q58" s="198">
        <f>Feuil6!A43</f>
        <v>0</v>
      </c>
      <c r="R58" s="176">
        <f>Feuil6!B43</f>
        <v>0</v>
      </c>
      <c r="S58" s="176">
        <f>Feuil6!C43</f>
        <v>0</v>
      </c>
      <c r="T58" s="176">
        <f>Feuil6!D43</f>
        <v>0</v>
      </c>
      <c r="U58" s="176">
        <f>Feuil6!E43</f>
        <v>0</v>
      </c>
      <c r="V58" s="176">
        <f>Feuil6!F43</f>
        <v>0</v>
      </c>
      <c r="W58" s="176">
        <f>Feuil6!G43</f>
        <v>0</v>
      </c>
      <c r="X58" s="176">
        <f>Feuil6!H43</f>
        <v>0</v>
      </c>
      <c r="Y58" s="176">
        <f>Feuil6!I43</f>
        <v>0</v>
      </c>
      <c r="Z58" s="176">
        <f>Feuil6!J43</f>
        <v>0</v>
      </c>
      <c r="AA58" s="176">
        <f>Feuil6!K43</f>
        <v>0</v>
      </c>
      <c r="AB58" s="176">
        <f>Feuil6!L43</f>
        <v>0</v>
      </c>
      <c r="AC58" s="176">
        <f>Feuil6!M43</f>
        <v>0</v>
      </c>
      <c r="AD58" s="176">
        <f>Feuil6!N43</f>
        <v>0</v>
      </c>
      <c r="AE58" s="176">
        <f>Feuil6!O43</f>
        <v>0</v>
      </c>
      <c r="AF58" s="176">
        <f>Feuil6!P43</f>
        <v>0</v>
      </c>
      <c r="AG58" s="176">
        <f>Feuil6!Q43</f>
        <v>0</v>
      </c>
      <c r="AH58" s="176">
        <f>Feuil6!R43</f>
        <v>0</v>
      </c>
      <c r="AI58" s="176">
        <f>Feuil6!S43</f>
        <v>0</v>
      </c>
      <c r="AJ58" s="176">
        <f>Feuil6!T43</f>
        <v>0</v>
      </c>
      <c r="AK58" s="176">
        <f>Feuil6!U43</f>
        <v>0</v>
      </c>
      <c r="AL58" s="176">
        <f>Feuil6!V43</f>
        <v>0</v>
      </c>
      <c r="AM58" s="176">
        <f>Feuil6!W43</f>
        <v>0</v>
      </c>
      <c r="AN58" s="176">
        <f>Feuil6!X43</f>
        <v>0</v>
      </c>
      <c r="AO58" s="176">
        <f>Feuil6!Y43</f>
        <v>0</v>
      </c>
    </row>
    <row r="59" spans="17:41" ht="15.75" thickBot="1" x14ac:dyDescent="0.3">
      <c r="Q59" s="196" t="str">
        <f>Feuil6!A44</f>
        <v xml:space="preserve">Variation de stocks de produits finis (+/-) </v>
      </c>
      <c r="R59" s="195">
        <f>Feuil6!B44</f>
        <v>0</v>
      </c>
      <c r="S59" s="175">
        <f>Feuil6!C44</f>
        <v>0</v>
      </c>
      <c r="T59" s="195">
        <f>Feuil6!D44</f>
        <v>0</v>
      </c>
      <c r="U59" s="175">
        <f>Feuil6!E44</f>
        <v>0</v>
      </c>
      <c r="V59" s="195">
        <f>Feuil6!F44</f>
        <v>0</v>
      </c>
      <c r="W59" s="197">
        <f>Feuil6!G44</f>
        <v>0</v>
      </c>
      <c r="X59" s="195">
        <f>Feuil6!H44</f>
        <v>0</v>
      </c>
      <c r="Y59" s="175">
        <f>Feuil6!I44</f>
        <v>0</v>
      </c>
      <c r="Z59" s="195">
        <f>Feuil6!J44</f>
        <v>0</v>
      </c>
      <c r="AA59" s="175">
        <f>Feuil6!K44</f>
        <v>0</v>
      </c>
      <c r="AB59" s="195">
        <f>Feuil6!L44</f>
        <v>0</v>
      </c>
      <c r="AC59" s="197">
        <f>Feuil6!M44</f>
        <v>0</v>
      </c>
      <c r="AD59" s="195">
        <f>Feuil6!N44</f>
        <v>0</v>
      </c>
      <c r="AE59" s="175">
        <f>Feuil6!O44</f>
        <v>0</v>
      </c>
      <c r="AF59" s="195">
        <f>Feuil6!P44</f>
        <v>0</v>
      </c>
      <c r="AG59" s="175">
        <f>Feuil6!Q44</f>
        <v>0</v>
      </c>
      <c r="AH59" s="195">
        <f>Feuil6!R44</f>
        <v>0</v>
      </c>
      <c r="AI59" s="197">
        <f>Feuil6!S44</f>
        <v>0</v>
      </c>
      <c r="AJ59" s="195">
        <f>Feuil6!T44</f>
        <v>0</v>
      </c>
      <c r="AK59" s="197">
        <f>Feuil6!U44</f>
        <v>0</v>
      </c>
      <c r="AL59" s="195">
        <f>Feuil6!V44</f>
        <v>0</v>
      </c>
      <c r="AM59" s="175">
        <f>Feuil6!W44</f>
        <v>0</v>
      </c>
      <c r="AN59" s="195">
        <f>Feuil6!X44</f>
        <v>-102800471.68000001</v>
      </c>
      <c r="AO59" s="175">
        <f>Feuil6!Y44</f>
        <v>-33.158233616101668</v>
      </c>
    </row>
    <row r="60" spans="17:41" ht="15.75" thickBot="1" x14ac:dyDescent="0.3">
      <c r="Q60" s="198">
        <f>Feuil6!A45</f>
        <v>0</v>
      </c>
      <c r="R60" s="176">
        <f>Feuil6!B45</f>
        <v>0</v>
      </c>
      <c r="S60" s="176">
        <f>Feuil6!C45</f>
        <v>0</v>
      </c>
      <c r="T60" s="176">
        <f>Feuil6!D45</f>
        <v>0</v>
      </c>
      <c r="U60" s="176">
        <f>Feuil6!E45</f>
        <v>0</v>
      </c>
      <c r="V60" s="176">
        <f>Feuil6!F45</f>
        <v>0</v>
      </c>
      <c r="W60" s="176">
        <f>Feuil6!G45</f>
        <v>0</v>
      </c>
      <c r="X60" s="176">
        <f>Feuil6!H45</f>
        <v>0</v>
      </c>
      <c r="Y60" s="176">
        <f>Feuil6!I45</f>
        <v>0</v>
      </c>
      <c r="Z60" s="176">
        <f>Feuil6!J45</f>
        <v>0</v>
      </c>
      <c r="AA60" s="176">
        <f>Feuil6!K45</f>
        <v>0</v>
      </c>
      <c r="AB60" s="176">
        <f>Feuil6!L45</f>
        <v>0</v>
      </c>
      <c r="AC60" s="176">
        <f>Feuil6!M45</f>
        <v>0</v>
      </c>
      <c r="AD60" s="176">
        <f>Feuil6!N45</f>
        <v>0</v>
      </c>
      <c r="AE60" s="176">
        <f>Feuil6!O45</f>
        <v>0</v>
      </c>
      <c r="AF60" s="176">
        <f>Feuil6!P45</f>
        <v>0</v>
      </c>
      <c r="AG60" s="176">
        <f>Feuil6!Q45</f>
        <v>0</v>
      </c>
      <c r="AH60" s="176">
        <f>Feuil6!R45</f>
        <v>0</v>
      </c>
      <c r="AI60" s="176">
        <f>Feuil6!S45</f>
        <v>0</v>
      </c>
      <c r="AJ60" s="176">
        <f>Feuil6!T45</f>
        <v>0</v>
      </c>
      <c r="AK60" s="176">
        <f>Feuil6!U45</f>
        <v>0</v>
      </c>
      <c r="AL60" s="176">
        <f>Feuil6!V45</f>
        <v>0</v>
      </c>
      <c r="AM60" s="176">
        <f>Feuil6!W45</f>
        <v>0</v>
      </c>
      <c r="AN60" s="176">
        <f>Feuil6!X45</f>
        <v>0</v>
      </c>
      <c r="AO60" s="176">
        <f>Feuil6!Y45</f>
        <v>0</v>
      </c>
    </row>
    <row r="61" spans="17:41" ht="15.75" thickBot="1" x14ac:dyDescent="0.3">
      <c r="Q61" s="199" t="str">
        <f>Feuil6!A46</f>
        <v xml:space="preserve">TOTAL CHARGES </v>
      </c>
      <c r="R61" s="200">
        <f>Feuil6!B46</f>
        <v>27986031.82</v>
      </c>
      <c r="S61" s="201">
        <f>Feuil6!C46</f>
        <v>9.0268786311002156</v>
      </c>
      <c r="T61" s="200">
        <f>Feuil6!D46</f>
        <v>30185332</v>
      </c>
      <c r="U61" s="177">
        <f>Feuil6!E46</f>
        <v>9.7362616520981842</v>
      </c>
      <c r="V61" s="200">
        <f>Feuil6!F46</f>
        <v>82684405.680413008</v>
      </c>
      <c r="W61" s="202">
        <f>Feuil6!G46</f>
        <v>26.66980798000613</v>
      </c>
      <c r="X61" s="200">
        <f>Feuil6!H46</f>
        <v>41692374.099586986</v>
      </c>
      <c r="Y61" s="201">
        <f>Feuil6!I46</f>
        <v>13.447851530363831</v>
      </c>
      <c r="Z61" s="200">
        <f>Feuil6!J46</f>
        <v>126385340.25</v>
      </c>
      <c r="AA61" s="177">
        <f>Feuil6!K46</f>
        <v>40.76551954649549</v>
      </c>
      <c r="AB61" s="200">
        <f>Feuil6!L46</f>
        <v>24472030.059999999</v>
      </c>
      <c r="AC61" s="202">
        <f>Feuil6!M46</f>
        <v>7.8934393639325222</v>
      </c>
      <c r="AD61" s="200">
        <f>Feuil6!N46</f>
        <v>22489057.509999998</v>
      </c>
      <c r="AE61" s="201">
        <f>Feuil6!O46</f>
        <v>7.2538326968357891</v>
      </c>
      <c r="AF61" s="200">
        <f>Feuil6!P46</f>
        <v>15706704.73</v>
      </c>
      <c r="AG61" s="177">
        <f>Feuil6!Q46</f>
        <v>5.0661886688384996</v>
      </c>
      <c r="AH61" s="200">
        <f>Feuil6!R46</f>
        <v>56074499.039999999</v>
      </c>
      <c r="AI61" s="202">
        <f>Feuil6!S46</f>
        <v>18.086797742153983</v>
      </c>
      <c r="AJ61" s="200">
        <f>Feuil6!T46</f>
        <v>8846434.4700000007</v>
      </c>
      <c r="AK61" s="202">
        <f>Feuil6!U46</f>
        <v>2.8534124020256106</v>
      </c>
      <c r="AL61" s="200">
        <f>Feuil6!V46</f>
        <v>41433448.379999995</v>
      </c>
      <c r="AM61" s="201">
        <f>Feuil6!W46</f>
        <v>13.364335186917394</v>
      </c>
      <c r="AN61" s="200">
        <f>Feuil6!X46</f>
        <v>243164.80999999493</v>
      </c>
      <c r="AO61" s="177">
        <f>Feuil6!Y46</f>
        <v>7.8432671031833989E-2</v>
      </c>
    </row>
  </sheetData>
  <mergeCells count="12">
    <mergeCell ref="AN21:AO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autoPict="0" r:id="rId5">
            <anchor moveWithCells="1">
              <from>
                <xdr:col>0</xdr:col>
                <xdr:colOff>276225</xdr:colOff>
                <xdr:row>0</xdr:row>
                <xdr:rowOff>85725</xdr:rowOff>
              </from>
              <to>
                <xdr:col>1</xdr:col>
                <xdr:colOff>1295400</xdr:colOff>
                <xdr:row>0</xdr:row>
                <xdr:rowOff>476250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K24"/>
  <sheetViews>
    <sheetView topLeftCell="B1" zoomScale="70" zoomScaleNormal="70" workbookViewId="0">
      <selection activeCell="B23" sqref="B23:G24"/>
    </sheetView>
  </sheetViews>
  <sheetFormatPr baseColWidth="10" defaultRowHeight="15" x14ac:dyDescent="0.25"/>
  <cols>
    <col min="1" max="1" width="20" customWidth="1"/>
  </cols>
  <sheetData>
    <row r="1" spans="1:37" x14ac:dyDescent="0.25">
      <c r="A1" s="142" t="str">
        <f>'[1]TOTAL SONDEUSES SANS 45R3'!D180</f>
        <v>Equipement</v>
      </c>
      <c r="B1" s="142" t="str">
        <f>'[1]TOTAL SONDEUSES SANS 45R3'!E180</f>
        <v>Nature arrêt</v>
      </c>
      <c r="C1" s="143">
        <f>'[1]TOTAL SONDEUSES SANS 45R3'!F180</f>
        <v>42982</v>
      </c>
      <c r="D1" s="144">
        <f>'[1]TOTAL SONDEUSES SANS 45R3'!G180</f>
        <v>42983</v>
      </c>
      <c r="E1" s="144">
        <f>'[1]TOTAL SONDEUSES SANS 45R3'!H180</f>
        <v>42984</v>
      </c>
      <c r="F1" s="144">
        <f>'[1]TOTAL SONDEUSES SANS 45R3'!I180</f>
        <v>42985</v>
      </c>
      <c r="G1" s="144">
        <f>'[1]TOTAL SONDEUSES SANS 45R3'!J180</f>
        <v>42986</v>
      </c>
      <c r="H1" s="144">
        <f>'[1]TOTAL SONDEUSES SANS 45R3'!K180</f>
        <v>42987</v>
      </c>
      <c r="I1" s="144">
        <f>'[1]TOTAL SONDEUSES SANS 45R3'!L180</f>
        <v>42988</v>
      </c>
      <c r="J1" s="144">
        <f>'[1]TOTAL SONDEUSES SANS 45R3'!M180</f>
        <v>42989</v>
      </c>
      <c r="K1" s="144">
        <f>'[1]TOTAL SONDEUSES SANS 45R3'!N180</f>
        <v>42990</v>
      </c>
      <c r="L1" s="144">
        <f>'[1]TOTAL SONDEUSES SANS 45R3'!O180</f>
        <v>42991</v>
      </c>
      <c r="M1" s="144">
        <f>'[1]TOTAL SONDEUSES SANS 45R3'!P180</f>
        <v>42992</v>
      </c>
      <c r="N1" s="144">
        <f>'[1]TOTAL SONDEUSES SANS 45R3'!Q180</f>
        <v>42993</v>
      </c>
      <c r="O1" s="144">
        <f>'[1]TOTAL SONDEUSES SANS 45R3'!R180</f>
        <v>42994</v>
      </c>
      <c r="P1" s="144">
        <f>'[1]TOTAL SONDEUSES SANS 45R3'!S180</f>
        <v>42995</v>
      </c>
      <c r="Q1" s="144">
        <f>'[1]TOTAL SONDEUSES SANS 45R3'!T180</f>
        <v>42996</v>
      </c>
      <c r="R1" s="144">
        <f>'[1]TOTAL SONDEUSES SANS 45R3'!U180</f>
        <v>42997</v>
      </c>
      <c r="S1" s="144">
        <f>'[1]TOTAL SONDEUSES SANS 45R3'!V180</f>
        <v>42998</v>
      </c>
      <c r="T1" s="144">
        <f>'[1]TOTAL SONDEUSES SANS 45R3'!W180</f>
        <v>42999</v>
      </c>
      <c r="U1" s="144">
        <f>'[1]TOTAL SONDEUSES SANS 45R3'!X180</f>
        <v>43000</v>
      </c>
      <c r="V1" s="144">
        <f>'[1]TOTAL SONDEUSES SANS 45R3'!Y180</f>
        <v>43001</v>
      </c>
      <c r="W1" s="144">
        <f>'[1]TOTAL SONDEUSES SANS 45R3'!Z180</f>
        <v>43002</v>
      </c>
      <c r="X1" s="144">
        <f>'[1]TOTAL SONDEUSES SANS 45R3'!AA180</f>
        <v>43003</v>
      </c>
      <c r="Y1" s="144">
        <f>'[1]TOTAL SONDEUSES SANS 45R3'!AB180</f>
        <v>43004</v>
      </c>
      <c r="Z1" s="144">
        <f>'[1]TOTAL SONDEUSES SANS 45R3'!AC180</f>
        <v>43005</v>
      </c>
      <c r="AA1" s="144">
        <f>'[1]TOTAL SONDEUSES SANS 45R3'!AD180</f>
        <v>43006</v>
      </c>
      <c r="AB1" s="144">
        <f>'[1]TOTAL SONDEUSES SANS 45R3'!AE180</f>
        <v>43007</v>
      </c>
      <c r="AC1" s="144">
        <f>'[1]TOTAL SONDEUSES SANS 45R3'!AF180</f>
        <v>43008</v>
      </c>
      <c r="AD1" s="144">
        <f>'[1]TOTAL SONDEUSES SANS 45R3'!AG180</f>
        <v>43009</v>
      </c>
      <c r="AE1" s="144">
        <f>'[1]TOTAL SONDEUSES SANS 45R3'!AH180</f>
        <v>43010</v>
      </c>
      <c r="AF1" s="144">
        <f>'[1]TOTAL SONDEUSES SANS 45R3'!AI180</f>
        <v>43011</v>
      </c>
      <c r="AG1" s="144">
        <f>'[1]TOTAL SONDEUSES SANS 45R3'!AJ180</f>
        <v>43012</v>
      </c>
      <c r="AH1" s="144">
        <f>'[1]TOTAL SONDEUSES SANS 45R3'!AK180</f>
        <v>43013</v>
      </c>
      <c r="AI1" s="144">
        <f>'[1]TOTAL SONDEUSES SANS 45R3'!AL180</f>
        <v>43014</v>
      </c>
      <c r="AJ1" s="144">
        <f>'[1]TOTAL SONDEUSES SANS 45R3'!AM180</f>
        <v>43015</v>
      </c>
      <c r="AK1" s="144">
        <f>'[1]TOTAL SONDEUSES SANS 45R3'!AN180</f>
        <v>43016</v>
      </c>
    </row>
    <row r="2" spans="1:37" ht="19.5" customHeight="1" x14ac:dyDescent="0.25">
      <c r="A2" s="229" t="str">
        <f>'[1]TOTAL SONDEUSES SANS 45R3'!D181</f>
        <v>TOTAL SONDEUSES</v>
      </c>
      <c r="B2" s="145" t="str">
        <f>'[1]TOTAL SONDEUSES SANS 45R3'!E181</f>
        <v>A.D</v>
      </c>
      <c r="C2" s="146">
        <f>'[1]TOTAL SONDEUSES SANS 45R3'!F181</f>
        <v>0</v>
      </c>
      <c r="D2" s="146">
        <f>'[1]TOTAL SONDEUSES SANS 45R3'!G181</f>
        <v>0</v>
      </c>
      <c r="E2" s="146">
        <f>'[1]TOTAL SONDEUSES SANS 45R3'!H181</f>
        <v>0</v>
      </c>
      <c r="F2" s="146">
        <f>'[1]TOTAL SONDEUSES SANS 45R3'!I181</f>
        <v>0</v>
      </c>
      <c r="G2" s="146">
        <f>'[1]TOTAL SONDEUSES SANS 45R3'!J181</f>
        <v>0</v>
      </c>
      <c r="H2" s="146">
        <f>'[1]TOTAL SONDEUSES SANS 45R3'!K181</f>
        <v>0</v>
      </c>
      <c r="I2" s="146">
        <f>'[1]TOTAL SONDEUSES SANS 45R3'!L181</f>
        <v>0</v>
      </c>
      <c r="J2" s="146">
        <f>'[1]TOTAL SONDEUSES SANS 45R3'!M181</f>
        <v>0</v>
      </c>
      <c r="K2" s="146">
        <f>'[1]TOTAL SONDEUSES SANS 45R3'!N181</f>
        <v>0</v>
      </c>
      <c r="L2" s="146">
        <f>'[1]TOTAL SONDEUSES SANS 45R3'!O181</f>
        <v>0</v>
      </c>
      <c r="M2" s="146">
        <f>'[1]TOTAL SONDEUSES SANS 45R3'!P181</f>
        <v>0</v>
      </c>
      <c r="N2" s="146">
        <f>'[1]TOTAL SONDEUSES SANS 45R3'!Q181</f>
        <v>0</v>
      </c>
      <c r="O2" s="146">
        <f>'[1]TOTAL SONDEUSES SANS 45R3'!R181</f>
        <v>0</v>
      </c>
      <c r="P2" s="146">
        <f>'[1]TOTAL SONDEUSES SANS 45R3'!S181</f>
        <v>0</v>
      </c>
      <c r="Q2" s="146">
        <f>'[1]TOTAL SONDEUSES SANS 45R3'!T181</f>
        <v>0</v>
      </c>
      <c r="R2" s="146">
        <f>'[1]TOTAL SONDEUSES SANS 45R3'!U181</f>
        <v>0</v>
      </c>
      <c r="S2" s="146">
        <f>'[1]TOTAL SONDEUSES SANS 45R3'!V181</f>
        <v>0</v>
      </c>
      <c r="T2" s="146">
        <f>'[1]TOTAL SONDEUSES SANS 45R3'!W181</f>
        <v>0</v>
      </c>
      <c r="U2" s="146">
        <f>'[1]TOTAL SONDEUSES SANS 45R3'!X181</f>
        <v>0</v>
      </c>
      <c r="V2" s="146">
        <f>'[1]TOTAL SONDEUSES SANS 45R3'!Y181</f>
        <v>0</v>
      </c>
      <c r="W2" s="146">
        <f>'[1]TOTAL SONDEUSES SANS 45R3'!Z181</f>
        <v>0</v>
      </c>
      <c r="X2" s="146">
        <f>'[1]TOTAL SONDEUSES SANS 45R3'!AA181</f>
        <v>0</v>
      </c>
      <c r="Y2" s="146">
        <f>'[1]TOTAL SONDEUSES SANS 45R3'!AB181</f>
        <v>0</v>
      </c>
      <c r="Z2" s="146">
        <f>'[1]TOTAL SONDEUSES SANS 45R3'!AC181</f>
        <v>0</v>
      </c>
      <c r="AA2" s="146">
        <f>'[1]TOTAL SONDEUSES SANS 45R3'!AD181</f>
        <v>0</v>
      </c>
      <c r="AB2" s="146">
        <f>'[1]TOTAL SONDEUSES SANS 45R3'!AE181</f>
        <v>0</v>
      </c>
      <c r="AC2" s="146">
        <f>'[1]TOTAL SONDEUSES SANS 45R3'!AF181</f>
        <v>0</v>
      </c>
      <c r="AD2" s="146">
        <f>'[1]TOTAL SONDEUSES SANS 45R3'!AG181</f>
        <v>0</v>
      </c>
      <c r="AE2" s="146" t="e">
        <f>'[1]TOTAL SONDEUSES SANS 45R3'!AH181</f>
        <v>#REF!</v>
      </c>
      <c r="AF2" s="146" t="e">
        <f>'[1]TOTAL SONDEUSES SANS 45R3'!AI181</f>
        <v>#REF!</v>
      </c>
      <c r="AG2" s="146" t="e">
        <f>'[1]TOTAL SONDEUSES SANS 45R3'!AJ181</f>
        <v>#REF!</v>
      </c>
      <c r="AH2" s="146" t="e">
        <f>'[1]TOTAL SONDEUSES SANS 45R3'!AK181</f>
        <v>#REF!</v>
      </c>
      <c r="AI2" s="146" t="e">
        <f>'[1]TOTAL SONDEUSES SANS 45R3'!AL181</f>
        <v>#REF!</v>
      </c>
      <c r="AJ2" s="146" t="e">
        <f>'[1]TOTAL SONDEUSES SANS 45R3'!AM181</f>
        <v>#REF!</v>
      </c>
      <c r="AK2" s="146" t="e">
        <f>'[1]TOTAL SONDEUSES SANS 45R3'!AN181</f>
        <v>#REF!</v>
      </c>
    </row>
    <row r="3" spans="1:37" ht="20.25" customHeight="1" x14ac:dyDescent="0.25">
      <c r="A3" s="230"/>
      <c r="B3" s="145" t="str">
        <f>'[1]TOTAL SONDEUSES SANS 45R3'!E182</f>
        <v>A.Ext</v>
      </c>
      <c r="C3" s="146">
        <f>'[1]TOTAL SONDEUSES SANS 45R3'!F182</f>
        <v>8</v>
      </c>
      <c r="D3" s="146">
        <f>'[1]TOTAL SONDEUSES SANS 45R3'!G182</f>
        <v>0</v>
      </c>
      <c r="E3" s="146">
        <f>'[1]TOTAL SONDEUSES SANS 45R3'!H182</f>
        <v>0</v>
      </c>
      <c r="F3" s="146">
        <f>'[1]TOTAL SONDEUSES SANS 45R3'!I182</f>
        <v>0</v>
      </c>
      <c r="G3" s="146">
        <f>'[1]TOTAL SONDEUSES SANS 45R3'!J182</f>
        <v>14</v>
      </c>
      <c r="H3" s="146">
        <f>'[1]TOTAL SONDEUSES SANS 45R3'!K182</f>
        <v>0</v>
      </c>
      <c r="I3" s="146">
        <f>'[1]TOTAL SONDEUSES SANS 45R3'!L182</f>
        <v>16</v>
      </c>
      <c r="J3" s="146">
        <f>'[1]TOTAL SONDEUSES SANS 45R3'!M182</f>
        <v>0</v>
      </c>
      <c r="K3" s="146">
        <f>'[1]TOTAL SONDEUSES SANS 45R3'!N182</f>
        <v>0</v>
      </c>
      <c r="L3" s="146">
        <f>'[1]TOTAL SONDEUSES SANS 45R3'!O182</f>
        <v>0</v>
      </c>
      <c r="M3" s="146">
        <f>'[1]TOTAL SONDEUSES SANS 45R3'!P182</f>
        <v>0</v>
      </c>
      <c r="N3" s="146">
        <f>'[1]TOTAL SONDEUSES SANS 45R3'!Q182</f>
        <v>0</v>
      </c>
      <c r="O3" s="146">
        <f>'[1]TOTAL SONDEUSES SANS 45R3'!R182</f>
        <v>0</v>
      </c>
      <c r="P3" s="146">
        <f>'[1]TOTAL SONDEUSES SANS 45R3'!S182</f>
        <v>8</v>
      </c>
      <c r="Q3" s="146">
        <f>'[1]TOTAL SONDEUSES SANS 45R3'!T182</f>
        <v>0</v>
      </c>
      <c r="R3" s="146">
        <f>'[1]TOTAL SONDEUSES SANS 45R3'!U182</f>
        <v>0</v>
      </c>
      <c r="S3" s="146">
        <f>'[1]TOTAL SONDEUSES SANS 45R3'!V182</f>
        <v>0</v>
      </c>
      <c r="T3" s="146">
        <f>'[1]TOTAL SONDEUSES SANS 45R3'!W182</f>
        <v>0</v>
      </c>
      <c r="U3" s="146">
        <f>'[1]TOTAL SONDEUSES SANS 45R3'!X182</f>
        <v>0</v>
      </c>
      <c r="V3" s="146">
        <f>'[1]TOTAL SONDEUSES SANS 45R3'!Y182</f>
        <v>0</v>
      </c>
      <c r="W3" s="146">
        <f>'[1]TOTAL SONDEUSES SANS 45R3'!Z182</f>
        <v>0</v>
      </c>
      <c r="X3" s="146">
        <f>'[1]TOTAL SONDEUSES SANS 45R3'!AA182</f>
        <v>0</v>
      </c>
      <c r="Y3" s="146">
        <f>'[1]TOTAL SONDEUSES SANS 45R3'!AB182</f>
        <v>0</v>
      </c>
      <c r="Z3" s="146">
        <f>'[1]TOTAL SONDEUSES SANS 45R3'!AC182</f>
        <v>0</v>
      </c>
      <c r="AA3" s="146">
        <f>'[1]TOTAL SONDEUSES SANS 45R3'!AD182</f>
        <v>0</v>
      </c>
      <c r="AB3" s="146">
        <f>'[1]TOTAL SONDEUSES SANS 45R3'!AE182</f>
        <v>0</v>
      </c>
      <c r="AC3" s="146">
        <f>'[1]TOTAL SONDEUSES SANS 45R3'!AF182</f>
        <v>0</v>
      </c>
      <c r="AD3" s="146">
        <f>'[1]TOTAL SONDEUSES SANS 45R3'!AG182</f>
        <v>0</v>
      </c>
      <c r="AE3" s="146" t="e">
        <f>'[1]TOTAL SONDEUSES SANS 45R3'!AH182</f>
        <v>#REF!</v>
      </c>
      <c r="AF3" s="146" t="e">
        <f>'[1]TOTAL SONDEUSES SANS 45R3'!AI182</f>
        <v>#REF!</v>
      </c>
      <c r="AG3" s="146" t="e">
        <f>'[1]TOTAL SONDEUSES SANS 45R3'!AJ182</f>
        <v>#REF!</v>
      </c>
      <c r="AH3" s="146" t="e">
        <f>'[1]TOTAL SONDEUSES SANS 45R3'!AK182</f>
        <v>#REF!</v>
      </c>
      <c r="AI3" s="146" t="e">
        <f>'[1]TOTAL SONDEUSES SANS 45R3'!AL182</f>
        <v>#REF!</v>
      </c>
      <c r="AJ3" s="146" t="e">
        <f>'[1]TOTAL SONDEUSES SANS 45R3'!AM182</f>
        <v>#REF!</v>
      </c>
      <c r="AK3" s="146" t="e">
        <f>'[1]TOTAL SONDEUSES SANS 45R3'!AN182</f>
        <v>#REF!</v>
      </c>
    </row>
    <row r="4" spans="1:37" ht="20.25" customHeight="1" x14ac:dyDescent="0.25">
      <c r="A4" s="230"/>
      <c r="B4" s="145" t="str">
        <f>'[1]TOTAL SONDEUSES SANS 45R3'!E183</f>
        <v>A.Exp</v>
      </c>
      <c r="C4" s="146">
        <f>'[1]TOTAL SONDEUSES SANS 45R3'!F183</f>
        <v>5.25</v>
      </c>
      <c r="D4" s="146">
        <f>'[1]TOTAL SONDEUSES SANS 45R3'!G183</f>
        <v>6.25</v>
      </c>
      <c r="E4" s="146">
        <f>'[1]TOTAL SONDEUSES SANS 45R3'!H183</f>
        <v>2.75</v>
      </c>
      <c r="F4" s="146">
        <f>'[1]TOTAL SONDEUSES SANS 45R3'!I183</f>
        <v>4.75</v>
      </c>
      <c r="G4" s="146">
        <f>'[1]TOTAL SONDEUSES SANS 45R3'!J183</f>
        <v>8.5</v>
      </c>
      <c r="H4" s="146">
        <f>'[1]TOTAL SONDEUSES SANS 45R3'!K183</f>
        <v>4</v>
      </c>
      <c r="I4" s="146">
        <f>'[1]TOTAL SONDEUSES SANS 45R3'!L183</f>
        <v>3</v>
      </c>
      <c r="J4" s="146">
        <f>'[1]TOTAL SONDEUSES SANS 45R3'!M183</f>
        <v>5</v>
      </c>
      <c r="K4" s="146">
        <f>'[1]TOTAL SONDEUSES SANS 45R3'!N183</f>
        <v>20.25</v>
      </c>
      <c r="L4" s="146">
        <f>'[1]TOTAL SONDEUSES SANS 45R3'!O183</f>
        <v>6</v>
      </c>
      <c r="M4" s="146">
        <f>'[1]TOTAL SONDEUSES SANS 45R3'!P183</f>
        <v>5.25</v>
      </c>
      <c r="N4" s="146">
        <f>'[1]TOTAL SONDEUSES SANS 45R3'!Q183</f>
        <v>4.75</v>
      </c>
      <c r="O4" s="146">
        <f>'[1]TOTAL SONDEUSES SANS 45R3'!R183</f>
        <v>5.75</v>
      </c>
      <c r="P4" s="146">
        <f>'[1]TOTAL SONDEUSES SANS 45R3'!S183</f>
        <v>6</v>
      </c>
      <c r="Q4" s="146">
        <f>'[1]TOTAL SONDEUSES SANS 45R3'!T183</f>
        <v>0</v>
      </c>
      <c r="R4" s="146">
        <f>'[1]TOTAL SONDEUSES SANS 45R3'!U183</f>
        <v>0</v>
      </c>
      <c r="S4" s="146">
        <f>'[1]TOTAL SONDEUSES SANS 45R3'!V183</f>
        <v>0</v>
      </c>
      <c r="T4" s="146">
        <f>'[1]TOTAL SONDEUSES SANS 45R3'!W183</f>
        <v>0</v>
      </c>
      <c r="U4" s="146">
        <f>'[1]TOTAL SONDEUSES SANS 45R3'!X183</f>
        <v>0</v>
      </c>
      <c r="V4" s="146">
        <f>'[1]TOTAL SONDEUSES SANS 45R3'!Y183</f>
        <v>0</v>
      </c>
      <c r="W4" s="146">
        <f>'[1]TOTAL SONDEUSES SANS 45R3'!Z183</f>
        <v>0</v>
      </c>
      <c r="X4" s="146">
        <f>'[1]TOTAL SONDEUSES SANS 45R3'!AA183</f>
        <v>0</v>
      </c>
      <c r="Y4" s="146">
        <f>'[1]TOTAL SONDEUSES SANS 45R3'!AB183</f>
        <v>0</v>
      </c>
      <c r="Z4" s="146">
        <f>'[1]TOTAL SONDEUSES SANS 45R3'!AC183</f>
        <v>0</v>
      </c>
      <c r="AA4" s="146">
        <f>'[1]TOTAL SONDEUSES SANS 45R3'!AD183</f>
        <v>0</v>
      </c>
      <c r="AB4" s="146">
        <f>'[1]TOTAL SONDEUSES SANS 45R3'!AE183</f>
        <v>0</v>
      </c>
      <c r="AC4" s="146">
        <f>'[1]TOTAL SONDEUSES SANS 45R3'!AF183</f>
        <v>0</v>
      </c>
      <c r="AD4" s="146">
        <f>'[1]TOTAL SONDEUSES SANS 45R3'!AG183</f>
        <v>0</v>
      </c>
      <c r="AE4" s="146" t="e">
        <f>'[1]TOTAL SONDEUSES SANS 45R3'!AH183</f>
        <v>#REF!</v>
      </c>
      <c r="AF4" s="146" t="e">
        <f>'[1]TOTAL SONDEUSES SANS 45R3'!AI183</f>
        <v>#REF!</v>
      </c>
      <c r="AG4" s="146" t="e">
        <f>'[1]TOTAL SONDEUSES SANS 45R3'!AJ183</f>
        <v>#REF!</v>
      </c>
      <c r="AH4" s="146" t="e">
        <f>'[1]TOTAL SONDEUSES SANS 45R3'!AK183</f>
        <v>#REF!</v>
      </c>
      <c r="AI4" s="146" t="e">
        <f>'[1]TOTAL SONDEUSES SANS 45R3'!AL183</f>
        <v>#REF!</v>
      </c>
      <c r="AJ4" s="146" t="e">
        <f>'[1]TOTAL SONDEUSES SANS 45R3'!AM183</f>
        <v>#REF!</v>
      </c>
      <c r="AK4" s="146" t="e">
        <f>'[1]TOTAL SONDEUSES SANS 45R3'!AN183</f>
        <v>#REF!</v>
      </c>
    </row>
    <row r="5" spans="1:37" ht="20.25" customHeight="1" x14ac:dyDescent="0.25">
      <c r="A5" s="230"/>
      <c r="B5" s="145" t="str">
        <f>'[1]TOTAL SONDEUSES SANS 45R3'!E184</f>
        <v>A.Mat</v>
      </c>
      <c r="C5" s="146">
        <f>'[1]TOTAL SONDEUSES SANS 45R3'!F184</f>
        <v>55.75</v>
      </c>
      <c r="D5" s="146">
        <f>'[1]TOTAL SONDEUSES SANS 45R3'!G184</f>
        <v>56.75</v>
      </c>
      <c r="E5" s="146">
        <f>'[1]TOTAL SONDEUSES SANS 45R3'!H184</f>
        <v>49.75</v>
      </c>
      <c r="F5" s="146">
        <f>'[1]TOTAL SONDEUSES SANS 45R3'!I184</f>
        <v>50</v>
      </c>
      <c r="G5" s="146">
        <f>'[1]TOTAL SONDEUSES SANS 45R3'!J184</f>
        <v>48.75</v>
      </c>
      <c r="H5" s="146">
        <f>'[1]TOTAL SONDEUSES SANS 45R3'!K184</f>
        <v>60.5</v>
      </c>
      <c r="I5" s="146">
        <f>'[1]TOTAL SONDEUSES SANS 45R3'!L184</f>
        <v>48.5</v>
      </c>
      <c r="J5" s="146">
        <f>'[1]TOTAL SONDEUSES SANS 45R3'!M184</f>
        <v>61</v>
      </c>
      <c r="K5" s="146">
        <f>'[1]TOTAL SONDEUSES SANS 45R3'!N184</f>
        <v>58.5</v>
      </c>
      <c r="L5" s="146">
        <f>'[1]TOTAL SONDEUSES SANS 45R3'!O184</f>
        <v>48.75</v>
      </c>
      <c r="M5" s="146">
        <f>'[1]TOTAL SONDEUSES SANS 45R3'!P184</f>
        <v>51.75</v>
      </c>
      <c r="N5" s="146">
        <f>'[1]TOTAL SONDEUSES SANS 45R3'!Q184</f>
        <v>50.75</v>
      </c>
      <c r="O5" s="146">
        <f>'[1]TOTAL SONDEUSES SANS 45R3'!R184</f>
        <v>51.75</v>
      </c>
      <c r="P5" s="146">
        <f>'[1]TOTAL SONDEUSES SANS 45R3'!S184</f>
        <v>35</v>
      </c>
      <c r="Q5" s="146">
        <f>'[1]TOTAL SONDEUSES SANS 45R3'!T184</f>
        <v>0</v>
      </c>
      <c r="R5" s="146">
        <f>'[1]TOTAL SONDEUSES SANS 45R3'!U184</f>
        <v>0</v>
      </c>
      <c r="S5" s="146">
        <f>'[1]TOTAL SONDEUSES SANS 45R3'!V184</f>
        <v>0</v>
      </c>
      <c r="T5" s="146">
        <f>'[1]TOTAL SONDEUSES SANS 45R3'!W184</f>
        <v>0</v>
      </c>
      <c r="U5" s="146">
        <f>'[1]TOTAL SONDEUSES SANS 45R3'!X184</f>
        <v>0</v>
      </c>
      <c r="V5" s="146">
        <f>'[1]TOTAL SONDEUSES SANS 45R3'!Y184</f>
        <v>0</v>
      </c>
      <c r="W5" s="146">
        <f>'[1]TOTAL SONDEUSES SANS 45R3'!Z184</f>
        <v>0</v>
      </c>
      <c r="X5" s="146">
        <f>'[1]TOTAL SONDEUSES SANS 45R3'!AA184</f>
        <v>0</v>
      </c>
      <c r="Y5" s="146">
        <f>'[1]TOTAL SONDEUSES SANS 45R3'!AB184</f>
        <v>0</v>
      </c>
      <c r="Z5" s="146">
        <f>'[1]TOTAL SONDEUSES SANS 45R3'!AC184</f>
        <v>0</v>
      </c>
      <c r="AA5" s="146">
        <f>'[1]TOTAL SONDEUSES SANS 45R3'!AD184</f>
        <v>0</v>
      </c>
      <c r="AB5" s="146">
        <f>'[1]TOTAL SONDEUSES SANS 45R3'!AE184</f>
        <v>0</v>
      </c>
      <c r="AC5" s="146">
        <f>'[1]TOTAL SONDEUSES SANS 45R3'!AF184</f>
        <v>0</v>
      </c>
      <c r="AD5" s="146">
        <f>'[1]TOTAL SONDEUSES SANS 45R3'!AG184</f>
        <v>0</v>
      </c>
      <c r="AE5" s="146" t="e">
        <f>'[1]TOTAL SONDEUSES SANS 45R3'!AH184</f>
        <v>#REF!</v>
      </c>
      <c r="AF5" s="146" t="e">
        <f>'[1]TOTAL SONDEUSES SANS 45R3'!AI184</f>
        <v>#REF!</v>
      </c>
      <c r="AG5" s="146" t="e">
        <f>'[1]TOTAL SONDEUSES SANS 45R3'!AJ184</f>
        <v>#REF!</v>
      </c>
      <c r="AH5" s="146" t="e">
        <f>'[1]TOTAL SONDEUSES SANS 45R3'!AK184</f>
        <v>#REF!</v>
      </c>
      <c r="AI5" s="146" t="e">
        <f>'[1]TOTAL SONDEUSES SANS 45R3'!AL184</f>
        <v>#REF!</v>
      </c>
      <c r="AJ5" s="146" t="e">
        <f>'[1]TOTAL SONDEUSES SANS 45R3'!AM184</f>
        <v>#REF!</v>
      </c>
      <c r="AK5" s="146" t="e">
        <f>'[1]TOTAL SONDEUSES SANS 45R3'!AN184</f>
        <v>#REF!</v>
      </c>
    </row>
    <row r="6" spans="1:37" ht="20.25" customHeight="1" x14ac:dyDescent="0.25">
      <c r="A6" s="230"/>
      <c r="B6" s="147" t="str">
        <f>'[1]TOTAL SONDEUSES SANS 45R3'!E185</f>
        <v>Total arrêts</v>
      </c>
      <c r="C6" s="148">
        <f>'[1]TOTAL SONDEUSES SANS 45R3'!F185</f>
        <v>69</v>
      </c>
      <c r="D6" s="148">
        <f>'[1]TOTAL SONDEUSES SANS 45R3'!G185</f>
        <v>63</v>
      </c>
      <c r="E6" s="148">
        <f>'[1]TOTAL SONDEUSES SANS 45R3'!H185</f>
        <v>52.5</v>
      </c>
      <c r="F6" s="148">
        <f>'[1]TOTAL SONDEUSES SANS 45R3'!I185</f>
        <v>54.75</v>
      </c>
      <c r="G6" s="148">
        <f>'[1]TOTAL SONDEUSES SANS 45R3'!J185</f>
        <v>71.25</v>
      </c>
      <c r="H6" s="148">
        <f>'[1]TOTAL SONDEUSES SANS 45R3'!K185</f>
        <v>64.5</v>
      </c>
      <c r="I6" s="148">
        <f>'[1]TOTAL SONDEUSES SANS 45R3'!L185</f>
        <v>67.5</v>
      </c>
      <c r="J6" s="148">
        <f>'[1]TOTAL SONDEUSES SANS 45R3'!M185</f>
        <v>66</v>
      </c>
      <c r="K6" s="148">
        <f>'[1]TOTAL SONDEUSES SANS 45R3'!N185</f>
        <v>78.75</v>
      </c>
      <c r="L6" s="148">
        <f>'[1]TOTAL SONDEUSES SANS 45R3'!O185</f>
        <v>54.75</v>
      </c>
      <c r="M6" s="148">
        <f>'[1]TOTAL SONDEUSES SANS 45R3'!P185</f>
        <v>57</v>
      </c>
      <c r="N6" s="148">
        <f>'[1]TOTAL SONDEUSES SANS 45R3'!Q185</f>
        <v>55.5</v>
      </c>
      <c r="O6" s="148">
        <f>'[1]TOTAL SONDEUSES SANS 45R3'!R185</f>
        <v>57.5</v>
      </c>
      <c r="P6" s="148">
        <f>'[1]TOTAL SONDEUSES SANS 45R3'!S185</f>
        <v>49</v>
      </c>
      <c r="Q6" s="148">
        <f>'[1]TOTAL SONDEUSES SANS 45R3'!T185</f>
        <v>0</v>
      </c>
      <c r="R6" s="148">
        <f>'[1]TOTAL SONDEUSES SANS 45R3'!U185</f>
        <v>0</v>
      </c>
      <c r="S6" s="148">
        <f>'[1]TOTAL SONDEUSES SANS 45R3'!V185</f>
        <v>0</v>
      </c>
      <c r="T6" s="148">
        <f>'[1]TOTAL SONDEUSES SANS 45R3'!W185</f>
        <v>0</v>
      </c>
      <c r="U6" s="148">
        <f>'[1]TOTAL SONDEUSES SANS 45R3'!X185</f>
        <v>0</v>
      </c>
      <c r="V6" s="148">
        <f>'[1]TOTAL SONDEUSES SANS 45R3'!Y185</f>
        <v>0</v>
      </c>
      <c r="W6" s="148">
        <f>'[1]TOTAL SONDEUSES SANS 45R3'!Z185</f>
        <v>0</v>
      </c>
      <c r="X6" s="148">
        <f>'[1]TOTAL SONDEUSES SANS 45R3'!AA185</f>
        <v>0</v>
      </c>
      <c r="Y6" s="148">
        <f>'[1]TOTAL SONDEUSES SANS 45R3'!AB185</f>
        <v>0</v>
      </c>
      <c r="Z6" s="148">
        <f>'[1]TOTAL SONDEUSES SANS 45R3'!AC185</f>
        <v>0</v>
      </c>
      <c r="AA6" s="148">
        <f>'[1]TOTAL SONDEUSES SANS 45R3'!AD185</f>
        <v>0</v>
      </c>
      <c r="AB6" s="148">
        <f>'[1]TOTAL SONDEUSES SANS 45R3'!AE185</f>
        <v>0</v>
      </c>
      <c r="AC6" s="148">
        <f>'[1]TOTAL SONDEUSES SANS 45R3'!AF185</f>
        <v>0</v>
      </c>
      <c r="AD6" s="148">
        <f>'[1]TOTAL SONDEUSES SANS 45R3'!AG185</f>
        <v>0</v>
      </c>
      <c r="AE6" s="148" t="e">
        <f>'[1]TOTAL SONDEUSES SANS 45R3'!AH185</f>
        <v>#REF!</v>
      </c>
      <c r="AF6" s="148" t="e">
        <f>'[1]TOTAL SONDEUSES SANS 45R3'!AI185</f>
        <v>#REF!</v>
      </c>
      <c r="AG6" s="148" t="e">
        <f>'[1]TOTAL SONDEUSES SANS 45R3'!AJ185</f>
        <v>#REF!</v>
      </c>
      <c r="AH6" s="148" t="e">
        <f>'[1]TOTAL SONDEUSES SANS 45R3'!AK185</f>
        <v>#REF!</v>
      </c>
      <c r="AI6" s="148" t="e">
        <f>'[1]TOTAL SONDEUSES SANS 45R3'!AL185</f>
        <v>#REF!</v>
      </c>
      <c r="AJ6" s="148" t="e">
        <f>'[1]TOTAL SONDEUSES SANS 45R3'!AM185</f>
        <v>#REF!</v>
      </c>
      <c r="AK6" s="148" t="e">
        <f>'[1]TOTAL SONDEUSES SANS 45R3'!AN185</f>
        <v>#REF!</v>
      </c>
    </row>
    <row r="7" spans="1:37" ht="20.25" customHeight="1" x14ac:dyDescent="0.25">
      <c r="A7" s="230"/>
      <c r="B7" s="149" t="str">
        <f>'[1]TOTAL SONDEUSES SANS 45R3'!E186</f>
        <v>HTP</v>
      </c>
      <c r="C7" s="150">
        <f>'[1]TOTAL SONDEUSES SANS 45R3'!F186</f>
        <v>27</v>
      </c>
      <c r="D7" s="150">
        <f>'[1]TOTAL SONDEUSES SANS 45R3'!G186</f>
        <v>33</v>
      </c>
      <c r="E7" s="150">
        <f>'[1]TOTAL SONDEUSES SANS 45R3'!H186</f>
        <v>43.5</v>
      </c>
      <c r="F7" s="150">
        <f>'[1]TOTAL SONDEUSES SANS 45R3'!I186</f>
        <v>41.25</v>
      </c>
      <c r="G7" s="150">
        <f>'[1]TOTAL SONDEUSES SANS 45R3'!J186</f>
        <v>24.75</v>
      </c>
      <c r="H7" s="150">
        <f>'[1]TOTAL SONDEUSES SANS 45R3'!K186</f>
        <v>31.5</v>
      </c>
      <c r="I7" s="150">
        <f>'[1]TOTAL SONDEUSES SANS 45R3'!L186</f>
        <v>28.5</v>
      </c>
      <c r="J7" s="150">
        <f>'[1]TOTAL SONDEUSES SANS 45R3'!M186</f>
        <v>30</v>
      </c>
      <c r="K7" s="150">
        <f>'[1]TOTAL SONDEUSES SANS 45R3'!N186</f>
        <v>17.25</v>
      </c>
      <c r="L7" s="150">
        <f>'[1]TOTAL SONDEUSES SANS 45R3'!O186</f>
        <v>41.25</v>
      </c>
      <c r="M7" s="150">
        <f>'[1]TOTAL SONDEUSES SANS 45R3'!P186</f>
        <v>39</v>
      </c>
      <c r="N7" s="150">
        <f>'[1]TOTAL SONDEUSES SANS 45R3'!Q186</f>
        <v>40.5</v>
      </c>
      <c r="O7" s="150">
        <f>'[1]TOTAL SONDEUSES SANS 45R3'!R186</f>
        <v>38.5</v>
      </c>
      <c r="P7" s="150">
        <f>'[1]TOTAL SONDEUSES SANS 45R3'!S186</f>
        <v>47</v>
      </c>
      <c r="Q7" s="150">
        <f>'[1]TOTAL SONDEUSES SANS 45R3'!T186</f>
        <v>0</v>
      </c>
      <c r="R7" s="150">
        <f>'[1]TOTAL SONDEUSES SANS 45R3'!U186</f>
        <v>0</v>
      </c>
      <c r="S7" s="150">
        <f>'[1]TOTAL SONDEUSES SANS 45R3'!V186</f>
        <v>0</v>
      </c>
      <c r="T7" s="150">
        <f>'[1]TOTAL SONDEUSES SANS 45R3'!W186</f>
        <v>0</v>
      </c>
      <c r="U7" s="150">
        <f>'[1]TOTAL SONDEUSES SANS 45R3'!X186</f>
        <v>0</v>
      </c>
      <c r="V7" s="150">
        <f>'[1]TOTAL SONDEUSES SANS 45R3'!Y186</f>
        <v>0</v>
      </c>
      <c r="W7" s="150">
        <f>'[1]TOTAL SONDEUSES SANS 45R3'!Z186</f>
        <v>0</v>
      </c>
      <c r="X7" s="150">
        <f>'[1]TOTAL SONDEUSES SANS 45R3'!AA186</f>
        <v>0</v>
      </c>
      <c r="Y7" s="150">
        <f>'[1]TOTAL SONDEUSES SANS 45R3'!AB186</f>
        <v>0</v>
      </c>
      <c r="Z7" s="150">
        <f>'[1]TOTAL SONDEUSES SANS 45R3'!AC186</f>
        <v>0</v>
      </c>
      <c r="AA7" s="150">
        <f>'[1]TOTAL SONDEUSES SANS 45R3'!AD186</f>
        <v>0</v>
      </c>
      <c r="AB7" s="150">
        <f>'[1]TOTAL SONDEUSES SANS 45R3'!AE186</f>
        <v>0</v>
      </c>
      <c r="AC7" s="150">
        <f>'[1]TOTAL SONDEUSES SANS 45R3'!AF186</f>
        <v>0</v>
      </c>
      <c r="AD7" s="150">
        <f>'[1]TOTAL SONDEUSES SANS 45R3'!AG186</f>
        <v>0</v>
      </c>
      <c r="AE7" s="150" t="e">
        <f>'[1]TOTAL SONDEUSES SANS 45R3'!AH186</f>
        <v>#REF!</v>
      </c>
      <c r="AF7" s="150" t="e">
        <f>'[1]TOTAL SONDEUSES SANS 45R3'!AI186</f>
        <v>#REF!</v>
      </c>
      <c r="AG7" s="150" t="e">
        <f>'[1]TOTAL SONDEUSES SANS 45R3'!AJ186</f>
        <v>#REF!</v>
      </c>
      <c r="AH7" s="150" t="e">
        <f>'[1]TOTAL SONDEUSES SANS 45R3'!AK186</f>
        <v>#REF!</v>
      </c>
      <c r="AI7" s="150" t="e">
        <f>'[1]TOTAL SONDEUSES SANS 45R3'!AL186</f>
        <v>#REF!</v>
      </c>
      <c r="AJ7" s="150" t="e">
        <f>'[1]TOTAL SONDEUSES SANS 45R3'!AM186</f>
        <v>#REF!</v>
      </c>
      <c r="AK7" s="150" t="e">
        <f>'[1]TOTAL SONDEUSES SANS 45R3'!AN186</f>
        <v>#REF!</v>
      </c>
    </row>
    <row r="8" spans="1:37" ht="18.75" customHeight="1" x14ac:dyDescent="0.25">
      <c r="A8" s="230"/>
      <c r="B8" s="151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152"/>
      <c r="AK8" s="152"/>
    </row>
    <row r="9" spans="1:37" ht="18.75" customHeight="1" x14ac:dyDescent="0.25">
      <c r="A9" s="230"/>
      <c r="B9" s="153" t="str">
        <f>'[1]TOTAL SONDEUSES SANS 45R3'!E188</f>
        <v>UO</v>
      </c>
      <c r="C9" s="154">
        <f>'[1]TOTAL SONDEUSES SANS 45R3'!F188</f>
        <v>898</v>
      </c>
      <c r="D9" s="154">
        <f>'[1]TOTAL SONDEUSES SANS 45R3'!G188</f>
        <v>1074.4000000000001</v>
      </c>
      <c r="E9" s="154">
        <f>'[1]TOTAL SONDEUSES SANS 45R3'!H188</f>
        <v>1468</v>
      </c>
      <c r="F9" s="154">
        <f>'[1]TOTAL SONDEUSES SANS 45R3'!I188</f>
        <v>1472</v>
      </c>
      <c r="G9" s="154">
        <f>'[1]TOTAL SONDEUSES SANS 45R3'!J188</f>
        <v>48135</v>
      </c>
      <c r="H9" s="154">
        <f>'[1]TOTAL SONDEUSES SANS 45R3'!K188</f>
        <v>1251</v>
      </c>
      <c r="I9" s="154">
        <f>'[1]TOTAL SONDEUSES SANS 45R3'!L188</f>
        <v>1222</v>
      </c>
      <c r="J9" s="154">
        <f>'[1]TOTAL SONDEUSES SANS 45R3'!M188</f>
        <v>1185</v>
      </c>
      <c r="K9" s="154">
        <f>'[1]TOTAL SONDEUSES SANS 45R3'!N188</f>
        <v>617</v>
      </c>
      <c r="L9" s="154">
        <f>'[1]TOTAL SONDEUSES SANS 45R3'!O188</f>
        <v>1532</v>
      </c>
      <c r="M9" s="154">
        <f>'[1]TOTAL SONDEUSES SANS 45R3'!P188</f>
        <v>1548</v>
      </c>
      <c r="N9" s="154">
        <f>'[1]TOTAL SONDEUSES SANS 45R3'!Q188</f>
        <v>1578</v>
      </c>
      <c r="O9" s="154">
        <f>'[1]TOTAL SONDEUSES SANS 45R3'!R188</f>
        <v>1495</v>
      </c>
      <c r="P9" s="154">
        <f>'[1]TOTAL SONDEUSES SANS 45R3'!S188</f>
        <v>1828</v>
      </c>
      <c r="Q9" s="154">
        <f>'[1]TOTAL SONDEUSES SANS 45R3'!T188</f>
        <v>0</v>
      </c>
      <c r="R9" s="154">
        <f>'[1]TOTAL SONDEUSES SANS 45R3'!U188</f>
        <v>0</v>
      </c>
      <c r="S9" s="154">
        <f>'[1]TOTAL SONDEUSES SANS 45R3'!V188</f>
        <v>0</v>
      </c>
      <c r="T9" s="154">
        <f>'[1]TOTAL SONDEUSES SANS 45R3'!W188</f>
        <v>0</v>
      </c>
      <c r="U9" s="154">
        <f>'[1]TOTAL SONDEUSES SANS 45R3'!X188</f>
        <v>0</v>
      </c>
      <c r="V9" s="154">
        <f>'[1]TOTAL SONDEUSES SANS 45R3'!Y188</f>
        <v>0</v>
      </c>
      <c r="W9" s="154">
        <f>'[1]TOTAL SONDEUSES SANS 45R3'!Z188</f>
        <v>0</v>
      </c>
      <c r="X9" s="154">
        <f>'[1]TOTAL SONDEUSES SANS 45R3'!AA188</f>
        <v>0</v>
      </c>
      <c r="Y9" s="154">
        <f>'[1]TOTAL SONDEUSES SANS 45R3'!AB188</f>
        <v>0</v>
      </c>
      <c r="Z9" s="154">
        <f>'[1]TOTAL SONDEUSES SANS 45R3'!AC188</f>
        <v>0</v>
      </c>
      <c r="AA9" s="154">
        <f>'[1]TOTAL SONDEUSES SANS 45R3'!AD188</f>
        <v>0</v>
      </c>
      <c r="AB9" s="154">
        <f>'[1]TOTAL SONDEUSES SANS 45R3'!AE188</f>
        <v>0</v>
      </c>
      <c r="AC9" s="154">
        <f>'[1]TOTAL SONDEUSES SANS 45R3'!AF188</f>
        <v>0</v>
      </c>
      <c r="AD9" s="154">
        <f>'[1]TOTAL SONDEUSES SANS 45R3'!AG188</f>
        <v>0</v>
      </c>
      <c r="AE9" s="154" t="e">
        <f>'[1]TOTAL SONDEUSES SANS 45R3'!AH188</f>
        <v>#REF!</v>
      </c>
      <c r="AF9" s="154" t="e">
        <f>'[1]TOTAL SONDEUSES SANS 45R3'!AI188</f>
        <v>#REF!</v>
      </c>
      <c r="AG9" s="154" t="e">
        <f>'[1]TOTAL SONDEUSES SANS 45R3'!AJ188</f>
        <v>#REF!</v>
      </c>
      <c r="AH9" s="154" t="e">
        <f>'[1]TOTAL SONDEUSES SANS 45R3'!AK188</f>
        <v>#REF!</v>
      </c>
      <c r="AI9" s="154" t="e">
        <f>'[1]TOTAL SONDEUSES SANS 45R3'!AL188</f>
        <v>#REF!</v>
      </c>
      <c r="AJ9" s="154" t="e">
        <f>'[1]TOTAL SONDEUSES SANS 45R3'!AM188</f>
        <v>#REF!</v>
      </c>
      <c r="AK9" s="154" t="e">
        <f>'[1]TOTAL SONDEUSES SANS 45R3'!AN188</f>
        <v>#REF!</v>
      </c>
    </row>
    <row r="10" spans="1:37" ht="18.75" customHeight="1" x14ac:dyDescent="0.25">
      <c r="A10" s="230"/>
      <c r="B10" s="153" t="str">
        <f>'[1]TOTAL SONDEUSES SANS 45R3'!E189</f>
        <v>HM</v>
      </c>
      <c r="C10" s="154">
        <f>'[1]TOTAL SONDEUSES SANS 45R3'!F189</f>
        <v>29</v>
      </c>
      <c r="D10" s="154">
        <f>'[1]TOTAL SONDEUSES SANS 45R3'!G189</f>
        <v>33</v>
      </c>
      <c r="E10" s="154">
        <f>'[1]TOTAL SONDEUSES SANS 45R3'!H189</f>
        <v>43.599999999999994</v>
      </c>
      <c r="F10" s="154">
        <f>'[1]TOTAL SONDEUSES SANS 45R3'!I189</f>
        <v>41.3</v>
      </c>
      <c r="G10" s="154">
        <f>'[1]TOTAL SONDEUSES SANS 45R3'!J189</f>
        <v>30.8</v>
      </c>
      <c r="H10" s="154">
        <f>'[1]TOTAL SONDEUSES SANS 45R3'!K189</f>
        <v>31.5</v>
      </c>
      <c r="I10" s="154">
        <f>'[1]TOTAL SONDEUSES SANS 45R3'!L189</f>
        <v>28.5</v>
      </c>
      <c r="J10" s="154">
        <f>'[1]TOTAL SONDEUSES SANS 45R3'!M189</f>
        <v>31</v>
      </c>
      <c r="K10" s="154">
        <f>'[1]TOTAL SONDEUSES SANS 45R3'!N189</f>
        <v>17.3</v>
      </c>
      <c r="L10" s="154">
        <f>'[1]TOTAL SONDEUSES SANS 45R3'!O189</f>
        <v>41.3</v>
      </c>
      <c r="M10" s="154">
        <f>'[1]TOTAL SONDEUSES SANS 45R3'!P189</f>
        <v>39</v>
      </c>
      <c r="N10" s="154">
        <f>'[1]TOTAL SONDEUSES SANS 45R3'!Q189</f>
        <v>40.5</v>
      </c>
      <c r="O10" s="154">
        <f>'[1]TOTAL SONDEUSES SANS 45R3'!R189</f>
        <v>38.5</v>
      </c>
      <c r="P10" s="154">
        <f>'[1]TOTAL SONDEUSES SANS 45R3'!S189</f>
        <v>47.1</v>
      </c>
      <c r="Q10" s="154">
        <f>'[1]TOTAL SONDEUSES SANS 45R3'!T189</f>
        <v>0</v>
      </c>
      <c r="R10" s="154">
        <f>'[1]TOTAL SONDEUSES SANS 45R3'!U189</f>
        <v>0</v>
      </c>
      <c r="S10" s="154">
        <f>'[1]TOTAL SONDEUSES SANS 45R3'!V189</f>
        <v>0</v>
      </c>
      <c r="T10" s="154">
        <f>'[1]TOTAL SONDEUSES SANS 45R3'!W189</f>
        <v>0</v>
      </c>
      <c r="U10" s="154">
        <f>'[1]TOTAL SONDEUSES SANS 45R3'!X189</f>
        <v>0</v>
      </c>
      <c r="V10" s="154">
        <f>'[1]TOTAL SONDEUSES SANS 45R3'!Y189</f>
        <v>0</v>
      </c>
      <c r="W10" s="154">
        <f>'[1]TOTAL SONDEUSES SANS 45R3'!Z189</f>
        <v>0</v>
      </c>
      <c r="X10" s="154">
        <f>'[1]TOTAL SONDEUSES SANS 45R3'!AA189</f>
        <v>0</v>
      </c>
      <c r="Y10" s="154">
        <f>'[1]TOTAL SONDEUSES SANS 45R3'!AB189</f>
        <v>0</v>
      </c>
      <c r="Z10" s="154">
        <f>'[1]TOTAL SONDEUSES SANS 45R3'!AC189</f>
        <v>0</v>
      </c>
      <c r="AA10" s="154">
        <f>'[1]TOTAL SONDEUSES SANS 45R3'!AD189</f>
        <v>0</v>
      </c>
      <c r="AB10" s="154">
        <f>'[1]TOTAL SONDEUSES SANS 45R3'!AE189</f>
        <v>0</v>
      </c>
      <c r="AC10" s="154">
        <f>'[1]TOTAL SONDEUSES SANS 45R3'!AF189</f>
        <v>0</v>
      </c>
      <c r="AD10" s="154">
        <f>'[1]TOTAL SONDEUSES SANS 45R3'!AG189</f>
        <v>0</v>
      </c>
      <c r="AE10" s="154" t="e">
        <f>'[1]TOTAL SONDEUSES SANS 45R3'!AH189</f>
        <v>#REF!</v>
      </c>
      <c r="AF10" s="154" t="e">
        <f>'[1]TOTAL SONDEUSES SANS 45R3'!AI189</f>
        <v>#REF!</v>
      </c>
      <c r="AG10" s="154" t="e">
        <f>'[1]TOTAL SONDEUSES SANS 45R3'!AJ189</f>
        <v>#REF!</v>
      </c>
      <c r="AH10" s="154" t="e">
        <f>'[1]TOTAL SONDEUSES SANS 45R3'!AK189</f>
        <v>#REF!</v>
      </c>
      <c r="AI10" s="154" t="e">
        <f>'[1]TOTAL SONDEUSES SANS 45R3'!AL189</f>
        <v>#REF!</v>
      </c>
      <c r="AJ10" s="154" t="e">
        <f>'[1]TOTAL SONDEUSES SANS 45R3'!AM189</f>
        <v>#REF!</v>
      </c>
      <c r="AK10" s="154" t="e">
        <f>'[1]TOTAL SONDEUSES SANS 45R3'!AN189</f>
        <v>#REF!</v>
      </c>
    </row>
    <row r="11" spans="1:37" ht="18.75" customHeight="1" x14ac:dyDescent="0.25">
      <c r="A11" s="231"/>
      <c r="B11" s="155" t="str">
        <f>'[1]TOTAL SONDEUSES SANS 45R3'!E190</f>
        <v>Rend</v>
      </c>
      <c r="C11" s="156">
        <f>'[1]TOTAL SONDEUSES SANS 45R3'!F190</f>
        <v>30.96551724137931</v>
      </c>
      <c r="D11" s="156">
        <f>'[1]TOTAL SONDEUSES SANS 45R3'!G190</f>
        <v>32.557575757575762</v>
      </c>
      <c r="E11" s="156">
        <f>'[1]TOTAL SONDEUSES SANS 45R3'!H190</f>
        <v>33.669724770642205</v>
      </c>
      <c r="F11" s="156">
        <f>'[1]TOTAL SONDEUSES SANS 45R3'!I190</f>
        <v>35.641646489104119</v>
      </c>
      <c r="G11" s="156">
        <f>'[1]TOTAL SONDEUSES SANS 45R3'!J190</f>
        <v>1562.8246753246754</v>
      </c>
      <c r="H11" s="156">
        <f>'[1]TOTAL SONDEUSES SANS 45R3'!K190</f>
        <v>39.714285714285715</v>
      </c>
      <c r="I11" s="156">
        <f>'[1]TOTAL SONDEUSES SANS 45R3'!L190</f>
        <v>42.877192982456137</v>
      </c>
      <c r="J11" s="156">
        <f>'[1]TOTAL SONDEUSES SANS 45R3'!M190</f>
        <v>38.225806451612904</v>
      </c>
      <c r="K11" s="156">
        <f>'[1]TOTAL SONDEUSES SANS 45R3'!N190</f>
        <v>35.664739884393065</v>
      </c>
      <c r="L11" s="156">
        <f>'[1]TOTAL SONDEUSES SANS 45R3'!O190</f>
        <v>37.094430992736079</v>
      </c>
      <c r="M11" s="156">
        <f>'[1]TOTAL SONDEUSES SANS 45R3'!P190</f>
        <v>39.692307692307693</v>
      </c>
      <c r="N11" s="156">
        <f>'[1]TOTAL SONDEUSES SANS 45R3'!Q190</f>
        <v>38.962962962962962</v>
      </c>
      <c r="O11" s="156">
        <f>'[1]TOTAL SONDEUSES SANS 45R3'!R190</f>
        <v>38.831168831168831</v>
      </c>
      <c r="P11" s="156">
        <f>'[1]TOTAL SONDEUSES SANS 45R3'!S190</f>
        <v>38.811040339702757</v>
      </c>
      <c r="Q11" s="156" t="e">
        <f>'[1]TOTAL SONDEUSES SANS 45R3'!T190</f>
        <v>#DIV/0!</v>
      </c>
      <c r="R11" s="156" t="e">
        <f>'[1]TOTAL SONDEUSES SANS 45R3'!U190</f>
        <v>#DIV/0!</v>
      </c>
      <c r="S11" s="156" t="e">
        <f>'[1]TOTAL SONDEUSES SANS 45R3'!V190</f>
        <v>#DIV/0!</v>
      </c>
      <c r="T11" s="156" t="e">
        <f>'[1]TOTAL SONDEUSES SANS 45R3'!W190</f>
        <v>#DIV/0!</v>
      </c>
      <c r="U11" s="156" t="e">
        <f>'[1]TOTAL SONDEUSES SANS 45R3'!X190</f>
        <v>#DIV/0!</v>
      </c>
      <c r="V11" s="156" t="e">
        <f>'[1]TOTAL SONDEUSES SANS 45R3'!Y190</f>
        <v>#DIV/0!</v>
      </c>
      <c r="W11" s="156" t="e">
        <f>'[1]TOTAL SONDEUSES SANS 45R3'!Z190</f>
        <v>#DIV/0!</v>
      </c>
      <c r="X11" s="156" t="e">
        <f>'[1]TOTAL SONDEUSES SANS 45R3'!AA190</f>
        <v>#DIV/0!</v>
      </c>
      <c r="Y11" s="156" t="e">
        <f>'[1]TOTAL SONDEUSES SANS 45R3'!AB190</f>
        <v>#DIV/0!</v>
      </c>
      <c r="Z11" s="156" t="e">
        <f>'[1]TOTAL SONDEUSES SANS 45R3'!AC190</f>
        <v>#DIV/0!</v>
      </c>
      <c r="AA11" s="156" t="e">
        <f>'[1]TOTAL SONDEUSES SANS 45R3'!AD190</f>
        <v>#DIV/0!</v>
      </c>
      <c r="AB11" s="156" t="e">
        <f>'[1]TOTAL SONDEUSES SANS 45R3'!AE190</f>
        <v>#DIV/0!</v>
      </c>
      <c r="AC11" s="156" t="e">
        <f>'[1]TOTAL SONDEUSES SANS 45R3'!AF190</f>
        <v>#DIV/0!</v>
      </c>
      <c r="AD11" s="156" t="e">
        <f>'[1]TOTAL SONDEUSES SANS 45R3'!AG190</f>
        <v>#DIV/0!</v>
      </c>
      <c r="AE11" s="156" t="e">
        <f>'[1]TOTAL SONDEUSES SANS 45R3'!AH190</f>
        <v>#REF!</v>
      </c>
      <c r="AF11" s="156" t="e">
        <f>'[1]TOTAL SONDEUSES SANS 45R3'!AI190</f>
        <v>#REF!</v>
      </c>
      <c r="AG11" s="156" t="e">
        <f>'[1]TOTAL SONDEUSES SANS 45R3'!AJ190</f>
        <v>#REF!</v>
      </c>
      <c r="AH11" s="156" t="e">
        <f>'[1]TOTAL SONDEUSES SANS 45R3'!AK190</f>
        <v>#REF!</v>
      </c>
      <c r="AI11" s="156" t="e">
        <f>'[1]TOTAL SONDEUSES SANS 45R3'!AL190</f>
        <v>#REF!</v>
      </c>
      <c r="AJ11" s="156" t="e">
        <f>'[1]TOTAL SONDEUSES SANS 45R3'!AM190</f>
        <v>#REF!</v>
      </c>
      <c r="AK11" s="156" t="e">
        <f>'[1]TOTAL SONDEUSES SANS 45R3'!AN190</f>
        <v>#REF!</v>
      </c>
    </row>
    <row r="12" spans="1:37" ht="18.75" customHeight="1" x14ac:dyDescent="0.25">
      <c r="A12" s="34"/>
    </row>
    <row r="13" spans="1:37" ht="18.75" customHeight="1" x14ac:dyDescent="0.25">
      <c r="A13" s="34"/>
      <c r="B13" s="1"/>
      <c r="C13" s="228" t="str">
        <f>'[1]TOTAL SONDEUSES SANS 45R3'!H109</f>
        <v>Total sondeuses</v>
      </c>
      <c r="D13" s="228">
        <f>'[1]TOTAL SONDEUSES SANS 45R3'!I109</f>
        <v>0</v>
      </c>
      <c r="E13" s="228">
        <f>'[1]TOTAL SONDEUSES SANS 45R3'!J109</f>
        <v>0</v>
      </c>
      <c r="F13" s="228">
        <f>'[1]TOTAL SONDEUSES SANS 45R3'!K109</f>
        <v>0</v>
      </c>
      <c r="G13" s="228">
        <f>'[1]TOTAL SONDEUSES SANS 45R3'!L109</f>
        <v>0</v>
      </c>
    </row>
    <row r="14" spans="1:37" x14ac:dyDescent="0.25">
      <c r="A14" s="34"/>
      <c r="B14" s="1"/>
      <c r="C14" s="157" t="str">
        <f>'[1]TOTAL SONDEUSES SANS 45R3'!H110</f>
        <v>OEE%</v>
      </c>
      <c r="D14" s="158" t="str">
        <f>'[1]TOTAL SONDEUSES SANS 45R3'!I110</f>
        <v>TD%</v>
      </c>
      <c r="E14" s="159" t="str">
        <f>'[1]TOTAL SONDEUSES SANS 45R3'!J110</f>
        <v>TU%</v>
      </c>
      <c r="F14" s="160" t="str">
        <f>'[1]TOTAL SONDEUSES SANS 45R3'!K110</f>
        <v>HTP</v>
      </c>
      <c r="G14" s="161" t="str">
        <f>'[1]TOTAL SONDEUSES SANS 45R3'!L110</f>
        <v>RELEVE</v>
      </c>
    </row>
    <row r="15" spans="1:37" ht="18.75" customHeight="1" x14ac:dyDescent="0.25">
      <c r="A15" s="34"/>
      <c r="B15" s="162">
        <f>'[1]TOTAL SONDEUSES SANS 45R3'!G111</f>
        <v>42982</v>
      </c>
      <c r="C15" s="163">
        <f>'[1]TOTAL SONDEUSES SANS 45R3'!H111</f>
        <v>28.125</v>
      </c>
      <c r="D15" s="164">
        <f>'[1]TOTAL SONDEUSES SANS 45R3'!I111</f>
        <v>41.927083333333336</v>
      </c>
      <c r="E15" s="165">
        <f>'[1]TOTAL SONDEUSES SANS 45R3'!J111</f>
        <v>67.080745341614914</v>
      </c>
      <c r="F15" s="160">
        <f>'[1]TOTAL SONDEUSES SANS 45R3'!K111</f>
        <v>27</v>
      </c>
      <c r="G15" s="161">
        <f>'[1]TOTAL SONDEUSES SANS 45R3'!L111</f>
        <v>1.5</v>
      </c>
    </row>
    <row r="16" spans="1:37" ht="18.75" customHeight="1" x14ac:dyDescent="0.25">
      <c r="A16" s="34"/>
      <c r="B16" s="162">
        <f>'[1]TOTAL SONDEUSES SANS 45R3'!G112</f>
        <v>42983</v>
      </c>
      <c r="C16" s="163">
        <f>'[1]TOTAL SONDEUSES SANS 45R3'!H112</f>
        <v>34.375</v>
      </c>
      <c r="D16" s="164">
        <f>'[1]TOTAL SONDEUSES SANS 45R3'!I112</f>
        <v>40.885416666666664</v>
      </c>
      <c r="E16" s="165">
        <f>'[1]TOTAL SONDEUSES SANS 45R3'!J112</f>
        <v>84.076433121019107</v>
      </c>
      <c r="F16" s="160">
        <f>'[1]TOTAL SONDEUSES SANS 45R3'!K112</f>
        <v>33</v>
      </c>
      <c r="G16" s="161">
        <f>'[1]TOTAL SONDEUSES SANS 45R3'!L112</f>
        <v>1</v>
      </c>
    </row>
    <row r="17" spans="1:7" ht="18.75" customHeight="1" x14ac:dyDescent="0.25">
      <c r="A17" s="34"/>
      <c r="B17" s="162">
        <f>'[1]TOTAL SONDEUSES SANS 45R3'!G113</f>
        <v>42984</v>
      </c>
      <c r="C17" s="163">
        <f>'[1]TOTAL SONDEUSES SANS 45R3'!H113</f>
        <v>45.3125</v>
      </c>
      <c r="D17" s="164">
        <f>'[1]TOTAL SONDEUSES SANS 45R3'!I113</f>
        <v>48.177083333333336</v>
      </c>
      <c r="E17" s="165">
        <f>'[1]TOTAL SONDEUSES SANS 45R3'!J113</f>
        <v>94.054054054054063</v>
      </c>
      <c r="F17" s="160">
        <f>'[1]TOTAL SONDEUSES SANS 45R3'!K113</f>
        <v>43.5</v>
      </c>
      <c r="G17" s="161">
        <f>'[1]TOTAL SONDEUSES SANS 45R3'!L113</f>
        <v>0.5</v>
      </c>
    </row>
    <row r="18" spans="1:7" x14ac:dyDescent="0.25">
      <c r="B18" s="162">
        <f>'[1]TOTAL SONDEUSES SANS 45R3'!G114</f>
        <v>42985</v>
      </c>
      <c r="C18" s="163">
        <f>'[1]TOTAL SONDEUSES SANS 45R3'!H114</f>
        <v>42.96875</v>
      </c>
      <c r="D18" s="164">
        <f>'[1]TOTAL SONDEUSES SANS 45R3'!I114</f>
        <v>47.916666666666664</v>
      </c>
      <c r="E18" s="165">
        <f>'[1]TOTAL SONDEUSES SANS 45R3'!J114</f>
        <v>89.673913043478265</v>
      </c>
      <c r="F18" s="160">
        <f>'[1]TOTAL SONDEUSES SANS 45R3'!K114</f>
        <v>41.25</v>
      </c>
      <c r="G18" s="161">
        <f>'[1]TOTAL SONDEUSES SANS 45R3'!L114</f>
        <v>0.5</v>
      </c>
    </row>
    <row r="19" spans="1:7" x14ac:dyDescent="0.25">
      <c r="B19" s="162">
        <f>'[1]TOTAL SONDEUSES SANS 45R3'!G115</f>
        <v>42986</v>
      </c>
      <c r="C19" s="163">
        <f>'[1]TOTAL SONDEUSES SANS 45R3'!H115</f>
        <v>25.78125</v>
      </c>
      <c r="D19" s="164">
        <f>'[1]TOTAL SONDEUSES SANS 45R3'!I115</f>
        <v>49.21875</v>
      </c>
      <c r="E19" s="165">
        <f>'[1]TOTAL SONDEUSES SANS 45R3'!J115</f>
        <v>52.380952380952387</v>
      </c>
      <c r="F19" s="160">
        <f>'[1]TOTAL SONDEUSES SANS 45R3'!K115</f>
        <v>24.75</v>
      </c>
      <c r="G19" s="161">
        <f>'[1]TOTAL SONDEUSES SANS 45R3'!L115</f>
        <v>0</v>
      </c>
    </row>
    <row r="20" spans="1:7" x14ac:dyDescent="0.25">
      <c r="B20" s="162">
        <f>'[1]TOTAL SONDEUSES SANS 45R3'!G116</f>
        <v>42987</v>
      </c>
      <c r="C20" s="163">
        <f>'[1]TOTAL SONDEUSES SANS 45R3'!H116</f>
        <v>32.8125</v>
      </c>
      <c r="D20" s="164">
        <f>'[1]TOTAL SONDEUSES SANS 45R3'!I116</f>
        <v>36.979166666666664</v>
      </c>
      <c r="E20" s="165">
        <f>'[1]TOTAL SONDEUSES SANS 45R3'!J116</f>
        <v>88.732394366197184</v>
      </c>
      <c r="F20" s="160">
        <f>'[1]TOTAL SONDEUSES SANS 45R3'!K116</f>
        <v>31.5</v>
      </c>
      <c r="G20" s="161">
        <f>'[1]TOTAL SONDEUSES SANS 45R3'!L116</f>
        <v>0.75</v>
      </c>
    </row>
    <row r="21" spans="1:7" x14ac:dyDescent="0.25">
      <c r="B21" s="162">
        <f>'[1]TOTAL SONDEUSES SANS 45R3'!G117</f>
        <v>42988</v>
      </c>
      <c r="C21" s="163">
        <f>'[1]TOTAL SONDEUSES SANS 45R3'!H117</f>
        <v>29.6875</v>
      </c>
      <c r="D21" s="164">
        <f>'[1]TOTAL SONDEUSES SANS 45R3'!I117</f>
        <v>49.479166666666664</v>
      </c>
      <c r="E21" s="165">
        <f>'[1]TOTAL SONDEUSES SANS 45R3'!J117</f>
        <v>60</v>
      </c>
      <c r="F21" s="160">
        <f>'[1]TOTAL SONDEUSES SANS 45R3'!K117</f>
        <v>28.5</v>
      </c>
      <c r="G21" s="161">
        <f>'[1]TOTAL SONDEUSES SANS 45R3'!L117</f>
        <v>0.5</v>
      </c>
    </row>
    <row r="22" spans="1:7" x14ac:dyDescent="0.25">
      <c r="B22" s="162">
        <f>'[1]TOTAL SONDEUSES SANS 45R3'!G118</f>
        <v>42989</v>
      </c>
      <c r="C22" s="163">
        <f>'[1]TOTAL SONDEUSES SANS 45R3'!H118</f>
        <v>49.479166666666664</v>
      </c>
      <c r="D22" s="164">
        <f>'[1]TOTAL SONDEUSES SANS 45R3'!I118</f>
        <v>60</v>
      </c>
      <c r="E22" s="165">
        <f>'[1]TOTAL SONDEUSES SANS 45R3'!J118</f>
        <v>0</v>
      </c>
      <c r="F22" s="160">
        <f>'[1]TOTAL SONDEUSES SANS 45R3'!K118</f>
        <v>0</v>
      </c>
      <c r="G22" s="161">
        <f>'[1]TOTAL SONDEUSES SANS 45R3'!L118</f>
        <v>0.5</v>
      </c>
    </row>
    <row r="23" spans="1:7" x14ac:dyDescent="0.25">
      <c r="B23" s="162">
        <f>'[1]TOTAL SONDEUSES SANS 45R3'!G119</f>
        <v>42990</v>
      </c>
      <c r="C23" s="163">
        <f>'[1]TOTAL SONDEUSES SANS 45R3'!H119</f>
        <v>60</v>
      </c>
      <c r="D23" s="164">
        <f>'[1]TOTAL SONDEUSES SANS 45R3'!I119</f>
        <v>0</v>
      </c>
      <c r="E23" s="165">
        <f>'[1]TOTAL SONDEUSES SANS 45R3'!J119</f>
        <v>0</v>
      </c>
      <c r="F23" s="160">
        <f>'[1]TOTAL SONDEUSES SANS 45R3'!K119</f>
        <v>29.6875</v>
      </c>
      <c r="G23" s="161">
        <f>'[1]TOTAL SONDEUSES SANS 45R3'!L119</f>
        <v>2</v>
      </c>
    </row>
    <row r="24" spans="1:7" x14ac:dyDescent="0.25">
      <c r="B24" s="162">
        <f>'[1]TOTAL SONDEUSES SANS 45R3'!G120</f>
        <v>0</v>
      </c>
      <c r="C24" s="163">
        <f>'[1]TOTAL SONDEUSES SANS 45R3'!H120</f>
        <v>0</v>
      </c>
      <c r="D24" s="164">
        <f>'[1]TOTAL SONDEUSES SANS 45R3'!I120</f>
        <v>0</v>
      </c>
      <c r="E24" s="165">
        <f>'[1]TOTAL SONDEUSES SANS 45R3'!J120</f>
        <v>0</v>
      </c>
      <c r="F24" s="160">
        <f>'[1]TOTAL SONDEUSES SANS 45R3'!K120</f>
        <v>0</v>
      </c>
      <c r="G24" s="161">
        <f>'[1]TOTAL SONDEUSES SANS 45R3'!L120</f>
        <v>0</v>
      </c>
    </row>
  </sheetData>
  <mergeCells count="2">
    <mergeCell ref="C13:G13"/>
    <mergeCell ref="A2:A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90"/>
  <sheetViews>
    <sheetView topLeftCell="A23" workbookViewId="0">
      <selection activeCell="O12" sqref="O12"/>
    </sheetView>
  </sheetViews>
  <sheetFormatPr baseColWidth="10" defaultRowHeight="15" x14ac:dyDescent="0.25"/>
  <cols>
    <col min="8" max="12" width="11.5703125" customWidth="1"/>
  </cols>
  <sheetData>
    <row r="1" spans="1:12" x14ac:dyDescent="0.25">
      <c r="A1" s="1" t="s">
        <v>39</v>
      </c>
      <c r="B1" s="232" t="str">
        <f>[2]Indicteurs!C4</f>
        <v>PV1</v>
      </c>
      <c r="C1" s="232">
        <f>[2]Indicteurs!D4</f>
        <v>0</v>
      </c>
      <c r="D1" s="232">
        <f>[2]Indicteurs!E4</f>
        <v>0</v>
      </c>
      <c r="E1" s="232">
        <f>[2]Indicteurs!F4</f>
        <v>0</v>
      </c>
      <c r="F1" s="232">
        <f>[2]Indicteurs!G4</f>
        <v>0</v>
      </c>
    </row>
    <row r="2" spans="1:12" x14ac:dyDescent="0.25">
      <c r="A2" s="13" t="s">
        <v>27</v>
      </c>
      <c r="B2" s="14" t="str">
        <f>[2]Indicteurs!C5</f>
        <v>OEE%</v>
      </c>
      <c r="C2" s="14" t="str">
        <f>[2]Indicteurs!D5</f>
        <v>TD%</v>
      </c>
      <c r="D2" s="14" t="str">
        <f>[2]Indicteurs!E5</f>
        <v>TU%</v>
      </c>
      <c r="E2" s="15" t="str">
        <f>[2]Indicteurs!F5</f>
        <v>HTP</v>
      </c>
      <c r="F2" s="15" t="str">
        <f>[2]Indicteurs!G5</f>
        <v>RELEVE</v>
      </c>
    </row>
    <row r="3" spans="1:12" x14ac:dyDescent="0.25">
      <c r="A3" s="23">
        <f>[2]Indicteurs!B6</f>
        <v>43500</v>
      </c>
      <c r="B3" s="17">
        <f>[2]Indicteurs!C6</f>
        <v>0</v>
      </c>
      <c r="C3" s="17">
        <f>[2]Indicteurs!D6</f>
        <v>0</v>
      </c>
      <c r="D3" s="17" t="e">
        <f>[2]Indicteurs!E6</f>
        <v>#DIV/0!</v>
      </c>
      <c r="E3" s="18">
        <f>[2]Indicteurs!F6</f>
        <v>0</v>
      </c>
      <c r="F3" s="18">
        <f>[2]Indicteurs!G6</f>
        <v>0</v>
      </c>
    </row>
    <row r="4" spans="1:12" x14ac:dyDescent="0.25">
      <c r="A4" s="23">
        <f>[2]Indicteurs!B7</f>
        <v>43501</v>
      </c>
      <c r="B4" s="17">
        <f>[2]Indicteurs!C7</f>
        <v>0</v>
      </c>
      <c r="C4" s="17">
        <f>[2]Indicteurs!D7</f>
        <v>0</v>
      </c>
      <c r="D4" s="17" t="e">
        <f>[2]Indicteurs!E7</f>
        <v>#DIV/0!</v>
      </c>
      <c r="E4" s="18">
        <f>[2]Indicteurs!F7</f>
        <v>0</v>
      </c>
      <c r="F4" s="18">
        <f>[2]Indicteurs!G7</f>
        <v>0</v>
      </c>
    </row>
    <row r="5" spans="1:12" x14ac:dyDescent="0.25">
      <c r="A5" s="23">
        <f>[2]Indicteurs!B8</f>
        <v>43502</v>
      </c>
      <c r="B5" s="17">
        <f>[2]Indicteurs!C8</f>
        <v>0</v>
      </c>
      <c r="C5" s="17">
        <f>[2]Indicteurs!D8</f>
        <v>0</v>
      </c>
      <c r="D5" s="17" t="e">
        <f>[2]Indicteurs!E8</f>
        <v>#DIV/0!</v>
      </c>
      <c r="E5" s="18">
        <f>[2]Indicteurs!F8</f>
        <v>0</v>
      </c>
      <c r="F5" s="18">
        <f>[2]Indicteurs!G8</f>
        <v>0</v>
      </c>
      <c r="H5" s="27"/>
      <c r="I5" s="29" t="s">
        <v>31</v>
      </c>
      <c r="J5" s="29" t="s">
        <v>32</v>
      </c>
      <c r="K5" s="29" t="s">
        <v>33</v>
      </c>
      <c r="L5" s="29" t="s">
        <v>34</v>
      </c>
    </row>
    <row r="6" spans="1:12" x14ac:dyDescent="0.25">
      <c r="A6" s="23">
        <f>[2]Indicteurs!B9</f>
        <v>43503</v>
      </c>
      <c r="B6" s="17">
        <f>[2]Indicteurs!C9</f>
        <v>0</v>
      </c>
      <c r="C6" s="17">
        <f>[2]Indicteurs!D9</f>
        <v>0</v>
      </c>
      <c r="D6" s="17" t="e">
        <f>[2]Indicteurs!E9</f>
        <v>#DIV/0!</v>
      </c>
      <c r="E6" s="18">
        <f>[2]Indicteurs!F9</f>
        <v>0</v>
      </c>
      <c r="F6" s="18">
        <f>[2]Indicteurs!G9</f>
        <v>0</v>
      </c>
      <c r="H6" s="30" t="s">
        <v>24</v>
      </c>
      <c r="I6" s="28">
        <f>[2]PV1!AJ283</f>
        <v>0</v>
      </c>
      <c r="J6" s="28">
        <f>[2]PV1!AK283</f>
        <v>3.4226190476190479E-2</v>
      </c>
      <c r="K6" s="28">
        <f>[2]PV1!AL283</f>
        <v>0</v>
      </c>
      <c r="L6" s="28">
        <f>[2]PV1!AM283</f>
        <v>0</v>
      </c>
    </row>
    <row r="7" spans="1:12" x14ac:dyDescent="0.25">
      <c r="A7" s="23">
        <f>[2]Indicteurs!B10</f>
        <v>43504</v>
      </c>
      <c r="B7" s="17">
        <f>[2]Indicteurs!C10</f>
        <v>0</v>
      </c>
      <c r="C7" s="17">
        <f>[2]Indicteurs!D10</f>
        <v>0</v>
      </c>
      <c r="D7" s="17" t="e">
        <f>[2]Indicteurs!E10</f>
        <v>#DIV/0!</v>
      </c>
      <c r="E7" s="18">
        <f>[2]Indicteurs!F10</f>
        <v>0</v>
      </c>
      <c r="F7" s="18">
        <f>[2]Indicteurs!G10</f>
        <v>0</v>
      </c>
      <c r="H7" s="30" t="s">
        <v>25</v>
      </c>
      <c r="I7" s="28">
        <f>[2]PV1!AJ284</f>
        <v>0</v>
      </c>
      <c r="J7" s="28">
        <f>[2]PV1!AK284</f>
        <v>8.1845238095238096E-2</v>
      </c>
      <c r="K7" s="28">
        <f>[2]PV1!AL284</f>
        <v>1</v>
      </c>
      <c r="L7" s="28">
        <f>[2]PV1!AM284</f>
        <v>1</v>
      </c>
    </row>
    <row r="8" spans="1:12" x14ac:dyDescent="0.25">
      <c r="A8" s="23">
        <f>[2]Indicteurs!B11</f>
        <v>43505</v>
      </c>
      <c r="B8" s="17">
        <f>[2]Indicteurs!C11</f>
        <v>0</v>
      </c>
      <c r="C8" s="17">
        <f>[2]Indicteurs!D11</f>
        <v>0</v>
      </c>
      <c r="D8" s="17" t="e">
        <f>[2]Indicteurs!E11</f>
        <v>#DIV/0!</v>
      </c>
      <c r="E8" s="18">
        <f>[2]Indicteurs!F11</f>
        <v>0</v>
      </c>
      <c r="F8" s="18">
        <f>[2]Indicteurs!G11</f>
        <v>0</v>
      </c>
      <c r="H8" s="30" t="s">
        <v>26</v>
      </c>
      <c r="I8" s="28" t="e">
        <f>[2]PV1!AJ285</f>
        <v>#DIV/0!</v>
      </c>
      <c r="J8" s="28">
        <f>[2]PV1!AK285</f>
        <v>0.41818181818181815</v>
      </c>
      <c r="K8" s="28">
        <f>[2]PV1!AL285</f>
        <v>0</v>
      </c>
      <c r="L8" s="28">
        <f>[2]PV1!AM285</f>
        <v>0</v>
      </c>
    </row>
    <row r="9" spans="1:12" x14ac:dyDescent="0.25">
      <c r="A9" s="23">
        <f>[2]Indicteurs!B12</f>
        <v>43506</v>
      </c>
      <c r="B9" s="17">
        <f>[2]Indicteurs!C12</f>
        <v>0</v>
      </c>
      <c r="C9" s="17">
        <f>[2]Indicteurs!D12</f>
        <v>0</v>
      </c>
      <c r="D9" s="17" t="e">
        <f>[2]Indicteurs!E12</f>
        <v>#DIV/0!</v>
      </c>
      <c r="E9" s="18">
        <f>[2]Indicteurs!F12</f>
        <v>0</v>
      </c>
      <c r="F9" s="18">
        <f>[2]Indicteurs!G12</f>
        <v>0</v>
      </c>
      <c r="H9" s="30" t="s">
        <v>43</v>
      </c>
      <c r="I9" s="32"/>
      <c r="J9" s="32"/>
      <c r="K9" s="32"/>
      <c r="L9" s="32"/>
    </row>
    <row r="10" spans="1:12" x14ac:dyDescent="0.25">
      <c r="A10" s="24">
        <f>[2]Indicteurs!B13</f>
        <v>43507</v>
      </c>
      <c r="B10" s="17">
        <f>[2]Indicteurs!C13</f>
        <v>0</v>
      </c>
      <c r="C10" s="17">
        <f>[2]Indicteurs!D13</f>
        <v>0</v>
      </c>
      <c r="D10" s="17" t="e">
        <f>[2]Indicteurs!E13</f>
        <v>#DIV/0!</v>
      </c>
      <c r="E10" s="18">
        <f>[2]Indicteurs!F13</f>
        <v>0</v>
      </c>
      <c r="F10" s="18">
        <f>[2]Indicteurs!G13</f>
        <v>0</v>
      </c>
      <c r="H10" s="30" t="s">
        <v>22</v>
      </c>
      <c r="I10" s="28"/>
      <c r="J10" s="28"/>
      <c r="K10" s="28"/>
      <c r="L10" s="28"/>
    </row>
    <row r="11" spans="1:12" x14ac:dyDescent="0.25">
      <c r="A11" s="24">
        <f>[2]Indicteurs!B14</f>
        <v>43508</v>
      </c>
      <c r="B11" s="17">
        <f>[2]Indicteurs!C14</f>
        <v>0</v>
      </c>
      <c r="C11" s="17">
        <f>[2]Indicteurs!D14</f>
        <v>0</v>
      </c>
      <c r="D11" s="17" t="e">
        <f>[2]Indicteurs!E14</f>
        <v>#DIV/0!</v>
      </c>
      <c r="E11" s="18">
        <f>[2]Indicteurs!F14</f>
        <v>0</v>
      </c>
      <c r="F11" s="18">
        <f>[2]Indicteurs!G14</f>
        <v>0</v>
      </c>
    </row>
    <row r="12" spans="1:12" x14ac:dyDescent="0.25">
      <c r="A12" s="24">
        <f>[2]Indicteurs!B15</f>
        <v>43509</v>
      </c>
      <c r="B12" s="17">
        <f>[2]Indicteurs!C15</f>
        <v>0</v>
      </c>
      <c r="C12" s="17">
        <f>[2]Indicteurs!D15</f>
        <v>0</v>
      </c>
      <c r="D12" s="17" t="e">
        <f>[2]Indicteurs!E15</f>
        <v>#DIV/0!</v>
      </c>
      <c r="E12" s="18">
        <f>[2]Indicteurs!F15</f>
        <v>0</v>
      </c>
      <c r="F12" s="18">
        <f>[2]Indicteurs!G15</f>
        <v>0</v>
      </c>
    </row>
    <row r="13" spans="1:12" x14ac:dyDescent="0.25">
      <c r="A13" s="24">
        <f>[2]Indicteurs!B16</f>
        <v>43510</v>
      </c>
      <c r="B13" s="17">
        <f>[2]Indicteurs!C16</f>
        <v>0</v>
      </c>
      <c r="C13" s="17">
        <f>[2]Indicteurs!D16</f>
        <v>0</v>
      </c>
      <c r="D13" s="17" t="e">
        <f>[2]Indicteurs!E16</f>
        <v>#DIV/0!</v>
      </c>
      <c r="E13" s="18">
        <f>[2]Indicteurs!F16</f>
        <v>0</v>
      </c>
      <c r="F13" s="18">
        <f>[2]Indicteurs!G16</f>
        <v>0</v>
      </c>
      <c r="J13" s="31"/>
    </row>
    <row r="14" spans="1:12" x14ac:dyDescent="0.25">
      <c r="A14" s="24">
        <f>[2]Indicteurs!B17</f>
        <v>43511</v>
      </c>
      <c r="B14" s="17">
        <f>[2]Indicteurs!C17</f>
        <v>0</v>
      </c>
      <c r="C14" s="17">
        <f>[2]Indicteurs!D17</f>
        <v>0</v>
      </c>
      <c r="D14" s="17" t="e">
        <f>[2]Indicteurs!E17</f>
        <v>#DIV/0!</v>
      </c>
      <c r="E14" s="18">
        <f>[2]Indicteurs!F17</f>
        <v>0</v>
      </c>
      <c r="F14" s="18">
        <f>[2]Indicteurs!G17</f>
        <v>0</v>
      </c>
      <c r="H14" s="11"/>
    </row>
    <row r="15" spans="1:12" x14ac:dyDescent="0.25">
      <c r="A15" s="24">
        <f>[2]Indicteurs!B18</f>
        <v>43512</v>
      </c>
      <c r="B15" s="17">
        <f>[2]Indicteurs!C18</f>
        <v>0</v>
      </c>
      <c r="C15" s="17">
        <f>[2]Indicteurs!D18</f>
        <v>0</v>
      </c>
      <c r="D15" s="17" t="e">
        <f>[2]Indicteurs!E18</f>
        <v>#DIV/0!</v>
      </c>
      <c r="E15" s="18">
        <f>[2]Indicteurs!F18</f>
        <v>0</v>
      </c>
      <c r="F15" s="18">
        <f>[2]Indicteurs!G18</f>
        <v>0</v>
      </c>
    </row>
    <row r="16" spans="1:12" x14ac:dyDescent="0.25">
      <c r="A16" s="24">
        <f>[2]Indicteurs!B19</f>
        <v>43513</v>
      </c>
      <c r="B16" s="17">
        <f>[2]Indicteurs!C19</f>
        <v>23.958333333333332</v>
      </c>
      <c r="C16" s="17">
        <f>[2]Indicteurs!D19</f>
        <v>57.291666666666664</v>
      </c>
      <c r="D16" s="17">
        <f>[2]Indicteurs!E19</f>
        <v>41.818181818181813</v>
      </c>
      <c r="E16" s="18">
        <f>[2]Indicteurs!F19</f>
        <v>5.75</v>
      </c>
      <c r="F16" s="18">
        <f>[2]Indicteurs!G19</f>
        <v>0</v>
      </c>
    </row>
    <row r="17" spans="1:14" x14ac:dyDescent="0.25">
      <c r="A17" s="25">
        <f>[2]Indicteurs!B20</f>
        <v>43514</v>
      </c>
      <c r="B17" s="17">
        <v>2</v>
      </c>
      <c r="C17" s="17">
        <f>[2]Indicteurs!D20</f>
        <v>100</v>
      </c>
      <c r="D17" s="17">
        <f>[2]Indicteurs!E20</f>
        <v>0</v>
      </c>
      <c r="E17" s="18">
        <f>[2]Indicteurs!F20</f>
        <v>0</v>
      </c>
      <c r="F17" s="18">
        <f>[2]Indicteurs!G20</f>
        <v>0</v>
      </c>
      <c r="K17" s="12"/>
      <c r="L17" s="12"/>
      <c r="M17" s="12"/>
      <c r="N17" s="12"/>
    </row>
    <row r="18" spans="1:14" x14ac:dyDescent="0.25">
      <c r="A18" s="25">
        <f>[2]Indicteurs!B21</f>
        <v>43515</v>
      </c>
      <c r="B18" s="17">
        <f>[2]Indicteurs!C21</f>
        <v>0</v>
      </c>
      <c r="C18" s="17">
        <f>[2]Indicteurs!D21</f>
        <v>100</v>
      </c>
      <c r="D18" s="17">
        <f>[2]Indicteurs!E21</f>
        <v>0</v>
      </c>
      <c r="E18" s="18">
        <f>[2]Indicteurs!F21</f>
        <v>0</v>
      </c>
      <c r="F18" s="18">
        <f>[2]Indicteurs!G21</f>
        <v>0</v>
      </c>
      <c r="K18" s="12"/>
      <c r="L18" s="22"/>
      <c r="M18" s="22"/>
      <c r="N18" s="22"/>
    </row>
    <row r="19" spans="1:14" x14ac:dyDescent="0.25">
      <c r="A19" s="25">
        <f>[2]Indicteurs!B22</f>
        <v>43516</v>
      </c>
      <c r="B19" s="17">
        <f>[2]Indicteurs!C22</f>
        <v>0</v>
      </c>
      <c r="C19" s="17">
        <f>[2]Indicteurs!D22</f>
        <v>100</v>
      </c>
      <c r="D19" s="17">
        <f>[2]Indicteurs!E22</f>
        <v>0</v>
      </c>
      <c r="E19" s="18">
        <f>[2]Indicteurs!F22</f>
        <v>0</v>
      </c>
      <c r="F19" s="18">
        <f>[2]Indicteurs!G22</f>
        <v>0</v>
      </c>
      <c r="K19" s="12"/>
      <c r="L19" s="22"/>
      <c r="M19" s="22"/>
      <c r="N19" s="22"/>
    </row>
    <row r="20" spans="1:14" x14ac:dyDescent="0.25">
      <c r="A20" s="25">
        <f>[2]Indicteurs!B23</f>
        <v>43517</v>
      </c>
      <c r="B20" s="17">
        <f>[2]Indicteurs!C23</f>
        <v>0</v>
      </c>
      <c r="C20" s="17">
        <f>[2]Indicteurs!D23</f>
        <v>100</v>
      </c>
      <c r="D20" s="17">
        <f>[2]Indicteurs!E23</f>
        <v>0</v>
      </c>
      <c r="E20" s="18">
        <f>[2]Indicteurs!F23</f>
        <v>0</v>
      </c>
      <c r="F20" s="18">
        <f>[2]Indicteurs!G23</f>
        <v>0</v>
      </c>
      <c r="K20" s="12"/>
      <c r="L20" s="22"/>
      <c r="M20" s="22"/>
      <c r="N20" s="22"/>
    </row>
    <row r="21" spans="1:14" x14ac:dyDescent="0.25">
      <c r="A21" s="25">
        <f>[2]Indicteurs!B24</f>
        <v>43518</v>
      </c>
      <c r="B21" s="17">
        <f>[2]Indicteurs!C24</f>
        <v>0</v>
      </c>
      <c r="C21" s="17">
        <f>[2]Indicteurs!D24</f>
        <v>100</v>
      </c>
      <c r="D21" s="17">
        <f>[2]Indicteurs!E24</f>
        <v>0</v>
      </c>
      <c r="E21" s="18">
        <f>[2]Indicteurs!F24</f>
        <v>0</v>
      </c>
      <c r="F21" s="18">
        <f>[2]Indicteurs!G24</f>
        <v>0</v>
      </c>
      <c r="K21" s="12"/>
      <c r="L21" s="22"/>
      <c r="M21" s="22"/>
      <c r="N21" s="22"/>
    </row>
    <row r="22" spans="1:14" x14ac:dyDescent="0.25">
      <c r="A22" s="25">
        <f>[2]Indicteurs!B25</f>
        <v>43519</v>
      </c>
      <c r="B22" s="17">
        <f>[2]Indicteurs!C25</f>
        <v>0</v>
      </c>
      <c r="C22" s="17">
        <f>[2]Indicteurs!D25</f>
        <v>100</v>
      </c>
      <c r="D22" s="17">
        <f>[2]Indicteurs!E25</f>
        <v>0</v>
      </c>
      <c r="E22" s="18">
        <f>[2]Indicteurs!F25</f>
        <v>0</v>
      </c>
      <c r="F22" s="18">
        <f>[2]Indicteurs!G25</f>
        <v>0</v>
      </c>
    </row>
    <row r="23" spans="1:14" x14ac:dyDescent="0.25">
      <c r="A23" s="25">
        <f>[2]Indicteurs!B26</f>
        <v>43520</v>
      </c>
      <c r="B23" s="17">
        <f>[2]Indicteurs!C26</f>
        <v>0</v>
      </c>
      <c r="C23" s="17">
        <f>[2]Indicteurs!D26</f>
        <v>100</v>
      </c>
      <c r="D23" s="17">
        <f>[2]Indicteurs!E26</f>
        <v>0</v>
      </c>
      <c r="E23" s="18">
        <f>[2]Indicteurs!F26</f>
        <v>0</v>
      </c>
      <c r="F23" s="18">
        <f>[2]Indicteurs!G26</f>
        <v>0</v>
      </c>
    </row>
    <row r="24" spans="1:14" x14ac:dyDescent="0.25">
      <c r="A24" s="26">
        <f>[2]Indicteurs!B27</f>
        <v>43521</v>
      </c>
      <c r="B24" s="17">
        <f>[2]Indicteurs!C27</f>
        <v>0</v>
      </c>
      <c r="C24" s="17">
        <f>[2]Indicteurs!D27</f>
        <v>100</v>
      </c>
      <c r="D24" s="17">
        <f>[2]Indicteurs!E27</f>
        <v>0</v>
      </c>
      <c r="E24" s="17">
        <f>[2]Indicteurs!F27</f>
        <v>0</v>
      </c>
      <c r="F24" s="17">
        <f>[2]Indicteurs!G27</f>
        <v>0</v>
      </c>
    </row>
    <row r="25" spans="1:14" x14ac:dyDescent="0.25">
      <c r="A25" s="26">
        <f>[2]Indicteurs!B28</f>
        <v>43522</v>
      </c>
      <c r="B25" s="17">
        <f>[2]Indicteurs!C28</f>
        <v>0</v>
      </c>
      <c r="C25" s="17">
        <f>[2]Indicteurs!D28</f>
        <v>100</v>
      </c>
      <c r="D25" s="17">
        <f>[2]Indicteurs!E28</f>
        <v>0</v>
      </c>
      <c r="E25" s="17">
        <f>[2]Indicteurs!F28</f>
        <v>0</v>
      </c>
      <c r="F25" s="17">
        <f>[2]Indicteurs!G28</f>
        <v>0</v>
      </c>
    </row>
    <row r="26" spans="1:14" x14ac:dyDescent="0.25">
      <c r="A26" s="26">
        <f>[2]Indicteurs!B29</f>
        <v>43523</v>
      </c>
      <c r="B26" s="17">
        <f>[2]Indicteurs!C29</f>
        <v>0</v>
      </c>
      <c r="C26" s="17">
        <f>[2]Indicteurs!D29</f>
        <v>100</v>
      </c>
      <c r="D26" s="17">
        <f>[2]Indicteurs!E29</f>
        <v>0</v>
      </c>
      <c r="E26" s="17">
        <f>[2]Indicteurs!F29</f>
        <v>0</v>
      </c>
      <c r="F26" s="17">
        <f>[2]Indicteurs!G29</f>
        <v>0</v>
      </c>
    </row>
    <row r="27" spans="1:14" x14ac:dyDescent="0.25">
      <c r="A27" s="26">
        <f>[2]Indicteurs!B30</f>
        <v>43524</v>
      </c>
      <c r="B27" s="17">
        <f>[2]Indicteurs!C30</f>
        <v>0</v>
      </c>
      <c r="C27" s="17">
        <f>[2]Indicteurs!D30</f>
        <v>100</v>
      </c>
      <c r="D27" s="17">
        <f>[2]Indicteurs!E30</f>
        <v>0</v>
      </c>
      <c r="E27" s="17">
        <f>[2]Indicteurs!F30</f>
        <v>0</v>
      </c>
      <c r="F27" s="17">
        <f>[2]Indicteurs!G30</f>
        <v>0</v>
      </c>
    </row>
    <row r="28" spans="1:14" x14ac:dyDescent="0.25">
      <c r="A28" s="26">
        <f>[2]Indicteurs!B31</f>
        <v>43525</v>
      </c>
      <c r="B28" s="17">
        <f>[2]Indicteurs!C31</f>
        <v>0</v>
      </c>
      <c r="C28" s="17">
        <f>[2]Indicteurs!D31</f>
        <v>100</v>
      </c>
      <c r="D28" s="17">
        <f>[2]Indicteurs!E31</f>
        <v>0</v>
      </c>
      <c r="E28" s="17">
        <f>[2]Indicteurs!F31</f>
        <v>0</v>
      </c>
      <c r="F28" s="17">
        <f>[2]Indicteurs!G31</f>
        <v>0</v>
      </c>
    </row>
    <row r="29" spans="1:14" x14ac:dyDescent="0.25">
      <c r="A29" s="26">
        <f>[2]Indicteurs!B32</f>
        <v>43526</v>
      </c>
      <c r="B29" s="17">
        <f>[2]Indicteurs!C32</f>
        <v>0</v>
      </c>
      <c r="C29" s="17">
        <f>[2]Indicteurs!D32</f>
        <v>100</v>
      </c>
      <c r="D29" s="17">
        <f>[2]Indicteurs!E32</f>
        <v>0</v>
      </c>
      <c r="E29" s="17">
        <f>[2]Indicteurs!F32</f>
        <v>0</v>
      </c>
      <c r="F29" s="17">
        <f>[2]Indicteurs!G32</f>
        <v>0</v>
      </c>
    </row>
    <row r="30" spans="1:14" x14ac:dyDescent="0.25">
      <c r="A30" s="26">
        <f>[2]Indicteurs!B33</f>
        <v>43527</v>
      </c>
      <c r="B30" s="17">
        <f>[2]Indicteurs!C33</f>
        <v>0</v>
      </c>
      <c r="C30" s="17">
        <f>[2]Indicteurs!D33</f>
        <v>100</v>
      </c>
      <c r="D30" s="17">
        <f>[2]Indicteurs!E33</f>
        <v>0</v>
      </c>
      <c r="E30" s="17">
        <f>[2]Indicteurs!F33</f>
        <v>0</v>
      </c>
      <c r="F30" s="17">
        <f>[2]Indicteurs!G33</f>
        <v>0</v>
      </c>
    </row>
    <row r="31" spans="1:14" x14ac:dyDescent="0.25">
      <c r="A31" s="1"/>
      <c r="B31" s="232" t="str">
        <f>[2]Indicteurs!K4</f>
        <v>DKS</v>
      </c>
      <c r="C31" s="232">
        <f>[2]Indicteurs!L4</f>
        <v>0</v>
      </c>
      <c r="D31" s="232">
        <f>[2]Indicteurs!M4</f>
        <v>0</v>
      </c>
      <c r="E31" s="232">
        <f>[2]Indicteurs!N4</f>
        <v>0</v>
      </c>
      <c r="F31" s="232">
        <f>[2]Indicteurs!O4</f>
        <v>0</v>
      </c>
    </row>
    <row r="32" spans="1:14" x14ac:dyDescent="0.25">
      <c r="A32" s="13"/>
      <c r="B32" s="14" t="str">
        <f>[2]Indicteurs!K5</f>
        <v>OEE%</v>
      </c>
      <c r="C32" s="14" t="str">
        <f>[2]Indicteurs!L5</f>
        <v>TD%</v>
      </c>
      <c r="D32" s="14" t="str">
        <f>[2]Indicteurs!M5</f>
        <v>TU%</v>
      </c>
      <c r="E32" s="15" t="str">
        <f>[2]Indicteurs!N5</f>
        <v>HTP</v>
      </c>
      <c r="F32" s="15" t="str">
        <f>[2]Indicteurs!O5</f>
        <v>RELEVE</v>
      </c>
    </row>
    <row r="33" spans="1:6" x14ac:dyDescent="0.25">
      <c r="A33" s="16">
        <f>[2]Indicteurs!J6</f>
        <v>43500</v>
      </c>
      <c r="B33" s="17">
        <f>[2]Indicteurs!K6</f>
        <v>25</v>
      </c>
      <c r="C33" s="17">
        <f>[2]Indicteurs!L6</f>
        <v>67.708333333333329</v>
      </c>
      <c r="D33" s="17">
        <f>[2]Indicteurs!M6</f>
        <v>36.923076923076927</v>
      </c>
      <c r="E33" s="17">
        <f>[2]Indicteurs!N6</f>
        <v>6</v>
      </c>
      <c r="F33" s="17">
        <f>[2]Indicteurs!O6</f>
        <v>0.75</v>
      </c>
    </row>
    <row r="34" spans="1:6" x14ac:dyDescent="0.25">
      <c r="A34" s="16">
        <f>[2]Indicteurs!J7</f>
        <v>43501</v>
      </c>
      <c r="B34" s="17">
        <f>[2]Indicteurs!K7</f>
        <v>47.916666666666664</v>
      </c>
      <c r="C34" s="17">
        <f>[2]Indicteurs!L7</f>
        <v>64.583333333333329</v>
      </c>
      <c r="D34" s="17">
        <f>[2]Indicteurs!M7</f>
        <v>74.193548387096769</v>
      </c>
      <c r="E34" s="17">
        <f>[2]Indicteurs!N7</f>
        <v>11.5</v>
      </c>
      <c r="F34" s="17">
        <f>[2]Indicteurs!O7</f>
        <v>0.25</v>
      </c>
    </row>
    <row r="35" spans="1:6" x14ac:dyDescent="0.25">
      <c r="A35" s="16">
        <f>[2]Indicteurs!J8</f>
        <v>43502</v>
      </c>
      <c r="B35" s="17">
        <f>[2]Indicteurs!K8</f>
        <v>88.541666666666671</v>
      </c>
      <c r="C35" s="17">
        <f>[2]Indicteurs!L8</f>
        <v>93.75</v>
      </c>
      <c r="D35" s="17">
        <f>[2]Indicteurs!M8</f>
        <v>94.444444444444443</v>
      </c>
      <c r="E35" s="17">
        <f>[2]Indicteurs!N8</f>
        <v>21.25</v>
      </c>
      <c r="F35" s="17">
        <f>[2]Indicteurs!O8</f>
        <v>0.5</v>
      </c>
    </row>
    <row r="36" spans="1:6" x14ac:dyDescent="0.25">
      <c r="A36" s="16">
        <f>[2]Indicteurs!J9</f>
        <v>43503</v>
      </c>
      <c r="B36" s="17">
        <f>[2]Indicteurs!K9</f>
        <v>89.583333333333329</v>
      </c>
      <c r="C36" s="17">
        <f>[2]Indicteurs!L9</f>
        <v>97.916666666666671</v>
      </c>
      <c r="D36" s="17">
        <f>[2]Indicteurs!M9</f>
        <v>91.489361702127653</v>
      </c>
      <c r="E36" s="17">
        <f>[2]Indicteurs!N9</f>
        <v>21.5</v>
      </c>
      <c r="F36" s="17">
        <f>[2]Indicteurs!O9</f>
        <v>0.5</v>
      </c>
    </row>
    <row r="37" spans="1:6" x14ac:dyDescent="0.25">
      <c r="A37" s="16">
        <f>[2]Indicteurs!J10</f>
        <v>43504</v>
      </c>
      <c r="B37" s="17">
        <f>[2]Indicteurs!K10</f>
        <v>12.5</v>
      </c>
      <c r="C37" s="17">
        <f>[2]Indicteurs!L10</f>
        <v>100</v>
      </c>
      <c r="D37" s="17">
        <f>[2]Indicteurs!M10</f>
        <v>12.5</v>
      </c>
      <c r="E37" s="17">
        <f>[2]Indicteurs!N10</f>
        <v>3</v>
      </c>
      <c r="F37" s="17">
        <f>[2]Indicteurs!O10</f>
        <v>0.5</v>
      </c>
    </row>
    <row r="38" spans="1:6" x14ac:dyDescent="0.25">
      <c r="A38" s="16">
        <f>[2]Indicteurs!J11</f>
        <v>43505</v>
      </c>
      <c r="B38" s="17">
        <f>[2]Indicteurs!K11</f>
        <v>85.416666666666671</v>
      </c>
      <c r="C38" s="17">
        <f>[2]Indicteurs!L11</f>
        <v>100</v>
      </c>
      <c r="D38" s="17">
        <f>[2]Indicteurs!M11</f>
        <v>85.416666666666657</v>
      </c>
      <c r="E38" s="17">
        <f>[2]Indicteurs!N11</f>
        <v>20.5</v>
      </c>
      <c r="F38" s="17">
        <f>[2]Indicteurs!O11</f>
        <v>0.5</v>
      </c>
    </row>
    <row r="39" spans="1:6" x14ac:dyDescent="0.25">
      <c r="A39" s="16">
        <f>[2]Indicteurs!J12</f>
        <v>43506</v>
      </c>
      <c r="B39" s="17">
        <f>[2]Indicteurs!K12</f>
        <v>29.166666666666668</v>
      </c>
      <c r="C39" s="17">
        <f>[2]Indicteurs!L12</f>
        <v>100</v>
      </c>
      <c r="D39" s="17">
        <f>[2]Indicteurs!M12</f>
        <v>29.166666666666668</v>
      </c>
      <c r="E39" s="17">
        <f>[2]Indicteurs!N12</f>
        <v>7</v>
      </c>
      <c r="F39" s="17">
        <f>[2]Indicteurs!O12</f>
        <v>0.5</v>
      </c>
    </row>
    <row r="40" spans="1:6" x14ac:dyDescent="0.25">
      <c r="A40" s="16">
        <f>[2]Indicteurs!J13</f>
        <v>43507</v>
      </c>
      <c r="B40" s="17">
        <f>[2]Indicteurs!K13</f>
        <v>0</v>
      </c>
      <c r="C40" s="17">
        <f>[2]Indicteurs!L13</f>
        <v>100</v>
      </c>
      <c r="D40" s="17">
        <f>[2]Indicteurs!M13</f>
        <v>0</v>
      </c>
      <c r="E40" s="17">
        <f>[2]Indicteurs!N13</f>
        <v>0</v>
      </c>
      <c r="F40" s="17">
        <f>[2]Indicteurs!O13</f>
        <v>0</v>
      </c>
    </row>
    <row r="41" spans="1:6" x14ac:dyDescent="0.25">
      <c r="A41" s="16">
        <f>[2]Indicteurs!J14</f>
        <v>43508</v>
      </c>
      <c r="B41" s="17">
        <f>[2]Indicteurs!K14</f>
        <v>0</v>
      </c>
      <c r="C41" s="17">
        <f>[2]Indicteurs!L14</f>
        <v>100</v>
      </c>
      <c r="D41" s="17">
        <f>[2]Indicteurs!M14</f>
        <v>0</v>
      </c>
      <c r="E41" s="17">
        <f>[2]Indicteurs!N14</f>
        <v>0</v>
      </c>
      <c r="F41" s="17">
        <f>[2]Indicteurs!O14</f>
        <v>0</v>
      </c>
    </row>
    <row r="42" spans="1:6" x14ac:dyDescent="0.25">
      <c r="A42" s="16">
        <f>[2]Indicteurs!J15</f>
        <v>43509</v>
      </c>
      <c r="B42" s="17">
        <f>[2]Indicteurs!K15</f>
        <v>0</v>
      </c>
      <c r="C42" s="17">
        <f>[2]Indicteurs!L15</f>
        <v>100</v>
      </c>
      <c r="D42" s="17">
        <f>[2]Indicteurs!M15</f>
        <v>0</v>
      </c>
      <c r="E42" s="17">
        <f>[2]Indicteurs!N15</f>
        <v>0</v>
      </c>
      <c r="F42" s="17">
        <f>[2]Indicteurs!O15</f>
        <v>0</v>
      </c>
    </row>
    <row r="43" spans="1:6" x14ac:dyDescent="0.25">
      <c r="A43" s="16">
        <f>[2]Indicteurs!J16</f>
        <v>43510</v>
      </c>
      <c r="B43" s="17">
        <f>[2]Indicteurs!K16</f>
        <v>0</v>
      </c>
      <c r="C43" s="17">
        <f>[2]Indicteurs!L16</f>
        <v>100</v>
      </c>
      <c r="D43" s="17">
        <f>[2]Indicteurs!M16</f>
        <v>0</v>
      </c>
      <c r="E43" s="17">
        <f>[2]Indicteurs!N16</f>
        <v>0</v>
      </c>
      <c r="F43" s="17">
        <f>[2]Indicteurs!O16</f>
        <v>0</v>
      </c>
    </row>
    <row r="44" spans="1:6" x14ac:dyDescent="0.25">
      <c r="A44" s="16">
        <f>[2]Indicteurs!J17</f>
        <v>43511</v>
      </c>
      <c r="B44" s="17">
        <f>[2]Indicteurs!K17</f>
        <v>0</v>
      </c>
      <c r="C44" s="17">
        <f>[2]Indicteurs!L17</f>
        <v>100</v>
      </c>
      <c r="D44" s="17">
        <f>[2]Indicteurs!M17</f>
        <v>0</v>
      </c>
      <c r="E44" s="17">
        <f>[2]Indicteurs!N17</f>
        <v>0</v>
      </c>
      <c r="F44" s="17">
        <f>[2]Indicteurs!O17</f>
        <v>0</v>
      </c>
    </row>
    <row r="45" spans="1:6" x14ac:dyDescent="0.25">
      <c r="A45" s="16">
        <f>[2]Indicteurs!J18</f>
        <v>43512</v>
      </c>
      <c r="B45" s="17">
        <f>[2]Indicteurs!K18</f>
        <v>0</v>
      </c>
      <c r="C45" s="17">
        <f>[2]Indicteurs!L18</f>
        <v>100</v>
      </c>
      <c r="D45" s="17">
        <f>[2]Indicteurs!M18</f>
        <v>0</v>
      </c>
      <c r="E45" s="17">
        <f>[2]Indicteurs!N18</f>
        <v>0</v>
      </c>
      <c r="F45" s="17">
        <f>[2]Indicteurs!O18</f>
        <v>0</v>
      </c>
    </row>
    <row r="46" spans="1:6" x14ac:dyDescent="0.25">
      <c r="A46" s="16">
        <f>[2]Indicteurs!J19</f>
        <v>43513</v>
      </c>
      <c r="B46" s="17">
        <f>[2]Indicteurs!K19</f>
        <v>0</v>
      </c>
      <c r="C46" s="17">
        <f>[2]Indicteurs!L19</f>
        <v>100</v>
      </c>
      <c r="D46" s="17">
        <f>[2]Indicteurs!M19</f>
        <v>0</v>
      </c>
      <c r="E46" s="17">
        <f>[2]Indicteurs!N19</f>
        <v>0</v>
      </c>
      <c r="F46" s="17">
        <f>[2]Indicteurs!O19</f>
        <v>0</v>
      </c>
    </row>
    <row r="47" spans="1:6" x14ac:dyDescent="0.25">
      <c r="A47" s="16">
        <f>[2]Indicteurs!J20</f>
        <v>43514</v>
      </c>
      <c r="B47" s="17">
        <f>[2]Indicteurs!K20</f>
        <v>0</v>
      </c>
      <c r="C47" s="17">
        <f>[2]Indicteurs!L20</f>
        <v>100</v>
      </c>
      <c r="D47" s="17">
        <f>[2]Indicteurs!M20</f>
        <v>0</v>
      </c>
      <c r="E47" s="17">
        <f>[2]Indicteurs!N20</f>
        <v>0</v>
      </c>
      <c r="F47" s="17">
        <f>[2]Indicteurs!O20</f>
        <v>0</v>
      </c>
    </row>
    <row r="48" spans="1:6" x14ac:dyDescent="0.25">
      <c r="A48" s="16">
        <f>[2]Indicteurs!J21</f>
        <v>43515</v>
      </c>
      <c r="B48" s="17">
        <f>[2]Indicteurs!K21</f>
        <v>0</v>
      </c>
      <c r="C48" s="17">
        <f>[2]Indicteurs!L21</f>
        <v>100</v>
      </c>
      <c r="D48" s="17">
        <f>[2]Indicteurs!M21</f>
        <v>0</v>
      </c>
      <c r="E48" s="17">
        <f>[2]Indicteurs!N21</f>
        <v>0</v>
      </c>
      <c r="F48" s="17">
        <f>[2]Indicteurs!O21</f>
        <v>0</v>
      </c>
    </row>
    <row r="49" spans="1:6" x14ac:dyDescent="0.25">
      <c r="A49" s="16">
        <f>[2]Indicteurs!J22</f>
        <v>43516</v>
      </c>
      <c r="B49" s="17">
        <f>[2]Indicteurs!K22</f>
        <v>0</v>
      </c>
      <c r="C49" s="17">
        <f>[2]Indicteurs!L22</f>
        <v>100</v>
      </c>
      <c r="D49" s="17">
        <f>[2]Indicteurs!M22</f>
        <v>0</v>
      </c>
      <c r="E49" s="17">
        <f>[2]Indicteurs!N22</f>
        <v>0</v>
      </c>
      <c r="F49" s="17">
        <f>[2]Indicteurs!O22</f>
        <v>0</v>
      </c>
    </row>
    <row r="50" spans="1:6" x14ac:dyDescent="0.25">
      <c r="A50" s="16">
        <f>[2]Indicteurs!J23</f>
        <v>43517</v>
      </c>
      <c r="B50" s="17">
        <f>[2]Indicteurs!K23</f>
        <v>0</v>
      </c>
      <c r="C50" s="17">
        <f>[2]Indicteurs!L23</f>
        <v>100</v>
      </c>
      <c r="D50" s="17">
        <f>[2]Indicteurs!M23</f>
        <v>0</v>
      </c>
      <c r="E50" s="17">
        <f>[2]Indicteurs!N23</f>
        <v>0</v>
      </c>
      <c r="F50" s="17">
        <f>[2]Indicteurs!O23</f>
        <v>0</v>
      </c>
    </row>
    <row r="51" spans="1:6" x14ac:dyDescent="0.25">
      <c r="A51" s="16">
        <f>[2]Indicteurs!J24</f>
        <v>43518</v>
      </c>
      <c r="B51" s="17">
        <f>[2]Indicteurs!K24</f>
        <v>0</v>
      </c>
      <c r="C51" s="17">
        <f>[2]Indicteurs!L24</f>
        <v>100</v>
      </c>
      <c r="D51" s="17">
        <f>[2]Indicteurs!M24</f>
        <v>0</v>
      </c>
      <c r="E51" s="17">
        <f>[2]Indicteurs!N24</f>
        <v>0</v>
      </c>
      <c r="F51" s="17">
        <f>[2]Indicteurs!O24</f>
        <v>0</v>
      </c>
    </row>
    <row r="52" spans="1:6" x14ac:dyDescent="0.25">
      <c r="A52" s="16">
        <f>[2]Indicteurs!J25</f>
        <v>43519</v>
      </c>
      <c r="B52" s="17">
        <f>[2]Indicteurs!K25</f>
        <v>0</v>
      </c>
      <c r="C52" s="17">
        <f>[2]Indicteurs!L25</f>
        <v>100</v>
      </c>
      <c r="D52" s="17">
        <f>[2]Indicteurs!M25</f>
        <v>0</v>
      </c>
      <c r="E52" s="17">
        <f>[2]Indicteurs!N25</f>
        <v>0</v>
      </c>
      <c r="F52" s="17">
        <f>[2]Indicteurs!O25</f>
        <v>0</v>
      </c>
    </row>
    <row r="53" spans="1:6" x14ac:dyDescent="0.25">
      <c r="A53" s="16">
        <f>[2]Indicteurs!J26</f>
        <v>43520</v>
      </c>
      <c r="B53" s="17">
        <f>[2]Indicteurs!K26</f>
        <v>0</v>
      </c>
      <c r="C53" s="17">
        <f>[2]Indicteurs!L26</f>
        <v>100</v>
      </c>
      <c r="D53" s="17">
        <f>[2]Indicteurs!M26</f>
        <v>0</v>
      </c>
      <c r="E53" s="17">
        <f>[2]Indicteurs!N26</f>
        <v>0</v>
      </c>
      <c r="F53" s="17">
        <f>[2]Indicteurs!O26</f>
        <v>0</v>
      </c>
    </row>
    <row r="54" spans="1:6" x14ac:dyDescent="0.25">
      <c r="A54" s="16">
        <f>[2]Indicteurs!J27</f>
        <v>43521</v>
      </c>
      <c r="B54" s="17">
        <f>[2]Indicteurs!K27</f>
        <v>0</v>
      </c>
      <c r="C54" s="17">
        <f>[2]Indicteurs!L27</f>
        <v>100</v>
      </c>
      <c r="D54" s="17">
        <f>[2]Indicteurs!M27</f>
        <v>0</v>
      </c>
      <c r="E54" s="17">
        <f>[2]Indicteurs!N27</f>
        <v>0</v>
      </c>
      <c r="F54" s="17">
        <f>[2]Indicteurs!O27</f>
        <v>0</v>
      </c>
    </row>
    <row r="55" spans="1:6" x14ac:dyDescent="0.25">
      <c r="A55" s="16">
        <f>[2]Indicteurs!J28</f>
        <v>43522</v>
      </c>
      <c r="B55" s="17">
        <f>[2]Indicteurs!K28</f>
        <v>0</v>
      </c>
      <c r="C55" s="17">
        <f>[2]Indicteurs!L28</f>
        <v>100</v>
      </c>
      <c r="D55" s="17">
        <f>[2]Indicteurs!M28</f>
        <v>0</v>
      </c>
      <c r="E55" s="17">
        <f>[2]Indicteurs!N28</f>
        <v>0</v>
      </c>
      <c r="F55" s="17">
        <f>[2]Indicteurs!O28</f>
        <v>0</v>
      </c>
    </row>
    <row r="56" spans="1:6" x14ac:dyDescent="0.25">
      <c r="A56" s="16">
        <f>[2]Indicteurs!J29</f>
        <v>43523</v>
      </c>
      <c r="B56" s="17">
        <f>[2]Indicteurs!K29</f>
        <v>0</v>
      </c>
      <c r="C56" s="17">
        <f>[2]Indicteurs!L29</f>
        <v>100</v>
      </c>
      <c r="D56" s="17">
        <f>[2]Indicteurs!M29</f>
        <v>0</v>
      </c>
      <c r="E56" s="17">
        <f>[2]Indicteurs!N29</f>
        <v>0</v>
      </c>
      <c r="F56" s="17">
        <f>[2]Indicteurs!O29</f>
        <v>0</v>
      </c>
    </row>
    <row r="57" spans="1:6" x14ac:dyDescent="0.25">
      <c r="A57" s="16">
        <f>[2]Indicteurs!J30</f>
        <v>43524</v>
      </c>
      <c r="B57" s="17">
        <f>[2]Indicteurs!K30</f>
        <v>0</v>
      </c>
      <c r="C57" s="17">
        <f>[2]Indicteurs!L30</f>
        <v>100</v>
      </c>
      <c r="D57" s="17">
        <f>[2]Indicteurs!M30</f>
        <v>0</v>
      </c>
      <c r="E57" s="17">
        <f>[2]Indicteurs!N30</f>
        <v>0</v>
      </c>
      <c r="F57" s="17">
        <f>[2]Indicteurs!O30</f>
        <v>0</v>
      </c>
    </row>
    <row r="58" spans="1:6" x14ac:dyDescent="0.25">
      <c r="A58" s="16">
        <f>[2]Indicteurs!J31</f>
        <v>43525</v>
      </c>
      <c r="B58" s="17">
        <f>[2]Indicteurs!K31</f>
        <v>0</v>
      </c>
      <c r="C58" s="17">
        <f>[2]Indicteurs!L31</f>
        <v>100</v>
      </c>
      <c r="D58" s="17">
        <f>[2]Indicteurs!M31</f>
        <v>0</v>
      </c>
      <c r="E58" s="17">
        <f>[2]Indicteurs!N31</f>
        <v>0</v>
      </c>
      <c r="F58" s="17">
        <f>[2]Indicteurs!O31</f>
        <v>0</v>
      </c>
    </row>
    <row r="59" spans="1:6" x14ac:dyDescent="0.25">
      <c r="A59" s="16">
        <f>[2]Indicteurs!J32</f>
        <v>43526</v>
      </c>
      <c r="B59" s="17">
        <f>[2]Indicteurs!K32</f>
        <v>0</v>
      </c>
      <c r="C59" s="17">
        <f>[2]Indicteurs!L32</f>
        <v>100</v>
      </c>
      <c r="D59" s="17">
        <f>[2]Indicteurs!M32</f>
        <v>0</v>
      </c>
      <c r="E59" s="17">
        <f>[2]Indicteurs!N32</f>
        <v>0</v>
      </c>
      <c r="F59" s="17">
        <f>[2]Indicteurs!O32</f>
        <v>0</v>
      </c>
    </row>
    <row r="60" spans="1:6" x14ac:dyDescent="0.25">
      <c r="A60" s="16">
        <f>[2]Indicteurs!J33</f>
        <v>43527</v>
      </c>
      <c r="B60" s="17">
        <f>[2]Indicteurs!K33</f>
        <v>0</v>
      </c>
      <c r="C60" s="17">
        <f>[2]Indicteurs!L33</f>
        <v>100</v>
      </c>
      <c r="D60" s="17">
        <f>[2]Indicteurs!M33</f>
        <v>0</v>
      </c>
      <c r="E60" s="17">
        <f>[2]Indicteurs!N33</f>
        <v>0</v>
      </c>
      <c r="F60" s="17">
        <f>[2]Indicteurs!O33</f>
        <v>0</v>
      </c>
    </row>
    <row r="61" spans="1:6" x14ac:dyDescent="0.25">
      <c r="A61" s="1"/>
      <c r="B61" s="232" t="str">
        <f>[2]Indicteurs!C50</f>
        <v>SKF</v>
      </c>
      <c r="C61" s="232">
        <f>[2]Indicteurs!D50</f>
        <v>0</v>
      </c>
      <c r="D61" s="232">
        <f>[2]Indicteurs!E50</f>
        <v>0</v>
      </c>
      <c r="E61" s="232">
        <f>[2]Indicteurs!F50</f>
        <v>0</v>
      </c>
      <c r="F61" s="232">
        <f>[2]Indicteurs!G50</f>
        <v>0</v>
      </c>
    </row>
    <row r="62" spans="1:6" x14ac:dyDescent="0.25">
      <c r="A62" s="13"/>
      <c r="B62" s="14" t="str">
        <f>[2]Indicteurs!C51</f>
        <v>OEE%</v>
      </c>
      <c r="C62" s="14" t="str">
        <f>[2]Indicteurs!D51</f>
        <v>TD%</v>
      </c>
      <c r="D62" s="14" t="str">
        <f>[2]Indicteurs!E51</f>
        <v>TU%</v>
      </c>
      <c r="E62" s="15" t="str">
        <f>[2]Indicteurs!F51</f>
        <v>HTP</v>
      </c>
      <c r="F62" s="15" t="str">
        <f>[2]Indicteurs!G51</f>
        <v>RELEVE</v>
      </c>
    </row>
    <row r="63" spans="1:6" x14ac:dyDescent="0.25">
      <c r="A63" s="16">
        <f>[2]Indicteurs!B52</f>
        <v>43500</v>
      </c>
      <c r="B63" s="17">
        <f>[2]Indicteurs!C52</f>
        <v>87.5</v>
      </c>
      <c r="C63" s="17">
        <f>[2]Indicteurs!D52</f>
        <v>100</v>
      </c>
      <c r="D63" s="17">
        <f>[2]Indicteurs!E52</f>
        <v>87.5</v>
      </c>
      <c r="E63" s="17">
        <f>[2]Indicteurs!F52</f>
        <v>21</v>
      </c>
      <c r="F63" s="17">
        <f>[2]Indicteurs!G52</f>
        <v>0.75</v>
      </c>
    </row>
    <row r="64" spans="1:6" x14ac:dyDescent="0.25">
      <c r="A64" s="16">
        <f>[2]Indicteurs!B53</f>
        <v>43501</v>
      </c>
      <c r="B64" s="17">
        <f>[2]Indicteurs!C53</f>
        <v>89.583333333333329</v>
      </c>
      <c r="C64" s="17">
        <f>[2]Indicteurs!D53</f>
        <v>98.958333333333329</v>
      </c>
      <c r="D64" s="17">
        <f>[2]Indicteurs!E53</f>
        <v>90.526315789473685</v>
      </c>
      <c r="E64" s="17">
        <f>[2]Indicteurs!F53</f>
        <v>21.5</v>
      </c>
      <c r="F64" s="17">
        <f>[2]Indicteurs!G53</f>
        <v>0.75</v>
      </c>
    </row>
    <row r="65" spans="1:6" x14ac:dyDescent="0.25">
      <c r="A65" s="16">
        <f>[2]Indicteurs!B54</f>
        <v>43502</v>
      </c>
      <c r="B65" s="17">
        <f>[2]Indicteurs!C54</f>
        <v>92.708333333333329</v>
      </c>
      <c r="C65" s="17">
        <f>[2]Indicteurs!D54</f>
        <v>98.958333333333329</v>
      </c>
      <c r="D65" s="17">
        <f>[2]Indicteurs!E54</f>
        <v>93.684210526315795</v>
      </c>
      <c r="E65" s="17">
        <f>[2]Indicteurs!F54</f>
        <v>22.25</v>
      </c>
      <c r="F65" s="17">
        <f>[2]Indicteurs!G54</f>
        <v>0</v>
      </c>
    </row>
    <row r="66" spans="1:6" x14ac:dyDescent="0.25">
      <c r="A66" s="16">
        <f>[2]Indicteurs!B55</f>
        <v>43503</v>
      </c>
      <c r="B66" s="17">
        <f>[2]Indicteurs!C55</f>
        <v>82.291666666666671</v>
      </c>
      <c r="C66" s="17">
        <f>[2]Indicteurs!D55</f>
        <v>93.75</v>
      </c>
      <c r="D66" s="17">
        <f>[2]Indicteurs!E55</f>
        <v>87.777777777777771</v>
      </c>
      <c r="E66" s="17">
        <f>[2]Indicteurs!F55</f>
        <v>19.75</v>
      </c>
      <c r="F66" s="17">
        <f>[2]Indicteurs!G55</f>
        <v>0</v>
      </c>
    </row>
    <row r="67" spans="1:6" x14ac:dyDescent="0.25">
      <c r="A67" s="16">
        <f>[2]Indicteurs!B56</f>
        <v>43504</v>
      </c>
      <c r="B67" s="17">
        <f>[2]Indicteurs!C56</f>
        <v>90.625</v>
      </c>
      <c r="C67" s="17">
        <f>[2]Indicteurs!D56</f>
        <v>96.875</v>
      </c>
      <c r="D67" s="17">
        <f>[2]Indicteurs!E56</f>
        <v>93.548387096774192</v>
      </c>
      <c r="E67" s="17">
        <f>[2]Indicteurs!F56</f>
        <v>21.75</v>
      </c>
      <c r="F67" s="17">
        <f>[2]Indicteurs!G56</f>
        <v>0</v>
      </c>
    </row>
    <row r="68" spans="1:6" x14ac:dyDescent="0.25">
      <c r="A68" s="16">
        <f>[2]Indicteurs!B57</f>
        <v>43505</v>
      </c>
      <c r="B68" s="17">
        <f>[2]Indicteurs!C57</f>
        <v>45.833333333333336</v>
      </c>
      <c r="C68" s="17">
        <f>[2]Indicteurs!D57</f>
        <v>47.916666666666664</v>
      </c>
      <c r="D68" s="17">
        <f>[2]Indicteurs!E57</f>
        <v>95.652173913043484</v>
      </c>
      <c r="E68" s="17">
        <f>[2]Indicteurs!F57</f>
        <v>11</v>
      </c>
      <c r="F68" s="17">
        <f>[2]Indicteurs!G57</f>
        <v>0</v>
      </c>
    </row>
    <row r="69" spans="1:6" x14ac:dyDescent="0.25">
      <c r="A69" s="16">
        <f>[2]Indicteurs!B58</f>
        <v>43506</v>
      </c>
      <c r="B69" s="17">
        <f>[2]Indicteurs!C58</f>
        <v>89.583333333333329</v>
      </c>
      <c r="C69" s="17">
        <f>[2]Indicteurs!D58</f>
        <v>97.916666666666671</v>
      </c>
      <c r="D69" s="17">
        <f>[2]Indicteurs!E58</f>
        <v>91.489361702127653</v>
      </c>
      <c r="E69" s="17">
        <f>[2]Indicteurs!F58</f>
        <v>21.5</v>
      </c>
      <c r="F69" s="17">
        <f>[2]Indicteurs!G58</f>
        <v>0</v>
      </c>
    </row>
    <row r="70" spans="1:6" x14ac:dyDescent="0.25">
      <c r="A70" s="16">
        <f>[2]Indicteurs!B59</f>
        <v>43507</v>
      </c>
      <c r="B70" s="17">
        <f>[2]Indicteurs!C59</f>
        <v>81.25</v>
      </c>
      <c r="C70" s="17">
        <f>[2]Indicteurs!D59</f>
        <v>91.666666666666671</v>
      </c>
      <c r="D70" s="17">
        <f>[2]Indicteurs!E59</f>
        <v>88.63636363636364</v>
      </c>
      <c r="E70" s="17">
        <f>[2]Indicteurs!F59</f>
        <v>19.5</v>
      </c>
      <c r="F70" s="17">
        <f>[2]Indicteurs!G59</f>
        <v>0.5</v>
      </c>
    </row>
    <row r="71" spans="1:6" x14ac:dyDescent="0.25">
      <c r="A71" s="16">
        <f>[2]Indicteurs!B60</f>
        <v>43508</v>
      </c>
      <c r="B71" s="17">
        <f>[2]Indicteurs!C60</f>
        <v>16.666666666666668</v>
      </c>
      <c r="C71" s="17">
        <f>[2]Indicteurs!D60</f>
        <v>95.833333333333329</v>
      </c>
      <c r="D71" s="17">
        <f>[2]Indicteurs!E60</f>
        <v>17.391304347826086</v>
      </c>
      <c r="E71" s="17">
        <f>[2]Indicteurs!F60</f>
        <v>4</v>
      </c>
      <c r="F71" s="17">
        <f>[2]Indicteurs!G60</f>
        <v>0.25</v>
      </c>
    </row>
    <row r="72" spans="1:6" x14ac:dyDescent="0.25">
      <c r="A72" s="16">
        <f>[2]Indicteurs!B61</f>
        <v>43509</v>
      </c>
      <c r="B72" s="17">
        <f>[2]Indicteurs!C61</f>
        <v>87.5</v>
      </c>
      <c r="C72" s="17">
        <f>[2]Indicteurs!D61</f>
        <v>98.958333333333329</v>
      </c>
      <c r="D72" s="17">
        <f>[2]Indicteurs!E61</f>
        <v>88.421052631578945</v>
      </c>
      <c r="E72" s="17">
        <f>[2]Indicteurs!F61</f>
        <v>21</v>
      </c>
      <c r="F72" s="17">
        <f>[2]Indicteurs!G61</f>
        <v>0.5</v>
      </c>
    </row>
    <row r="73" spans="1:6" x14ac:dyDescent="0.25">
      <c r="A73" s="16">
        <f>[2]Indicteurs!B62</f>
        <v>43510</v>
      </c>
      <c r="B73" s="17">
        <f>[2]Indicteurs!C62</f>
        <v>77.083333333333329</v>
      </c>
      <c r="C73" s="17">
        <f>[2]Indicteurs!D62</f>
        <v>86.458333333333329</v>
      </c>
      <c r="D73" s="17">
        <f>[2]Indicteurs!E62</f>
        <v>89.156626506024097</v>
      </c>
      <c r="E73" s="17">
        <f>[2]Indicteurs!F62</f>
        <v>18.5</v>
      </c>
      <c r="F73" s="17">
        <f>[2]Indicteurs!G62</f>
        <v>0.5</v>
      </c>
    </row>
    <row r="74" spans="1:6" x14ac:dyDescent="0.25">
      <c r="A74" s="16">
        <f>[2]Indicteurs!B63</f>
        <v>43511</v>
      </c>
      <c r="B74" s="17">
        <f>[2]Indicteurs!C63</f>
        <v>87.5</v>
      </c>
      <c r="C74" s="17">
        <f>[2]Indicteurs!D63</f>
        <v>98.958333333333329</v>
      </c>
      <c r="D74" s="17">
        <f>[2]Indicteurs!E63</f>
        <v>88.421052631578945</v>
      </c>
      <c r="E74" s="17">
        <f>[2]Indicteurs!F63</f>
        <v>21</v>
      </c>
      <c r="F74" s="17">
        <f>[2]Indicteurs!G63</f>
        <v>0.5</v>
      </c>
    </row>
    <row r="75" spans="1:6" x14ac:dyDescent="0.25">
      <c r="A75" s="16">
        <f>[2]Indicteurs!B64</f>
        <v>43512</v>
      </c>
      <c r="B75" s="17">
        <f>[2]Indicteurs!C64</f>
        <v>75</v>
      </c>
      <c r="C75" s="17">
        <f>[2]Indicteurs!D64</f>
        <v>86.458333333333329</v>
      </c>
      <c r="D75" s="17">
        <f>[2]Indicteurs!E64</f>
        <v>86.746987951807228</v>
      </c>
      <c r="E75" s="17">
        <f>[2]Indicteurs!F64</f>
        <v>18</v>
      </c>
      <c r="F75" s="17">
        <f>[2]Indicteurs!G64</f>
        <v>0.5</v>
      </c>
    </row>
    <row r="76" spans="1:6" x14ac:dyDescent="0.25">
      <c r="A76" s="16">
        <f>[2]Indicteurs!B65</f>
        <v>43513</v>
      </c>
      <c r="B76" s="17">
        <f>[2]Indicteurs!C65</f>
        <v>87.5</v>
      </c>
      <c r="C76" s="17">
        <f>[2]Indicteurs!D65</f>
        <v>98.958333333333329</v>
      </c>
      <c r="D76" s="17">
        <f>[2]Indicteurs!E65</f>
        <v>88.421052631578945</v>
      </c>
      <c r="E76" s="17">
        <f>[2]Indicteurs!F65</f>
        <v>21</v>
      </c>
      <c r="F76" s="17">
        <f>[2]Indicteurs!G65</f>
        <v>0.5</v>
      </c>
    </row>
    <row r="77" spans="1:6" x14ac:dyDescent="0.25">
      <c r="A77" s="16">
        <f>[2]Indicteurs!B66</f>
        <v>43514</v>
      </c>
      <c r="B77" s="17">
        <f>[2]Indicteurs!C66</f>
        <v>0</v>
      </c>
      <c r="C77" s="17">
        <f>[2]Indicteurs!D66</f>
        <v>100</v>
      </c>
      <c r="D77" s="17">
        <f>[2]Indicteurs!E66</f>
        <v>0</v>
      </c>
      <c r="E77" s="17">
        <f>[2]Indicteurs!F66</f>
        <v>0</v>
      </c>
      <c r="F77" s="17">
        <f>[2]Indicteurs!G66</f>
        <v>0</v>
      </c>
    </row>
    <row r="78" spans="1:6" x14ac:dyDescent="0.25">
      <c r="A78" s="16">
        <f>[2]Indicteurs!B67</f>
        <v>43515</v>
      </c>
      <c r="B78" s="17">
        <f>[2]Indicteurs!C67</f>
        <v>0</v>
      </c>
      <c r="C78" s="17">
        <f>[2]Indicteurs!D67</f>
        <v>100</v>
      </c>
      <c r="D78" s="17">
        <f>[2]Indicteurs!E67</f>
        <v>0</v>
      </c>
      <c r="E78" s="17">
        <f>[2]Indicteurs!F67</f>
        <v>0</v>
      </c>
      <c r="F78" s="17">
        <f>[2]Indicteurs!G67</f>
        <v>0</v>
      </c>
    </row>
    <row r="79" spans="1:6" x14ac:dyDescent="0.25">
      <c r="A79" s="16">
        <f>[2]Indicteurs!B68</f>
        <v>43516</v>
      </c>
      <c r="B79" s="17">
        <f>[2]Indicteurs!C68</f>
        <v>0</v>
      </c>
      <c r="C79" s="17">
        <f>[2]Indicteurs!D68</f>
        <v>100</v>
      </c>
      <c r="D79" s="17">
        <f>[2]Indicteurs!E68</f>
        <v>0</v>
      </c>
      <c r="E79" s="17">
        <f>[2]Indicteurs!F68</f>
        <v>0</v>
      </c>
      <c r="F79" s="17">
        <f>[2]Indicteurs!G68</f>
        <v>0</v>
      </c>
    </row>
    <row r="80" spans="1:6" x14ac:dyDescent="0.25">
      <c r="A80" s="16">
        <f>[2]Indicteurs!B69</f>
        <v>43517</v>
      </c>
      <c r="B80" s="17">
        <f>[2]Indicteurs!C69</f>
        <v>0</v>
      </c>
      <c r="C80" s="17">
        <f>[2]Indicteurs!D69</f>
        <v>100</v>
      </c>
      <c r="D80" s="17">
        <f>[2]Indicteurs!E69</f>
        <v>0</v>
      </c>
      <c r="E80" s="17">
        <f>[2]Indicteurs!F69</f>
        <v>0</v>
      </c>
      <c r="F80" s="17">
        <f>[2]Indicteurs!G69</f>
        <v>0</v>
      </c>
    </row>
    <row r="81" spans="1:6" x14ac:dyDescent="0.25">
      <c r="A81" s="16">
        <f>[2]Indicteurs!B70</f>
        <v>43518</v>
      </c>
      <c r="B81" s="17">
        <f>[2]Indicteurs!C70</f>
        <v>0</v>
      </c>
      <c r="C81" s="17">
        <f>[2]Indicteurs!D70</f>
        <v>100</v>
      </c>
      <c r="D81" s="17">
        <f>[2]Indicteurs!E70</f>
        <v>0</v>
      </c>
      <c r="E81" s="17">
        <f>[2]Indicteurs!F70</f>
        <v>0</v>
      </c>
      <c r="F81" s="17">
        <f>[2]Indicteurs!G70</f>
        <v>0</v>
      </c>
    </row>
    <row r="82" spans="1:6" x14ac:dyDescent="0.25">
      <c r="A82" s="16">
        <f>[2]Indicteurs!B71</f>
        <v>43519</v>
      </c>
      <c r="B82" s="17">
        <f>[2]Indicteurs!C71</f>
        <v>0</v>
      </c>
      <c r="C82" s="17">
        <f>[2]Indicteurs!D71</f>
        <v>100</v>
      </c>
      <c r="D82" s="17">
        <f>[2]Indicteurs!E71</f>
        <v>0</v>
      </c>
      <c r="E82" s="17">
        <f>[2]Indicteurs!F71</f>
        <v>0</v>
      </c>
      <c r="F82" s="17">
        <f>[2]Indicteurs!G71</f>
        <v>0</v>
      </c>
    </row>
    <row r="83" spans="1:6" x14ac:dyDescent="0.25">
      <c r="A83" s="16">
        <f>[2]Indicteurs!B72</f>
        <v>43520</v>
      </c>
      <c r="B83" s="17">
        <f>[2]Indicteurs!C72</f>
        <v>0</v>
      </c>
      <c r="C83" s="17">
        <f>[2]Indicteurs!D72</f>
        <v>100</v>
      </c>
      <c r="D83" s="17">
        <f>[2]Indicteurs!E72</f>
        <v>0</v>
      </c>
      <c r="E83" s="17">
        <f>[2]Indicteurs!F72</f>
        <v>0</v>
      </c>
      <c r="F83" s="17">
        <f>[2]Indicteurs!G72</f>
        <v>0</v>
      </c>
    </row>
    <row r="84" spans="1:6" x14ac:dyDescent="0.25">
      <c r="A84" s="16">
        <f>[2]Indicteurs!B73</f>
        <v>43521</v>
      </c>
      <c r="B84" s="17">
        <f>[2]Indicteurs!C73</f>
        <v>0</v>
      </c>
      <c r="C84" s="17">
        <f>[2]Indicteurs!D73</f>
        <v>100</v>
      </c>
      <c r="D84" s="17">
        <f>[2]Indicteurs!E73</f>
        <v>0</v>
      </c>
      <c r="E84" s="17">
        <f>[2]Indicteurs!F73</f>
        <v>0</v>
      </c>
      <c r="F84" s="17">
        <f>[2]Indicteurs!G73</f>
        <v>0</v>
      </c>
    </row>
    <row r="85" spans="1:6" x14ac:dyDescent="0.25">
      <c r="A85" s="16">
        <f>[2]Indicteurs!B74</f>
        <v>43522</v>
      </c>
      <c r="B85" s="17">
        <f>[2]Indicteurs!C74</f>
        <v>0</v>
      </c>
      <c r="C85" s="17">
        <f>[2]Indicteurs!D74</f>
        <v>100</v>
      </c>
      <c r="D85" s="17">
        <f>[2]Indicteurs!E74</f>
        <v>0</v>
      </c>
      <c r="E85" s="17">
        <f>[2]Indicteurs!F74</f>
        <v>0</v>
      </c>
      <c r="F85" s="17">
        <f>[2]Indicteurs!G74</f>
        <v>0</v>
      </c>
    </row>
    <row r="86" spans="1:6" x14ac:dyDescent="0.25">
      <c r="A86" s="16">
        <f>[2]Indicteurs!B75</f>
        <v>43523</v>
      </c>
      <c r="B86" s="17">
        <f>[2]Indicteurs!C75</f>
        <v>0</v>
      </c>
      <c r="C86" s="17">
        <f>[2]Indicteurs!D75</f>
        <v>100</v>
      </c>
      <c r="D86" s="17">
        <f>[2]Indicteurs!E75</f>
        <v>0</v>
      </c>
      <c r="E86" s="17">
        <f>[2]Indicteurs!F75</f>
        <v>0</v>
      </c>
      <c r="F86" s="17">
        <f>[2]Indicteurs!G75</f>
        <v>0</v>
      </c>
    </row>
    <row r="87" spans="1:6" x14ac:dyDescent="0.25">
      <c r="A87" s="16">
        <f>[2]Indicteurs!B76</f>
        <v>43524</v>
      </c>
      <c r="B87" s="17">
        <f>[2]Indicteurs!C76</f>
        <v>0</v>
      </c>
      <c r="C87" s="17">
        <f>[2]Indicteurs!D76</f>
        <v>100</v>
      </c>
      <c r="D87" s="17">
        <f>[2]Indicteurs!E76</f>
        <v>0</v>
      </c>
      <c r="E87" s="17">
        <f>[2]Indicteurs!F76</f>
        <v>0</v>
      </c>
      <c r="F87" s="17">
        <f>[2]Indicteurs!G76</f>
        <v>0</v>
      </c>
    </row>
    <row r="88" spans="1:6" x14ac:dyDescent="0.25">
      <c r="A88" s="16">
        <f>[2]Indicteurs!B77</f>
        <v>43525</v>
      </c>
      <c r="B88" s="17">
        <f>[2]Indicteurs!C77</f>
        <v>0</v>
      </c>
      <c r="C88" s="17">
        <f>[2]Indicteurs!D77</f>
        <v>100</v>
      </c>
      <c r="D88" s="17">
        <f>[2]Indicteurs!E77</f>
        <v>0</v>
      </c>
      <c r="E88" s="17">
        <f>[2]Indicteurs!F77</f>
        <v>0</v>
      </c>
      <c r="F88" s="17">
        <f>[2]Indicteurs!G77</f>
        <v>0</v>
      </c>
    </row>
    <row r="89" spans="1:6" x14ac:dyDescent="0.25">
      <c r="A89" s="16">
        <f>[2]Indicteurs!B78</f>
        <v>43526</v>
      </c>
      <c r="B89" s="17">
        <f>[2]Indicteurs!C78</f>
        <v>0</v>
      </c>
      <c r="C89" s="17">
        <f>[2]Indicteurs!D78</f>
        <v>100</v>
      </c>
      <c r="D89" s="17">
        <f>[2]Indicteurs!E78</f>
        <v>0</v>
      </c>
      <c r="E89" s="17">
        <f>[2]Indicteurs!F78</f>
        <v>0</v>
      </c>
      <c r="F89" s="17">
        <f>[2]Indicteurs!G78</f>
        <v>0</v>
      </c>
    </row>
    <row r="90" spans="1:6" x14ac:dyDescent="0.25">
      <c r="A90" s="16">
        <f>[2]Indicteurs!B79</f>
        <v>43527</v>
      </c>
      <c r="B90" s="17">
        <f>[2]Indicteurs!C79</f>
        <v>0</v>
      </c>
      <c r="C90" s="17">
        <f>[2]Indicteurs!D79</f>
        <v>100</v>
      </c>
      <c r="D90" s="17">
        <f>[2]Indicteurs!E79</f>
        <v>0</v>
      </c>
      <c r="E90" s="17">
        <f>[2]Indicteurs!F79</f>
        <v>0</v>
      </c>
      <c r="F90" s="17">
        <f>[2]Indicteurs!G79</f>
        <v>0</v>
      </c>
    </row>
  </sheetData>
  <mergeCells count="3">
    <mergeCell ref="B1:F1"/>
    <mergeCell ref="B31:F31"/>
    <mergeCell ref="B61:F61"/>
  </mergeCells>
  <dataValidations count="1">
    <dataValidation type="list" allowBlank="1" showInputMessage="1" showErrorMessage="1" sqref="H14">
      <formula1>$I$5:$L$5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5:Y70"/>
  <sheetViews>
    <sheetView topLeftCell="E1" zoomScale="25" zoomScaleNormal="25" workbookViewId="0">
      <selection activeCell="E60" sqref="E60:H67"/>
    </sheetView>
  </sheetViews>
  <sheetFormatPr baseColWidth="10" defaultRowHeight="15" x14ac:dyDescent="0.25"/>
  <cols>
    <col min="1" max="1" width="83.42578125" customWidth="1"/>
    <col min="2" max="2" width="38.42578125" bestFit="1" customWidth="1"/>
    <col min="3" max="3" width="19.28515625" bestFit="1" customWidth="1"/>
    <col min="4" max="4" width="38.42578125" bestFit="1" customWidth="1"/>
    <col min="5" max="5" width="19.28515625" bestFit="1" customWidth="1"/>
    <col min="6" max="6" width="38.42578125" bestFit="1" customWidth="1"/>
    <col min="7" max="7" width="21.5703125" bestFit="1" customWidth="1"/>
    <col min="8" max="8" width="38.42578125" bestFit="1" customWidth="1"/>
    <col min="9" max="9" width="19.28515625" bestFit="1" customWidth="1"/>
    <col min="10" max="10" width="38.42578125" bestFit="1" customWidth="1"/>
    <col min="11" max="11" width="21.5703125" bestFit="1" customWidth="1"/>
    <col min="12" max="12" width="38.42578125" bestFit="1" customWidth="1"/>
    <col min="13" max="13" width="19.28515625" bestFit="1" customWidth="1"/>
    <col min="14" max="14" width="38.42578125" bestFit="1" customWidth="1"/>
    <col min="15" max="15" width="19.28515625" bestFit="1" customWidth="1"/>
    <col min="16" max="16" width="38.42578125" bestFit="1" customWidth="1"/>
    <col min="17" max="17" width="19.28515625" bestFit="1" customWidth="1"/>
    <col min="18" max="18" width="38.42578125" bestFit="1" customWidth="1"/>
    <col min="19" max="19" width="21.5703125" bestFit="1" customWidth="1"/>
    <col min="20" max="20" width="35.85546875" bestFit="1" customWidth="1"/>
    <col min="21" max="21" width="19.28515625" bestFit="1" customWidth="1"/>
    <col min="22" max="22" width="38.42578125" bestFit="1" customWidth="1"/>
    <col min="23" max="23" width="21.5703125" bestFit="1" customWidth="1"/>
    <col min="24" max="24" width="38.42578125" bestFit="1" customWidth="1"/>
    <col min="25" max="25" width="21.5703125" bestFit="1" customWidth="1"/>
  </cols>
  <sheetData>
    <row r="5" spans="1:25" ht="15.75" thickBot="1" x14ac:dyDescent="0.3"/>
    <row r="6" spans="1:25" ht="22.5" x14ac:dyDescent="0.25">
      <c r="A6" s="35"/>
      <c r="B6" s="233" t="s">
        <v>0</v>
      </c>
      <c r="C6" s="234"/>
      <c r="D6" s="233" t="s">
        <v>46</v>
      </c>
      <c r="E6" s="234"/>
      <c r="F6" s="233" t="s">
        <v>1</v>
      </c>
      <c r="G6" s="235"/>
      <c r="H6" s="233" t="s">
        <v>14</v>
      </c>
      <c r="I6" s="234"/>
      <c r="J6" s="233" t="s">
        <v>47</v>
      </c>
      <c r="K6" s="234"/>
      <c r="L6" s="233" t="s">
        <v>2</v>
      </c>
      <c r="M6" s="235"/>
      <c r="N6" s="233" t="s">
        <v>6</v>
      </c>
      <c r="O6" s="234"/>
      <c r="P6" s="233" t="s">
        <v>48</v>
      </c>
      <c r="Q6" s="234"/>
      <c r="R6" s="233" t="s">
        <v>49</v>
      </c>
      <c r="S6" s="235"/>
      <c r="T6" s="233" t="s">
        <v>50</v>
      </c>
      <c r="U6" s="235"/>
      <c r="V6" s="233" t="s">
        <v>51</v>
      </c>
      <c r="W6" s="234"/>
      <c r="X6" s="233" t="s">
        <v>52</v>
      </c>
      <c r="Y6" s="234"/>
    </row>
    <row r="7" spans="1:25" ht="23.25" thickBot="1" x14ac:dyDescent="0.3">
      <c r="A7" s="36" t="s">
        <v>53</v>
      </c>
      <c r="B7" s="37" t="s">
        <v>54</v>
      </c>
      <c r="C7" s="38" t="s">
        <v>55</v>
      </c>
      <c r="D7" s="37" t="s">
        <v>54</v>
      </c>
      <c r="E7" s="38" t="s">
        <v>55</v>
      </c>
      <c r="F7" s="37" t="s">
        <v>54</v>
      </c>
      <c r="G7" s="38" t="s">
        <v>55</v>
      </c>
      <c r="H7" s="37" t="s">
        <v>54</v>
      </c>
      <c r="I7" s="38" t="s">
        <v>55</v>
      </c>
      <c r="J7" s="37" t="s">
        <v>54</v>
      </c>
      <c r="K7" s="38" t="s">
        <v>55</v>
      </c>
      <c r="L7" s="37" t="s">
        <v>54</v>
      </c>
      <c r="M7" s="38" t="s">
        <v>55</v>
      </c>
      <c r="N7" s="37" t="s">
        <v>54</v>
      </c>
      <c r="O7" s="38" t="s">
        <v>55</v>
      </c>
      <c r="P7" s="37" t="s">
        <v>54</v>
      </c>
      <c r="Q7" s="38" t="s">
        <v>55</v>
      </c>
      <c r="R7" s="37" t="s">
        <v>54</v>
      </c>
      <c r="S7" s="38" t="s">
        <v>55</v>
      </c>
      <c r="T7" s="37" t="s">
        <v>54</v>
      </c>
      <c r="U7" s="38" t="s">
        <v>55</v>
      </c>
      <c r="V7" s="37" t="s">
        <v>54</v>
      </c>
      <c r="W7" s="38" t="s">
        <v>55</v>
      </c>
      <c r="X7" s="37" t="s">
        <v>54</v>
      </c>
      <c r="Y7" s="38" t="s">
        <v>55</v>
      </c>
    </row>
    <row r="8" spans="1:25" ht="22.5" customHeight="1" x14ac:dyDescent="0.25">
      <c r="A8" s="39" t="s">
        <v>56</v>
      </c>
      <c r="B8" s="60">
        <v>7647975.2800000003</v>
      </c>
      <c r="C8" s="61">
        <v>2.4668500725736222</v>
      </c>
      <c r="D8" s="60">
        <v>28361134.16</v>
      </c>
      <c r="E8" s="62">
        <v>9.1478676773215497</v>
      </c>
      <c r="F8" s="60">
        <v>44572497.029945701</v>
      </c>
      <c r="G8" s="63">
        <v>14.376833541897785</v>
      </c>
      <c r="H8" s="60">
        <v>15881628.940054299</v>
      </c>
      <c r="I8" s="61">
        <v>5.1226103732072055</v>
      </c>
      <c r="J8" s="60">
        <v>83282839.12999998</v>
      </c>
      <c r="K8" s="62">
        <v>26.862832348482399</v>
      </c>
      <c r="L8" s="60">
        <v>11048433.809999999</v>
      </c>
      <c r="M8" s="63">
        <v>3.563666035544947</v>
      </c>
      <c r="N8" s="60">
        <v>9361222.5999999996</v>
      </c>
      <c r="O8" s="61">
        <v>3.0194570202883591</v>
      </c>
      <c r="P8" s="60">
        <v>5313742.3500000006</v>
      </c>
      <c r="Q8" s="62">
        <v>1.7139445698803344</v>
      </c>
      <c r="R8" s="60">
        <v>-15378099.059999995</v>
      </c>
      <c r="S8" s="63">
        <v>-4.9601970970551221</v>
      </c>
      <c r="T8" s="60">
        <v>5422005.8600000003</v>
      </c>
      <c r="U8" s="63">
        <v>1.7488649033964456</v>
      </c>
      <c r="V8" s="60">
        <v>-4006053.1500000004</v>
      </c>
      <c r="W8" s="61">
        <v>-1.2921501628874625</v>
      </c>
      <c r="X8" s="60">
        <v>45994556.780000009</v>
      </c>
      <c r="Y8" s="62">
        <v>14.835518104699547</v>
      </c>
    </row>
    <row r="9" spans="1:25" ht="19.5" x14ac:dyDescent="0.25">
      <c r="A9" s="41" t="s">
        <v>57</v>
      </c>
      <c r="B9" s="64">
        <v>2328683.83</v>
      </c>
      <c r="C9" s="65">
        <v>0.75111564364738903</v>
      </c>
      <c r="D9" s="64">
        <v>26459127.940000001</v>
      </c>
      <c r="E9" s="66">
        <v>8.5343766538722061</v>
      </c>
      <c r="F9" s="64">
        <v>13160381.862499997</v>
      </c>
      <c r="G9" s="67">
        <v>4.244873677547333</v>
      </c>
      <c r="H9" s="64">
        <v>10422382.637499999</v>
      </c>
      <c r="I9" s="65">
        <v>3.3617335862658448</v>
      </c>
      <c r="J9" s="64">
        <v>17859872.640000001</v>
      </c>
      <c r="K9" s="66">
        <v>5.7606917524110575</v>
      </c>
      <c r="L9" s="64">
        <v>3168453.6</v>
      </c>
      <c r="M9" s="67">
        <v>1.021982904880173</v>
      </c>
      <c r="N9" s="64">
        <v>2107832.5700000003</v>
      </c>
      <c r="O9" s="65">
        <v>0.67988019546495515</v>
      </c>
      <c r="P9" s="64">
        <v>1309833.6200000001</v>
      </c>
      <c r="Q9" s="66">
        <v>0.42248608844305391</v>
      </c>
      <c r="R9" s="64">
        <v>19051123.649999999</v>
      </c>
      <c r="S9" s="67">
        <v>6.1449290875076601</v>
      </c>
      <c r="T9" s="64">
        <v>1354051.87</v>
      </c>
      <c r="U9" s="67">
        <v>0.43674865980711547</v>
      </c>
      <c r="V9" s="64">
        <v>922762.57000000007</v>
      </c>
      <c r="W9" s="65">
        <v>0.29763654162500403</v>
      </c>
      <c r="X9" s="64">
        <v>31317291.290000003</v>
      </c>
      <c r="Y9" s="66">
        <v>10.101374476663549</v>
      </c>
    </row>
    <row r="10" spans="1:25" ht="19.5" x14ac:dyDescent="0.25">
      <c r="A10" s="42" t="s">
        <v>58</v>
      </c>
      <c r="B10" s="68">
        <v>-479544</v>
      </c>
      <c r="C10" s="69">
        <v>-0.154676644195723</v>
      </c>
      <c r="D10" s="68">
        <v>0</v>
      </c>
      <c r="E10" s="70">
        <v>0</v>
      </c>
      <c r="F10" s="68">
        <v>-439622</v>
      </c>
      <c r="G10" s="71">
        <v>-0.14179982582330741</v>
      </c>
      <c r="H10" s="68">
        <v>0</v>
      </c>
      <c r="I10" s="69">
        <v>0</v>
      </c>
      <c r="J10" s="68">
        <v>0</v>
      </c>
      <c r="K10" s="70">
        <v>0</v>
      </c>
      <c r="L10" s="68">
        <v>0</v>
      </c>
      <c r="M10" s="71">
        <v>0</v>
      </c>
      <c r="N10" s="68">
        <v>0</v>
      </c>
      <c r="O10" s="69">
        <v>0</v>
      </c>
      <c r="P10" s="68">
        <v>0</v>
      </c>
      <c r="Q10" s="70">
        <v>0</v>
      </c>
      <c r="R10" s="68">
        <v>16473934.35</v>
      </c>
      <c r="S10" s="71">
        <v>5.3136581459858725</v>
      </c>
      <c r="T10" s="68">
        <v>0</v>
      </c>
      <c r="U10" s="71">
        <v>0</v>
      </c>
      <c r="V10" s="68">
        <v>-42590.099999999977</v>
      </c>
      <c r="W10" s="69">
        <v>-1.3737412508466915E-2</v>
      </c>
      <c r="X10" s="68">
        <v>208567.82</v>
      </c>
      <c r="Y10" s="70">
        <v>6.7273431603393219E-2</v>
      </c>
    </row>
    <row r="11" spans="1:25" ht="19.5" x14ac:dyDescent="0.25">
      <c r="A11" s="42" t="s">
        <v>59</v>
      </c>
      <c r="B11" s="68">
        <v>0</v>
      </c>
      <c r="C11" s="69">
        <v>0</v>
      </c>
      <c r="D11" s="68">
        <v>26459127.940000001</v>
      </c>
      <c r="E11" s="70">
        <v>8.5343766538722061</v>
      </c>
      <c r="F11" s="68">
        <v>0</v>
      </c>
      <c r="G11" s="71">
        <v>0</v>
      </c>
      <c r="H11" s="68">
        <v>0</v>
      </c>
      <c r="I11" s="69">
        <v>0</v>
      </c>
      <c r="J11" s="68">
        <v>0</v>
      </c>
      <c r="K11" s="70">
        <v>0</v>
      </c>
      <c r="L11" s="68">
        <v>0</v>
      </c>
      <c r="M11" s="71">
        <v>0</v>
      </c>
      <c r="N11" s="68">
        <v>0</v>
      </c>
      <c r="O11" s="69">
        <v>0</v>
      </c>
      <c r="P11" s="68">
        <v>0</v>
      </c>
      <c r="Q11" s="70">
        <v>0</v>
      </c>
      <c r="R11" s="68">
        <v>0</v>
      </c>
      <c r="S11" s="71">
        <v>0</v>
      </c>
      <c r="T11" s="68">
        <v>0</v>
      </c>
      <c r="U11" s="71">
        <v>0</v>
      </c>
      <c r="V11" s="68">
        <v>0</v>
      </c>
      <c r="W11" s="69">
        <v>0</v>
      </c>
      <c r="X11" s="68">
        <v>0</v>
      </c>
      <c r="Y11" s="70">
        <v>0</v>
      </c>
    </row>
    <row r="12" spans="1:25" ht="19.5" x14ac:dyDescent="0.25">
      <c r="A12" s="42" t="s">
        <v>60</v>
      </c>
      <c r="B12" s="68">
        <v>2235974.9</v>
      </c>
      <c r="C12" s="69">
        <v>0.72121243105505917</v>
      </c>
      <c r="D12" s="68">
        <v>0</v>
      </c>
      <c r="E12" s="70">
        <v>0</v>
      </c>
      <c r="F12" s="68">
        <v>9453273.8444999978</v>
      </c>
      <c r="G12" s="71">
        <v>3.0491480967970834</v>
      </c>
      <c r="H12" s="68">
        <v>5586348.4155000001</v>
      </c>
      <c r="I12" s="69">
        <v>1.8018735011127955</v>
      </c>
      <c r="J12" s="68">
        <v>7757381.3100000005</v>
      </c>
      <c r="K12" s="70">
        <v>2.5021389252652972</v>
      </c>
      <c r="L12" s="68">
        <v>0</v>
      </c>
      <c r="M12" s="71">
        <v>0</v>
      </c>
      <c r="N12" s="68">
        <v>36434.879999999997</v>
      </c>
      <c r="O12" s="69">
        <v>1.17520498016321E-2</v>
      </c>
      <c r="P12" s="68">
        <v>1550.1</v>
      </c>
      <c r="Q12" s="70">
        <v>4.9998387252846491E-4</v>
      </c>
      <c r="R12" s="68">
        <v>848521.65999999992</v>
      </c>
      <c r="S12" s="71">
        <v>0.27369017836983517</v>
      </c>
      <c r="T12" s="68">
        <v>824193.32000000007</v>
      </c>
      <c r="U12" s="71">
        <v>0.26584308615295293</v>
      </c>
      <c r="V12" s="68">
        <v>1341.19</v>
      </c>
      <c r="W12" s="69">
        <v>4.3260007096087476E-4</v>
      </c>
      <c r="X12" s="68">
        <v>29073273.260000002</v>
      </c>
      <c r="Y12" s="70">
        <v>9.3775677386059417</v>
      </c>
    </row>
    <row r="13" spans="1:25" ht="19.5" x14ac:dyDescent="0.25">
      <c r="A13" s="42" t="s">
        <v>61</v>
      </c>
      <c r="B13" s="68">
        <v>274844.49</v>
      </c>
      <c r="C13" s="69">
        <v>8.8650933780601876E-2</v>
      </c>
      <c r="D13" s="68">
        <v>0</v>
      </c>
      <c r="E13" s="70">
        <v>0</v>
      </c>
      <c r="F13" s="68">
        <v>3033636.2325000004</v>
      </c>
      <c r="G13" s="71">
        <v>0.97849763974454096</v>
      </c>
      <c r="H13" s="68">
        <v>102924.84749999999</v>
      </c>
      <c r="I13" s="69">
        <v>3.3198350966035545E-2</v>
      </c>
      <c r="J13" s="68">
        <v>191741.6</v>
      </c>
      <c r="K13" s="70">
        <v>6.1846143921555984E-2</v>
      </c>
      <c r="L13" s="68">
        <v>817062.32</v>
      </c>
      <c r="M13" s="71">
        <v>0.26354298616262939</v>
      </c>
      <c r="N13" s="68">
        <v>745716.48</v>
      </c>
      <c r="O13" s="69">
        <v>0.24053042608779795</v>
      </c>
      <c r="P13" s="68">
        <v>500078.45999999996</v>
      </c>
      <c r="Q13" s="70">
        <v>0.16130002257846013</v>
      </c>
      <c r="R13" s="68">
        <v>1167066.6900000002</v>
      </c>
      <c r="S13" s="71">
        <v>0.37643669644873085</v>
      </c>
      <c r="T13" s="68">
        <v>46001.07</v>
      </c>
      <c r="U13" s="71">
        <v>1.4837618940102571E-2</v>
      </c>
      <c r="V13" s="68">
        <v>964011.48</v>
      </c>
      <c r="W13" s="69">
        <v>0.31094135406251006</v>
      </c>
      <c r="X13" s="68">
        <v>2035450.2100000002</v>
      </c>
      <c r="Y13" s="70">
        <v>0.65653330645421415</v>
      </c>
    </row>
    <row r="14" spans="1:25" ht="19.5" x14ac:dyDescent="0.25">
      <c r="A14" s="42" t="s">
        <v>62</v>
      </c>
      <c r="B14" s="68">
        <v>0</v>
      </c>
      <c r="C14" s="69">
        <v>0</v>
      </c>
      <c r="D14" s="68">
        <v>0</v>
      </c>
      <c r="E14" s="70">
        <v>0</v>
      </c>
      <c r="F14" s="68">
        <v>0</v>
      </c>
      <c r="G14" s="71">
        <v>0</v>
      </c>
      <c r="H14" s="68">
        <v>0</v>
      </c>
      <c r="I14" s="69">
        <v>0</v>
      </c>
      <c r="J14" s="68">
        <v>0</v>
      </c>
      <c r="K14" s="70">
        <v>0</v>
      </c>
      <c r="L14" s="68">
        <v>2244392.33</v>
      </c>
      <c r="M14" s="71">
        <v>0.72392746830951848</v>
      </c>
      <c r="N14" s="68">
        <v>1145722.2</v>
      </c>
      <c r="O14" s="69">
        <v>0.36955204335064346</v>
      </c>
      <c r="P14" s="68">
        <v>510778.42</v>
      </c>
      <c r="Q14" s="70">
        <v>0.16475128858497565</v>
      </c>
      <c r="R14" s="68">
        <v>0</v>
      </c>
      <c r="S14" s="71">
        <v>0</v>
      </c>
      <c r="T14" s="68">
        <v>0</v>
      </c>
      <c r="U14" s="71">
        <v>0</v>
      </c>
      <c r="V14" s="68">
        <v>0</v>
      </c>
      <c r="W14" s="69">
        <v>0</v>
      </c>
      <c r="X14" s="68">
        <v>0</v>
      </c>
      <c r="Y14" s="70">
        <v>0</v>
      </c>
    </row>
    <row r="15" spans="1:25" ht="19.5" x14ac:dyDescent="0.25">
      <c r="A15" s="42" t="s">
        <v>63</v>
      </c>
      <c r="B15" s="68">
        <v>297408.44</v>
      </c>
      <c r="C15" s="69">
        <v>9.5928923007450886E-2</v>
      </c>
      <c r="D15" s="68">
        <v>0</v>
      </c>
      <c r="E15" s="70">
        <v>0</v>
      </c>
      <c r="F15" s="68">
        <v>1113093.7855</v>
      </c>
      <c r="G15" s="71">
        <v>0.35902776682901655</v>
      </c>
      <c r="H15" s="68">
        <v>803498.58449999988</v>
      </c>
      <c r="I15" s="69">
        <v>0.25916801099893555</v>
      </c>
      <c r="J15" s="68">
        <v>603986.07000000007</v>
      </c>
      <c r="K15" s="70">
        <v>0.19481536302938426</v>
      </c>
      <c r="L15" s="68">
        <v>106998.95</v>
      </c>
      <c r="M15" s="71">
        <v>3.4512450408025031E-2</v>
      </c>
      <c r="N15" s="68">
        <v>179959.01</v>
      </c>
      <c r="O15" s="69">
        <v>5.8045676224881465E-2</v>
      </c>
      <c r="P15" s="68">
        <v>297426.64</v>
      </c>
      <c r="Q15" s="70">
        <v>9.5934793407089644E-2</v>
      </c>
      <c r="R15" s="68">
        <v>30433.040000000001</v>
      </c>
      <c r="S15" s="71">
        <v>9.8161597264780822E-3</v>
      </c>
      <c r="T15" s="68">
        <v>107657.71</v>
      </c>
      <c r="U15" s="71">
        <v>3.4724933070993134E-2</v>
      </c>
      <c r="V15" s="68">
        <v>0</v>
      </c>
      <c r="W15" s="69">
        <v>0</v>
      </c>
      <c r="X15" s="68">
        <v>0</v>
      </c>
      <c r="Y15" s="70">
        <v>0</v>
      </c>
    </row>
    <row r="16" spans="1:25" ht="19.5" x14ac:dyDescent="0.25">
      <c r="A16" s="42" t="s">
        <v>64</v>
      </c>
      <c r="B16" s="68">
        <v>0</v>
      </c>
      <c r="C16" s="69">
        <v>0</v>
      </c>
      <c r="D16" s="68">
        <v>0</v>
      </c>
      <c r="E16" s="70">
        <v>0</v>
      </c>
      <c r="F16" s="68">
        <v>0</v>
      </c>
      <c r="G16" s="71">
        <v>0</v>
      </c>
      <c r="H16" s="68">
        <v>3929610.79</v>
      </c>
      <c r="I16" s="69">
        <v>1.2674937231880785</v>
      </c>
      <c r="J16" s="68">
        <v>9306763.6600000001</v>
      </c>
      <c r="K16" s="70">
        <v>3.0018913201948201</v>
      </c>
      <c r="L16" s="68">
        <v>0</v>
      </c>
      <c r="M16" s="71">
        <v>0</v>
      </c>
      <c r="N16" s="68">
        <v>0</v>
      </c>
      <c r="O16" s="69">
        <v>0</v>
      </c>
      <c r="P16" s="68">
        <v>0</v>
      </c>
      <c r="Q16" s="70">
        <v>0</v>
      </c>
      <c r="R16" s="68">
        <v>463636.22</v>
      </c>
      <c r="S16" s="71">
        <v>0.1495455988130181</v>
      </c>
      <c r="T16" s="68">
        <v>376199.77</v>
      </c>
      <c r="U16" s="71">
        <v>0.1213430216430668</v>
      </c>
      <c r="V16" s="68">
        <v>0</v>
      </c>
      <c r="W16" s="69">
        <v>0</v>
      </c>
      <c r="X16" s="68">
        <v>0</v>
      </c>
      <c r="Y16" s="70">
        <v>0</v>
      </c>
    </row>
    <row r="17" spans="1:25" ht="19.5" x14ac:dyDescent="0.25">
      <c r="A17" s="42" t="s">
        <v>65</v>
      </c>
      <c r="B17" s="68">
        <v>0</v>
      </c>
      <c r="C17" s="69">
        <v>0</v>
      </c>
      <c r="D17" s="68">
        <v>0</v>
      </c>
      <c r="E17" s="70">
        <v>0</v>
      </c>
      <c r="F17" s="68">
        <v>0</v>
      </c>
      <c r="G17" s="71">
        <v>0</v>
      </c>
      <c r="H17" s="68">
        <v>0</v>
      </c>
      <c r="I17" s="69">
        <v>0</v>
      </c>
      <c r="J17" s="68">
        <v>0</v>
      </c>
      <c r="K17" s="70">
        <v>0</v>
      </c>
      <c r="L17" s="68">
        <v>0</v>
      </c>
      <c r="M17" s="71">
        <v>0</v>
      </c>
      <c r="N17" s="68">
        <v>0</v>
      </c>
      <c r="O17" s="69">
        <v>0</v>
      </c>
      <c r="P17" s="68">
        <v>0</v>
      </c>
      <c r="Q17" s="70">
        <v>0</v>
      </c>
      <c r="R17" s="68">
        <v>67531.69</v>
      </c>
      <c r="S17" s="71">
        <v>2.1782308163726092E-2</v>
      </c>
      <c r="T17" s="68">
        <v>0</v>
      </c>
      <c r="U17" s="71">
        <v>0</v>
      </c>
      <c r="V17" s="68">
        <v>0</v>
      </c>
      <c r="W17" s="69">
        <v>0</v>
      </c>
      <c r="X17" s="68">
        <v>0</v>
      </c>
      <c r="Y17" s="70">
        <v>0</v>
      </c>
    </row>
    <row r="18" spans="1:25" ht="19.5" x14ac:dyDescent="0.25">
      <c r="A18" s="41" t="s">
        <v>66</v>
      </c>
      <c r="B18" s="64">
        <v>0</v>
      </c>
      <c r="C18" s="65">
        <v>0</v>
      </c>
      <c r="D18" s="64">
        <v>1321882.5</v>
      </c>
      <c r="E18" s="66">
        <v>0.42637244782762956</v>
      </c>
      <c r="F18" s="64">
        <v>95355</v>
      </c>
      <c r="G18" s="67">
        <v>3.0756700964422796E-2</v>
      </c>
      <c r="H18" s="64">
        <v>7173437.2599999998</v>
      </c>
      <c r="I18" s="65">
        <v>2.3137881043769957</v>
      </c>
      <c r="J18" s="64">
        <v>53645521.800000004</v>
      </c>
      <c r="K18" s="66">
        <v>17.303332516208112</v>
      </c>
      <c r="L18" s="64">
        <v>355881.48</v>
      </c>
      <c r="M18" s="67">
        <v>0.11478936877076411</v>
      </c>
      <c r="N18" s="64">
        <v>0</v>
      </c>
      <c r="O18" s="65">
        <v>0</v>
      </c>
      <c r="P18" s="64">
        <v>0</v>
      </c>
      <c r="Q18" s="66">
        <v>0</v>
      </c>
      <c r="R18" s="64">
        <v>243</v>
      </c>
      <c r="S18" s="67">
        <v>7.8379511660161915E-5</v>
      </c>
      <c r="T18" s="64">
        <v>1324625.45</v>
      </c>
      <c r="U18" s="67">
        <v>0.42725718478856883</v>
      </c>
      <c r="V18" s="64">
        <v>1111676.67</v>
      </c>
      <c r="W18" s="65">
        <v>0.358570677031255</v>
      </c>
      <c r="X18" s="64">
        <v>13570479.359999999</v>
      </c>
      <c r="Y18" s="66">
        <v>4.3771503918975583</v>
      </c>
    </row>
    <row r="19" spans="1:25" ht="19.5" x14ac:dyDescent="0.25">
      <c r="A19" s="42" t="s">
        <v>92</v>
      </c>
      <c r="B19" s="68"/>
      <c r="C19" s="69">
        <v>0</v>
      </c>
      <c r="D19" s="68"/>
      <c r="E19" s="70">
        <v>0</v>
      </c>
      <c r="F19" s="68"/>
      <c r="G19" s="71">
        <v>0</v>
      </c>
      <c r="H19" s="68"/>
      <c r="I19" s="69">
        <v>0</v>
      </c>
      <c r="J19" s="68"/>
      <c r="K19" s="70">
        <v>0</v>
      </c>
      <c r="L19" s="68"/>
      <c r="M19" s="71">
        <v>0</v>
      </c>
      <c r="N19" s="68"/>
      <c r="O19" s="69">
        <v>0</v>
      </c>
      <c r="P19" s="68"/>
      <c r="Q19" s="70">
        <v>0</v>
      </c>
      <c r="R19" s="68"/>
      <c r="S19" s="71">
        <v>0</v>
      </c>
      <c r="T19" s="68"/>
      <c r="U19" s="71">
        <v>0</v>
      </c>
      <c r="V19" s="68"/>
      <c r="W19" s="69">
        <v>0</v>
      </c>
      <c r="X19" s="68"/>
      <c r="Y19" s="70">
        <v>0</v>
      </c>
    </row>
    <row r="20" spans="1:25" ht="19.5" x14ac:dyDescent="0.25">
      <c r="A20" s="42" t="s">
        <v>67</v>
      </c>
      <c r="B20" s="68">
        <v>0</v>
      </c>
      <c r="C20" s="69">
        <v>0</v>
      </c>
      <c r="D20" s="68">
        <v>0</v>
      </c>
      <c r="E20" s="70">
        <v>0</v>
      </c>
      <c r="F20" s="68">
        <v>0</v>
      </c>
      <c r="G20" s="71">
        <v>0</v>
      </c>
      <c r="H20" s="68">
        <v>6770937.2599999998</v>
      </c>
      <c r="I20" s="69">
        <v>2.1839619585201433</v>
      </c>
      <c r="J20" s="68">
        <v>53025302.420000002</v>
      </c>
      <c r="K20" s="70">
        <v>17.103281108279845</v>
      </c>
      <c r="L20" s="68">
        <v>0</v>
      </c>
      <c r="M20" s="71">
        <v>0</v>
      </c>
      <c r="N20" s="68">
        <v>0</v>
      </c>
      <c r="O20" s="69">
        <v>0</v>
      </c>
      <c r="P20" s="68">
        <v>0</v>
      </c>
      <c r="Q20" s="70">
        <v>0</v>
      </c>
      <c r="R20" s="68">
        <v>0</v>
      </c>
      <c r="S20" s="71">
        <v>0</v>
      </c>
      <c r="T20" s="68">
        <v>1061376.75</v>
      </c>
      <c r="U20" s="71">
        <v>0.34234646647098665</v>
      </c>
      <c r="V20" s="68">
        <v>0</v>
      </c>
      <c r="W20" s="69">
        <v>0</v>
      </c>
      <c r="X20" s="68">
        <v>518527.5</v>
      </c>
      <c r="Y20" s="70">
        <v>0.16725074992742639</v>
      </c>
    </row>
    <row r="21" spans="1:25" ht="19.5" x14ac:dyDescent="0.25">
      <c r="A21" s="42" t="s">
        <v>68</v>
      </c>
      <c r="B21" s="68">
        <v>0</v>
      </c>
      <c r="C21" s="69">
        <v>0</v>
      </c>
      <c r="D21" s="68">
        <v>1321882.5</v>
      </c>
      <c r="E21" s="70">
        <v>0.42637244782762956</v>
      </c>
      <c r="F21" s="68">
        <v>95355</v>
      </c>
      <c r="G21" s="71">
        <v>3.0756700964422796E-2</v>
      </c>
      <c r="H21" s="68">
        <v>402500</v>
      </c>
      <c r="I21" s="69">
        <v>0.12982614585685257</v>
      </c>
      <c r="J21" s="68">
        <v>620219.38</v>
      </c>
      <c r="K21" s="70">
        <v>0.20005140792826501</v>
      </c>
      <c r="L21" s="68">
        <v>355881.48</v>
      </c>
      <c r="M21" s="71">
        <v>0.11478936877076411</v>
      </c>
      <c r="N21" s="68">
        <v>0</v>
      </c>
      <c r="O21" s="69">
        <v>0</v>
      </c>
      <c r="P21" s="68">
        <v>0</v>
      </c>
      <c r="Q21" s="70">
        <v>0</v>
      </c>
      <c r="R21" s="68">
        <v>243</v>
      </c>
      <c r="S21" s="71">
        <v>7.8379511660161915E-5</v>
      </c>
      <c r="T21" s="68">
        <v>263248.7</v>
      </c>
      <c r="U21" s="71">
        <v>8.4910718317582179E-2</v>
      </c>
      <c r="V21" s="68">
        <v>1111676.67</v>
      </c>
      <c r="W21" s="69">
        <v>0.358570677031255</v>
      </c>
      <c r="X21" s="68">
        <v>13051951.859999999</v>
      </c>
      <c r="Y21" s="70">
        <v>4.2098996419701313</v>
      </c>
    </row>
    <row r="22" spans="1:25" ht="19.5" x14ac:dyDescent="0.25">
      <c r="A22" s="41" t="s">
        <v>69</v>
      </c>
      <c r="B22" s="64">
        <v>4893189.0600000005</v>
      </c>
      <c r="C22" s="65">
        <v>1.5782953456117153</v>
      </c>
      <c r="D22" s="64">
        <v>444489.39</v>
      </c>
      <c r="E22" s="66">
        <v>0.14336979969680355</v>
      </c>
      <c r="F22" s="64">
        <v>30877075.903762817</v>
      </c>
      <c r="G22" s="67">
        <v>9.9593832544472534</v>
      </c>
      <c r="H22" s="64">
        <v>-2046193.8337628162</v>
      </c>
      <c r="I22" s="65">
        <v>-0.65999865618256814</v>
      </c>
      <c r="J22" s="64">
        <v>11246205.979999995</v>
      </c>
      <c r="K22" s="66">
        <v>3.6274573363867995</v>
      </c>
      <c r="L22" s="64">
        <v>6884366.2800000003</v>
      </c>
      <c r="M22" s="67">
        <v>2.2205484243460312</v>
      </c>
      <c r="N22" s="64">
        <v>6660425.4299999997</v>
      </c>
      <c r="O22" s="65">
        <v>2.1483164306679998</v>
      </c>
      <c r="P22" s="64">
        <v>3524581.44</v>
      </c>
      <c r="Q22" s="66">
        <v>1.1368517369286844</v>
      </c>
      <c r="R22" s="64">
        <v>-37629372.819999993</v>
      </c>
      <c r="S22" s="67">
        <v>-12.137332780698641</v>
      </c>
      <c r="T22" s="64">
        <v>2743328.54</v>
      </c>
      <c r="U22" s="67">
        <v>0.88485905880076121</v>
      </c>
      <c r="V22" s="64">
        <v>-7009937.8700000001</v>
      </c>
      <c r="W22" s="65">
        <v>-2.2610514692126569</v>
      </c>
      <c r="X22" s="64">
        <v>978155.08999999985</v>
      </c>
      <c r="Y22" s="66">
        <v>0.31550336741605645</v>
      </c>
    </row>
    <row r="23" spans="1:25" ht="20.25" thickBot="1" x14ac:dyDescent="0.3">
      <c r="A23" s="43" t="s">
        <v>70</v>
      </c>
      <c r="B23" s="72">
        <v>426102.39</v>
      </c>
      <c r="C23" s="73">
        <v>0.13743908331451796</v>
      </c>
      <c r="D23" s="72">
        <v>135634.32999999999</v>
      </c>
      <c r="E23" s="74">
        <v>4.3748775924910485E-2</v>
      </c>
      <c r="F23" s="72">
        <v>439684.26368288393</v>
      </c>
      <c r="G23" s="75">
        <v>0.14181990893877494</v>
      </c>
      <c r="H23" s="72">
        <v>332002.87631711602</v>
      </c>
      <c r="I23" s="73">
        <v>0.10708733874693288</v>
      </c>
      <c r="J23" s="72">
        <v>531238.71</v>
      </c>
      <c r="K23" s="74">
        <v>0.17135074347643775</v>
      </c>
      <c r="L23" s="72">
        <v>639732.44999999995</v>
      </c>
      <c r="M23" s="75">
        <v>0.20634533754797921</v>
      </c>
      <c r="N23" s="72">
        <v>592964.6</v>
      </c>
      <c r="O23" s="73">
        <v>0.1912603941554043</v>
      </c>
      <c r="P23" s="72">
        <v>479327.29000000004</v>
      </c>
      <c r="Q23" s="74">
        <v>0.15460674450859596</v>
      </c>
      <c r="R23" s="72">
        <v>3199907.1099999994</v>
      </c>
      <c r="S23" s="75">
        <v>1.0321282166241974</v>
      </c>
      <c r="T23" s="72">
        <v>0</v>
      </c>
      <c r="U23" s="75">
        <v>0</v>
      </c>
      <c r="V23" s="72">
        <v>969445.47999999975</v>
      </c>
      <c r="W23" s="73">
        <v>0.31269408766893519</v>
      </c>
      <c r="X23" s="72">
        <v>128631.04000000001</v>
      </c>
      <c r="Y23" s="74">
        <v>4.1489868722381709E-2</v>
      </c>
    </row>
    <row r="24" spans="1:25" ht="15.75" thickBot="1" x14ac:dyDescent="0.3">
      <c r="A24" s="40"/>
      <c r="B24" s="76"/>
      <c r="C24" s="76"/>
      <c r="D24" s="76"/>
      <c r="E24" s="77"/>
      <c r="F24" s="76"/>
      <c r="G24" s="78"/>
      <c r="H24" s="76"/>
      <c r="I24" s="76"/>
      <c r="J24" s="76"/>
      <c r="K24" s="77"/>
      <c r="L24" s="76"/>
      <c r="M24" s="78"/>
      <c r="N24" s="76"/>
      <c r="O24" s="76"/>
      <c r="P24" s="76"/>
      <c r="Q24" s="77"/>
      <c r="R24" s="76"/>
      <c r="S24" s="78"/>
      <c r="T24" s="76"/>
      <c r="U24" s="78"/>
      <c r="V24" s="76"/>
      <c r="W24" s="76"/>
      <c r="X24" s="76"/>
      <c r="Y24" s="77"/>
    </row>
    <row r="25" spans="1:25" ht="19.5" x14ac:dyDescent="0.25">
      <c r="A25" s="39" t="s">
        <v>71</v>
      </c>
      <c r="B25" s="60">
        <v>20338056.539999999</v>
      </c>
      <c r="C25" s="61">
        <v>6.5600285585265938</v>
      </c>
      <c r="D25" s="60">
        <v>1824197.84</v>
      </c>
      <c r="E25" s="62">
        <v>0.58839397477663458</v>
      </c>
      <c r="F25" s="60">
        <v>38111908.650467306</v>
      </c>
      <c r="G25" s="63">
        <v>12.292974438108347</v>
      </c>
      <c r="H25" s="60">
        <v>25810745.159532689</v>
      </c>
      <c r="I25" s="61">
        <v>8.3252411571566256</v>
      </c>
      <c r="J25" s="60">
        <v>43102501.119999997</v>
      </c>
      <c r="K25" s="62">
        <v>13.902687198013094</v>
      </c>
      <c r="L25" s="60">
        <v>13423596.25</v>
      </c>
      <c r="M25" s="63">
        <v>4.3297733283875752</v>
      </c>
      <c r="N25" s="60">
        <v>13127834.91</v>
      </c>
      <c r="O25" s="61">
        <v>4.2343756765474305</v>
      </c>
      <c r="P25" s="60">
        <v>10392962.380000001</v>
      </c>
      <c r="Q25" s="62">
        <v>3.3522440989581654</v>
      </c>
      <c r="R25" s="60">
        <v>71452598.099999994</v>
      </c>
      <c r="S25" s="63">
        <v>23.046994839209106</v>
      </c>
      <c r="T25" s="60">
        <v>3424428.6100000003</v>
      </c>
      <c r="U25" s="63">
        <v>1.104547498629165</v>
      </c>
      <c r="V25" s="60">
        <v>45439501.529999994</v>
      </c>
      <c r="W25" s="61">
        <v>14.656485349804855</v>
      </c>
      <c r="X25" s="60">
        <v>57049079.709999993</v>
      </c>
      <c r="Y25" s="62">
        <v>18.401148182433957</v>
      </c>
    </row>
    <row r="26" spans="1:25" ht="19.5" x14ac:dyDescent="0.25">
      <c r="A26" s="41" t="s">
        <v>72</v>
      </c>
      <c r="B26" s="64">
        <v>7842954.4300000006</v>
      </c>
      <c r="C26" s="65">
        <v>2.5297404864045419</v>
      </c>
      <c r="D26" s="64">
        <v>1824197.84</v>
      </c>
      <c r="E26" s="66">
        <v>0.58839397477663458</v>
      </c>
      <c r="F26" s="64">
        <v>9751148.3777132817</v>
      </c>
      <c r="G26" s="67">
        <v>3.1452273579051324</v>
      </c>
      <c r="H26" s="64">
        <v>7363032.0122867171</v>
      </c>
      <c r="I26" s="65">
        <v>2.374941783790832</v>
      </c>
      <c r="J26" s="64">
        <v>14349227.809999999</v>
      </c>
      <c r="K26" s="66">
        <v>4.6283352611037634</v>
      </c>
      <c r="L26" s="64">
        <v>8791940.2599999998</v>
      </c>
      <c r="M26" s="67">
        <v>2.8358353256136501</v>
      </c>
      <c r="N26" s="64">
        <v>8213863.3799999999</v>
      </c>
      <c r="O26" s="65">
        <v>2.6493769570686707</v>
      </c>
      <c r="P26" s="64">
        <v>6651126.4100000011</v>
      </c>
      <c r="Q26" s="66">
        <v>2.1453170370609298</v>
      </c>
      <c r="R26" s="64">
        <v>59857158.309999987</v>
      </c>
      <c r="S26" s="67">
        <v>19.306892336225523</v>
      </c>
      <c r="T26" s="64">
        <v>0</v>
      </c>
      <c r="U26" s="67">
        <v>0</v>
      </c>
      <c r="V26" s="64">
        <v>27084645.48</v>
      </c>
      <c r="W26" s="65">
        <v>8.7361369802922297</v>
      </c>
      <c r="X26" s="64">
        <v>9288941.2500000019</v>
      </c>
      <c r="Y26" s="66">
        <v>2.9961427119956139</v>
      </c>
    </row>
    <row r="27" spans="1:25" ht="19.5" x14ac:dyDescent="0.25">
      <c r="A27" s="42" t="s">
        <v>73</v>
      </c>
      <c r="B27" s="68">
        <v>1563993.1099999999</v>
      </c>
      <c r="C27" s="69">
        <v>0.50446508724962091</v>
      </c>
      <c r="D27" s="68">
        <v>348995.82</v>
      </c>
      <c r="E27" s="70">
        <v>0.11256840305776861</v>
      </c>
      <c r="F27" s="68">
        <v>1912368.7209195753</v>
      </c>
      <c r="G27" s="71">
        <v>0.61683344222158354</v>
      </c>
      <c r="H27" s="68">
        <v>1444017.8290804245</v>
      </c>
      <c r="I27" s="69">
        <v>0.4657671286909088</v>
      </c>
      <c r="J27" s="68">
        <v>2734253.46</v>
      </c>
      <c r="K27" s="70">
        <v>0.88193189691320195</v>
      </c>
      <c r="L27" s="68">
        <v>1707104.66</v>
      </c>
      <c r="M27" s="71">
        <v>0.55062563622875205</v>
      </c>
      <c r="N27" s="68">
        <v>1522528.48</v>
      </c>
      <c r="O27" s="69">
        <v>0.49109069444892428</v>
      </c>
      <c r="P27" s="68">
        <v>1291697.26</v>
      </c>
      <c r="Q27" s="70">
        <v>0.41663621585007904</v>
      </c>
      <c r="R27" s="68">
        <v>11559861.780000001</v>
      </c>
      <c r="S27" s="71">
        <v>3.7286268361126345</v>
      </c>
      <c r="T27" s="68">
        <v>0</v>
      </c>
      <c r="U27" s="71">
        <v>0</v>
      </c>
      <c r="V27" s="68">
        <v>6510564.0600000005</v>
      </c>
      <c r="W27" s="69">
        <v>2.0999787310905398</v>
      </c>
      <c r="X27" s="68">
        <v>1809731.17</v>
      </c>
      <c r="Y27" s="70">
        <v>0.58372775860400605</v>
      </c>
    </row>
    <row r="28" spans="1:25" ht="19.5" x14ac:dyDescent="0.25">
      <c r="A28" s="42" t="s">
        <v>74</v>
      </c>
      <c r="B28" s="68">
        <v>3236721.5000000005</v>
      </c>
      <c r="C28" s="69">
        <v>1.0440026771602751</v>
      </c>
      <c r="D28" s="68">
        <v>772339.78</v>
      </c>
      <c r="E28" s="70">
        <v>0.24911775634616007</v>
      </c>
      <c r="F28" s="68">
        <v>4137132.9613533951</v>
      </c>
      <c r="G28" s="71">
        <v>1.3344298814157969</v>
      </c>
      <c r="H28" s="68">
        <v>3123923.5886466047</v>
      </c>
      <c r="I28" s="69">
        <v>1.0076197750690594</v>
      </c>
      <c r="J28" s="68">
        <v>6241445.8499999996</v>
      </c>
      <c r="K28" s="70">
        <v>2.0131748056639678</v>
      </c>
      <c r="L28" s="68">
        <v>3709644.69</v>
      </c>
      <c r="M28" s="71">
        <v>1.1965437828597232</v>
      </c>
      <c r="N28" s="68">
        <v>3542971.3499999996</v>
      </c>
      <c r="O28" s="69">
        <v>1.1427833919298132</v>
      </c>
      <c r="P28" s="68">
        <v>2543560.4500000002</v>
      </c>
      <c r="Q28" s="70">
        <v>0.82042397509918397</v>
      </c>
      <c r="R28" s="68">
        <v>23799804.009999994</v>
      </c>
      <c r="S28" s="71">
        <v>7.6766132342031401</v>
      </c>
      <c r="T28" s="68">
        <v>0</v>
      </c>
      <c r="U28" s="71">
        <v>0</v>
      </c>
      <c r="V28" s="68">
        <v>9693403.8999999985</v>
      </c>
      <c r="W28" s="69">
        <v>3.1266019094926292</v>
      </c>
      <c r="X28" s="68">
        <v>3066698.5000000005</v>
      </c>
      <c r="Y28" s="70">
        <v>0.98916185530432554</v>
      </c>
    </row>
    <row r="29" spans="1:25" ht="19.5" x14ac:dyDescent="0.25">
      <c r="A29" s="42" t="s">
        <v>75</v>
      </c>
      <c r="B29" s="68">
        <v>1732180.02</v>
      </c>
      <c r="C29" s="69">
        <v>0.55871367932135596</v>
      </c>
      <c r="D29" s="68">
        <v>399802.98</v>
      </c>
      <c r="E29" s="70">
        <v>0.12895622359126535</v>
      </c>
      <c r="F29" s="68">
        <v>2098638.9497288624</v>
      </c>
      <c r="G29" s="71">
        <v>0.67691479848042524</v>
      </c>
      <c r="H29" s="68">
        <v>1584669.3302711374</v>
      </c>
      <c r="I29" s="69">
        <v>0.51113419032710949</v>
      </c>
      <c r="J29" s="68">
        <v>3047598.7700000005</v>
      </c>
      <c r="K29" s="70">
        <v>0.98300124826629698</v>
      </c>
      <c r="L29" s="68">
        <v>1907394.1300000001</v>
      </c>
      <c r="M29" s="71">
        <v>0.61522889075250786</v>
      </c>
      <c r="N29" s="68">
        <v>1774775.46</v>
      </c>
      <c r="O29" s="69">
        <v>0.5724528142437828</v>
      </c>
      <c r="P29" s="68">
        <v>1318953.77</v>
      </c>
      <c r="Q29" s="70">
        <v>0.42542778763345485</v>
      </c>
      <c r="R29" s="68">
        <v>12151064.610000001</v>
      </c>
      <c r="S29" s="71">
        <v>3.9193189723575141</v>
      </c>
      <c r="T29" s="68">
        <v>0</v>
      </c>
      <c r="U29" s="71">
        <v>0</v>
      </c>
      <c r="V29" s="68">
        <v>5822205.1099999994</v>
      </c>
      <c r="W29" s="69">
        <v>1.8779489436506143</v>
      </c>
      <c r="X29" s="68">
        <v>1948287.73</v>
      </c>
      <c r="Y29" s="70">
        <v>0.62841909815179176</v>
      </c>
    </row>
    <row r="30" spans="1:25" ht="19.5" x14ac:dyDescent="0.25">
      <c r="A30" s="42" t="s">
        <v>76</v>
      </c>
      <c r="B30" s="68">
        <v>0</v>
      </c>
      <c r="C30" s="69">
        <v>0</v>
      </c>
      <c r="D30" s="68">
        <v>0</v>
      </c>
      <c r="E30" s="70">
        <v>0</v>
      </c>
      <c r="F30" s="68">
        <v>0</v>
      </c>
      <c r="G30" s="71">
        <v>0</v>
      </c>
      <c r="H30" s="68">
        <v>0</v>
      </c>
      <c r="I30" s="69">
        <v>0</v>
      </c>
      <c r="J30" s="68">
        <v>0</v>
      </c>
      <c r="K30" s="70">
        <v>0</v>
      </c>
      <c r="L30" s="68">
        <v>0</v>
      </c>
      <c r="M30" s="71">
        <v>0</v>
      </c>
      <c r="N30" s="68">
        <v>0</v>
      </c>
      <c r="O30" s="69">
        <v>0</v>
      </c>
      <c r="P30" s="68">
        <v>0</v>
      </c>
      <c r="Q30" s="70">
        <v>0</v>
      </c>
      <c r="R30" s="68">
        <v>77950</v>
      </c>
      <c r="S30" s="71">
        <v>2.5142728123084861E-2</v>
      </c>
      <c r="T30" s="68">
        <v>0</v>
      </c>
      <c r="U30" s="71">
        <v>0</v>
      </c>
      <c r="V30" s="68">
        <v>0</v>
      </c>
      <c r="W30" s="69">
        <v>0</v>
      </c>
      <c r="X30" s="68">
        <v>262421.66000000003</v>
      </c>
      <c r="Y30" s="70">
        <v>8.4643957036415834E-2</v>
      </c>
    </row>
    <row r="31" spans="1:25" ht="19.5" x14ac:dyDescent="0.25">
      <c r="A31" s="42" t="s">
        <v>77</v>
      </c>
      <c r="B31" s="68">
        <v>1284634.4799999997</v>
      </c>
      <c r="C31" s="69">
        <v>0.41435812018191781</v>
      </c>
      <c r="D31" s="68">
        <v>288296.08</v>
      </c>
      <c r="E31" s="70">
        <v>9.2989736477115129E-2</v>
      </c>
      <c r="F31" s="68">
        <v>1588875.8802107999</v>
      </c>
      <c r="G31" s="71">
        <v>0.51249101061535973</v>
      </c>
      <c r="H31" s="68">
        <v>1199750.3797892001</v>
      </c>
      <c r="I31" s="69">
        <v>0.38697880198342099</v>
      </c>
      <c r="J31" s="68">
        <v>2315190.2100000004</v>
      </c>
      <c r="K31" s="70">
        <v>0.74676328419830351</v>
      </c>
      <c r="L31" s="68">
        <v>1452964.6600000001</v>
      </c>
      <c r="M31" s="71">
        <v>0.46865292391058933</v>
      </c>
      <c r="N31" s="68">
        <v>1344626.63</v>
      </c>
      <c r="O31" s="69">
        <v>0.43370855401090214</v>
      </c>
      <c r="P31" s="68">
        <v>1014653.48</v>
      </c>
      <c r="Q31" s="70">
        <v>0.32727590233203235</v>
      </c>
      <c r="R31" s="68">
        <v>9310594.3600000031</v>
      </c>
      <c r="S31" s="71">
        <v>3.0031269102990041</v>
      </c>
      <c r="T31" s="68">
        <v>0</v>
      </c>
      <c r="U31" s="71">
        <v>0</v>
      </c>
      <c r="V31" s="68">
        <v>4625710.3899999997</v>
      </c>
      <c r="W31" s="69">
        <v>1.4920202528787536</v>
      </c>
      <c r="X31" s="68">
        <v>1498107.1200000003</v>
      </c>
      <c r="Y31" s="70">
        <v>0.48321359868399844</v>
      </c>
    </row>
    <row r="32" spans="1:25" ht="19.5" x14ac:dyDescent="0.25">
      <c r="A32" s="42" t="s">
        <v>78</v>
      </c>
      <c r="B32" s="68">
        <v>25425.319999999996</v>
      </c>
      <c r="C32" s="69">
        <v>8.200922491371802E-3</v>
      </c>
      <c r="D32" s="68">
        <v>14763.18</v>
      </c>
      <c r="E32" s="70">
        <v>4.7618553043253875E-3</v>
      </c>
      <c r="F32" s="68">
        <v>14131.865500649201</v>
      </c>
      <c r="G32" s="71">
        <v>4.558225171966971E-3</v>
      </c>
      <c r="H32" s="68">
        <v>10670.884499350799</v>
      </c>
      <c r="I32" s="69">
        <v>3.4418877203337738E-3</v>
      </c>
      <c r="J32" s="68">
        <v>10739.52</v>
      </c>
      <c r="K32" s="70">
        <v>3.4640260619940009E-3</v>
      </c>
      <c r="L32" s="68">
        <v>14832.12</v>
      </c>
      <c r="M32" s="71">
        <v>4.7840918620778638E-3</v>
      </c>
      <c r="N32" s="68">
        <v>28961.46</v>
      </c>
      <c r="O32" s="69">
        <v>9.3415024352482019E-3</v>
      </c>
      <c r="P32" s="68">
        <v>482261.45</v>
      </c>
      <c r="Q32" s="70">
        <v>0.1555531561461794</v>
      </c>
      <c r="R32" s="68">
        <v>2957883.5500000003</v>
      </c>
      <c r="S32" s="71">
        <v>0.95406365513014879</v>
      </c>
      <c r="T32" s="68">
        <v>0</v>
      </c>
      <c r="U32" s="71">
        <v>0</v>
      </c>
      <c r="V32" s="68">
        <v>432762.02</v>
      </c>
      <c r="W32" s="69">
        <v>0.13958714317969229</v>
      </c>
      <c r="X32" s="68">
        <v>703695.07000000007</v>
      </c>
      <c r="Y32" s="70">
        <v>0.22697644421507598</v>
      </c>
    </row>
    <row r="33" spans="1:25" ht="19.5" x14ac:dyDescent="0.25">
      <c r="A33" s="44" t="s">
        <v>79</v>
      </c>
      <c r="B33" s="79">
        <v>2586088.79</v>
      </c>
      <c r="C33" s="80">
        <v>0.83414146695481084</v>
      </c>
      <c r="D33" s="79">
        <v>0</v>
      </c>
      <c r="E33" s="81">
        <v>0</v>
      </c>
      <c r="F33" s="79">
        <v>11666833.3805</v>
      </c>
      <c r="G33" s="82">
        <v>3.7631304649550041</v>
      </c>
      <c r="H33" s="79">
        <v>9111208.5594999995</v>
      </c>
      <c r="I33" s="80">
        <v>2.9388151338580135</v>
      </c>
      <c r="J33" s="79">
        <v>6739361.2000000002</v>
      </c>
      <c r="K33" s="81">
        <v>2.1737771183433861</v>
      </c>
      <c r="L33" s="79">
        <v>2756485.18</v>
      </c>
      <c r="M33" s="82">
        <v>0.88910272554268943</v>
      </c>
      <c r="N33" s="79">
        <v>1484192.65</v>
      </c>
      <c r="O33" s="80">
        <v>0.47872549430700251</v>
      </c>
      <c r="P33" s="79">
        <v>1023346.03</v>
      </c>
      <c r="Q33" s="81">
        <v>0.33007967938586591</v>
      </c>
      <c r="R33" s="79">
        <v>881636.15</v>
      </c>
      <c r="S33" s="82">
        <v>0.28437123826726446</v>
      </c>
      <c r="T33" s="79">
        <v>704567.26</v>
      </c>
      <c r="U33" s="82">
        <v>0.22725776860303842</v>
      </c>
      <c r="V33" s="79">
        <v>159749.18</v>
      </c>
      <c r="W33" s="80">
        <v>5.1527007063832529E-2</v>
      </c>
      <c r="X33" s="79">
        <v>134989.18</v>
      </c>
      <c r="Y33" s="81">
        <v>4.354068315969422E-2</v>
      </c>
    </row>
    <row r="34" spans="1:25" ht="19.5" x14ac:dyDescent="0.25">
      <c r="A34" s="44" t="s">
        <v>80</v>
      </c>
      <c r="B34" s="79">
        <v>5867230.7299999995</v>
      </c>
      <c r="C34" s="80">
        <v>1.8924719317485403</v>
      </c>
      <c r="D34" s="79">
        <v>0</v>
      </c>
      <c r="E34" s="81">
        <v>0</v>
      </c>
      <c r="F34" s="79">
        <v>15270499.874000002</v>
      </c>
      <c r="G34" s="82">
        <v>4.9254910408670138</v>
      </c>
      <c r="H34" s="79">
        <v>8696089.1059999987</v>
      </c>
      <c r="I34" s="80">
        <v>2.8049185904589873</v>
      </c>
      <c r="J34" s="79">
        <v>22013912.109999999</v>
      </c>
      <c r="K34" s="81">
        <v>7.1005748185659447</v>
      </c>
      <c r="L34" s="79">
        <v>941960.95000000019</v>
      </c>
      <c r="M34" s="82">
        <v>0.30382896816437127</v>
      </c>
      <c r="N34" s="79">
        <v>1104084.6899999997</v>
      </c>
      <c r="O34" s="80">
        <v>0.35612188820436724</v>
      </c>
      <c r="P34" s="79">
        <v>2287245.92</v>
      </c>
      <c r="Q34" s="81">
        <v>0.73774986936748055</v>
      </c>
      <c r="R34" s="79">
        <v>10615656.640000002</v>
      </c>
      <c r="S34" s="82">
        <v>3.4240740057413808</v>
      </c>
      <c r="T34" s="79">
        <v>2719861.35</v>
      </c>
      <c r="U34" s="82">
        <v>0.87728973002612654</v>
      </c>
      <c r="V34" s="79">
        <v>18190712.629999995</v>
      </c>
      <c r="W34" s="80">
        <v>5.8674040028384331</v>
      </c>
      <c r="X34" s="79">
        <v>17164274.57</v>
      </c>
      <c r="Y34" s="81">
        <v>5.5363269909363613</v>
      </c>
    </row>
    <row r="35" spans="1:25" ht="19.5" x14ac:dyDescent="0.25">
      <c r="A35" s="44" t="s">
        <v>81</v>
      </c>
      <c r="B35" s="79">
        <v>0</v>
      </c>
      <c r="C35" s="80">
        <v>0</v>
      </c>
      <c r="D35" s="79">
        <v>0</v>
      </c>
      <c r="E35" s="81">
        <v>0</v>
      </c>
      <c r="F35" s="79">
        <v>0</v>
      </c>
      <c r="G35" s="82">
        <v>0</v>
      </c>
      <c r="H35" s="79">
        <v>0</v>
      </c>
      <c r="I35" s="80">
        <v>0</v>
      </c>
      <c r="J35" s="79">
        <v>0</v>
      </c>
      <c r="K35" s="81">
        <v>0</v>
      </c>
      <c r="L35" s="79">
        <v>0</v>
      </c>
      <c r="M35" s="82">
        <v>0</v>
      </c>
      <c r="N35" s="79">
        <v>0</v>
      </c>
      <c r="O35" s="80">
        <v>0</v>
      </c>
      <c r="P35" s="79">
        <v>0</v>
      </c>
      <c r="Q35" s="81">
        <v>0</v>
      </c>
      <c r="R35" s="79">
        <v>0</v>
      </c>
      <c r="S35" s="82">
        <v>0</v>
      </c>
      <c r="T35" s="79">
        <v>0</v>
      </c>
      <c r="U35" s="82">
        <v>0</v>
      </c>
      <c r="V35" s="79">
        <v>4394.24</v>
      </c>
      <c r="W35" s="80">
        <v>1.4173596103602877E-3</v>
      </c>
      <c r="X35" s="79">
        <v>70000</v>
      </c>
      <c r="Y35" s="81">
        <v>2.2578460149017838E-2</v>
      </c>
    </row>
    <row r="36" spans="1:25" ht="19.5" x14ac:dyDescent="0.25">
      <c r="A36" s="44" t="s">
        <v>82</v>
      </c>
      <c r="B36" s="79">
        <v>0</v>
      </c>
      <c r="C36" s="80">
        <v>0</v>
      </c>
      <c r="D36" s="79">
        <v>0</v>
      </c>
      <c r="E36" s="81">
        <v>0</v>
      </c>
      <c r="F36" s="79">
        <v>1235506.4270984496</v>
      </c>
      <c r="G36" s="82">
        <v>0.39851189468711079</v>
      </c>
      <c r="H36" s="79">
        <v>460461.07290155045</v>
      </c>
      <c r="I36" s="80">
        <v>0.14852145692402363</v>
      </c>
      <c r="J36" s="79">
        <v>0</v>
      </c>
      <c r="K36" s="81">
        <v>0</v>
      </c>
      <c r="L36" s="79">
        <v>933209.86</v>
      </c>
      <c r="M36" s="82">
        <v>0.30100630906686449</v>
      </c>
      <c r="N36" s="79">
        <v>2325694.19</v>
      </c>
      <c r="O36" s="80">
        <v>0.75015133696739023</v>
      </c>
      <c r="P36" s="79">
        <v>431244.02</v>
      </c>
      <c r="Q36" s="81">
        <v>0.1390975131438893</v>
      </c>
      <c r="R36" s="79">
        <v>98147</v>
      </c>
      <c r="S36" s="82">
        <v>3.1657258974937909E-2</v>
      </c>
      <c r="T36" s="79">
        <v>0</v>
      </c>
      <c r="U36" s="82">
        <v>0</v>
      </c>
      <c r="V36" s="79">
        <v>0</v>
      </c>
      <c r="W36" s="80">
        <v>0</v>
      </c>
      <c r="X36" s="79">
        <v>4091950.56</v>
      </c>
      <c r="Y36" s="81">
        <v>1.319856323581589</v>
      </c>
    </row>
    <row r="37" spans="1:25" ht="19.5" x14ac:dyDescent="0.25">
      <c r="A37" s="44" t="s">
        <v>83</v>
      </c>
      <c r="B37" s="79">
        <v>0</v>
      </c>
      <c r="C37" s="80">
        <v>0</v>
      </c>
      <c r="D37" s="79">
        <v>0</v>
      </c>
      <c r="E37" s="81">
        <v>0</v>
      </c>
      <c r="F37" s="79">
        <v>0</v>
      </c>
      <c r="G37" s="82">
        <v>0</v>
      </c>
      <c r="H37" s="79">
        <v>0</v>
      </c>
      <c r="I37" s="80">
        <v>0</v>
      </c>
      <c r="J37" s="79">
        <v>0</v>
      </c>
      <c r="K37" s="81">
        <v>0</v>
      </c>
      <c r="L37" s="79">
        <v>0</v>
      </c>
      <c r="M37" s="82">
        <v>0</v>
      </c>
      <c r="N37" s="79">
        <v>0</v>
      </c>
      <c r="O37" s="80">
        <v>0</v>
      </c>
      <c r="P37" s="79">
        <v>0</v>
      </c>
      <c r="Q37" s="81">
        <v>0</v>
      </c>
      <c r="R37" s="79">
        <v>0</v>
      </c>
      <c r="S37" s="82">
        <v>0</v>
      </c>
      <c r="T37" s="79">
        <v>0</v>
      </c>
      <c r="U37" s="82">
        <v>0</v>
      </c>
      <c r="V37" s="79">
        <v>0</v>
      </c>
      <c r="W37" s="80">
        <v>0</v>
      </c>
      <c r="X37" s="79">
        <v>4464982.49</v>
      </c>
      <c r="Y37" s="81">
        <v>1.4401775602361062</v>
      </c>
    </row>
    <row r="38" spans="1:25" ht="19.5" x14ac:dyDescent="0.25">
      <c r="A38" s="44" t="s">
        <v>84</v>
      </c>
      <c r="B38" s="79">
        <v>0</v>
      </c>
      <c r="C38" s="80">
        <v>0</v>
      </c>
      <c r="D38" s="79">
        <v>0</v>
      </c>
      <c r="E38" s="81">
        <v>0</v>
      </c>
      <c r="F38" s="79">
        <v>0</v>
      </c>
      <c r="G38" s="82">
        <v>0</v>
      </c>
      <c r="H38" s="79">
        <v>0</v>
      </c>
      <c r="I38" s="80">
        <v>0</v>
      </c>
      <c r="J38" s="79">
        <v>0</v>
      </c>
      <c r="K38" s="81">
        <v>0</v>
      </c>
      <c r="L38" s="79">
        <v>0</v>
      </c>
      <c r="M38" s="82">
        <v>0</v>
      </c>
      <c r="N38" s="79">
        <v>0</v>
      </c>
      <c r="O38" s="80">
        <v>0</v>
      </c>
      <c r="P38" s="79">
        <v>0</v>
      </c>
      <c r="Q38" s="81">
        <v>0</v>
      </c>
      <c r="R38" s="79">
        <v>0</v>
      </c>
      <c r="S38" s="82">
        <v>0</v>
      </c>
      <c r="T38" s="79">
        <v>0</v>
      </c>
      <c r="U38" s="82">
        <v>0</v>
      </c>
      <c r="V38" s="79">
        <v>0</v>
      </c>
      <c r="W38" s="80">
        <v>0</v>
      </c>
      <c r="X38" s="79">
        <v>4710955.83</v>
      </c>
      <c r="Y38" s="81">
        <v>1.5195161210205463</v>
      </c>
    </row>
    <row r="39" spans="1:25" ht="20.25" thickBot="1" x14ac:dyDescent="0.3">
      <c r="A39" s="44" t="s">
        <v>85</v>
      </c>
      <c r="B39" s="79"/>
      <c r="C39" s="80">
        <v>0</v>
      </c>
      <c r="D39" s="79"/>
      <c r="E39" s="81">
        <v>0</v>
      </c>
      <c r="F39" s="79"/>
      <c r="G39" s="82">
        <v>0</v>
      </c>
      <c r="H39" s="79"/>
      <c r="I39" s="80">
        <v>0</v>
      </c>
      <c r="J39" s="79"/>
      <c r="K39" s="81">
        <v>0</v>
      </c>
      <c r="L39" s="79"/>
      <c r="M39" s="82">
        <v>0</v>
      </c>
      <c r="N39" s="79"/>
      <c r="O39" s="80">
        <v>0</v>
      </c>
      <c r="P39" s="79"/>
      <c r="Q39" s="81">
        <v>0</v>
      </c>
      <c r="R39" s="79"/>
      <c r="S39" s="82">
        <v>0</v>
      </c>
      <c r="T39" s="79"/>
      <c r="U39" s="82">
        <v>0</v>
      </c>
      <c r="V39" s="79"/>
      <c r="W39" s="80">
        <v>0</v>
      </c>
      <c r="X39" s="83">
        <v>1494.6</v>
      </c>
      <c r="Y39" s="81">
        <v>4.820823791246008E-4</v>
      </c>
    </row>
    <row r="40" spans="1:25" ht="19.5" x14ac:dyDescent="0.25">
      <c r="A40" s="44" t="s">
        <v>86</v>
      </c>
      <c r="B40" s="79">
        <v>4041782.59</v>
      </c>
      <c r="C40" s="80">
        <v>1.3036746734187015</v>
      </c>
      <c r="D40" s="79">
        <v>0</v>
      </c>
      <c r="E40" s="81">
        <v>0</v>
      </c>
      <c r="F40" s="79">
        <v>187920.59115557931</v>
      </c>
      <c r="G40" s="82">
        <v>6.0613679694087451E-2</v>
      </c>
      <c r="H40" s="79">
        <v>179954.40884442069</v>
      </c>
      <c r="I40" s="80">
        <v>5.8044192124768794E-2</v>
      </c>
      <c r="J40" s="79">
        <v>0</v>
      </c>
      <c r="K40" s="81">
        <v>0</v>
      </c>
      <c r="L40" s="79">
        <v>0</v>
      </c>
      <c r="M40" s="82">
        <v>0</v>
      </c>
      <c r="N40" s="79">
        <v>0</v>
      </c>
      <c r="O40" s="80">
        <v>0</v>
      </c>
      <c r="P40" s="79">
        <v>0</v>
      </c>
      <c r="Q40" s="81">
        <v>0</v>
      </c>
      <c r="R40" s="79">
        <v>0</v>
      </c>
      <c r="S40" s="82">
        <v>0</v>
      </c>
      <c r="T40" s="79">
        <v>0</v>
      </c>
      <c r="U40" s="82">
        <v>0</v>
      </c>
      <c r="V40" s="79">
        <v>0</v>
      </c>
      <c r="W40" s="80">
        <v>0</v>
      </c>
      <c r="X40" s="79">
        <v>3293133.7199999997</v>
      </c>
      <c r="Y40" s="81">
        <v>1.0621984066058123</v>
      </c>
    </row>
    <row r="41" spans="1:25" ht="19.5" x14ac:dyDescent="0.25">
      <c r="A41" s="44" t="s">
        <v>87</v>
      </c>
      <c r="B41" s="79">
        <v>0</v>
      </c>
      <c r="C41" s="80">
        <v>0</v>
      </c>
      <c r="D41" s="79">
        <v>0</v>
      </c>
      <c r="E41" s="81">
        <v>0</v>
      </c>
      <c r="F41" s="79">
        <v>0</v>
      </c>
      <c r="G41" s="82">
        <v>0</v>
      </c>
      <c r="H41" s="79">
        <v>0</v>
      </c>
      <c r="I41" s="80">
        <v>0</v>
      </c>
      <c r="J41" s="79">
        <v>0</v>
      </c>
      <c r="K41" s="81">
        <v>0</v>
      </c>
      <c r="L41" s="79">
        <v>0</v>
      </c>
      <c r="M41" s="82">
        <v>0</v>
      </c>
      <c r="N41" s="79">
        <v>0</v>
      </c>
      <c r="O41" s="80">
        <v>0</v>
      </c>
      <c r="P41" s="79">
        <v>0</v>
      </c>
      <c r="Q41" s="81">
        <v>0</v>
      </c>
      <c r="R41" s="79">
        <v>0</v>
      </c>
      <c r="S41" s="82">
        <v>0</v>
      </c>
      <c r="T41" s="79">
        <v>0</v>
      </c>
      <c r="U41" s="82">
        <v>0</v>
      </c>
      <c r="V41" s="79">
        <v>0</v>
      </c>
      <c r="W41" s="80">
        <v>0</v>
      </c>
      <c r="X41" s="79">
        <v>13828357.51</v>
      </c>
      <c r="Y41" s="81">
        <v>4.4603288423700933</v>
      </c>
    </row>
    <row r="42" spans="1:25" ht="20.25" thickBot="1" x14ac:dyDescent="0.3">
      <c r="A42" s="45" t="s">
        <v>88</v>
      </c>
      <c r="B42" s="83"/>
      <c r="C42" s="84">
        <v>0</v>
      </c>
      <c r="D42" s="83"/>
      <c r="E42" s="85">
        <v>0</v>
      </c>
      <c r="F42" s="83"/>
      <c r="G42" s="86">
        <v>0</v>
      </c>
      <c r="H42" s="83"/>
      <c r="I42" s="84">
        <v>0</v>
      </c>
      <c r="J42" s="83"/>
      <c r="K42" s="85">
        <v>0</v>
      </c>
      <c r="L42" s="83"/>
      <c r="M42" s="86">
        <v>0</v>
      </c>
      <c r="N42" s="83"/>
      <c r="O42" s="84">
        <v>0</v>
      </c>
      <c r="P42" s="83"/>
      <c r="Q42" s="85">
        <v>0</v>
      </c>
      <c r="R42" s="83"/>
      <c r="S42" s="86">
        <v>0</v>
      </c>
      <c r="T42" s="83"/>
      <c r="U42" s="86">
        <v>0</v>
      </c>
      <c r="V42" s="83"/>
      <c r="W42" s="84">
        <v>0</v>
      </c>
      <c r="X42" s="83"/>
      <c r="Y42" s="85">
        <v>0</v>
      </c>
    </row>
    <row r="43" spans="1:25" ht="21" x14ac:dyDescent="0.25">
      <c r="A43" s="46"/>
      <c r="B43" s="53"/>
      <c r="C43" s="54"/>
      <c r="D43" s="53"/>
      <c r="E43" s="55"/>
      <c r="F43" s="53"/>
      <c r="G43" s="54"/>
      <c r="H43" s="53"/>
      <c r="I43" s="54"/>
      <c r="J43" s="53"/>
      <c r="K43" s="55"/>
      <c r="L43" s="53"/>
      <c r="M43" s="54"/>
      <c r="N43" s="53"/>
      <c r="O43" s="54"/>
      <c r="P43" s="53"/>
      <c r="Q43" s="55"/>
      <c r="R43" s="53"/>
      <c r="S43" s="54"/>
      <c r="T43" s="53"/>
      <c r="U43" s="54"/>
      <c r="V43" s="53"/>
      <c r="W43" s="54"/>
      <c r="X43" s="53"/>
      <c r="Y43" s="55"/>
    </row>
    <row r="44" spans="1:25" ht="21" thickBot="1" x14ac:dyDescent="0.3">
      <c r="A44" s="47" t="s">
        <v>89</v>
      </c>
      <c r="B44" s="49">
        <v>0</v>
      </c>
      <c r="C44" s="50">
        <v>0</v>
      </c>
      <c r="D44" s="49">
        <v>0</v>
      </c>
      <c r="E44" s="51">
        <v>0</v>
      </c>
      <c r="F44" s="49">
        <v>0</v>
      </c>
      <c r="G44" s="52">
        <v>0</v>
      </c>
      <c r="H44" s="49">
        <v>0</v>
      </c>
      <c r="I44" s="50">
        <v>0</v>
      </c>
      <c r="J44" s="49">
        <v>0</v>
      </c>
      <c r="K44" s="51">
        <v>0</v>
      </c>
      <c r="L44" s="49">
        <v>0</v>
      </c>
      <c r="M44" s="52">
        <v>0</v>
      </c>
      <c r="N44" s="49">
        <v>0</v>
      </c>
      <c r="O44" s="50">
        <v>0</v>
      </c>
      <c r="P44" s="49">
        <v>0</v>
      </c>
      <c r="Q44" s="51">
        <v>0</v>
      </c>
      <c r="R44" s="49">
        <v>0</v>
      </c>
      <c r="S44" s="52">
        <v>0</v>
      </c>
      <c r="T44" s="49">
        <v>0</v>
      </c>
      <c r="U44" s="52">
        <v>0</v>
      </c>
      <c r="V44" s="49">
        <v>0</v>
      </c>
      <c r="W44" s="50">
        <v>0</v>
      </c>
      <c r="X44" s="49">
        <v>-102800471.68000001</v>
      </c>
      <c r="Y44" s="51">
        <v>-33.158233616101668</v>
      </c>
    </row>
    <row r="45" spans="1:25" ht="21.75" thickBot="1" x14ac:dyDescent="0.3">
      <c r="A45" s="46"/>
      <c r="B45" s="53"/>
      <c r="C45" s="54"/>
      <c r="D45" s="53"/>
      <c r="E45" s="55"/>
      <c r="F45" s="53"/>
      <c r="G45" s="54"/>
      <c r="H45" s="53"/>
      <c r="I45" s="54"/>
      <c r="J45" s="53"/>
      <c r="K45" s="55"/>
      <c r="L45" s="53"/>
      <c r="M45" s="54"/>
      <c r="N45" s="53"/>
      <c r="O45" s="54"/>
      <c r="P45" s="53"/>
      <c r="Q45" s="55"/>
      <c r="R45" s="53"/>
      <c r="S45" s="54"/>
      <c r="T45" s="53"/>
      <c r="U45" s="54"/>
      <c r="V45" s="53"/>
      <c r="W45" s="54"/>
      <c r="X45" s="53"/>
      <c r="Y45" s="55"/>
    </row>
    <row r="46" spans="1:25" ht="20.25" thickBot="1" x14ac:dyDescent="0.3">
      <c r="A46" s="48" t="s">
        <v>90</v>
      </c>
      <c r="B46" s="56">
        <v>27986031.82</v>
      </c>
      <c r="C46" s="57">
        <v>9.0268786311002156</v>
      </c>
      <c r="D46" s="56">
        <v>30185332</v>
      </c>
      <c r="E46" s="58">
        <v>9.7362616520981842</v>
      </c>
      <c r="F46" s="56">
        <v>82684405.680413008</v>
      </c>
      <c r="G46" s="59">
        <v>26.66980798000613</v>
      </c>
      <c r="H46" s="56">
        <v>41692374.099586986</v>
      </c>
      <c r="I46" s="57">
        <v>13.447851530363831</v>
      </c>
      <c r="J46" s="56">
        <v>126385340.25</v>
      </c>
      <c r="K46" s="58">
        <v>40.76551954649549</v>
      </c>
      <c r="L46" s="56">
        <v>24472030.059999999</v>
      </c>
      <c r="M46" s="59">
        <v>7.8934393639325222</v>
      </c>
      <c r="N46" s="56">
        <v>22489057.509999998</v>
      </c>
      <c r="O46" s="57">
        <v>7.2538326968357891</v>
      </c>
      <c r="P46" s="56">
        <v>15706704.73</v>
      </c>
      <c r="Q46" s="58">
        <v>5.0661886688384996</v>
      </c>
      <c r="R46" s="56">
        <v>56074499.039999999</v>
      </c>
      <c r="S46" s="59">
        <v>18.086797742153983</v>
      </c>
      <c r="T46" s="56">
        <v>8846434.4700000007</v>
      </c>
      <c r="U46" s="59">
        <v>2.8534124020256106</v>
      </c>
      <c r="V46" s="56">
        <v>41433448.379999995</v>
      </c>
      <c r="W46" s="57">
        <v>13.364335186917394</v>
      </c>
      <c r="X46" s="56">
        <v>243164.80999999493</v>
      </c>
      <c r="Y46" s="58">
        <v>7.8432671031833989E-2</v>
      </c>
    </row>
    <row r="47" spans="1:25" ht="21.75" thickBot="1" x14ac:dyDescent="0.3">
      <c r="A47" s="46"/>
      <c r="B47" s="53"/>
      <c r="C47" s="54"/>
      <c r="D47" s="53"/>
      <c r="E47" s="55"/>
      <c r="F47" s="53"/>
      <c r="G47" s="54"/>
      <c r="H47" s="53"/>
      <c r="I47" s="54"/>
      <c r="J47" s="53"/>
      <c r="K47" s="55"/>
      <c r="L47" s="53"/>
      <c r="M47" s="54"/>
      <c r="N47" s="53"/>
      <c r="O47" s="54"/>
      <c r="P47" s="53"/>
      <c r="Q47" s="55"/>
      <c r="R47" s="53"/>
      <c r="S47" s="54"/>
      <c r="T47" s="53"/>
      <c r="U47" s="54"/>
      <c r="V47" s="53"/>
      <c r="W47" s="54"/>
      <c r="X47" s="53"/>
      <c r="Y47" s="55"/>
    </row>
    <row r="48" spans="1:25" ht="20.25" thickBot="1" x14ac:dyDescent="0.3">
      <c r="A48" s="48" t="s">
        <v>91</v>
      </c>
      <c r="B48" s="56">
        <v>3100300</v>
      </c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</row>
    <row r="59" spans="5:8" x14ac:dyDescent="0.25">
      <c r="E59" s="34" t="s">
        <v>93</v>
      </c>
      <c r="F59" s="34" t="s">
        <v>95</v>
      </c>
      <c r="G59" s="34" t="s">
        <v>94</v>
      </c>
      <c r="H59" t="s">
        <v>100</v>
      </c>
    </row>
    <row r="60" spans="5:8" x14ac:dyDescent="0.25">
      <c r="E60" s="87" t="str">
        <f>B$6</f>
        <v>Foration</v>
      </c>
      <c r="F60" s="88">
        <f>B25</f>
        <v>20338056.539999999</v>
      </c>
      <c r="G60" s="88">
        <f>B8</f>
        <v>7647975.2800000003</v>
      </c>
      <c r="H60" s="90">
        <f>B46</f>
        <v>27986031.82</v>
      </c>
    </row>
    <row r="61" spans="5:8" x14ac:dyDescent="0.25">
      <c r="E61" s="87" t="str">
        <f>D6</f>
        <v>Sautage</v>
      </c>
      <c r="F61" s="88">
        <f>D26</f>
        <v>1824197.84</v>
      </c>
      <c r="G61" s="88">
        <f>D8</f>
        <v>28361134.16</v>
      </c>
      <c r="H61" s="90">
        <f>D46</f>
        <v>30185332</v>
      </c>
    </row>
    <row r="62" spans="5:8" x14ac:dyDescent="0.25">
      <c r="E62" s="87" t="str">
        <f>F6</f>
        <v>Décapage</v>
      </c>
      <c r="F62" s="88">
        <f>F25</f>
        <v>38111908.650467306</v>
      </c>
      <c r="G62" s="88">
        <f>F8</f>
        <v>44572497.029945701</v>
      </c>
      <c r="H62" s="90">
        <f>F46</f>
        <v>82684405.680413008</v>
      </c>
    </row>
    <row r="63" spans="5:8" x14ac:dyDescent="0.25">
      <c r="E63" s="87" t="str">
        <f>H6</f>
        <v>Défruitage</v>
      </c>
      <c r="F63" s="88">
        <f>H25</f>
        <v>25810745.159532689</v>
      </c>
      <c r="G63" s="88">
        <f>H8</f>
        <v>15881628.940054299</v>
      </c>
      <c r="H63" s="90">
        <f>H46</f>
        <v>41692374.099586986</v>
      </c>
    </row>
    <row r="64" spans="5:8" x14ac:dyDescent="0.25">
      <c r="E64" s="87" t="str">
        <f>J6</f>
        <v>Transport</v>
      </c>
      <c r="F64" s="88">
        <f>J25</f>
        <v>43102501.119999997</v>
      </c>
      <c r="G64" s="88">
        <f>J8</f>
        <v>83282839.12999998</v>
      </c>
      <c r="H64" s="90">
        <f>J46</f>
        <v>126385340.25</v>
      </c>
    </row>
    <row r="65" spans="5:8" x14ac:dyDescent="0.25">
      <c r="E65" s="87" t="str">
        <f>L6</f>
        <v>Epierrage</v>
      </c>
      <c r="F65" s="88">
        <f>L25</f>
        <v>13423596.25</v>
      </c>
      <c r="G65" s="88">
        <f>L8</f>
        <v>11048433.809999999</v>
      </c>
      <c r="H65" s="90">
        <f>L46</f>
        <v>24472030.059999999</v>
      </c>
    </row>
    <row r="66" spans="5:8" x14ac:dyDescent="0.25">
      <c r="E66" s="87" t="str">
        <f>N6</f>
        <v>Criblage</v>
      </c>
      <c r="F66" s="88">
        <f>N25</f>
        <v>13127834.91</v>
      </c>
      <c r="G66" s="88">
        <f>N8</f>
        <v>9361222.5999999996</v>
      </c>
      <c r="H66" s="90">
        <f>N46</f>
        <v>22489057.509999998</v>
      </c>
    </row>
    <row r="67" spans="5:8" x14ac:dyDescent="0.25">
      <c r="E67" s="87" t="str">
        <f>P6</f>
        <v>Chargement Trains</v>
      </c>
      <c r="F67" s="88">
        <f>P25</f>
        <v>10392962.380000001</v>
      </c>
      <c r="G67" s="88">
        <f>P8</f>
        <v>5313742.3500000006</v>
      </c>
      <c r="H67" s="90">
        <f>P46</f>
        <v>15706704.73</v>
      </c>
    </row>
    <row r="68" spans="5:8" x14ac:dyDescent="0.25">
      <c r="E68" s="87"/>
    </row>
    <row r="70" spans="5:8" x14ac:dyDescent="0.25">
      <c r="F70" s="89"/>
    </row>
  </sheetData>
  <mergeCells count="12">
    <mergeCell ref="X6:Y6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14</vt:i4>
      </vt:variant>
    </vt:vector>
  </HeadingPairs>
  <TitlesOfParts>
    <vt:vector size="24" baseType="lpstr">
      <vt:lpstr>tableau de bord</vt:lpstr>
      <vt:lpstr>simulation</vt:lpstr>
      <vt:lpstr>Feuil1</vt:lpstr>
      <vt:lpstr>Foration</vt:lpstr>
      <vt:lpstr>Décapage</vt:lpstr>
      <vt:lpstr>Défruitage</vt:lpstr>
      <vt:lpstr>Epierrage</vt:lpstr>
      <vt:lpstr>Criblage</vt:lpstr>
      <vt:lpstr>Chargement</vt:lpstr>
      <vt:lpstr>Feuil6</vt:lpstr>
      <vt:lpstr>Criblage</vt:lpstr>
      <vt:lpstr>DATES</vt:lpstr>
      <vt:lpstr>Décapage</vt:lpstr>
      <vt:lpstr>Défruitage</vt:lpstr>
      <vt:lpstr>DKS</vt:lpstr>
      <vt:lpstr>Epierrage</vt:lpstr>
      <vt:lpstr>Foration</vt:lpstr>
      <vt:lpstr>hhh</vt:lpstr>
      <vt:lpstr>ind</vt:lpstr>
      <vt:lpstr>indicateurs</vt:lpstr>
      <vt:lpstr>performance</vt:lpstr>
      <vt:lpstr>PV</vt:lpstr>
      <vt:lpstr>TD</vt:lpstr>
      <vt:lpstr>TU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GHITA</cp:lastModifiedBy>
  <cp:lastPrinted>2019-04-03T12:39:51Z</cp:lastPrinted>
  <dcterms:created xsi:type="dcterms:W3CDTF">2019-03-15T22:11:23Z</dcterms:created>
  <dcterms:modified xsi:type="dcterms:W3CDTF">2019-04-06T11:45:34Z</dcterms:modified>
</cp:coreProperties>
</file>