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hrystèle\Documents\"/>
    </mc:Choice>
  </mc:AlternateContent>
  <xr:revisionPtr revIDLastSave="0" documentId="13_ncr:1_{688CC825-6BEE-45C6-8B15-876ADE1BEEDE}" xr6:coauthVersionLast="41" xr6:coauthVersionMax="41" xr10:uidLastSave="{00000000-0000-0000-0000-000000000000}"/>
  <bookViews>
    <workbookView xWindow="-120" yWindow="-120" windowWidth="20730" windowHeight="11160" tabRatio="751" activeTab="2" xr2:uid="{2C0D56B1-4DAD-41AD-8D1E-494D1D2987F2}"/>
  </bookViews>
  <sheets>
    <sheet name="Base Articles" sheetId="1" r:id="rId1"/>
    <sheet name="Base Clients" sheetId="14" r:id="rId2"/>
    <sheet name="Commandes" sheetId="3" r:id="rId3"/>
    <sheet name="archives formules" sheetId="15" state="hidden" r:id="rId4"/>
    <sheet name="problème" sheetId="13" state="hidden" r:id="rId5"/>
  </sheets>
  <definedNames>
    <definedName name="formule_articles">OFFSET(p_article,0,0,COUNTA(liste_articles),1)</definedName>
    <definedName name="_xlnm.Print_Titles" localSheetId="2">Commandes!$1:$7</definedName>
    <definedName name="liste_articles">'Base Articles'!$A:$A</definedName>
    <definedName name="p_article">'Base Articles'!$A$2</definedName>
    <definedName name="_xlnm.Print_Area" localSheetId="2">Commandes!$A$1:$M$53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2" i="3" l="1"/>
  <c r="K17" i="3" l="1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K42" i="3"/>
  <c r="K43" i="3"/>
  <c r="K44" i="3"/>
  <c r="K45" i="3"/>
  <c r="K46" i="3"/>
  <c r="K47" i="3"/>
  <c r="K48" i="3"/>
  <c r="J15" i="3"/>
  <c r="K15" i="3" s="1"/>
  <c r="F17" i="1"/>
  <c r="L19" i="3"/>
  <c r="L20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34" i="3"/>
  <c r="L35" i="3"/>
  <c r="L36" i="3"/>
  <c r="L37" i="3"/>
  <c r="L38" i="3"/>
  <c r="L39" i="3"/>
  <c r="L40" i="3"/>
  <c r="L41" i="3"/>
  <c r="L42" i="3"/>
  <c r="L43" i="3"/>
  <c r="L44" i="3"/>
  <c r="L45" i="3"/>
  <c r="L46" i="3"/>
  <c r="L47" i="3"/>
  <c r="L4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J16" i="3"/>
  <c r="K16" i="3" s="1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15" i="3"/>
  <c r="F29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8" i="1"/>
  <c r="F19" i="1"/>
  <c r="F20" i="1"/>
  <c r="F21" i="1"/>
  <c r="F22" i="1"/>
  <c r="F23" i="1"/>
  <c r="F24" i="1"/>
  <c r="F25" i="1"/>
  <c r="F26" i="1"/>
  <c r="F27" i="1"/>
  <c r="F28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2" i="1"/>
  <c r="I15" i="3"/>
  <c r="H15" i="3" l="1"/>
  <c r="H18" i="3"/>
  <c r="H17" i="3"/>
  <c r="L17" i="3" s="1"/>
  <c r="H16" i="3"/>
  <c r="E18" i="3"/>
  <c r="G17" i="3"/>
  <c r="E17" i="3"/>
  <c r="E16" i="3"/>
  <c r="G16" i="3" s="1"/>
  <c r="E15" i="3"/>
  <c r="G15" i="3" s="1"/>
  <c r="B125" i="1"/>
  <c r="B124" i="1"/>
  <c r="B77" i="1"/>
  <c r="B67" i="1"/>
  <c r="B68" i="1"/>
  <c r="L16" i="3" l="1"/>
  <c r="L15" i="3"/>
  <c r="G18" i="3"/>
  <c r="B16" i="1"/>
  <c r="L18" i="3"/>
  <c r="D10" i="3" l="1"/>
  <c r="K6" i="3"/>
  <c r="K5" i="3"/>
  <c r="D8" i="3" l="1"/>
  <c r="L50" i="3" l="1"/>
  <c r="L51" i="3" l="1"/>
  <c r="L52" i="3" s="1"/>
</calcChain>
</file>

<file path=xl/sharedStrings.xml><?xml version="1.0" encoding="utf-8"?>
<sst xmlns="http://schemas.openxmlformats.org/spreadsheetml/2006/main" count="624" uniqueCount="239">
  <si>
    <t>article</t>
  </si>
  <si>
    <t>prix du colis</t>
  </si>
  <si>
    <t>Nombre d'articles:</t>
  </si>
  <si>
    <t>Date de livraison:</t>
  </si>
  <si>
    <t>chaque fichier enregistré doit avoir un nom différent</t>
  </si>
  <si>
    <t>Direct'primeurs</t>
  </si>
  <si>
    <t>63 rue du Général du port</t>
  </si>
  <si>
    <t>67170 Brumath</t>
  </si>
  <si>
    <t>N°Siret:     84525659300011</t>
  </si>
  <si>
    <t>N° TVA:    FR59845256593</t>
  </si>
  <si>
    <t>BON DE LIVRAISON</t>
  </si>
  <si>
    <t>Client:</t>
  </si>
  <si>
    <t>N° de BL:</t>
  </si>
  <si>
    <t>Code Client:</t>
  </si>
  <si>
    <t>Désignation</t>
  </si>
  <si>
    <t>Nombre de colis</t>
  </si>
  <si>
    <t>Quantité livrée (Kg)</t>
  </si>
  <si>
    <t>Unité de facturation</t>
  </si>
  <si>
    <t>Montant HT</t>
  </si>
  <si>
    <t>Total HT:</t>
  </si>
  <si>
    <t>Total TVA:</t>
  </si>
  <si>
    <t>Total TTC:</t>
  </si>
  <si>
    <t>prix de vente unitaire final</t>
  </si>
  <si>
    <t>Code client 2</t>
  </si>
  <si>
    <t>Date de création</t>
  </si>
  <si>
    <t xml:space="preserve"> Créé par</t>
  </si>
  <si>
    <t xml:space="preserve"> Raison sociale</t>
  </si>
  <si>
    <t xml:space="preserve"> Téléphone</t>
  </si>
  <si>
    <t xml:space="preserve"> Famille</t>
  </si>
  <si>
    <t xml:space="preserve"> Adresse 1</t>
  </si>
  <si>
    <t>Adresse Code postal / Ville</t>
  </si>
  <si>
    <t>1.CITRON VRT I KG</t>
  </si>
  <si>
    <t>1SL MACHE PLT 1KG BE</t>
  </si>
  <si>
    <t>AIL VIOL ESP 5KG</t>
  </si>
  <si>
    <t>ANAN XSWET DMONTE 6P</t>
  </si>
  <si>
    <t>ANANA AVION I K</t>
  </si>
  <si>
    <t xml:space="preserve">ARTICAUT CALICO ESP </t>
  </si>
  <si>
    <t>ASPERGE BLC 10*500</t>
  </si>
  <si>
    <t>ASPERGE VRT 11*450</t>
  </si>
  <si>
    <t>AUBERGINE ESP PLT K</t>
  </si>
  <si>
    <t xml:space="preserve">AVOCAT HASS CO 16 </t>
  </si>
  <si>
    <t>BANAN P19I 18.5K</t>
  </si>
  <si>
    <t>BANANE PLANTAIN</t>
  </si>
  <si>
    <t>BETCHIOALS5KG</t>
  </si>
  <si>
    <t>BETCUIFR24*500G</t>
  </si>
  <si>
    <t>BETCUIT CUBE FR 6*2K</t>
  </si>
  <si>
    <t>BETJAUALS5KG</t>
  </si>
  <si>
    <t>BLEALS5*1KG</t>
  </si>
  <si>
    <t>BROCOGLA ITA6KG</t>
  </si>
  <si>
    <t>CAR 4G EPLUCH 1KG</t>
  </si>
  <si>
    <t>CAR ALS 5*2KG</t>
  </si>
  <si>
    <t>CAR BE 5KG</t>
  </si>
  <si>
    <t>CAR BE PLT 12KG</t>
  </si>
  <si>
    <t>CAR BELCARO FR BQ1KG</t>
  </si>
  <si>
    <t>CARALS10KG</t>
  </si>
  <si>
    <t>CARBLAALS5KG</t>
  </si>
  <si>
    <t>CARJAUALS5KG</t>
  </si>
  <si>
    <t xml:space="preserve">CAROTTE BTE </t>
  </si>
  <si>
    <t>CARVIOALS5KG</t>
  </si>
  <si>
    <t>CEL BRANCHE FR 6BTE</t>
  </si>
  <si>
    <t>CELBRAALS6P</t>
  </si>
  <si>
    <t>CELRAV BE 7PCS</t>
  </si>
  <si>
    <t>CELRI 4G EPLUCH 1KG</t>
  </si>
  <si>
    <t>CH BARQTT POL8*500</t>
  </si>
  <si>
    <t>CH EMINCE NL 8*250</t>
  </si>
  <si>
    <t>CH GROS PL 2KG</t>
  </si>
  <si>
    <t>CH MOYEN 3KG</t>
  </si>
  <si>
    <t>CH PLEURO PL I 2KG</t>
  </si>
  <si>
    <t>CHOROUALS*6P</t>
  </si>
  <si>
    <t>CHOU FLEUR ESP 6PCS</t>
  </si>
  <si>
    <t>CHOU RAVE I ITA 25P</t>
  </si>
  <si>
    <t>CHOU RGE BE 6PCS</t>
  </si>
  <si>
    <t>CHOU VRT BE 5PCS</t>
  </si>
  <si>
    <t>CHOUBLC BE 6PCS</t>
  </si>
  <si>
    <t>CHOVERALS*6P</t>
  </si>
  <si>
    <t>CITJAUN/T ESP 15*4PC</t>
  </si>
  <si>
    <t>CITRONELLE THAI</t>
  </si>
  <si>
    <t>CLEM 1 ESP I 10KG</t>
  </si>
  <si>
    <t>CLEMENTINE OR IL</t>
  </si>
  <si>
    <t>CLEMENVILLA 1X PLT</t>
  </si>
  <si>
    <t>CLEMVILLA FILET 2KG</t>
  </si>
  <si>
    <t>COCO CUBE 2KG</t>
  </si>
  <si>
    <t>COUBUTALS10KG</t>
  </si>
  <si>
    <t>COURGETTE FR I 5K</t>
  </si>
  <si>
    <t>COURGETTE MA I K</t>
  </si>
  <si>
    <t>CRESSONETTE BQ BEL 6</t>
  </si>
  <si>
    <t>DATBIOMEDJIL5KG</t>
  </si>
  <si>
    <t>ECHAL 4G EPLUCH 1KG</t>
  </si>
  <si>
    <t>ECHALION FR 10KG</t>
  </si>
  <si>
    <t>ENDALS10*1KG</t>
  </si>
  <si>
    <t>ENDALS5KG</t>
  </si>
  <si>
    <t>FENITA5KG</t>
  </si>
  <si>
    <t>FLEUR ROSE COMEST</t>
  </si>
  <si>
    <t xml:space="preserve">FLEUR VIOLETTE </t>
  </si>
  <si>
    <t>FRAIS DRISS 12*400G</t>
  </si>
  <si>
    <t>FRAIS ESP 250G</t>
  </si>
  <si>
    <t>FRAISE ESP I 1KG</t>
  </si>
  <si>
    <t>FRAISE FR 500 NU</t>
  </si>
  <si>
    <t>FRAM DRIS I MA12*125</t>
  </si>
  <si>
    <t>FRUIT PASSION VN 2*1</t>
  </si>
  <si>
    <t>GINGEMBRE CN I K</t>
  </si>
  <si>
    <t>GRENADE ESP K</t>
  </si>
  <si>
    <t>GRENADE FRESH CUT</t>
  </si>
  <si>
    <t>GRENADE TURQ 5K</t>
  </si>
  <si>
    <t>GROSEILLE NL 12*125G</t>
  </si>
  <si>
    <t>HANETH BQ 20 G</t>
  </si>
  <si>
    <t>HARIC VRT KE 12*250</t>
  </si>
  <si>
    <t>HBAS IL I 20G</t>
  </si>
  <si>
    <t>HCERFEUIL BQ 20G</t>
  </si>
  <si>
    <t>HCIB KE 20G I</t>
  </si>
  <si>
    <t>HCOR NL I 20G</t>
  </si>
  <si>
    <t>HMENTHE KE I 20G</t>
  </si>
  <si>
    <t>HROMARIN BQ 20G</t>
  </si>
  <si>
    <t>HTHYM ALL 200G</t>
  </si>
  <si>
    <t>HTHYM KE I 20G</t>
  </si>
  <si>
    <t xml:space="preserve">KAKI </t>
  </si>
  <si>
    <t>KIWI ESP K</t>
  </si>
  <si>
    <t xml:space="preserve">KUMQUAT </t>
  </si>
  <si>
    <t>MACALS1KG</t>
  </si>
  <si>
    <t>MACH BE 1K</t>
  </si>
  <si>
    <t>MANDARINE ITA 6.2KG</t>
  </si>
  <si>
    <t>MANG BIO I PE8PCS</t>
  </si>
  <si>
    <t>MANG ESP I P</t>
  </si>
  <si>
    <t>MANGE TOUT BQ 12*250</t>
  </si>
  <si>
    <t>MANGMAP PE 8PCS</t>
  </si>
  <si>
    <t>MEL MAGENTA  BR 6PCS</t>
  </si>
  <si>
    <t>MELCHARSN6PCS</t>
  </si>
  <si>
    <t>MINI COURGETTE 6BQ</t>
  </si>
  <si>
    <t>MINI POIVRON RGE 1K</t>
  </si>
  <si>
    <t>MURE DRI MX I 12*125</t>
  </si>
  <si>
    <t>MYRT DRI CL I 12*125</t>
  </si>
  <si>
    <t xml:space="preserve">NAVBLAG VRACBE 15KG </t>
  </si>
  <si>
    <t>NAVET 4G EPLUCH 1KG</t>
  </si>
  <si>
    <t>NAVJAUALS5KG</t>
  </si>
  <si>
    <t>NECTA JNE I K</t>
  </si>
  <si>
    <t>OIG 4GEPLUCH ALS 1KG</t>
  </si>
  <si>
    <t>OIGN 4/6 FR 5KG</t>
  </si>
  <si>
    <t>OIGN RGE FR I 10KG</t>
  </si>
  <si>
    <t>OIGNON BTE 14P ITA</t>
  </si>
  <si>
    <t>OIGNON DOUX CEVENNE</t>
  </si>
  <si>
    <t>ORACARA PLT ESP6.5KG</t>
  </si>
  <si>
    <t>ORANGE JUS K</t>
  </si>
  <si>
    <t xml:space="preserve">ORANGE MORO 4/5 ITA </t>
  </si>
  <si>
    <t>ORANGE SGMT FRESHCUT</t>
  </si>
  <si>
    <t>PAFBQALS10*1KG</t>
  </si>
  <si>
    <t>PAN FR 5KG</t>
  </si>
  <si>
    <t>PANALS5KG</t>
  </si>
  <si>
    <t>PAST S/P BR 18KG</t>
  </si>
  <si>
    <t xml:space="preserve">PATATE DOUCE K </t>
  </si>
  <si>
    <t>PDT AGATA 5 KG</t>
  </si>
  <si>
    <t>PDT AGATA BOX 90P</t>
  </si>
  <si>
    <t>PDT CHARLOTTE BOX90P</t>
  </si>
  <si>
    <t>PDT CHERI BOX 2.5 KG</t>
  </si>
  <si>
    <t>PDTVITALS5KG</t>
  </si>
  <si>
    <t>PERFRIFR*20P</t>
  </si>
  <si>
    <t>PERPLAITA*20P</t>
  </si>
  <si>
    <t>PIMENT ANTILLAIS</t>
  </si>
  <si>
    <t>PIMENT VRT ESP K</t>
  </si>
  <si>
    <t>PITAHYA ROUGE I K</t>
  </si>
  <si>
    <t>POIBE VRAC 10KG</t>
  </si>
  <si>
    <t>POIBTEFRA*10P</t>
  </si>
  <si>
    <t>POIR BLC FR 10*500G</t>
  </si>
  <si>
    <t>POIRE COMICE PLT</t>
  </si>
  <si>
    <t>POIRE CONFERENCE BE</t>
  </si>
  <si>
    <t xml:space="preserve">POIRE ROCHA PLT </t>
  </si>
  <si>
    <t>POIV RGE ESP 5KG</t>
  </si>
  <si>
    <t>POIV VRT ESP 5KG</t>
  </si>
  <si>
    <t xml:space="preserve">POIVRON JAUNE ESP I </t>
  </si>
  <si>
    <t>POIVRON TRICOLOR 14P</t>
  </si>
  <si>
    <t>POM GOLDEN 1R K</t>
  </si>
  <si>
    <t>POM GRANY 1R I K</t>
  </si>
  <si>
    <t>POM JONAGORED 14KG B</t>
  </si>
  <si>
    <t>POM JONAGORED PLT 1R</t>
  </si>
  <si>
    <t>POTI MUSCADE 3PCS 12</t>
  </si>
  <si>
    <t>POTIM NL I 9KG</t>
  </si>
  <si>
    <t xml:space="preserve">PRUNE RGE K </t>
  </si>
  <si>
    <t>RADBLAITAX15P</t>
  </si>
  <si>
    <t>RADIS NOIR *10</t>
  </si>
  <si>
    <t>RADIS ROSE FR 12BTE</t>
  </si>
  <si>
    <t>RADIS ROUGE 15BTE IT</t>
  </si>
  <si>
    <t>RADNOIALSX10P</t>
  </si>
  <si>
    <t>RAIS BL ALE ESP 5KG</t>
  </si>
  <si>
    <t>RAIS NOIR ZA 4,5KG</t>
  </si>
  <si>
    <t>RAMBOUTAN 2KG VN</t>
  </si>
  <si>
    <t xml:space="preserve">RHUBARBE ALL 5 KG </t>
  </si>
  <si>
    <t>SL BATA PROV I 12PCS</t>
  </si>
  <si>
    <t>SL FDC BLD PROV I 12</t>
  </si>
  <si>
    <t>SL FDC RGE PROV I 12</t>
  </si>
  <si>
    <t>SL FRISEE FR 8PCS</t>
  </si>
  <si>
    <t>SL ICEBERG ESP *10</t>
  </si>
  <si>
    <t>SL LAITU PROV I 12PC</t>
  </si>
  <si>
    <t>SL MESCLUN 2*500G</t>
  </si>
  <si>
    <t>SL PISSENLIT FR</t>
  </si>
  <si>
    <t>SL ROQUETTE 2*500FR</t>
  </si>
  <si>
    <t>SL SCAROLE FR 8 PCS</t>
  </si>
  <si>
    <t>TOM CERISE RABELAIS</t>
  </si>
  <si>
    <t>TOM COEUR DE PIGEON</t>
  </si>
  <si>
    <t>TOM DULCITA  8*200G</t>
  </si>
  <si>
    <t>TOM GUST NL I 10*400</t>
  </si>
  <si>
    <t>TOM SHAKER BE 6*225</t>
  </si>
  <si>
    <t>TOMATE 57/67</t>
  </si>
  <si>
    <t>TOMATE 87/102</t>
  </si>
  <si>
    <t>TOMATE ALLONGE ESP I</t>
  </si>
  <si>
    <t>TOMATE GRAP ESP K</t>
  </si>
  <si>
    <t>TOMATE GRAP K</t>
  </si>
  <si>
    <t>TOMATE GRP FRANCE 8K</t>
  </si>
  <si>
    <t>TOMCER RGE ES 9*250G</t>
  </si>
  <si>
    <t>UGLI 32PCS</t>
  </si>
  <si>
    <t>kilo</t>
  </si>
  <si>
    <t>pcs</t>
  </si>
  <si>
    <t>variable</t>
  </si>
  <si>
    <t>pieces / colis</t>
  </si>
  <si>
    <t>Asperge Blanche Alsace 1Kg</t>
  </si>
  <si>
    <t>botte</t>
  </si>
  <si>
    <t>sachet</t>
  </si>
  <si>
    <t>CONC ESP 10PCS</t>
  </si>
  <si>
    <t>barquette</t>
  </si>
  <si>
    <t>KIWI JNE ITA I 27PCS</t>
  </si>
  <si>
    <t>filet</t>
  </si>
  <si>
    <t>PISSELINT VRT 3K</t>
  </si>
  <si>
    <t>POMELOS ESP 20 PCS</t>
  </si>
  <si>
    <t>SOJA 500g</t>
  </si>
  <si>
    <t>Liste déroulante avec saisie semi-automatique:</t>
  </si>
  <si>
    <t xml:space="preserve"> !! Penser a désactiver les arlertes de saisie si le nom ne correspond pas a la liste</t>
  </si>
  <si>
    <t xml:space="preserve"> =SI(C15&lt;&gt;"";DECALER(p_article;EQUIV(C15&amp;"*";formule_articles;0)-1;;NB.SI(formule_articles;C15&amp;"*");1);formule_articles)</t>
  </si>
  <si>
    <t>prix par unité de facturation</t>
  </si>
  <si>
    <t>!</t>
  </si>
  <si>
    <t>Colonne1</t>
  </si>
  <si>
    <t>Kilos dans le colis</t>
  </si>
  <si>
    <t>piece par colis</t>
  </si>
  <si>
    <t xml:space="preserve">kg/colis </t>
  </si>
  <si>
    <t>nb pieces totales livrées</t>
  </si>
  <si>
    <t xml:space="preserve"> =SI([@Désignation]="";"";[@[prix de vente unitaire]])</t>
  </si>
  <si>
    <t>prix de vente unitaire standard</t>
  </si>
  <si>
    <t>a masquer avant impression</t>
  </si>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</sst>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#,##0.00\ &quot;€&quot;"/>
    <numFmt numFmtId="165" formatCode="0.0"/>
    <numFmt numFmtId="166" formatCode="00000"/>
    <numFmt numFmtId="167" formatCode="dd/mm/yy;@"/>
    <numFmt numFmtId="168" formatCode="0#&quot; &quot;##&quot; &quot;##&quot; &quot;##&quot; &quot;##"/>
    <numFmt numFmtId="169" formatCode="0.0&quot; Kg&quot;"/>
  </numFmts>
  <fonts count="21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color theme="1"/>
      <name val="Abadi"/>
      <family val="2"/>
    </font>
    <font>
      <sz val="18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sz val="18"/>
      <color theme="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4"/>
      <name val="Calibri"/>
      <family val="2"/>
      <scheme val="minor"/>
    </font>
    <font>
      <b/>
      <sz val="1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 tint="0.59999389629810485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14" fontId="2" fillId="0" borderId="0" xfId="0" applyNumberFormat="1" applyFont="1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 applyAlignment="1">
      <alignment horizontal="center" vertical="center" wrapText="1"/>
    </xf>
    <xf numFmtId="0" fontId="6" fillId="0" borderId="0" xfId="0" applyFont="1"/>
    <xf numFmtId="0" fontId="6" fillId="0" borderId="0" xfId="0" applyFont="1" applyAlignment="1">
      <alignment horizontal="center" vertical="center"/>
    </xf>
    <xf numFmtId="0" fontId="7" fillId="0" borderId="0" xfId="0" applyFont="1"/>
    <xf numFmtId="0" fontId="9" fillId="0" borderId="0" xfId="0" applyFont="1"/>
    <xf numFmtId="14" fontId="0" fillId="4" borderId="1" xfId="0" applyNumberFormat="1" applyFill="1" applyBorder="1" applyAlignment="1">
      <alignment horizontal="center" vertical="center"/>
    </xf>
    <xf numFmtId="0" fontId="0" fillId="4" borderId="1" xfId="0" applyFill="1" applyBorder="1"/>
    <xf numFmtId="168" fontId="0" fillId="4" borderId="1" xfId="0" applyNumberForma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/>
    <xf numFmtId="168" fontId="0" fillId="0" borderId="1" xfId="0" applyNumberFormat="1" applyBorder="1" applyAlignment="1">
      <alignment horizontal="center" vertical="center"/>
    </xf>
    <xf numFmtId="49" fontId="0" fillId="4" borderId="1" xfId="0" applyNumberForma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4" borderId="1" xfId="0" applyFill="1" applyBorder="1" applyAlignment="1">
      <alignment horizontal="left" vertical="top"/>
    </xf>
    <xf numFmtId="0" fontId="0" fillId="0" borderId="1" xfId="0" applyBorder="1" applyAlignment="1">
      <alignment horizontal="left" vertical="top"/>
    </xf>
    <xf numFmtId="168" fontId="0" fillId="4" borderId="1" xfId="0" applyNumberFormat="1" applyFill="1" applyBorder="1" applyAlignment="1">
      <alignment horizontal="left" vertical="top"/>
    </xf>
    <xf numFmtId="168" fontId="0" fillId="0" borderId="1" xfId="0" applyNumberFormat="1" applyBorder="1" applyAlignment="1">
      <alignment horizontal="left" vertical="top"/>
    </xf>
    <xf numFmtId="49" fontId="1" fillId="3" borderId="0" xfId="0" applyNumberFormat="1" applyFont="1" applyFill="1" applyAlignment="1">
      <alignment horizontal="center" vertical="center"/>
    </xf>
    <xf numFmtId="14" fontId="1" fillId="3" borderId="0" xfId="0" applyNumberFormat="1" applyFont="1" applyFill="1" applyAlignment="1">
      <alignment horizontal="center" vertical="center"/>
    </xf>
    <xf numFmtId="0" fontId="1" fillId="3" borderId="0" xfId="0" applyFont="1" applyFill="1"/>
    <xf numFmtId="168" fontId="1" fillId="3" borderId="0" xfId="0" applyNumberFormat="1" applyFont="1" applyFill="1" applyAlignment="1">
      <alignment horizontal="center" vertical="center"/>
    </xf>
    <xf numFmtId="0" fontId="1" fillId="3" borderId="0" xfId="0" applyFont="1" applyFill="1" applyAlignment="1">
      <alignment horizontal="left" vertical="top"/>
    </xf>
    <xf numFmtId="0" fontId="0" fillId="0" borderId="0" xfId="0" applyProtection="1">
      <protection locked="0"/>
    </xf>
    <xf numFmtId="0" fontId="0" fillId="0" borderId="0" xfId="0" applyAlignment="1">
      <alignment horizontal="left" vertical="center"/>
    </xf>
    <xf numFmtId="0" fontId="10" fillId="0" borderId="0" xfId="0" applyFont="1"/>
    <xf numFmtId="165" fontId="0" fillId="0" borderId="0" xfId="0" applyNumberFormat="1" applyAlignment="1" applyProtection="1">
      <alignment horizontal="center" vertical="center"/>
      <protection locked="0"/>
    </xf>
    <xf numFmtId="164" fontId="0" fillId="0" borderId="0" xfId="0" applyNumberForma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11" fillId="0" borderId="0" xfId="0" applyFont="1" applyAlignment="1">
      <alignment horizontal="center" vertical="center" wrapText="1"/>
    </xf>
    <xf numFmtId="0" fontId="8" fillId="5" borderId="0" xfId="0" applyFont="1" applyFill="1" applyAlignment="1" applyProtection="1">
      <alignment horizontal="center" vertical="center" wrapText="1"/>
      <protection locked="0"/>
    </xf>
    <xf numFmtId="0" fontId="8" fillId="2" borderId="0" xfId="0" applyFont="1" applyFill="1" applyAlignment="1">
      <alignment horizontal="center" vertical="center" wrapText="1"/>
    </xf>
    <xf numFmtId="164" fontId="8" fillId="2" borderId="0" xfId="0" applyNumberFormat="1" applyFont="1" applyFill="1" applyAlignment="1" applyProtection="1">
      <alignment horizontal="center" vertical="center" wrapText="1"/>
      <protection locked="0"/>
    </xf>
    <xf numFmtId="164" fontId="8" fillId="5" borderId="0" xfId="0" applyNumberFormat="1" applyFont="1" applyFill="1" applyAlignment="1" applyProtection="1">
      <alignment horizontal="center" vertical="center" wrapText="1"/>
      <protection locked="0"/>
    </xf>
    <xf numFmtId="164" fontId="8" fillId="2" borderId="0" xfId="0" applyNumberFormat="1" applyFont="1" applyFill="1" applyAlignment="1">
      <alignment horizontal="center" vertical="center" wrapText="1"/>
    </xf>
    <xf numFmtId="0" fontId="12" fillId="0" borderId="0" xfId="0" applyFont="1" applyAlignment="1">
      <alignment horizontal="left" vertical="center"/>
    </xf>
    <xf numFmtId="14" fontId="13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13" fillId="0" borderId="0" xfId="0" applyFont="1" applyProtection="1">
      <protection locked="0"/>
    </xf>
    <xf numFmtId="0" fontId="13" fillId="0" borderId="0" xfId="0" applyFont="1"/>
    <xf numFmtId="0" fontId="13" fillId="0" borderId="0" xfId="0" applyFont="1" applyAlignment="1">
      <alignment horizontal="left" vertical="center"/>
    </xf>
    <xf numFmtId="0" fontId="11" fillId="0" borderId="0" xfId="0" applyFont="1" applyAlignment="1" applyProtection="1">
      <alignment vertical="center"/>
      <protection locked="0"/>
    </xf>
    <xf numFmtId="0" fontId="14" fillId="0" borderId="0" xfId="0" applyFont="1" applyAlignment="1">
      <alignment horizontal="center" vertical="center"/>
    </xf>
    <xf numFmtId="0" fontId="13" fillId="5" borderId="8" xfId="0" applyFont="1" applyFill="1" applyBorder="1" applyAlignment="1" applyProtection="1">
      <alignment horizontal="center" vertical="center" wrapText="1"/>
      <protection locked="0"/>
    </xf>
    <xf numFmtId="0" fontId="13" fillId="0" borderId="2" xfId="0" applyFont="1" applyBorder="1"/>
    <xf numFmtId="0" fontId="13" fillId="0" borderId="3" xfId="0" applyFont="1" applyBorder="1"/>
    <xf numFmtId="0" fontId="13" fillId="0" borderId="4" xfId="0" applyFont="1" applyBorder="1"/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3" fillId="0" borderId="3" xfId="0" applyFont="1" applyBorder="1" applyAlignment="1">
      <alignment vertical="top"/>
    </xf>
    <xf numFmtId="166" fontId="13" fillId="0" borderId="0" xfId="0" applyNumberFormat="1" applyFont="1" applyAlignment="1">
      <alignment horizontal="left" vertical="center"/>
    </xf>
    <xf numFmtId="166" fontId="13" fillId="0" borderId="0" xfId="0" applyNumberFormat="1" applyFont="1" applyAlignment="1">
      <alignment horizontal="center" vertical="center" wrapText="1"/>
    </xf>
    <xf numFmtId="0" fontId="13" fillId="0" borderId="5" xfId="0" applyFont="1" applyBorder="1"/>
    <xf numFmtId="0" fontId="13" fillId="0" borderId="6" xfId="0" applyFont="1" applyBorder="1"/>
    <xf numFmtId="0" fontId="11" fillId="0" borderId="0" xfId="0" applyFont="1" applyAlignment="1">
      <alignment horizontal="center" vertical="center"/>
    </xf>
    <xf numFmtId="167" fontId="13" fillId="5" borderId="0" xfId="0" applyNumberFormat="1" applyFont="1" applyFill="1" applyAlignment="1" applyProtection="1">
      <alignment horizontal="center" vertical="center"/>
      <protection locked="0"/>
    </xf>
    <xf numFmtId="0" fontId="13" fillId="0" borderId="0" xfId="0" applyFont="1" applyAlignment="1" applyProtection="1">
      <alignment horizontal="left" vertical="center"/>
      <protection locked="0"/>
    </xf>
    <xf numFmtId="0" fontId="15" fillId="0" borderId="0" xfId="0" applyFont="1"/>
    <xf numFmtId="0" fontId="3" fillId="0" borderId="7" xfId="0" applyFont="1" applyBorder="1" applyAlignment="1">
      <alignment horizontal="center" vertical="center" wrapText="1"/>
    </xf>
    <xf numFmtId="164" fontId="3" fillId="0" borderId="7" xfId="0" applyNumberFormat="1" applyFont="1" applyBorder="1" applyAlignment="1">
      <alignment horizontal="center" vertical="center"/>
    </xf>
    <xf numFmtId="164" fontId="16" fillId="0" borderId="7" xfId="0" applyNumberFormat="1" applyFont="1" applyBorder="1" applyAlignment="1">
      <alignment horizontal="center" vertical="center"/>
    </xf>
    <xf numFmtId="0" fontId="15" fillId="0" borderId="0" xfId="0" applyFont="1" applyAlignment="1" applyProtection="1">
      <alignment horizontal="center" vertical="center"/>
      <protection locked="0"/>
    </xf>
    <xf numFmtId="169" fontId="0" fillId="0" borderId="0" xfId="0" applyNumberFormat="1" applyAlignment="1" applyProtection="1">
      <alignment horizontal="center" vertical="center"/>
      <protection locked="0"/>
    </xf>
    <xf numFmtId="0" fontId="11" fillId="0" borderId="0" xfId="0" applyFont="1" applyAlignment="1">
      <alignment horizontal="center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19" fillId="0" borderId="0" xfId="0" applyFont="1" applyAlignment="1" applyProtection="1">
      <alignment horizontal="center" vertical="center" wrapText="1"/>
      <protection locked="0"/>
    </xf>
    <xf numFmtId="0" fontId="20" fillId="0" borderId="0" xfId="0" applyFont="1" applyAlignment="1" applyProtection="1">
      <alignment horizontal="center" vertical="center" wrapText="1"/>
      <protection locked="0"/>
    </xf>
  </cellXfs>
  <cellStyles count="1">
    <cellStyle name="Normal" xfId="0" builtinId="0"/>
  </cellStyles>
  <dxfs count="40">
    <dxf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164" formatCode="#,##0.00\ &quot;€&quot;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164" formatCode="#,##0.00\ &quot;€&quot;"/>
      <fill>
        <patternFill patternType="solid">
          <fgColor indexed="64"/>
          <bgColor theme="9" tint="0.59999389629810485"/>
        </patternFill>
      </fill>
      <alignment horizontal="center" vertical="center" textRotation="0" wrapText="1" indent="0" justifyLastLine="0" shrinkToFit="0" readingOrder="0"/>
      <protection locked="0" hidden="0"/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164" formatCode="#,##0.00\ &quot;€&quot;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protection locked="0" hidden="0"/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solid">
          <fgColor indexed="64"/>
          <bgColor theme="9" tint="0.59999389629810485"/>
        </patternFill>
      </fill>
      <alignment horizontal="center" vertical="center" textRotation="0" wrapText="1" indent="0" justifyLastLine="0" shrinkToFit="0" readingOrder="0"/>
      <protection locked="0" hidden="0"/>
    </dxf>
    <dxf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solid">
          <fgColor indexed="64"/>
          <bgColor theme="9" tint="0.59999389629810485"/>
        </patternFill>
      </fill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left" vertical="top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8" formatCode="0#&quot; &quot;##&quot; &quot;##&quot; &quot;##&quot; &quot;##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numFmt numFmtId="170" formatCode="#,##0.00&quot; Kg&quot;"/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50800</xdr:colOff>
      <xdr:row>11</xdr:row>
      <xdr:rowOff>196850</xdr:rowOff>
    </xdr:from>
    <xdr:to>
      <xdr:col>15</xdr:col>
      <xdr:colOff>749300</xdr:colOff>
      <xdr:row>13</xdr:row>
      <xdr:rowOff>457200</xdr:rowOff>
    </xdr:to>
    <xdr:sp macro="[0]!Macro2" textlink="">
      <xdr:nvSpPr>
        <xdr:cNvPr id="3" name="Ellipse 2">
          <a:extLst>
            <a:ext uri="{FF2B5EF4-FFF2-40B4-BE49-F238E27FC236}">
              <a16:creationId xmlns:a16="http://schemas.microsoft.com/office/drawing/2014/main" id="{FE4F8ADB-CA35-4E56-9E26-E1051274A2AA}"/>
            </a:ext>
          </a:extLst>
        </xdr:cNvPr>
        <xdr:cNvSpPr/>
      </xdr:nvSpPr>
      <xdr:spPr>
        <a:xfrm>
          <a:off x="17195800" y="3613150"/>
          <a:ext cx="1676400" cy="8064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Imprimer</a:t>
          </a:r>
        </a:p>
        <a:p>
          <a:pPr algn="ctr"/>
          <a:r>
            <a:rPr lang="fr-FR" sz="1400"/>
            <a:t>1 fois</a:t>
          </a:r>
        </a:p>
      </xdr:txBody>
    </xdr:sp>
    <xdr:clientData/>
  </xdr:twoCellAnchor>
  <xdr:twoCellAnchor>
    <xdr:from>
      <xdr:col>14</xdr:col>
      <xdr:colOff>139699</xdr:colOff>
      <xdr:row>6</xdr:row>
      <xdr:rowOff>619126</xdr:rowOff>
    </xdr:from>
    <xdr:to>
      <xdr:col>16</xdr:col>
      <xdr:colOff>114300</xdr:colOff>
      <xdr:row>10</xdr:row>
      <xdr:rowOff>88901</xdr:rowOff>
    </xdr:to>
    <xdr:sp macro="[0]!Macro19" textlink="">
      <xdr:nvSpPr>
        <xdr:cNvPr id="4" name="Ellipse 3">
          <a:extLst>
            <a:ext uri="{FF2B5EF4-FFF2-40B4-BE49-F238E27FC236}">
              <a16:creationId xmlns:a16="http://schemas.microsoft.com/office/drawing/2014/main" id="{99694A9C-33A5-4FC6-A3FF-5438E0011FF0}"/>
            </a:ext>
          </a:extLst>
        </xdr:cNvPr>
        <xdr:cNvSpPr/>
      </xdr:nvSpPr>
      <xdr:spPr>
        <a:xfrm>
          <a:off x="15824199" y="3127376"/>
          <a:ext cx="1704976" cy="11049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Nouvelle Commande</a:t>
          </a:r>
        </a:p>
      </xdr:txBody>
    </xdr:sp>
    <xdr:clientData/>
  </xdr:twoCellAnchor>
  <xdr:twoCellAnchor>
    <xdr:from>
      <xdr:col>16</xdr:col>
      <xdr:colOff>288925</xdr:colOff>
      <xdr:row>11</xdr:row>
      <xdr:rowOff>158750</xdr:rowOff>
    </xdr:from>
    <xdr:to>
      <xdr:col>18</xdr:col>
      <xdr:colOff>495300</xdr:colOff>
      <xdr:row>13</xdr:row>
      <xdr:rowOff>431800</xdr:rowOff>
    </xdr:to>
    <xdr:sp macro="Macro8" textlink="">
      <xdr:nvSpPr>
        <xdr:cNvPr id="5" name="Ellipse 4">
          <a:extLst>
            <a:ext uri="{FF2B5EF4-FFF2-40B4-BE49-F238E27FC236}">
              <a16:creationId xmlns:a16="http://schemas.microsoft.com/office/drawing/2014/main" id="{9DB4548F-3B8F-438B-9793-C646D0A491EA}"/>
            </a:ext>
          </a:extLst>
        </xdr:cNvPr>
        <xdr:cNvSpPr/>
      </xdr:nvSpPr>
      <xdr:spPr>
        <a:xfrm>
          <a:off x="19173825" y="3575050"/>
          <a:ext cx="1730375" cy="8191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Imprimer </a:t>
          </a:r>
        </a:p>
        <a:p>
          <a:pPr algn="ctr"/>
          <a:r>
            <a:rPr lang="fr-FR" sz="1400"/>
            <a:t>2 fois</a:t>
          </a:r>
        </a:p>
      </xdr:txBody>
    </xdr:sp>
    <xdr:clientData/>
  </xdr:twoCellAnchor>
  <xdr:twoCellAnchor>
    <xdr:from>
      <xdr:col>9</xdr:col>
      <xdr:colOff>25400</xdr:colOff>
      <xdr:row>7</xdr:row>
      <xdr:rowOff>47625</xdr:rowOff>
    </xdr:from>
    <xdr:to>
      <xdr:col>9</xdr:col>
      <xdr:colOff>1323975</xdr:colOff>
      <xdr:row>12</xdr:row>
      <xdr:rowOff>53975</xdr:rowOff>
    </xdr:to>
    <xdr:sp macro="[0]!Macro12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3676BC32-D784-4FDD-B377-59CA48708055}"/>
            </a:ext>
          </a:extLst>
        </xdr:cNvPr>
        <xdr:cNvSpPr/>
      </xdr:nvSpPr>
      <xdr:spPr>
        <a:xfrm>
          <a:off x="10788650" y="3397250"/>
          <a:ext cx="1298575" cy="13557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masquer les remises réalisées</a:t>
          </a:r>
        </a:p>
      </xdr:txBody>
    </xdr:sp>
    <xdr:clientData/>
  </xdr:twoCellAnchor>
  <xdr:twoCellAnchor>
    <xdr:from>
      <xdr:col>14</xdr:col>
      <xdr:colOff>212725</xdr:colOff>
      <xdr:row>1</xdr:row>
      <xdr:rowOff>263525</xdr:rowOff>
    </xdr:from>
    <xdr:to>
      <xdr:col>15</xdr:col>
      <xdr:colOff>488950</xdr:colOff>
      <xdr:row>3</xdr:row>
      <xdr:rowOff>190500</xdr:rowOff>
    </xdr:to>
    <xdr:sp macro="[0]!Macro13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B0CAE226-4240-4D78-85C6-BF846E34FB6E}"/>
            </a:ext>
          </a:extLst>
        </xdr:cNvPr>
        <xdr:cNvSpPr/>
      </xdr:nvSpPr>
      <xdr:spPr>
        <a:xfrm>
          <a:off x="15897225" y="660400"/>
          <a:ext cx="1244600" cy="1038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Afficher le prix de vente avant</a:t>
          </a:r>
          <a:r>
            <a:rPr lang="fr-FR" sz="1400" baseline="0"/>
            <a:t> remise</a:t>
          </a:r>
          <a:endParaRPr lang="fr-FR" sz="1400"/>
        </a:p>
      </xdr:txBody>
    </xdr:sp>
    <xdr:clientData/>
  </xdr:twoCellAnchor>
  <xdr:twoCellAnchor>
    <xdr:from>
      <xdr:col>14</xdr:col>
      <xdr:colOff>193675</xdr:colOff>
      <xdr:row>4</xdr:row>
      <xdr:rowOff>57150</xdr:rowOff>
    </xdr:from>
    <xdr:to>
      <xdr:col>15</xdr:col>
      <xdr:colOff>612775</xdr:colOff>
      <xdr:row>6</xdr:row>
      <xdr:rowOff>158750</xdr:rowOff>
    </xdr:to>
    <xdr:sp macro="[0]!Macro15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83476941-5104-40AD-B1DF-1BE8CCCA4C90}"/>
            </a:ext>
          </a:extLst>
        </xdr:cNvPr>
        <xdr:cNvSpPr/>
      </xdr:nvSpPr>
      <xdr:spPr>
        <a:xfrm>
          <a:off x="15878175" y="1962150"/>
          <a:ext cx="1387475" cy="7048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remettre a zero les remises 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2FE9CAA-B505-4D3F-A981-A2182AD117E0}" name="Base_Articles" displayName="Base_Articles" ref="A1:G184" totalsRowShown="0" headerRowDxfId="39" dataDxfId="38">
  <autoFilter ref="A1:G184" xr:uid="{2BA8DB7F-60FA-4DBA-AC10-D21783600CE1}"/>
  <tableColumns count="7">
    <tableColumn id="1" xr3:uid="{093B9251-9BAD-458C-B6B1-14E8F213C19D}" name="article" dataDxfId="37"/>
    <tableColumn id="2" xr3:uid="{DB3659C9-45F6-4C58-86A1-C3CFD4632796}" name="Kilos dans le colis" dataDxfId="36"/>
    <tableColumn id="5" xr3:uid="{2113757A-A429-4AB1-B5DC-ABD45BC3B23D}" name="pieces / colis" dataDxfId="35"/>
    <tableColumn id="3" xr3:uid="{2D5578CE-E1C7-4550-80D2-B565FDD65029}" name="prix par unité de facturation" dataDxfId="34"/>
    <tableColumn id="6" xr3:uid="{76980DC3-DDB8-45BF-913F-07E1F0D78EC5}" name="Unité de facturation" dataDxfId="33"/>
    <tableColumn id="4" xr3:uid="{27AB84BE-CB96-47F4-9151-6474F4E42E0C}" name="prix du colis" dataDxfId="32">
      <calculatedColumnFormula>IF(Base_Articles[[#This Row],[Unité de facturation]]="kilo",B2*D2,Base_Articles[[#This Row],[prix par unité de facturation]]*Base_Articles[[#This Row],[pieces / colis]])</calculatedColumnFormula>
    </tableColumn>
    <tableColumn id="7" xr3:uid="{6085A566-BB0F-4165-9928-BB66346DABCB}" name="Colonne1" dataDxfId="31"/>
  </tableColumns>
  <tableStyleInfo name="TableStyleMedium2" showFirstColumn="1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7F8BD1C2-9E62-4A4F-A986-BD35EE658507}" name="Base_de_Clients" displayName="Base_de_Clients" ref="A1:H23" totalsRowShown="0" tableBorderDxfId="30">
  <autoFilter ref="A1:H23" xr:uid="{18FC75A7-1013-4ED0-9855-23F046BB0899}"/>
  <tableColumns count="8">
    <tableColumn id="4" xr3:uid="{AD7A0425-E573-4997-A002-6E170AD69984}" name=" Raison sociale" dataDxfId="29"/>
    <tableColumn id="1" xr3:uid="{B359F192-1009-4915-9CF7-0D325AFBF903}" name="Code client 2" dataDxfId="28"/>
    <tableColumn id="2" xr3:uid="{6274EE10-3E2C-4C99-8FC0-E989D8CC400D}" name="Date de création" dataDxfId="27"/>
    <tableColumn id="3" xr3:uid="{792FC319-503E-47C4-966C-320357EE9E10}" name=" Créé par" dataDxfId="26"/>
    <tableColumn id="5" xr3:uid="{E2212101-689C-4B05-8280-11ECAEC5EE70}" name=" Téléphone" dataDxfId="25"/>
    <tableColumn id="6" xr3:uid="{D7542B9D-4274-4D78-89AC-452BDAE2F2BC}" name=" Famille" dataDxfId="24"/>
    <tableColumn id="7" xr3:uid="{620BB336-4F00-4B84-AA32-6A2E337495A4}" name=" Adresse 1" dataDxfId="23"/>
    <tableColumn id="8" xr3:uid="{267009F5-BFFF-4E6F-92BF-2E6C50786E7E}" name="Adresse Code postal / Vill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1984351-869F-4A46-8C53-86F2C2C34942}" name="Saisie_Commande" displayName="Saisie_Commande" ref="C14:L48" headerRowDxfId="22" dataDxfId="21" totalsRowDxfId="20">
  <autoFilter ref="C14:L48" xr:uid="{3E42AA0A-3E5C-4383-85B0-C418843B018F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" xr3:uid="{11486F3F-6100-4140-ABB9-8CA5811EDB16}" name="Désignation" totalsRowLabel="Total" dataDxfId="19" totalsRowDxfId="18"/>
    <tableColumn id="2" xr3:uid="{0B0765F6-A25D-44C5-BA7E-55138B4B4A46}" name="Nombre de colis" dataDxfId="17" totalsRowDxfId="16"/>
    <tableColumn id="3" xr3:uid="{25B44CCD-900E-458D-940D-2377BC787483}" name="kg/colis " dataDxfId="15" totalsRowDxfId="14">
      <calculatedColumnFormula>IF(Saisie_Commande[[#This Row],[Désignation]]="","",IF(Saisie_Commande[[#This Row],[Unité de facturation]]&lt;&gt;"kilo","",VLOOKUP(C15,Base_Articles[],2,FALSE)))</calculatedColumnFormula>
    </tableColumn>
    <tableColumn id="9" xr3:uid="{A9FFE9DD-5773-41E3-89A8-087079510DC6}" name="piece par colis" dataDxfId="13" totalsRowDxfId="12">
      <calculatedColumnFormula>IF(Saisie_Commande[[#This Row],[Désignation]]="","",VLOOKUP(C15,Base_Articles[],3,FALSE))</calculatedColumnFormula>
    </tableColumn>
    <tableColumn id="7" xr3:uid="{EB29DD95-7F73-49A9-9036-F6C0129CAE54}" name="Quantité livrée (Kg)" dataDxfId="11" totalsRowDxfId="10">
      <calculatedColumnFormula>IF(Saisie_Commande[[#This Row],[Désignation]]="","",IF(Saisie_Commande[[#This Row],[Unité de facturation]]&lt;&gt;"kilo","",Saisie_Commande[[#This Row],[Nombre de colis]]*Saisie_Commande[[#This Row],[kg/colis ]]))</calculatedColumnFormula>
    </tableColumn>
    <tableColumn id="10" xr3:uid="{6702104F-161C-40F9-A714-372CFD237B27}" name="nb pieces totales livrées" dataDxfId="9" totalsRowDxfId="8">
      <calculatedColumnFormula>IF(Saisie_Commande[[#This Row],[Désignation]]="","",IF(Saisie_Commande[[#This Row],[Unité de facturation]]="kilo","",Saisie_Commande[[#This Row],[Nombre de colis]]*Saisie_Commande[[#This Row],[piece par colis]]))</calculatedColumnFormula>
    </tableColumn>
    <tableColumn id="8" xr3:uid="{D0761052-8CCD-4B55-BE4E-3D5F0DE9B002}" name="Unité de facturation" dataDxfId="7" totalsRowDxfId="6">
      <calculatedColumnFormula>IF(Saisie_Commande[[#This Row],[Désignation]]="","",VLOOKUP(C15,Base_Articles[#All],5,FALSE))</calculatedColumnFormula>
    </tableColumn>
    <tableColumn id="4" xr3:uid="{194B6F88-A79B-4E3F-8D3B-F27ADD4F6B96}" name="prix de vente unitaire standard" dataDxfId="5" totalsRowDxfId="4">
      <calculatedColumnFormula>IF(Saisie_Commande[[#This Row],[Désignation]]="","",VLOOKUP($C15,Base_Articles[#All],4,FALSE))</calculatedColumnFormula>
    </tableColumn>
    <tableColumn id="5" xr3:uid="{B0A9BCFD-9255-4933-BAC0-6D4AD31A908B}" name="prix de vente unitaire final" dataDxfId="3" totalsRowDxfId="2">
      <calculatedColumnFormula>IF(Saisie_Commande[[#This Row],[Désignation]]="","",Saisie_Commande[[#This Row],[prix de vente unitaire standard]])</calculatedColumnFormula>
    </tableColumn>
    <tableColumn id="6" xr3:uid="{6E1ADDA8-123F-4ADD-ACDE-10AB9398539B}" name="Montant HT" totalsRowFunction="count" dataDxfId="1" totalsRowDxfId="0">
      <calculatedColumnFormula>IF(C15="","",IF(Saisie_Commande[[#This Row],[Unité de facturation]]&lt;&gt;"kilo",Saisie_Commande[[#This Row],[nb pieces totales livrées]]*Saisie_Commande[[#This Row],[prix de vente unitaire standard]],Saisie_Commande[[#This Row],[Nombre de colis]]*Saisie_Commande[[#This Row],[kg/colis ]]*Saisie_Commande[[#This Row],[prix de vente unitaire final]]))</calculatedColumnFormula>
    </tableColumn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93A497-E08A-4FB9-AF26-102BA88B8F02}">
  <sheetPr codeName="Feuil1"/>
  <dimension ref="A1:G184"/>
  <sheetViews>
    <sheetView workbookViewId="0">
      <pane ySplit="1" topLeftCell="A149" activePane="bottomLeft" state="frozen"/>
      <selection pane="bottomLeft" activeCell="D2" sqref="D2:D177"/>
    </sheetView>
  </sheetViews>
  <sheetFormatPr baseColWidth="10" defaultRowHeight="15" x14ac:dyDescent="0.25"/>
  <cols>
    <col min="1" max="1" width="27.7109375" style="1" customWidth="1"/>
    <col min="2" max="3" width="17.140625" style="1" customWidth="1"/>
    <col min="4" max="4" width="11.42578125" style="1"/>
    <col min="5" max="5" width="16" style="1" customWidth="1"/>
    <col min="6" max="6" width="13.7109375" style="1" customWidth="1"/>
  </cols>
  <sheetData>
    <row r="1" spans="1:7" ht="45" x14ac:dyDescent="0.25">
      <c r="A1" s="1" t="s">
        <v>0</v>
      </c>
      <c r="B1" s="2" t="s">
        <v>228</v>
      </c>
      <c r="C1" s="2" t="s">
        <v>211</v>
      </c>
      <c r="D1" s="2" t="s">
        <v>225</v>
      </c>
      <c r="E1" s="2" t="s">
        <v>17</v>
      </c>
      <c r="F1" s="1" t="s">
        <v>1</v>
      </c>
      <c r="G1" s="1" t="s">
        <v>227</v>
      </c>
    </row>
    <row r="2" spans="1:7" x14ac:dyDescent="0.25">
      <c r="A2" s="33" t="s">
        <v>31</v>
      </c>
      <c r="B2" s="72">
        <v>2.5</v>
      </c>
      <c r="C2" s="36" t="s">
        <v>210</v>
      </c>
      <c r="D2" s="37">
        <v>3</v>
      </c>
      <c r="E2" s="37" t="s">
        <v>208</v>
      </c>
      <c r="F2" s="3">
        <f>IF(Base_Articles[[#This Row],[Unité de facturation]]="kilo",B2*D2,Base_Articles[[#This Row],[prix par unité de facturation]]*Base_Articles[[#This Row],[pieces / colis]])</f>
        <v>7.5</v>
      </c>
      <c r="G2" s="1"/>
    </row>
    <row r="3" spans="1:7" x14ac:dyDescent="0.25">
      <c r="A3" s="33" t="s">
        <v>32</v>
      </c>
      <c r="B3" s="72">
        <v>1</v>
      </c>
      <c r="C3" s="36" t="s">
        <v>210</v>
      </c>
      <c r="D3" s="37">
        <v>3</v>
      </c>
      <c r="E3" s="37" t="s">
        <v>208</v>
      </c>
      <c r="F3" s="3">
        <f>IF(Base_Articles[[#This Row],[Unité de facturation]]="kilo",B3*D3,Base_Articles[[#This Row],[prix par unité de facturation]]*Base_Articles[[#This Row],[pieces / colis]])</f>
        <v>3</v>
      </c>
      <c r="G3" s="1"/>
    </row>
    <row r="4" spans="1:7" x14ac:dyDescent="0.25">
      <c r="A4" s="33" t="s">
        <v>33</v>
      </c>
      <c r="B4" s="72">
        <v>5</v>
      </c>
      <c r="C4" s="36" t="s">
        <v>210</v>
      </c>
      <c r="D4" s="37">
        <v>3</v>
      </c>
      <c r="E4" s="37" t="s">
        <v>208</v>
      </c>
      <c r="F4" s="3">
        <f>IF(Base_Articles[[#This Row],[Unité de facturation]]="kilo",B4*D4,Base_Articles[[#This Row],[prix par unité de facturation]]*Base_Articles[[#This Row],[pieces / colis]])</f>
        <v>15</v>
      </c>
      <c r="G4" s="1"/>
    </row>
    <row r="5" spans="1:7" x14ac:dyDescent="0.25">
      <c r="A5" s="33" t="s">
        <v>34</v>
      </c>
      <c r="B5" s="72" t="s">
        <v>210</v>
      </c>
      <c r="C5" s="36">
        <v>6</v>
      </c>
      <c r="D5" s="37">
        <v>3</v>
      </c>
      <c r="E5" s="37" t="s">
        <v>209</v>
      </c>
      <c r="F5" s="3">
        <f>IF(Base_Articles[[#This Row],[Unité de facturation]]="kilo",B5*D5,Base_Articles[[#This Row],[prix par unité de facturation]]*Base_Articles[[#This Row],[pieces / colis]])</f>
        <v>18</v>
      </c>
      <c r="G5" s="1"/>
    </row>
    <row r="6" spans="1:7" x14ac:dyDescent="0.25">
      <c r="A6" s="33" t="s">
        <v>35</v>
      </c>
      <c r="B6" s="72">
        <v>11.5</v>
      </c>
      <c r="C6" s="36">
        <v>6</v>
      </c>
      <c r="D6" s="37">
        <v>3</v>
      </c>
      <c r="E6" s="37" t="s">
        <v>208</v>
      </c>
      <c r="F6" s="3">
        <f>IF(Base_Articles[[#This Row],[Unité de facturation]]="kilo",B6*D6,Base_Articles[[#This Row],[prix par unité de facturation]]*Base_Articles[[#This Row],[pieces / colis]])</f>
        <v>34.5</v>
      </c>
      <c r="G6" s="1"/>
    </row>
    <row r="7" spans="1:7" x14ac:dyDescent="0.25">
      <c r="A7" s="33" t="s">
        <v>36</v>
      </c>
      <c r="B7" s="72" t="s">
        <v>210</v>
      </c>
      <c r="C7" s="36">
        <v>15</v>
      </c>
      <c r="D7" s="37">
        <v>3</v>
      </c>
      <c r="E7" s="37" t="s">
        <v>209</v>
      </c>
      <c r="F7" s="3">
        <f>IF(Base_Articles[[#This Row],[Unité de facturation]]="kilo",B7*D7,Base_Articles[[#This Row],[prix par unité de facturation]]*Base_Articles[[#This Row],[pieces / colis]])</f>
        <v>45</v>
      </c>
      <c r="G7" s="1"/>
    </row>
    <row r="8" spans="1:7" x14ac:dyDescent="0.25">
      <c r="A8" s="38" t="s">
        <v>212</v>
      </c>
      <c r="B8" s="72">
        <v>6</v>
      </c>
      <c r="C8" s="36">
        <v>6</v>
      </c>
      <c r="D8" s="37">
        <v>3</v>
      </c>
      <c r="E8" s="37" t="s">
        <v>213</v>
      </c>
      <c r="F8" s="3">
        <f>IF(Base_Articles[[#This Row],[Unité de facturation]]="kilo",B8*D8,Base_Articles[[#This Row],[prix par unité de facturation]]*Base_Articles[[#This Row],[pieces / colis]])</f>
        <v>18</v>
      </c>
      <c r="G8" s="1"/>
    </row>
    <row r="9" spans="1:7" x14ac:dyDescent="0.25">
      <c r="A9" s="33" t="s">
        <v>37</v>
      </c>
      <c r="B9" s="72">
        <v>5</v>
      </c>
      <c r="C9" s="36" t="s">
        <v>210</v>
      </c>
      <c r="D9" s="37">
        <v>3</v>
      </c>
      <c r="E9" s="37" t="s">
        <v>208</v>
      </c>
      <c r="F9" s="3">
        <f>IF(Base_Articles[[#This Row],[Unité de facturation]]="kilo",B9*D9,Base_Articles[[#This Row],[prix par unité de facturation]]*Base_Articles[[#This Row],[pieces / colis]])</f>
        <v>15</v>
      </c>
      <c r="G9" s="1"/>
    </row>
    <row r="10" spans="1:7" x14ac:dyDescent="0.25">
      <c r="A10" s="33" t="s">
        <v>38</v>
      </c>
      <c r="B10" s="72">
        <v>4.95</v>
      </c>
      <c r="C10" s="36" t="s">
        <v>210</v>
      </c>
      <c r="D10" s="37">
        <v>3</v>
      </c>
      <c r="E10" s="37" t="s">
        <v>208</v>
      </c>
      <c r="F10" s="3">
        <f>IF(Base_Articles[[#This Row],[Unité de facturation]]="kilo",B10*D10,Base_Articles[[#This Row],[prix par unité de facturation]]*Base_Articles[[#This Row],[pieces / colis]])</f>
        <v>14.850000000000001</v>
      </c>
      <c r="G10" s="1"/>
    </row>
    <row r="11" spans="1:7" x14ac:dyDescent="0.25">
      <c r="A11" s="33" t="s">
        <v>39</v>
      </c>
      <c r="B11" s="72">
        <v>5</v>
      </c>
      <c r="C11" s="36" t="s">
        <v>210</v>
      </c>
      <c r="D11" s="37">
        <v>3</v>
      </c>
      <c r="E11" s="37" t="s">
        <v>208</v>
      </c>
      <c r="F11" s="3">
        <f>IF(Base_Articles[[#This Row],[Unité de facturation]]="kilo",B11*D11,Base_Articles[[#This Row],[prix par unité de facturation]]*Base_Articles[[#This Row],[pieces / colis]])</f>
        <v>15</v>
      </c>
      <c r="G11" s="1"/>
    </row>
    <row r="12" spans="1:7" x14ac:dyDescent="0.25">
      <c r="A12" s="33" t="s">
        <v>40</v>
      </c>
      <c r="B12" s="72" t="s">
        <v>210</v>
      </c>
      <c r="C12" s="38">
        <v>16</v>
      </c>
      <c r="D12" s="37">
        <v>3</v>
      </c>
      <c r="E12" s="37" t="s">
        <v>209</v>
      </c>
      <c r="F12" s="3">
        <f>IF(Base_Articles[[#This Row],[Unité de facturation]]="kilo",B12*D12,Base_Articles[[#This Row],[prix par unité de facturation]]*Base_Articles[[#This Row],[pieces / colis]])</f>
        <v>48</v>
      </c>
      <c r="G12" s="1"/>
    </row>
    <row r="13" spans="1:7" x14ac:dyDescent="0.25">
      <c r="A13" s="33" t="s">
        <v>41</v>
      </c>
      <c r="B13" s="72">
        <v>18.5</v>
      </c>
      <c r="C13" s="36" t="s">
        <v>210</v>
      </c>
      <c r="D13" s="37">
        <v>3</v>
      </c>
      <c r="E13" s="37" t="s">
        <v>208</v>
      </c>
      <c r="F13" s="3">
        <f>IF(Base_Articles[[#This Row],[Unité de facturation]]="kilo",B13*D13,Base_Articles[[#This Row],[prix par unité de facturation]]*Base_Articles[[#This Row],[pieces / colis]])</f>
        <v>55.5</v>
      </c>
      <c r="G13" s="1"/>
    </row>
    <row r="14" spans="1:7" x14ac:dyDescent="0.25">
      <c r="A14" s="33" t="s">
        <v>42</v>
      </c>
      <c r="B14" s="72">
        <v>5</v>
      </c>
      <c r="C14" s="36" t="s">
        <v>210</v>
      </c>
      <c r="D14" s="37">
        <v>3</v>
      </c>
      <c r="E14" s="37" t="s">
        <v>208</v>
      </c>
      <c r="F14" s="3">
        <f>IF(Base_Articles[[#This Row],[Unité de facturation]]="kilo",B14*D14,Base_Articles[[#This Row],[prix par unité de facturation]]*Base_Articles[[#This Row],[pieces / colis]])</f>
        <v>15</v>
      </c>
      <c r="G14" s="1"/>
    </row>
    <row r="15" spans="1:7" x14ac:dyDescent="0.25">
      <c r="A15" s="33" t="s">
        <v>43</v>
      </c>
      <c r="B15" s="72">
        <v>5</v>
      </c>
      <c r="C15" s="36" t="s">
        <v>210</v>
      </c>
      <c r="D15" s="37">
        <v>3</v>
      </c>
      <c r="E15" s="37" t="s">
        <v>208</v>
      </c>
      <c r="F15" s="3">
        <f>IF(Base_Articles[[#This Row],[Unité de facturation]]="kilo",B15*D15,Base_Articles[[#This Row],[prix par unité de facturation]]*Base_Articles[[#This Row],[pieces / colis]])</f>
        <v>15</v>
      </c>
      <c r="G15" s="1"/>
    </row>
    <row r="16" spans="1:7" x14ac:dyDescent="0.25">
      <c r="A16" s="33" t="s">
        <v>44</v>
      </c>
      <c r="B16" s="72">
        <f>0.5*24</f>
        <v>12</v>
      </c>
      <c r="C16" s="38">
        <v>24</v>
      </c>
      <c r="D16" s="37">
        <v>3</v>
      </c>
      <c r="E16" s="37" t="s">
        <v>209</v>
      </c>
      <c r="F16" s="3">
        <f>IF(Base_Articles[[#This Row],[Unité de facturation]]="kilo",B16*D16,Base_Articles[[#This Row],[prix par unité de facturation]]*Base_Articles[[#This Row],[pieces / colis]])</f>
        <v>72</v>
      </c>
      <c r="G16" s="1"/>
    </row>
    <row r="17" spans="1:7" x14ac:dyDescent="0.25">
      <c r="A17" s="33" t="s">
        <v>45</v>
      </c>
      <c r="B17" s="72">
        <v>12</v>
      </c>
      <c r="C17" s="36" t="s">
        <v>210</v>
      </c>
      <c r="D17" s="37">
        <v>3</v>
      </c>
      <c r="E17" s="37" t="s">
        <v>208</v>
      </c>
      <c r="F17" s="3">
        <f>IF(Base_Articles[[#This Row],[Unité de facturation]]="kilo",B17*D17,Base_Articles[[#This Row],[prix par unité de facturation]]*Base_Articles[[#This Row],[pieces / colis]])</f>
        <v>36</v>
      </c>
      <c r="G17" s="1"/>
    </row>
    <row r="18" spans="1:7" x14ac:dyDescent="0.25">
      <c r="A18" s="33" t="s">
        <v>46</v>
      </c>
      <c r="B18" s="72">
        <v>5</v>
      </c>
      <c r="C18" s="36" t="s">
        <v>210</v>
      </c>
      <c r="D18" s="37">
        <v>3</v>
      </c>
      <c r="E18" s="37" t="s">
        <v>208</v>
      </c>
      <c r="F18" s="3">
        <f>IF(Base_Articles[[#This Row],[Unité de facturation]]="kilo",B18*D18,Base_Articles[[#This Row],[prix par unité de facturation]]*Base_Articles[[#This Row],[pieces / colis]])</f>
        <v>15</v>
      </c>
      <c r="G18" s="1"/>
    </row>
    <row r="19" spans="1:7" x14ac:dyDescent="0.25">
      <c r="A19" s="33" t="s">
        <v>47</v>
      </c>
      <c r="B19" s="72">
        <v>1</v>
      </c>
      <c r="C19" s="36" t="s">
        <v>210</v>
      </c>
      <c r="D19" s="37">
        <v>3</v>
      </c>
      <c r="E19" s="37" t="s">
        <v>208</v>
      </c>
      <c r="F19" s="3">
        <f>IF(Base_Articles[[#This Row],[Unité de facturation]]="kilo",B19*D19,Base_Articles[[#This Row],[prix par unité de facturation]]*Base_Articles[[#This Row],[pieces / colis]])</f>
        <v>3</v>
      </c>
      <c r="G19" s="1"/>
    </row>
    <row r="20" spans="1:7" x14ac:dyDescent="0.25">
      <c r="A20" s="33" t="s">
        <v>48</v>
      </c>
      <c r="B20" s="72">
        <v>6</v>
      </c>
      <c r="C20" s="36" t="s">
        <v>210</v>
      </c>
      <c r="D20" s="37">
        <v>3</v>
      </c>
      <c r="E20" s="37" t="s">
        <v>208</v>
      </c>
      <c r="F20" s="3">
        <f>IF(Base_Articles[[#This Row],[Unité de facturation]]="kilo",B20*D20,Base_Articles[[#This Row],[prix par unité de facturation]]*Base_Articles[[#This Row],[pieces / colis]])</f>
        <v>18</v>
      </c>
      <c r="G20" s="1"/>
    </row>
    <row r="21" spans="1:7" x14ac:dyDescent="0.25">
      <c r="A21" s="33" t="s">
        <v>49</v>
      </c>
      <c r="B21" s="72">
        <v>1</v>
      </c>
      <c r="C21" s="36" t="s">
        <v>210</v>
      </c>
      <c r="D21" s="37">
        <v>3</v>
      </c>
      <c r="E21" s="37" t="s">
        <v>208</v>
      </c>
      <c r="F21" s="3">
        <f>IF(Base_Articles[[#This Row],[Unité de facturation]]="kilo",B21*D21,Base_Articles[[#This Row],[prix par unité de facturation]]*Base_Articles[[#This Row],[pieces / colis]])</f>
        <v>3</v>
      </c>
      <c r="G21" s="1"/>
    </row>
    <row r="22" spans="1:7" x14ac:dyDescent="0.25">
      <c r="A22" s="33" t="s">
        <v>50</v>
      </c>
      <c r="B22" s="72">
        <v>2</v>
      </c>
      <c r="C22" s="36" t="s">
        <v>210</v>
      </c>
      <c r="D22" s="37">
        <v>3</v>
      </c>
      <c r="E22" s="37" t="s">
        <v>214</v>
      </c>
      <c r="F22" s="3" t="e">
        <f>IF(Base_Articles[[#This Row],[Unité de facturation]]="kilo",B22*D22,Base_Articles[[#This Row],[prix par unité de facturation]]*Base_Articles[[#This Row],[pieces / colis]])</f>
        <v>#VALUE!</v>
      </c>
      <c r="G22" s="1" t="s">
        <v>226</v>
      </c>
    </row>
    <row r="23" spans="1:7" x14ac:dyDescent="0.25">
      <c r="A23" s="33" t="s">
        <v>51</v>
      </c>
      <c r="B23" s="72">
        <v>5</v>
      </c>
      <c r="C23" s="36" t="s">
        <v>210</v>
      </c>
      <c r="D23" s="37">
        <v>3</v>
      </c>
      <c r="E23" s="37" t="s">
        <v>208</v>
      </c>
      <c r="F23" s="3">
        <f>IF(Base_Articles[[#This Row],[Unité de facturation]]="kilo",B23*D23,Base_Articles[[#This Row],[prix par unité de facturation]]*Base_Articles[[#This Row],[pieces / colis]])</f>
        <v>15</v>
      </c>
      <c r="G23" s="1"/>
    </row>
    <row r="24" spans="1:7" x14ac:dyDescent="0.25">
      <c r="A24" s="33" t="s">
        <v>52</v>
      </c>
      <c r="B24" s="72">
        <v>12</v>
      </c>
      <c r="C24" s="36" t="s">
        <v>210</v>
      </c>
      <c r="D24" s="37">
        <v>3</v>
      </c>
      <c r="E24" s="37" t="s">
        <v>208</v>
      </c>
      <c r="F24" s="3">
        <f>IF(Base_Articles[[#This Row],[Unité de facturation]]="kilo",B24*D24,Base_Articles[[#This Row],[prix par unité de facturation]]*Base_Articles[[#This Row],[pieces / colis]])</f>
        <v>36</v>
      </c>
      <c r="G24" s="1"/>
    </row>
    <row r="25" spans="1:7" x14ac:dyDescent="0.25">
      <c r="A25" s="33" t="s">
        <v>53</v>
      </c>
      <c r="B25" s="72">
        <v>12</v>
      </c>
      <c r="C25" s="38">
        <v>12</v>
      </c>
      <c r="D25" s="37">
        <v>3</v>
      </c>
      <c r="E25" s="37" t="s">
        <v>214</v>
      </c>
      <c r="F25" s="3">
        <f>IF(Base_Articles[[#This Row],[Unité de facturation]]="kilo",B25*D25,Base_Articles[[#This Row],[prix par unité de facturation]]*Base_Articles[[#This Row],[pieces / colis]])</f>
        <v>36</v>
      </c>
      <c r="G25" s="1"/>
    </row>
    <row r="26" spans="1:7" x14ac:dyDescent="0.25">
      <c r="A26" s="33" t="s">
        <v>54</v>
      </c>
      <c r="B26" s="72">
        <v>10</v>
      </c>
      <c r="C26" s="36" t="s">
        <v>210</v>
      </c>
      <c r="D26" s="37">
        <v>3</v>
      </c>
      <c r="E26" s="37" t="s">
        <v>208</v>
      </c>
      <c r="F26" s="3">
        <f>IF(Base_Articles[[#This Row],[Unité de facturation]]="kilo",B26*D26,Base_Articles[[#This Row],[prix par unité de facturation]]*Base_Articles[[#This Row],[pieces / colis]])</f>
        <v>30</v>
      </c>
      <c r="G26" s="1"/>
    </row>
    <row r="27" spans="1:7" x14ac:dyDescent="0.25">
      <c r="A27" s="33" t="s">
        <v>55</v>
      </c>
      <c r="B27" s="72">
        <v>5</v>
      </c>
      <c r="C27" s="36" t="s">
        <v>210</v>
      </c>
      <c r="D27" s="37">
        <v>3</v>
      </c>
      <c r="E27" s="37" t="s">
        <v>208</v>
      </c>
      <c r="F27" s="3">
        <f>IF(Base_Articles[[#This Row],[Unité de facturation]]="kilo",B27*D27,Base_Articles[[#This Row],[prix par unité de facturation]]*Base_Articles[[#This Row],[pieces / colis]])</f>
        <v>15</v>
      </c>
      <c r="G27" s="1"/>
    </row>
    <row r="28" spans="1:7" x14ac:dyDescent="0.25">
      <c r="A28" s="33" t="s">
        <v>56</v>
      </c>
      <c r="B28" s="72">
        <v>5</v>
      </c>
      <c r="C28" s="36" t="s">
        <v>210</v>
      </c>
      <c r="D28" s="37">
        <v>3</v>
      </c>
      <c r="E28" s="37" t="s">
        <v>208</v>
      </c>
      <c r="F28" s="3">
        <f>IF(Base_Articles[[#This Row],[Unité de facturation]]="kilo",B28*D28,Base_Articles[[#This Row],[prix par unité de facturation]]*Base_Articles[[#This Row],[pieces / colis]])</f>
        <v>15</v>
      </c>
      <c r="G28" s="1"/>
    </row>
    <row r="29" spans="1:7" x14ac:dyDescent="0.25">
      <c r="A29" s="33" t="s">
        <v>57</v>
      </c>
      <c r="B29" s="72" t="s">
        <v>210</v>
      </c>
      <c r="C29" s="38">
        <v>12</v>
      </c>
      <c r="D29" s="37">
        <v>3</v>
      </c>
      <c r="E29" s="37" t="s">
        <v>209</v>
      </c>
      <c r="F29" s="3">
        <f>IF(Base_Articles[[#This Row],[Unité de facturation]]="kilo",B29*D29,Base_Articles[[#This Row],[prix par unité de facturation]]*Base_Articles[[#This Row],[pieces / colis]])</f>
        <v>36</v>
      </c>
      <c r="G29" s="1"/>
    </row>
    <row r="30" spans="1:7" x14ac:dyDescent="0.25">
      <c r="A30" s="33" t="s">
        <v>58</v>
      </c>
      <c r="B30" s="72">
        <v>5</v>
      </c>
      <c r="C30" s="36" t="s">
        <v>210</v>
      </c>
      <c r="D30" s="37">
        <v>3</v>
      </c>
      <c r="E30" s="37" t="s">
        <v>208</v>
      </c>
      <c r="F30" s="3">
        <f>IF(Base_Articles[[#This Row],[Unité de facturation]]="kilo",B30*D30,Base_Articles[[#This Row],[prix par unité de facturation]]*Base_Articles[[#This Row],[pieces / colis]])</f>
        <v>15</v>
      </c>
      <c r="G30" s="1"/>
    </row>
    <row r="31" spans="1:7" x14ac:dyDescent="0.25">
      <c r="A31" s="33" t="s">
        <v>59</v>
      </c>
      <c r="B31" s="72" t="s">
        <v>226</v>
      </c>
      <c r="C31" s="38">
        <v>6</v>
      </c>
      <c r="D31" s="37">
        <v>3</v>
      </c>
      <c r="E31" s="37" t="s">
        <v>208</v>
      </c>
      <c r="F31" s="3" t="e">
        <f>IF(Base_Articles[[#This Row],[Unité de facturation]]="kilo",B31*D31,Base_Articles[[#This Row],[prix par unité de facturation]]*Base_Articles[[#This Row],[pieces / colis]])</f>
        <v>#VALUE!</v>
      </c>
      <c r="G31" s="1"/>
    </row>
    <row r="32" spans="1:7" x14ac:dyDescent="0.25">
      <c r="A32" s="33" t="s">
        <v>60</v>
      </c>
      <c r="B32" s="72" t="s">
        <v>226</v>
      </c>
      <c r="C32" s="38">
        <v>6</v>
      </c>
      <c r="D32" s="37">
        <v>3</v>
      </c>
      <c r="E32" s="37" t="s">
        <v>208</v>
      </c>
      <c r="F32" s="3" t="e">
        <f>IF(Base_Articles[[#This Row],[Unité de facturation]]="kilo",B32*D32,Base_Articles[[#This Row],[prix par unité de facturation]]*Base_Articles[[#This Row],[pieces / colis]])</f>
        <v>#VALUE!</v>
      </c>
      <c r="G32" s="1"/>
    </row>
    <row r="33" spans="1:7" x14ac:dyDescent="0.25">
      <c r="A33" s="33" t="s">
        <v>61</v>
      </c>
      <c r="B33" s="72" t="s">
        <v>210</v>
      </c>
      <c r="C33" s="38">
        <v>7</v>
      </c>
      <c r="D33" s="37">
        <v>3</v>
      </c>
      <c r="E33" s="37" t="s">
        <v>209</v>
      </c>
      <c r="F33" s="3">
        <f>IF(Base_Articles[[#This Row],[Unité de facturation]]="kilo",B33*D33,Base_Articles[[#This Row],[prix par unité de facturation]]*Base_Articles[[#This Row],[pieces / colis]])</f>
        <v>21</v>
      </c>
      <c r="G33" s="1"/>
    </row>
    <row r="34" spans="1:7" x14ac:dyDescent="0.25">
      <c r="A34" s="33" t="s">
        <v>62</v>
      </c>
      <c r="B34" s="72">
        <v>1</v>
      </c>
      <c r="C34" s="36" t="s">
        <v>210</v>
      </c>
      <c r="D34" s="37">
        <v>3</v>
      </c>
      <c r="E34" s="37" t="s">
        <v>208</v>
      </c>
      <c r="F34" s="3">
        <f>IF(Base_Articles[[#This Row],[Unité de facturation]]="kilo",B34*D34,Base_Articles[[#This Row],[prix par unité de facturation]]*Base_Articles[[#This Row],[pieces / colis]])</f>
        <v>3</v>
      </c>
      <c r="G34" s="1"/>
    </row>
    <row r="35" spans="1:7" x14ac:dyDescent="0.25">
      <c r="A35" s="33" t="s">
        <v>63</v>
      </c>
      <c r="B35" s="72" t="s">
        <v>210</v>
      </c>
      <c r="C35" s="38">
        <v>8</v>
      </c>
      <c r="D35" s="37">
        <v>3</v>
      </c>
      <c r="E35" s="37" t="s">
        <v>209</v>
      </c>
      <c r="F35" s="3">
        <f>IF(Base_Articles[[#This Row],[Unité de facturation]]="kilo",B35*D35,Base_Articles[[#This Row],[prix par unité de facturation]]*Base_Articles[[#This Row],[pieces / colis]])</f>
        <v>24</v>
      </c>
      <c r="G35" s="1"/>
    </row>
    <row r="36" spans="1:7" x14ac:dyDescent="0.25">
      <c r="A36" s="33" t="s">
        <v>64</v>
      </c>
      <c r="B36" s="72" t="s">
        <v>210</v>
      </c>
      <c r="C36" s="38">
        <v>8</v>
      </c>
      <c r="D36" s="37">
        <v>3</v>
      </c>
      <c r="E36" s="37" t="s">
        <v>209</v>
      </c>
      <c r="F36" s="3">
        <f>IF(Base_Articles[[#This Row],[Unité de facturation]]="kilo",B36*D36,Base_Articles[[#This Row],[prix par unité de facturation]]*Base_Articles[[#This Row],[pieces / colis]])</f>
        <v>24</v>
      </c>
      <c r="G36" s="1"/>
    </row>
    <row r="37" spans="1:7" x14ac:dyDescent="0.25">
      <c r="A37" s="33" t="s">
        <v>65</v>
      </c>
      <c r="B37" s="72">
        <v>2</v>
      </c>
      <c r="C37" s="36" t="s">
        <v>210</v>
      </c>
      <c r="D37" s="37">
        <v>3</v>
      </c>
      <c r="E37" s="37" t="s">
        <v>208</v>
      </c>
      <c r="F37" s="3">
        <f>IF(Base_Articles[[#This Row],[Unité de facturation]]="kilo",B37*D37,Base_Articles[[#This Row],[prix par unité de facturation]]*Base_Articles[[#This Row],[pieces / colis]])</f>
        <v>6</v>
      </c>
      <c r="G37" s="1"/>
    </row>
    <row r="38" spans="1:7" x14ac:dyDescent="0.25">
      <c r="A38" s="33" t="s">
        <v>66</v>
      </c>
      <c r="B38" s="72">
        <v>3</v>
      </c>
      <c r="C38" s="36" t="s">
        <v>210</v>
      </c>
      <c r="D38" s="37">
        <v>3</v>
      </c>
      <c r="E38" s="37" t="s">
        <v>208</v>
      </c>
      <c r="F38" s="3">
        <f>IF(Base_Articles[[#This Row],[Unité de facturation]]="kilo",B38*D38,Base_Articles[[#This Row],[prix par unité de facturation]]*Base_Articles[[#This Row],[pieces / colis]])</f>
        <v>9</v>
      </c>
      <c r="G38" s="1"/>
    </row>
    <row r="39" spans="1:7" x14ac:dyDescent="0.25">
      <c r="A39" s="33" t="s">
        <v>67</v>
      </c>
      <c r="B39" s="72">
        <v>2</v>
      </c>
      <c r="C39" s="36" t="s">
        <v>210</v>
      </c>
      <c r="D39" s="37">
        <v>3</v>
      </c>
      <c r="E39" s="37" t="s">
        <v>208</v>
      </c>
      <c r="F39" s="3">
        <f>IF(Base_Articles[[#This Row],[Unité de facturation]]="kilo",B39*D39,Base_Articles[[#This Row],[prix par unité de facturation]]*Base_Articles[[#This Row],[pieces / colis]])</f>
        <v>6</v>
      </c>
      <c r="G39" s="1"/>
    </row>
    <row r="40" spans="1:7" x14ac:dyDescent="0.25">
      <c r="A40" s="33" t="s">
        <v>68</v>
      </c>
      <c r="B40" s="72" t="s">
        <v>210</v>
      </c>
      <c r="C40" s="38">
        <v>6</v>
      </c>
      <c r="D40" s="37">
        <v>3</v>
      </c>
      <c r="E40" s="37" t="s">
        <v>209</v>
      </c>
      <c r="F40" s="3">
        <f>IF(Base_Articles[[#This Row],[Unité de facturation]]="kilo",B40*D40,Base_Articles[[#This Row],[prix par unité de facturation]]*Base_Articles[[#This Row],[pieces / colis]])</f>
        <v>18</v>
      </c>
      <c r="G40" s="1"/>
    </row>
    <row r="41" spans="1:7" x14ac:dyDescent="0.25">
      <c r="A41" s="33" t="s">
        <v>69</v>
      </c>
      <c r="B41" s="72" t="s">
        <v>210</v>
      </c>
      <c r="C41" s="38">
        <v>6</v>
      </c>
      <c r="D41" s="37">
        <v>3</v>
      </c>
      <c r="E41" s="37" t="s">
        <v>209</v>
      </c>
      <c r="F41" s="3">
        <f>IF(Base_Articles[[#This Row],[Unité de facturation]]="kilo",B41*D41,Base_Articles[[#This Row],[prix par unité de facturation]]*Base_Articles[[#This Row],[pieces / colis]])</f>
        <v>18</v>
      </c>
      <c r="G41" s="1"/>
    </row>
    <row r="42" spans="1:7" x14ac:dyDescent="0.25">
      <c r="A42" s="33" t="s">
        <v>70</v>
      </c>
      <c r="B42" s="72" t="s">
        <v>210</v>
      </c>
      <c r="C42" s="38">
        <v>25</v>
      </c>
      <c r="D42" s="37">
        <v>3</v>
      </c>
      <c r="E42" s="37" t="s">
        <v>209</v>
      </c>
      <c r="F42" s="3">
        <f>IF(Base_Articles[[#This Row],[Unité de facturation]]="kilo",B42*D42,Base_Articles[[#This Row],[prix par unité de facturation]]*Base_Articles[[#This Row],[pieces / colis]])</f>
        <v>75</v>
      </c>
      <c r="G42" s="1"/>
    </row>
    <row r="43" spans="1:7" x14ac:dyDescent="0.25">
      <c r="A43" s="33" t="s">
        <v>71</v>
      </c>
      <c r="B43" s="72" t="s">
        <v>210</v>
      </c>
      <c r="C43" s="38">
        <v>6</v>
      </c>
      <c r="D43" s="37">
        <v>3</v>
      </c>
      <c r="E43" s="37" t="s">
        <v>209</v>
      </c>
      <c r="F43" s="3">
        <f>IF(Base_Articles[[#This Row],[Unité de facturation]]="kilo",B43*D43,Base_Articles[[#This Row],[prix par unité de facturation]]*Base_Articles[[#This Row],[pieces / colis]])</f>
        <v>18</v>
      </c>
      <c r="G43" s="1"/>
    </row>
    <row r="44" spans="1:7" x14ac:dyDescent="0.25">
      <c r="A44" s="33" t="s">
        <v>72</v>
      </c>
      <c r="B44" s="72" t="s">
        <v>210</v>
      </c>
      <c r="C44" s="38">
        <v>5</v>
      </c>
      <c r="D44" s="37">
        <v>3</v>
      </c>
      <c r="E44" s="37" t="s">
        <v>209</v>
      </c>
      <c r="F44" s="3">
        <f>IF(Base_Articles[[#This Row],[Unité de facturation]]="kilo",B44*D44,Base_Articles[[#This Row],[prix par unité de facturation]]*Base_Articles[[#This Row],[pieces / colis]])</f>
        <v>15</v>
      </c>
      <c r="G44" s="1"/>
    </row>
    <row r="45" spans="1:7" x14ac:dyDescent="0.25">
      <c r="A45" s="33" t="s">
        <v>73</v>
      </c>
      <c r="B45" s="72" t="s">
        <v>210</v>
      </c>
      <c r="C45" s="38">
        <v>6</v>
      </c>
      <c r="D45" s="37">
        <v>3</v>
      </c>
      <c r="E45" s="37" t="s">
        <v>209</v>
      </c>
      <c r="F45" s="3">
        <f>IF(Base_Articles[[#This Row],[Unité de facturation]]="kilo",B45*D45,Base_Articles[[#This Row],[prix par unité de facturation]]*Base_Articles[[#This Row],[pieces / colis]])</f>
        <v>18</v>
      </c>
      <c r="G45" s="1"/>
    </row>
    <row r="46" spans="1:7" x14ac:dyDescent="0.25">
      <c r="A46" s="33" t="s">
        <v>74</v>
      </c>
      <c r="B46" s="72" t="s">
        <v>210</v>
      </c>
      <c r="C46" s="38">
        <v>6</v>
      </c>
      <c r="D46" s="37">
        <v>3</v>
      </c>
      <c r="E46" s="37" t="s">
        <v>209</v>
      </c>
      <c r="F46" s="3">
        <f>IF(Base_Articles[[#This Row],[Unité de facturation]]="kilo",B46*D46,Base_Articles[[#This Row],[prix par unité de facturation]]*Base_Articles[[#This Row],[pieces / colis]])</f>
        <v>18</v>
      </c>
      <c r="G46" s="1"/>
    </row>
    <row r="47" spans="1:7" x14ac:dyDescent="0.25">
      <c r="A47" s="33" t="s">
        <v>75</v>
      </c>
      <c r="B47" s="72" t="s">
        <v>210</v>
      </c>
      <c r="C47" s="38">
        <v>15</v>
      </c>
      <c r="D47" s="37">
        <v>3</v>
      </c>
      <c r="E47" s="37" t="s">
        <v>214</v>
      </c>
      <c r="F47" s="3">
        <f>IF(Base_Articles[[#This Row],[Unité de facturation]]="kilo",B47*D47,Base_Articles[[#This Row],[prix par unité de facturation]]*Base_Articles[[#This Row],[pieces / colis]])</f>
        <v>45</v>
      </c>
      <c r="G47" s="1"/>
    </row>
    <row r="48" spans="1:7" x14ac:dyDescent="0.25">
      <c r="A48" s="33" t="s">
        <v>76</v>
      </c>
      <c r="B48" s="72">
        <v>2</v>
      </c>
      <c r="C48" s="36" t="s">
        <v>210</v>
      </c>
      <c r="D48" s="37">
        <v>3</v>
      </c>
      <c r="E48" s="37" t="s">
        <v>208</v>
      </c>
      <c r="F48" s="3">
        <f>IF(Base_Articles[[#This Row],[Unité de facturation]]="kilo",B48*D48,Base_Articles[[#This Row],[prix par unité de facturation]]*Base_Articles[[#This Row],[pieces / colis]])</f>
        <v>6</v>
      </c>
      <c r="G48" s="1"/>
    </row>
    <row r="49" spans="1:7" x14ac:dyDescent="0.25">
      <c r="A49" s="33" t="s">
        <v>77</v>
      </c>
      <c r="B49" s="72">
        <v>10</v>
      </c>
      <c r="C49" s="36" t="s">
        <v>210</v>
      </c>
      <c r="D49" s="37">
        <v>3</v>
      </c>
      <c r="E49" s="37" t="s">
        <v>208</v>
      </c>
      <c r="F49" s="3">
        <f>IF(Base_Articles[[#This Row],[Unité de facturation]]="kilo",B49*D49,Base_Articles[[#This Row],[prix par unité de facturation]]*Base_Articles[[#This Row],[pieces / colis]])</f>
        <v>30</v>
      </c>
      <c r="G49" s="1"/>
    </row>
    <row r="50" spans="1:7" x14ac:dyDescent="0.25">
      <c r="A50" s="33" t="s">
        <v>78</v>
      </c>
      <c r="B50" s="72">
        <v>10.5</v>
      </c>
      <c r="C50" s="36" t="s">
        <v>210</v>
      </c>
      <c r="D50" s="37">
        <v>3</v>
      </c>
      <c r="E50" s="37" t="s">
        <v>208</v>
      </c>
      <c r="F50" s="3">
        <f>IF(Base_Articles[[#This Row],[Unité de facturation]]="kilo",B50*D50,Base_Articles[[#This Row],[prix par unité de facturation]]*Base_Articles[[#This Row],[pieces / colis]])</f>
        <v>31.5</v>
      </c>
      <c r="G50" s="1"/>
    </row>
    <row r="51" spans="1:7" x14ac:dyDescent="0.25">
      <c r="A51" s="33" t="s">
        <v>79</v>
      </c>
      <c r="B51" s="72">
        <v>1</v>
      </c>
      <c r="C51" s="36" t="s">
        <v>210</v>
      </c>
      <c r="D51" s="37">
        <v>3</v>
      </c>
      <c r="E51" s="37" t="s">
        <v>208</v>
      </c>
      <c r="F51" s="3">
        <f>IF(Base_Articles[[#This Row],[Unité de facturation]]="kilo",B51*D51,Base_Articles[[#This Row],[prix par unité de facturation]]*Base_Articles[[#This Row],[pieces / colis]])</f>
        <v>3</v>
      </c>
      <c r="G51" s="1"/>
    </row>
    <row r="52" spans="1:7" x14ac:dyDescent="0.25">
      <c r="A52" s="33" t="s">
        <v>80</v>
      </c>
      <c r="B52" s="72" t="s">
        <v>210</v>
      </c>
      <c r="C52" s="38">
        <v>14</v>
      </c>
      <c r="D52" s="37">
        <v>3</v>
      </c>
      <c r="E52" s="37" t="s">
        <v>209</v>
      </c>
      <c r="F52" s="3">
        <f>IF(Base_Articles[[#This Row],[Unité de facturation]]="kilo",B52*D52,Base_Articles[[#This Row],[prix par unité de facturation]]*Base_Articles[[#This Row],[pieces / colis]])</f>
        <v>42</v>
      </c>
      <c r="G52" s="1"/>
    </row>
    <row r="53" spans="1:7" x14ac:dyDescent="0.25">
      <c r="A53" s="33" t="s">
        <v>81</v>
      </c>
      <c r="B53" s="72">
        <v>2</v>
      </c>
      <c r="C53" s="36" t="s">
        <v>210</v>
      </c>
      <c r="D53" s="37">
        <v>3</v>
      </c>
      <c r="E53" s="37" t="s">
        <v>208</v>
      </c>
      <c r="F53" s="3">
        <f>IF(Base_Articles[[#This Row],[Unité de facturation]]="kilo",B53*D53,Base_Articles[[#This Row],[prix par unité de facturation]]*Base_Articles[[#This Row],[pieces / colis]])</f>
        <v>6</v>
      </c>
      <c r="G53" s="1"/>
    </row>
    <row r="54" spans="1:7" x14ac:dyDescent="0.25">
      <c r="A54" s="33" t="s">
        <v>215</v>
      </c>
      <c r="B54" s="72" t="s">
        <v>210</v>
      </c>
      <c r="C54" s="38">
        <v>10</v>
      </c>
      <c r="D54" s="37">
        <v>3</v>
      </c>
      <c r="E54" s="37" t="s">
        <v>209</v>
      </c>
      <c r="F54" s="3">
        <f>IF(Base_Articles[[#This Row],[Unité de facturation]]="kilo",B54*D54,Base_Articles[[#This Row],[prix par unité de facturation]]*Base_Articles[[#This Row],[pieces / colis]])</f>
        <v>30</v>
      </c>
      <c r="G54" s="1"/>
    </row>
    <row r="55" spans="1:7" x14ac:dyDescent="0.25">
      <c r="A55" s="33" t="s">
        <v>82</v>
      </c>
      <c r="B55" s="72">
        <v>10</v>
      </c>
      <c r="C55" s="36" t="s">
        <v>210</v>
      </c>
      <c r="D55" s="37">
        <v>3</v>
      </c>
      <c r="E55" s="37" t="s">
        <v>208</v>
      </c>
      <c r="F55" s="3">
        <f>IF(Base_Articles[[#This Row],[Unité de facturation]]="kilo",B55*D55,Base_Articles[[#This Row],[prix par unité de facturation]]*Base_Articles[[#This Row],[pieces / colis]])</f>
        <v>30</v>
      </c>
      <c r="G55" s="1"/>
    </row>
    <row r="56" spans="1:7" x14ac:dyDescent="0.25">
      <c r="A56" s="33" t="s">
        <v>83</v>
      </c>
      <c r="B56" s="72">
        <v>5</v>
      </c>
      <c r="C56" s="36" t="s">
        <v>210</v>
      </c>
      <c r="D56" s="37">
        <v>3</v>
      </c>
      <c r="E56" s="37" t="s">
        <v>208</v>
      </c>
      <c r="F56" s="3">
        <f>IF(Base_Articles[[#This Row],[Unité de facturation]]="kilo",B56*D56,Base_Articles[[#This Row],[prix par unité de facturation]]*Base_Articles[[#This Row],[pieces / colis]])</f>
        <v>15</v>
      </c>
      <c r="G56" s="1"/>
    </row>
    <row r="57" spans="1:7" x14ac:dyDescent="0.25">
      <c r="A57" s="33" t="s">
        <v>84</v>
      </c>
      <c r="B57" s="72">
        <v>5</v>
      </c>
      <c r="C57" s="36" t="s">
        <v>210</v>
      </c>
      <c r="D57" s="37">
        <v>3</v>
      </c>
      <c r="E57" s="37" t="s">
        <v>208</v>
      </c>
      <c r="F57" s="3">
        <f>IF(Base_Articles[[#This Row],[Unité de facturation]]="kilo",B57*D57,Base_Articles[[#This Row],[prix par unité de facturation]]*Base_Articles[[#This Row],[pieces / colis]])</f>
        <v>15</v>
      </c>
      <c r="G57" s="1"/>
    </row>
    <row r="58" spans="1:7" x14ac:dyDescent="0.25">
      <c r="A58" s="33" t="s">
        <v>85</v>
      </c>
      <c r="B58" s="72" t="s">
        <v>210</v>
      </c>
      <c r="C58" s="38">
        <v>6</v>
      </c>
      <c r="D58" s="37">
        <v>3</v>
      </c>
      <c r="E58" s="37" t="s">
        <v>209</v>
      </c>
      <c r="F58" s="3">
        <f>IF(Base_Articles[[#This Row],[Unité de facturation]]="kilo",B58*D58,Base_Articles[[#This Row],[prix par unité de facturation]]*Base_Articles[[#This Row],[pieces / colis]])</f>
        <v>18</v>
      </c>
      <c r="G58" s="1"/>
    </row>
    <row r="59" spans="1:7" x14ac:dyDescent="0.25">
      <c r="A59" s="33" t="s">
        <v>86</v>
      </c>
      <c r="B59" s="72">
        <v>5</v>
      </c>
      <c r="C59" s="36" t="s">
        <v>210</v>
      </c>
      <c r="D59" s="37">
        <v>3</v>
      </c>
      <c r="E59" s="37" t="s">
        <v>208</v>
      </c>
      <c r="F59" s="3">
        <f>IF(Base_Articles[[#This Row],[Unité de facturation]]="kilo",B59*D59,Base_Articles[[#This Row],[prix par unité de facturation]]*Base_Articles[[#This Row],[pieces / colis]])</f>
        <v>15</v>
      </c>
      <c r="G59" s="1"/>
    </row>
    <row r="60" spans="1:7" x14ac:dyDescent="0.25">
      <c r="A60" s="33" t="s">
        <v>87</v>
      </c>
      <c r="B60" s="72">
        <v>1</v>
      </c>
      <c r="C60" s="36" t="s">
        <v>210</v>
      </c>
      <c r="D60" s="37">
        <v>3</v>
      </c>
      <c r="E60" s="37" t="s">
        <v>208</v>
      </c>
      <c r="F60" s="3">
        <f>IF(Base_Articles[[#This Row],[Unité de facturation]]="kilo",B60*D60,Base_Articles[[#This Row],[prix par unité de facturation]]*Base_Articles[[#This Row],[pieces / colis]])</f>
        <v>3</v>
      </c>
      <c r="G60" s="1"/>
    </row>
    <row r="61" spans="1:7" x14ac:dyDescent="0.25">
      <c r="A61" s="33" t="s">
        <v>88</v>
      </c>
      <c r="B61" s="72">
        <v>10</v>
      </c>
      <c r="C61" s="36" t="s">
        <v>210</v>
      </c>
      <c r="D61" s="37">
        <v>3</v>
      </c>
      <c r="E61" s="37" t="s">
        <v>208</v>
      </c>
      <c r="F61" s="3">
        <f>IF(Base_Articles[[#This Row],[Unité de facturation]]="kilo",B61*D61,Base_Articles[[#This Row],[prix par unité de facturation]]*Base_Articles[[#This Row],[pieces / colis]])</f>
        <v>30</v>
      </c>
      <c r="G61" s="1"/>
    </row>
    <row r="62" spans="1:7" x14ac:dyDescent="0.25">
      <c r="A62" s="33" t="s">
        <v>89</v>
      </c>
      <c r="B62" s="72">
        <v>10</v>
      </c>
      <c r="C62" s="38">
        <v>10</v>
      </c>
      <c r="D62" s="37">
        <v>3</v>
      </c>
      <c r="E62" s="37" t="s">
        <v>214</v>
      </c>
      <c r="F62" s="3">
        <f>IF(Base_Articles[[#This Row],[Unité de facturation]]="kilo",B62*D62,Base_Articles[[#This Row],[prix par unité de facturation]]*Base_Articles[[#This Row],[pieces / colis]])</f>
        <v>30</v>
      </c>
      <c r="G62" s="1"/>
    </row>
    <row r="63" spans="1:7" x14ac:dyDescent="0.25">
      <c r="A63" s="33" t="s">
        <v>90</v>
      </c>
      <c r="B63" s="72">
        <v>5</v>
      </c>
      <c r="C63" s="36" t="s">
        <v>210</v>
      </c>
      <c r="D63" s="37">
        <v>3</v>
      </c>
      <c r="E63" s="37" t="s">
        <v>208</v>
      </c>
      <c r="F63" s="3">
        <f>IF(Base_Articles[[#This Row],[Unité de facturation]]="kilo",B63*D63,Base_Articles[[#This Row],[prix par unité de facturation]]*Base_Articles[[#This Row],[pieces / colis]])</f>
        <v>15</v>
      </c>
      <c r="G63" s="1"/>
    </row>
    <row r="64" spans="1:7" x14ac:dyDescent="0.25">
      <c r="A64" s="33" t="s">
        <v>91</v>
      </c>
      <c r="B64" s="72">
        <v>5</v>
      </c>
      <c r="C64" s="36" t="s">
        <v>210</v>
      </c>
      <c r="D64" s="37">
        <v>3</v>
      </c>
      <c r="E64" s="37" t="s">
        <v>208</v>
      </c>
      <c r="F64" s="3">
        <f>IF(Base_Articles[[#This Row],[Unité de facturation]]="kilo",B64*D64,Base_Articles[[#This Row],[prix par unité de facturation]]*Base_Articles[[#This Row],[pieces / colis]])</f>
        <v>15</v>
      </c>
      <c r="G64" s="1"/>
    </row>
    <row r="65" spans="1:7" x14ac:dyDescent="0.25">
      <c r="A65" s="33" t="s">
        <v>92</v>
      </c>
      <c r="B65" s="72" t="s">
        <v>210</v>
      </c>
      <c r="C65" s="36" t="s">
        <v>210</v>
      </c>
      <c r="D65" s="37">
        <v>3</v>
      </c>
      <c r="E65" s="37" t="s">
        <v>216</v>
      </c>
      <c r="F65" s="3" t="e">
        <f>IF(Base_Articles[[#This Row],[Unité de facturation]]="kilo",B65*D65,Base_Articles[[#This Row],[prix par unité de facturation]]*Base_Articles[[#This Row],[pieces / colis]])</f>
        <v>#VALUE!</v>
      </c>
      <c r="G65" s="1"/>
    </row>
    <row r="66" spans="1:7" x14ac:dyDescent="0.25">
      <c r="A66" s="33" t="s">
        <v>93</v>
      </c>
      <c r="B66" s="72" t="s">
        <v>210</v>
      </c>
      <c r="C66" s="36" t="s">
        <v>210</v>
      </c>
      <c r="D66" s="37">
        <v>3</v>
      </c>
      <c r="E66" s="37" t="s">
        <v>216</v>
      </c>
      <c r="F66" s="3" t="e">
        <f>IF(Base_Articles[[#This Row],[Unité de facturation]]="kilo",B66*D66,Base_Articles[[#This Row],[prix par unité de facturation]]*Base_Articles[[#This Row],[pieces / colis]])</f>
        <v>#VALUE!</v>
      </c>
      <c r="G66" s="1"/>
    </row>
    <row r="67" spans="1:7" x14ac:dyDescent="0.25">
      <c r="A67" s="33" t="s">
        <v>94</v>
      </c>
      <c r="B67" s="72">
        <f>12*0.4</f>
        <v>4.8000000000000007</v>
      </c>
      <c r="C67" s="38">
        <v>12</v>
      </c>
      <c r="D67" s="37">
        <v>3</v>
      </c>
      <c r="E67" s="37" t="s">
        <v>216</v>
      </c>
      <c r="F67" s="3">
        <f>IF(Base_Articles[[#This Row],[Unité de facturation]]="kilo",B67*D67,Base_Articles[[#This Row],[prix par unité de facturation]]*Base_Articles[[#This Row],[pieces / colis]])</f>
        <v>36</v>
      </c>
      <c r="G67" s="1"/>
    </row>
    <row r="68" spans="1:7" x14ac:dyDescent="0.25">
      <c r="A68" s="33" t="s">
        <v>95</v>
      </c>
      <c r="B68" s="72">
        <f>12*0.25</f>
        <v>3</v>
      </c>
      <c r="C68" s="38">
        <v>12</v>
      </c>
      <c r="D68" s="37">
        <v>3</v>
      </c>
      <c r="E68" s="37" t="s">
        <v>216</v>
      </c>
      <c r="F68" s="3">
        <f>IF(Base_Articles[[#This Row],[Unité de facturation]]="kilo",B68*D68,Base_Articles[[#This Row],[prix par unité de facturation]]*Base_Articles[[#This Row],[pieces / colis]])</f>
        <v>36</v>
      </c>
      <c r="G68" s="1"/>
    </row>
    <row r="69" spans="1:7" x14ac:dyDescent="0.25">
      <c r="A69" s="33" t="s">
        <v>96</v>
      </c>
      <c r="B69" s="72">
        <v>1</v>
      </c>
      <c r="C69" s="36" t="s">
        <v>210</v>
      </c>
      <c r="D69" s="37">
        <v>3</v>
      </c>
      <c r="E69" s="37" t="s">
        <v>208</v>
      </c>
      <c r="F69" s="3">
        <f>IF(Base_Articles[[#This Row],[Unité de facturation]]="kilo",B69*D69,Base_Articles[[#This Row],[prix par unité de facturation]]*Base_Articles[[#This Row],[pieces / colis]])</f>
        <v>3</v>
      </c>
      <c r="G69" s="1"/>
    </row>
    <row r="70" spans="1:7" x14ac:dyDescent="0.25">
      <c r="A70" s="33" t="s">
        <v>97</v>
      </c>
      <c r="B70" s="72" t="s">
        <v>210</v>
      </c>
      <c r="C70" s="38">
        <v>11</v>
      </c>
      <c r="D70" s="37">
        <v>3</v>
      </c>
      <c r="E70" s="37" t="s">
        <v>216</v>
      </c>
      <c r="F70" s="3">
        <f>IF(Base_Articles[[#This Row],[Unité de facturation]]="kilo",B70*D70,Base_Articles[[#This Row],[prix par unité de facturation]]*Base_Articles[[#This Row],[pieces / colis]])</f>
        <v>33</v>
      </c>
      <c r="G70" s="1"/>
    </row>
    <row r="71" spans="1:7" x14ac:dyDescent="0.25">
      <c r="A71" s="33" t="s">
        <v>98</v>
      </c>
      <c r="B71" s="72" t="s">
        <v>210</v>
      </c>
      <c r="C71" s="38">
        <v>12</v>
      </c>
      <c r="D71" s="37">
        <v>3</v>
      </c>
      <c r="E71" s="37" t="s">
        <v>216</v>
      </c>
      <c r="F71" s="3">
        <f>IF(Base_Articles[[#This Row],[Unité de facturation]]="kilo",B71*D71,Base_Articles[[#This Row],[prix par unité de facturation]]*Base_Articles[[#This Row],[pieces / colis]])</f>
        <v>36</v>
      </c>
      <c r="G71" s="1"/>
    </row>
    <row r="72" spans="1:7" x14ac:dyDescent="0.25">
      <c r="A72" s="33" t="s">
        <v>99</v>
      </c>
      <c r="B72" s="72">
        <v>2</v>
      </c>
      <c r="C72" s="36" t="s">
        <v>210</v>
      </c>
      <c r="D72" s="37">
        <v>3</v>
      </c>
      <c r="E72" s="37" t="s">
        <v>208</v>
      </c>
      <c r="F72" s="3">
        <f>IF(Base_Articles[[#This Row],[Unité de facturation]]="kilo",B72*D72,Base_Articles[[#This Row],[prix par unité de facturation]]*Base_Articles[[#This Row],[pieces / colis]])</f>
        <v>6</v>
      </c>
      <c r="G72" s="1"/>
    </row>
    <row r="73" spans="1:7" x14ac:dyDescent="0.25">
      <c r="A73" s="33" t="s">
        <v>100</v>
      </c>
      <c r="B73" s="72">
        <v>2</v>
      </c>
      <c r="C73" s="36" t="s">
        <v>210</v>
      </c>
      <c r="D73" s="37">
        <v>3</v>
      </c>
      <c r="E73" s="37" t="s">
        <v>208</v>
      </c>
      <c r="F73" s="3">
        <f>IF(Base_Articles[[#This Row],[Unité de facturation]]="kilo",B73*D73,Base_Articles[[#This Row],[prix par unité de facturation]]*Base_Articles[[#This Row],[pieces / colis]])</f>
        <v>6</v>
      </c>
      <c r="G73" s="1"/>
    </row>
    <row r="74" spans="1:7" x14ac:dyDescent="0.25">
      <c r="A74" s="33" t="s">
        <v>101</v>
      </c>
      <c r="B74" s="72" t="s">
        <v>226</v>
      </c>
      <c r="C74" s="36" t="s">
        <v>210</v>
      </c>
      <c r="D74" s="37">
        <v>3</v>
      </c>
      <c r="E74" s="37" t="s">
        <v>208</v>
      </c>
      <c r="F74" s="3" t="e">
        <f>IF(Base_Articles[[#This Row],[Unité de facturation]]="kilo",B74*D74,Base_Articles[[#This Row],[prix par unité de facturation]]*Base_Articles[[#This Row],[pieces / colis]])</f>
        <v>#VALUE!</v>
      </c>
      <c r="G74" s="1"/>
    </row>
    <row r="75" spans="1:7" x14ac:dyDescent="0.25">
      <c r="A75" s="33" t="s">
        <v>102</v>
      </c>
      <c r="B75" s="72" t="s">
        <v>226</v>
      </c>
      <c r="C75" s="36" t="s">
        <v>210</v>
      </c>
      <c r="D75" s="37">
        <v>3</v>
      </c>
      <c r="E75" s="37" t="s">
        <v>208</v>
      </c>
      <c r="F75" s="3" t="e">
        <f>IF(Base_Articles[[#This Row],[Unité de facturation]]="kilo",B75*D75,Base_Articles[[#This Row],[prix par unité de facturation]]*Base_Articles[[#This Row],[pieces / colis]])</f>
        <v>#VALUE!</v>
      </c>
      <c r="G75" s="1"/>
    </row>
    <row r="76" spans="1:7" x14ac:dyDescent="0.25">
      <c r="A76" s="33" t="s">
        <v>103</v>
      </c>
      <c r="B76" s="72">
        <v>5</v>
      </c>
      <c r="C76" s="36" t="s">
        <v>210</v>
      </c>
      <c r="D76" s="37">
        <v>3</v>
      </c>
      <c r="E76" s="37" t="s">
        <v>208</v>
      </c>
      <c r="F76" s="3">
        <f>IF(Base_Articles[[#This Row],[Unité de facturation]]="kilo",B76*D76,Base_Articles[[#This Row],[prix par unité de facturation]]*Base_Articles[[#This Row],[pieces / colis]])</f>
        <v>15</v>
      </c>
      <c r="G76" s="1"/>
    </row>
    <row r="77" spans="1:7" x14ac:dyDescent="0.25">
      <c r="A77" s="33" t="s">
        <v>104</v>
      </c>
      <c r="B77" s="72">
        <f>12*0.125</f>
        <v>1.5</v>
      </c>
      <c r="C77" s="38">
        <v>12</v>
      </c>
      <c r="D77" s="37">
        <v>3</v>
      </c>
      <c r="E77" s="37" t="s">
        <v>216</v>
      </c>
      <c r="F77" s="3">
        <f>IF(Base_Articles[[#This Row],[Unité de facturation]]="kilo",B77*D77,Base_Articles[[#This Row],[prix par unité de facturation]]*Base_Articles[[#This Row],[pieces / colis]])</f>
        <v>36</v>
      </c>
      <c r="G77" s="1"/>
    </row>
    <row r="78" spans="1:7" x14ac:dyDescent="0.25">
      <c r="A78" s="33" t="s">
        <v>105</v>
      </c>
      <c r="B78" s="72" t="s">
        <v>210</v>
      </c>
      <c r="C78" s="36" t="s">
        <v>210</v>
      </c>
      <c r="D78" s="37">
        <v>3</v>
      </c>
      <c r="E78" s="37" t="s">
        <v>209</v>
      </c>
      <c r="F78" s="3" t="e">
        <f>IF(Base_Articles[[#This Row],[Unité de facturation]]="kilo",B78*D78,Base_Articles[[#This Row],[prix par unité de facturation]]*Base_Articles[[#This Row],[pieces / colis]])</f>
        <v>#VALUE!</v>
      </c>
      <c r="G78" s="1"/>
    </row>
    <row r="79" spans="1:7" x14ac:dyDescent="0.25">
      <c r="A79" s="33" t="s">
        <v>106</v>
      </c>
      <c r="B79" s="72" t="s">
        <v>210</v>
      </c>
      <c r="C79" s="38">
        <v>12</v>
      </c>
      <c r="D79" s="37">
        <v>3</v>
      </c>
      <c r="E79" s="37" t="s">
        <v>216</v>
      </c>
      <c r="F79" s="3">
        <f>IF(Base_Articles[[#This Row],[Unité de facturation]]="kilo",B79*D79,Base_Articles[[#This Row],[prix par unité de facturation]]*Base_Articles[[#This Row],[pieces / colis]])</f>
        <v>36</v>
      </c>
      <c r="G79" s="1"/>
    </row>
    <row r="80" spans="1:7" x14ac:dyDescent="0.25">
      <c r="A80" s="33" t="s">
        <v>107</v>
      </c>
      <c r="B80" s="72" t="s">
        <v>210</v>
      </c>
      <c r="C80" s="38"/>
      <c r="D80" s="37">
        <v>3</v>
      </c>
      <c r="E80" s="37" t="s">
        <v>216</v>
      </c>
      <c r="F80" s="3">
        <f>IF(Base_Articles[[#This Row],[Unité de facturation]]="kilo",B80*D80,Base_Articles[[#This Row],[prix par unité de facturation]]*Base_Articles[[#This Row],[pieces / colis]])</f>
        <v>0</v>
      </c>
      <c r="G80" s="1"/>
    </row>
    <row r="81" spans="1:7" x14ac:dyDescent="0.25">
      <c r="A81" s="33" t="s">
        <v>108</v>
      </c>
      <c r="B81" s="72" t="s">
        <v>210</v>
      </c>
      <c r="C81" s="38"/>
      <c r="D81" s="37">
        <v>3</v>
      </c>
      <c r="E81" s="37" t="s">
        <v>216</v>
      </c>
      <c r="F81" s="3">
        <f>IF(Base_Articles[[#This Row],[Unité de facturation]]="kilo",B81*D81,Base_Articles[[#This Row],[prix par unité de facturation]]*Base_Articles[[#This Row],[pieces / colis]])</f>
        <v>0</v>
      </c>
      <c r="G81" s="1"/>
    </row>
    <row r="82" spans="1:7" x14ac:dyDescent="0.25">
      <c r="A82" s="33" t="s">
        <v>109</v>
      </c>
      <c r="B82" s="72" t="s">
        <v>210</v>
      </c>
      <c r="C82" s="38"/>
      <c r="D82" s="37">
        <v>3</v>
      </c>
      <c r="E82" s="37" t="s">
        <v>216</v>
      </c>
      <c r="F82" s="3">
        <f>IF(Base_Articles[[#This Row],[Unité de facturation]]="kilo",B82*D82,Base_Articles[[#This Row],[prix par unité de facturation]]*Base_Articles[[#This Row],[pieces / colis]])</f>
        <v>0</v>
      </c>
      <c r="G82" s="1"/>
    </row>
    <row r="83" spans="1:7" x14ac:dyDescent="0.25">
      <c r="A83" s="33" t="s">
        <v>110</v>
      </c>
      <c r="B83" s="72" t="s">
        <v>210</v>
      </c>
      <c r="C83" s="38"/>
      <c r="D83" s="37">
        <v>3</v>
      </c>
      <c r="E83" s="37" t="s">
        <v>216</v>
      </c>
      <c r="F83" s="3">
        <f>IF(Base_Articles[[#This Row],[Unité de facturation]]="kilo",B83*D83,Base_Articles[[#This Row],[prix par unité de facturation]]*Base_Articles[[#This Row],[pieces / colis]])</f>
        <v>0</v>
      </c>
      <c r="G83" s="1"/>
    </row>
    <row r="84" spans="1:7" x14ac:dyDescent="0.25">
      <c r="A84" s="33" t="s">
        <v>111</v>
      </c>
      <c r="B84" s="72" t="s">
        <v>210</v>
      </c>
      <c r="C84" s="38"/>
      <c r="D84" s="37">
        <v>3</v>
      </c>
      <c r="E84" s="37" t="s">
        <v>216</v>
      </c>
      <c r="F84" s="3">
        <f>IF(Base_Articles[[#This Row],[Unité de facturation]]="kilo",B84*D84,Base_Articles[[#This Row],[prix par unité de facturation]]*Base_Articles[[#This Row],[pieces / colis]])</f>
        <v>0</v>
      </c>
      <c r="G84" s="1"/>
    </row>
    <row r="85" spans="1:7" x14ac:dyDescent="0.25">
      <c r="A85" s="33" t="s">
        <v>112</v>
      </c>
      <c r="B85" s="72" t="s">
        <v>210</v>
      </c>
      <c r="C85" s="38"/>
      <c r="D85" s="37">
        <v>3</v>
      </c>
      <c r="E85" s="37" t="s">
        <v>216</v>
      </c>
      <c r="F85" s="3">
        <f>IF(Base_Articles[[#This Row],[Unité de facturation]]="kilo",B85*D85,Base_Articles[[#This Row],[prix par unité de facturation]]*Base_Articles[[#This Row],[pieces / colis]])</f>
        <v>0</v>
      </c>
      <c r="G85" s="1"/>
    </row>
    <row r="86" spans="1:7" x14ac:dyDescent="0.25">
      <c r="A86" s="33" t="s">
        <v>113</v>
      </c>
      <c r="B86" s="72" t="s">
        <v>210</v>
      </c>
      <c r="C86" s="38"/>
      <c r="D86" s="37">
        <v>3</v>
      </c>
      <c r="E86" s="37" t="s">
        <v>216</v>
      </c>
      <c r="F86" s="3">
        <f>IF(Base_Articles[[#This Row],[Unité de facturation]]="kilo",B86*D86,Base_Articles[[#This Row],[prix par unité de facturation]]*Base_Articles[[#This Row],[pieces / colis]])</f>
        <v>0</v>
      </c>
      <c r="G86" s="1"/>
    </row>
    <row r="87" spans="1:7" x14ac:dyDescent="0.25">
      <c r="A87" s="33" t="s">
        <v>114</v>
      </c>
      <c r="B87" s="72" t="s">
        <v>210</v>
      </c>
      <c r="C87" s="38"/>
      <c r="D87" s="37">
        <v>3</v>
      </c>
      <c r="E87" s="37" t="s">
        <v>216</v>
      </c>
      <c r="F87" s="3">
        <f>IF(Base_Articles[[#This Row],[Unité de facturation]]="kilo",B87*D87,Base_Articles[[#This Row],[prix par unité de facturation]]*Base_Articles[[#This Row],[pieces / colis]])</f>
        <v>0</v>
      </c>
      <c r="G87" s="1"/>
    </row>
    <row r="88" spans="1:7" x14ac:dyDescent="0.25">
      <c r="A88" s="33" t="s">
        <v>115</v>
      </c>
      <c r="B88" s="72" t="s">
        <v>226</v>
      </c>
      <c r="C88" s="36" t="s">
        <v>210</v>
      </c>
      <c r="D88" s="37">
        <v>3</v>
      </c>
      <c r="E88" s="37" t="s">
        <v>208</v>
      </c>
      <c r="F88" s="3" t="e">
        <f>IF(Base_Articles[[#This Row],[Unité de facturation]]="kilo",B88*D88,Base_Articles[[#This Row],[prix par unité de facturation]]*Base_Articles[[#This Row],[pieces / colis]])</f>
        <v>#VALUE!</v>
      </c>
      <c r="G88" s="1"/>
    </row>
    <row r="89" spans="1:7" x14ac:dyDescent="0.25">
      <c r="A89" s="33" t="s">
        <v>116</v>
      </c>
      <c r="B89" s="72" t="s">
        <v>226</v>
      </c>
      <c r="C89" s="36" t="s">
        <v>210</v>
      </c>
      <c r="D89" s="37">
        <v>3</v>
      </c>
      <c r="E89" s="37" t="s">
        <v>208</v>
      </c>
      <c r="F89" s="3" t="e">
        <f>IF(Base_Articles[[#This Row],[Unité de facturation]]="kilo",B89*D89,Base_Articles[[#This Row],[prix par unité de facturation]]*Base_Articles[[#This Row],[pieces / colis]])</f>
        <v>#VALUE!</v>
      </c>
      <c r="G89" s="1"/>
    </row>
    <row r="90" spans="1:7" x14ac:dyDescent="0.25">
      <c r="A90" s="33" t="s">
        <v>217</v>
      </c>
      <c r="B90" s="72" t="s">
        <v>210</v>
      </c>
      <c r="C90" s="38">
        <v>27</v>
      </c>
      <c r="D90" s="37">
        <v>3</v>
      </c>
      <c r="E90" s="37" t="s">
        <v>209</v>
      </c>
      <c r="F90" s="3">
        <f>IF(Base_Articles[[#This Row],[Unité de facturation]]="kilo",B90*D90,Base_Articles[[#This Row],[prix par unité de facturation]]*Base_Articles[[#This Row],[pieces / colis]])</f>
        <v>81</v>
      </c>
      <c r="G90" s="1"/>
    </row>
    <row r="91" spans="1:7" x14ac:dyDescent="0.25">
      <c r="A91" s="33" t="s">
        <v>117</v>
      </c>
      <c r="B91" s="72">
        <v>1</v>
      </c>
      <c r="C91" s="36" t="s">
        <v>210</v>
      </c>
      <c r="D91" s="37">
        <v>3</v>
      </c>
      <c r="E91" s="37" t="s">
        <v>208</v>
      </c>
      <c r="F91" s="3">
        <f>IF(Base_Articles[[#This Row],[Unité de facturation]]="kilo",B91*D91,Base_Articles[[#This Row],[prix par unité de facturation]]*Base_Articles[[#This Row],[pieces / colis]])</f>
        <v>3</v>
      </c>
      <c r="G91" s="1"/>
    </row>
    <row r="92" spans="1:7" x14ac:dyDescent="0.25">
      <c r="A92" s="33" t="s">
        <v>118</v>
      </c>
      <c r="B92" s="72">
        <v>1</v>
      </c>
      <c r="C92" s="36" t="s">
        <v>210</v>
      </c>
      <c r="D92" s="37">
        <v>3</v>
      </c>
      <c r="E92" s="37" t="s">
        <v>208</v>
      </c>
      <c r="F92" s="3">
        <f>IF(Base_Articles[[#This Row],[Unité de facturation]]="kilo",B92*D92,Base_Articles[[#This Row],[prix par unité de facturation]]*Base_Articles[[#This Row],[pieces / colis]])</f>
        <v>3</v>
      </c>
      <c r="G92" s="1"/>
    </row>
    <row r="93" spans="1:7" x14ac:dyDescent="0.25">
      <c r="A93" s="33" t="s">
        <v>119</v>
      </c>
      <c r="B93" s="72">
        <v>1</v>
      </c>
      <c r="C93" s="36" t="s">
        <v>210</v>
      </c>
      <c r="D93" s="37">
        <v>3</v>
      </c>
      <c r="E93" s="37" t="s">
        <v>208</v>
      </c>
      <c r="F93" s="3">
        <f>IF(Base_Articles[[#This Row],[Unité de facturation]]="kilo",B93*D93,Base_Articles[[#This Row],[prix par unité de facturation]]*Base_Articles[[#This Row],[pieces / colis]])</f>
        <v>3</v>
      </c>
      <c r="G93" s="1"/>
    </row>
    <row r="94" spans="1:7" x14ac:dyDescent="0.25">
      <c r="A94" s="33" t="s">
        <v>120</v>
      </c>
      <c r="B94" s="72">
        <v>6.2</v>
      </c>
      <c r="C94" s="36" t="s">
        <v>210</v>
      </c>
      <c r="D94" s="37">
        <v>3</v>
      </c>
      <c r="E94" s="37" t="s">
        <v>208</v>
      </c>
      <c r="F94" s="3">
        <f>IF(Base_Articles[[#This Row],[Unité de facturation]]="kilo",B94*D94,Base_Articles[[#This Row],[prix par unité de facturation]]*Base_Articles[[#This Row],[pieces / colis]])</f>
        <v>18.600000000000001</v>
      </c>
      <c r="G94" s="1"/>
    </row>
    <row r="95" spans="1:7" x14ac:dyDescent="0.25">
      <c r="A95" s="33" t="s">
        <v>121</v>
      </c>
      <c r="B95" s="72" t="s">
        <v>210</v>
      </c>
      <c r="C95" s="38">
        <v>8</v>
      </c>
      <c r="D95" s="37">
        <v>3</v>
      </c>
      <c r="E95" s="37" t="s">
        <v>209</v>
      </c>
      <c r="F95" s="3">
        <f>IF(Base_Articles[[#This Row],[Unité de facturation]]="kilo",B95*D95,Base_Articles[[#This Row],[prix par unité de facturation]]*Base_Articles[[#This Row],[pieces / colis]])</f>
        <v>24</v>
      </c>
      <c r="G95" s="1"/>
    </row>
    <row r="96" spans="1:7" x14ac:dyDescent="0.25">
      <c r="A96" s="33" t="s">
        <v>122</v>
      </c>
      <c r="B96" s="72" t="s">
        <v>226</v>
      </c>
      <c r="C96" s="36" t="s">
        <v>210</v>
      </c>
      <c r="D96" s="37">
        <v>3</v>
      </c>
      <c r="E96" s="37" t="s">
        <v>208</v>
      </c>
      <c r="F96" s="3" t="e">
        <f>IF(Base_Articles[[#This Row],[Unité de facturation]]="kilo",B96*D96,Base_Articles[[#This Row],[prix par unité de facturation]]*Base_Articles[[#This Row],[pieces / colis]])</f>
        <v>#VALUE!</v>
      </c>
      <c r="G96" s="1"/>
    </row>
    <row r="97" spans="1:7" x14ac:dyDescent="0.25">
      <c r="A97" s="33" t="s">
        <v>123</v>
      </c>
      <c r="B97" s="72" t="s">
        <v>210</v>
      </c>
      <c r="C97" s="38"/>
      <c r="D97" s="37">
        <v>3</v>
      </c>
      <c r="E97" s="37" t="s">
        <v>216</v>
      </c>
      <c r="F97" s="3">
        <f>IF(Base_Articles[[#This Row],[Unité de facturation]]="kilo",B97*D97,Base_Articles[[#This Row],[prix par unité de facturation]]*Base_Articles[[#This Row],[pieces / colis]])</f>
        <v>0</v>
      </c>
      <c r="G97" s="1"/>
    </row>
    <row r="98" spans="1:7" x14ac:dyDescent="0.25">
      <c r="A98" s="33" t="s">
        <v>124</v>
      </c>
      <c r="B98" s="72" t="s">
        <v>210</v>
      </c>
      <c r="C98" s="38">
        <v>8</v>
      </c>
      <c r="D98" s="37">
        <v>3</v>
      </c>
      <c r="E98" s="37" t="s">
        <v>209</v>
      </c>
      <c r="F98" s="3">
        <f>IF(Base_Articles[[#This Row],[Unité de facturation]]="kilo",B98*D98,Base_Articles[[#This Row],[prix par unité de facturation]]*Base_Articles[[#This Row],[pieces / colis]])</f>
        <v>24</v>
      </c>
      <c r="G98" s="1"/>
    </row>
    <row r="99" spans="1:7" x14ac:dyDescent="0.25">
      <c r="A99" s="33" t="s">
        <v>125</v>
      </c>
      <c r="B99" s="72" t="s">
        <v>210</v>
      </c>
      <c r="C99" s="38">
        <v>6</v>
      </c>
      <c r="D99" s="37">
        <v>3</v>
      </c>
      <c r="E99" s="37" t="s">
        <v>209</v>
      </c>
      <c r="F99" s="3">
        <f>IF(Base_Articles[[#This Row],[Unité de facturation]]="kilo",B99*D99,Base_Articles[[#This Row],[prix par unité de facturation]]*Base_Articles[[#This Row],[pieces / colis]])</f>
        <v>18</v>
      </c>
      <c r="G99" s="1"/>
    </row>
    <row r="100" spans="1:7" x14ac:dyDescent="0.25">
      <c r="A100" s="33" t="s">
        <v>126</v>
      </c>
      <c r="B100" s="72" t="s">
        <v>210</v>
      </c>
      <c r="C100" s="38">
        <v>6</v>
      </c>
      <c r="D100" s="37">
        <v>3</v>
      </c>
      <c r="E100" s="37" t="s">
        <v>209</v>
      </c>
      <c r="F100" s="3">
        <f>IF(Base_Articles[[#This Row],[Unité de facturation]]="kilo",B100*D100,Base_Articles[[#This Row],[prix par unité de facturation]]*Base_Articles[[#This Row],[pieces / colis]])</f>
        <v>18</v>
      </c>
      <c r="G100" s="1"/>
    </row>
    <row r="101" spans="1:7" x14ac:dyDescent="0.25">
      <c r="A101" s="33" t="s">
        <v>127</v>
      </c>
      <c r="B101" s="72" t="s">
        <v>210</v>
      </c>
      <c r="C101" s="38">
        <v>6</v>
      </c>
      <c r="D101" s="37">
        <v>3</v>
      </c>
      <c r="E101" s="37" t="s">
        <v>216</v>
      </c>
      <c r="F101" s="3">
        <f>IF(Base_Articles[[#This Row],[Unité de facturation]]="kilo",B101*D101,Base_Articles[[#This Row],[prix par unité de facturation]]*Base_Articles[[#This Row],[pieces / colis]])</f>
        <v>18</v>
      </c>
      <c r="G101" s="1"/>
    </row>
    <row r="102" spans="1:7" x14ac:dyDescent="0.25">
      <c r="A102" s="33" t="s">
        <v>128</v>
      </c>
      <c r="B102" s="72">
        <v>1</v>
      </c>
      <c r="C102" s="36" t="s">
        <v>210</v>
      </c>
      <c r="D102" s="37">
        <v>3</v>
      </c>
      <c r="E102" s="37" t="s">
        <v>208</v>
      </c>
      <c r="F102" s="3">
        <f>IF(Base_Articles[[#This Row],[Unité de facturation]]="kilo",B102*D102,Base_Articles[[#This Row],[prix par unité de facturation]]*Base_Articles[[#This Row],[pieces / colis]])</f>
        <v>3</v>
      </c>
      <c r="G102" s="1"/>
    </row>
    <row r="103" spans="1:7" x14ac:dyDescent="0.25">
      <c r="A103" s="33" t="s">
        <v>129</v>
      </c>
      <c r="B103" s="72" t="s">
        <v>210</v>
      </c>
      <c r="C103" s="38">
        <v>12</v>
      </c>
      <c r="D103" s="37">
        <v>3</v>
      </c>
      <c r="E103" s="37" t="s">
        <v>216</v>
      </c>
      <c r="F103" s="3">
        <f>IF(Base_Articles[[#This Row],[Unité de facturation]]="kilo",B103*D103,Base_Articles[[#This Row],[prix par unité de facturation]]*Base_Articles[[#This Row],[pieces / colis]])</f>
        <v>36</v>
      </c>
      <c r="G103" s="1"/>
    </row>
    <row r="104" spans="1:7" x14ac:dyDescent="0.25">
      <c r="A104" s="33" t="s">
        <v>130</v>
      </c>
      <c r="B104" s="72" t="s">
        <v>210</v>
      </c>
      <c r="C104" s="38">
        <v>12</v>
      </c>
      <c r="D104" s="37">
        <v>3</v>
      </c>
      <c r="E104" s="37" t="s">
        <v>216</v>
      </c>
      <c r="F104" s="3">
        <f>IF(Base_Articles[[#This Row],[Unité de facturation]]="kilo",B104*D104,Base_Articles[[#This Row],[prix par unité de facturation]]*Base_Articles[[#This Row],[pieces / colis]])</f>
        <v>36</v>
      </c>
      <c r="G104" s="1"/>
    </row>
    <row r="105" spans="1:7" x14ac:dyDescent="0.25">
      <c r="A105" s="33" t="s">
        <v>131</v>
      </c>
      <c r="B105" s="72">
        <v>15</v>
      </c>
      <c r="C105" s="36" t="s">
        <v>210</v>
      </c>
      <c r="D105" s="37">
        <v>3</v>
      </c>
      <c r="E105" s="37" t="s">
        <v>208</v>
      </c>
      <c r="F105" s="3">
        <f>IF(Base_Articles[[#This Row],[Unité de facturation]]="kilo",B105*D105,Base_Articles[[#This Row],[prix par unité de facturation]]*Base_Articles[[#This Row],[pieces / colis]])</f>
        <v>45</v>
      </c>
      <c r="G105" s="1"/>
    </row>
    <row r="106" spans="1:7" x14ac:dyDescent="0.25">
      <c r="A106" s="33" t="s">
        <v>132</v>
      </c>
      <c r="B106" s="72">
        <v>1</v>
      </c>
      <c r="C106" s="36" t="s">
        <v>210</v>
      </c>
      <c r="D106" s="37">
        <v>3</v>
      </c>
      <c r="E106" s="37" t="s">
        <v>208</v>
      </c>
      <c r="F106" s="3">
        <f>IF(Base_Articles[[#This Row],[Unité de facturation]]="kilo",B106*D106,Base_Articles[[#This Row],[prix par unité de facturation]]*Base_Articles[[#This Row],[pieces / colis]])</f>
        <v>3</v>
      </c>
      <c r="G106" s="1"/>
    </row>
    <row r="107" spans="1:7" x14ac:dyDescent="0.25">
      <c r="A107" s="33" t="s">
        <v>133</v>
      </c>
      <c r="B107" s="72">
        <v>5</v>
      </c>
      <c r="C107" s="36" t="s">
        <v>210</v>
      </c>
      <c r="D107" s="37">
        <v>3</v>
      </c>
      <c r="E107" s="37" t="s">
        <v>208</v>
      </c>
      <c r="F107" s="3">
        <f>IF(Base_Articles[[#This Row],[Unité de facturation]]="kilo",B107*D107,Base_Articles[[#This Row],[prix par unité de facturation]]*Base_Articles[[#This Row],[pieces / colis]])</f>
        <v>15</v>
      </c>
      <c r="G107" s="1"/>
    </row>
    <row r="108" spans="1:7" x14ac:dyDescent="0.25">
      <c r="A108" s="33" t="s">
        <v>134</v>
      </c>
      <c r="B108" s="72" t="s">
        <v>226</v>
      </c>
      <c r="C108" s="36" t="s">
        <v>210</v>
      </c>
      <c r="D108" s="37">
        <v>3</v>
      </c>
      <c r="E108" s="37" t="s">
        <v>208</v>
      </c>
      <c r="F108" s="3" t="e">
        <f>IF(Base_Articles[[#This Row],[Unité de facturation]]="kilo",B108*D108,Base_Articles[[#This Row],[prix par unité de facturation]]*Base_Articles[[#This Row],[pieces / colis]])</f>
        <v>#VALUE!</v>
      </c>
      <c r="G108" s="1"/>
    </row>
    <row r="109" spans="1:7" x14ac:dyDescent="0.25">
      <c r="A109" s="33" t="s">
        <v>135</v>
      </c>
      <c r="B109" s="72">
        <v>1</v>
      </c>
      <c r="C109" s="36" t="s">
        <v>210</v>
      </c>
      <c r="D109" s="37">
        <v>3</v>
      </c>
      <c r="E109" s="37" t="s">
        <v>208</v>
      </c>
      <c r="F109" s="3">
        <f>IF(Base_Articles[[#This Row],[Unité de facturation]]="kilo",B109*D109,Base_Articles[[#This Row],[prix par unité de facturation]]*Base_Articles[[#This Row],[pieces / colis]])</f>
        <v>3</v>
      </c>
      <c r="G109" s="1"/>
    </row>
    <row r="110" spans="1:7" x14ac:dyDescent="0.25">
      <c r="A110" s="33" t="s">
        <v>136</v>
      </c>
      <c r="B110" s="72">
        <v>5</v>
      </c>
      <c r="C110" s="36" t="s">
        <v>210</v>
      </c>
      <c r="D110" s="37">
        <v>3</v>
      </c>
      <c r="E110" s="37" t="s">
        <v>208</v>
      </c>
      <c r="F110" s="3">
        <f>IF(Base_Articles[[#This Row],[Unité de facturation]]="kilo",B110*D110,Base_Articles[[#This Row],[prix par unité de facturation]]*Base_Articles[[#This Row],[pieces / colis]])</f>
        <v>15</v>
      </c>
      <c r="G110" s="1"/>
    </row>
    <row r="111" spans="1:7" x14ac:dyDescent="0.25">
      <c r="A111" s="33" t="s">
        <v>137</v>
      </c>
      <c r="B111" s="72">
        <v>10</v>
      </c>
      <c r="C111" s="36" t="s">
        <v>210</v>
      </c>
      <c r="D111" s="37">
        <v>3</v>
      </c>
      <c r="E111" s="37" t="s">
        <v>208</v>
      </c>
      <c r="F111" s="3">
        <f>IF(Base_Articles[[#This Row],[Unité de facturation]]="kilo",B111*D111,Base_Articles[[#This Row],[prix par unité de facturation]]*Base_Articles[[#This Row],[pieces / colis]])</f>
        <v>30</v>
      </c>
      <c r="G111" s="1"/>
    </row>
    <row r="112" spans="1:7" x14ac:dyDescent="0.25">
      <c r="A112" s="33" t="s">
        <v>138</v>
      </c>
      <c r="B112" s="72" t="s">
        <v>210</v>
      </c>
      <c r="C112" s="38">
        <v>14</v>
      </c>
      <c r="D112" s="37">
        <v>3</v>
      </c>
      <c r="E112" s="37" t="s">
        <v>213</v>
      </c>
      <c r="F112" s="3">
        <f>IF(Base_Articles[[#This Row],[Unité de facturation]]="kilo",B112*D112,Base_Articles[[#This Row],[prix par unité de facturation]]*Base_Articles[[#This Row],[pieces / colis]])</f>
        <v>42</v>
      </c>
      <c r="G112" s="1"/>
    </row>
    <row r="113" spans="1:7" x14ac:dyDescent="0.25">
      <c r="A113" s="33" t="s">
        <v>139</v>
      </c>
      <c r="B113" s="72" t="s">
        <v>226</v>
      </c>
      <c r="C113" s="36" t="s">
        <v>210</v>
      </c>
      <c r="D113" s="37">
        <v>3</v>
      </c>
      <c r="E113" s="37" t="s">
        <v>208</v>
      </c>
      <c r="F113" s="3" t="e">
        <f>IF(Base_Articles[[#This Row],[Unité de facturation]]="kilo",B113*D113,Base_Articles[[#This Row],[prix par unité de facturation]]*Base_Articles[[#This Row],[pieces / colis]])</f>
        <v>#VALUE!</v>
      </c>
      <c r="G113" s="1"/>
    </row>
    <row r="114" spans="1:7" x14ac:dyDescent="0.25">
      <c r="A114" s="33" t="s">
        <v>140</v>
      </c>
      <c r="B114" s="72">
        <v>6.5</v>
      </c>
      <c r="C114" s="36" t="s">
        <v>210</v>
      </c>
      <c r="D114" s="37">
        <v>3</v>
      </c>
      <c r="E114" s="37" t="s">
        <v>208</v>
      </c>
      <c r="F114" s="3">
        <f>IF(Base_Articles[[#This Row],[Unité de facturation]]="kilo",B114*D114,Base_Articles[[#This Row],[prix par unité de facturation]]*Base_Articles[[#This Row],[pieces / colis]])</f>
        <v>19.5</v>
      </c>
      <c r="G114" s="1"/>
    </row>
    <row r="115" spans="1:7" x14ac:dyDescent="0.25">
      <c r="A115" s="33" t="s">
        <v>141</v>
      </c>
      <c r="B115" s="72">
        <v>15</v>
      </c>
      <c r="C115" s="36" t="s">
        <v>210</v>
      </c>
      <c r="D115" s="37">
        <v>3</v>
      </c>
      <c r="E115" s="37" t="s">
        <v>208</v>
      </c>
      <c r="F115" s="3">
        <f>IF(Base_Articles[[#This Row],[Unité de facturation]]="kilo",B115*D115,Base_Articles[[#This Row],[prix par unité de facturation]]*Base_Articles[[#This Row],[pieces / colis]])</f>
        <v>45</v>
      </c>
      <c r="G115" s="1"/>
    </row>
    <row r="116" spans="1:7" x14ac:dyDescent="0.25">
      <c r="A116" s="33" t="s">
        <v>142</v>
      </c>
      <c r="B116" s="72" t="s">
        <v>226</v>
      </c>
      <c r="C116" s="36" t="s">
        <v>210</v>
      </c>
      <c r="D116" s="37">
        <v>3</v>
      </c>
      <c r="E116" s="37" t="s">
        <v>208</v>
      </c>
      <c r="F116" s="3" t="e">
        <f>IF(Base_Articles[[#This Row],[Unité de facturation]]="kilo",B116*D116,Base_Articles[[#This Row],[prix par unité de facturation]]*Base_Articles[[#This Row],[pieces / colis]])</f>
        <v>#VALUE!</v>
      </c>
      <c r="G116" s="1"/>
    </row>
    <row r="117" spans="1:7" x14ac:dyDescent="0.25">
      <c r="A117" s="33" t="s">
        <v>143</v>
      </c>
      <c r="B117" s="72" t="s">
        <v>226</v>
      </c>
      <c r="C117" s="36" t="s">
        <v>210</v>
      </c>
      <c r="D117" s="37">
        <v>3</v>
      </c>
      <c r="E117" s="37" t="s">
        <v>208</v>
      </c>
      <c r="F117" s="3" t="e">
        <f>IF(Base_Articles[[#This Row],[Unité de facturation]]="kilo",B117*D117,Base_Articles[[#This Row],[prix par unité de facturation]]*Base_Articles[[#This Row],[pieces / colis]])</f>
        <v>#VALUE!</v>
      </c>
      <c r="G117" s="1"/>
    </row>
    <row r="118" spans="1:7" x14ac:dyDescent="0.25">
      <c r="A118" s="33" t="s">
        <v>144</v>
      </c>
      <c r="B118" s="72" t="s">
        <v>210</v>
      </c>
      <c r="C118" s="38">
        <v>12</v>
      </c>
      <c r="D118" s="37">
        <v>3</v>
      </c>
      <c r="E118" s="37" t="s">
        <v>216</v>
      </c>
      <c r="F118" s="3">
        <f>IF(Base_Articles[[#This Row],[Unité de facturation]]="kilo",B118*D118,Base_Articles[[#This Row],[prix par unité de facturation]]*Base_Articles[[#This Row],[pieces / colis]])</f>
        <v>36</v>
      </c>
      <c r="G118" s="1"/>
    </row>
    <row r="119" spans="1:7" x14ac:dyDescent="0.25">
      <c r="A119" s="33" t="s">
        <v>145</v>
      </c>
      <c r="B119" s="72">
        <v>5</v>
      </c>
      <c r="C119" s="36" t="s">
        <v>210</v>
      </c>
      <c r="D119" s="37">
        <v>3</v>
      </c>
      <c r="E119" s="37" t="s">
        <v>208</v>
      </c>
      <c r="F119" s="3">
        <f>IF(Base_Articles[[#This Row],[Unité de facturation]]="kilo",B119*D119,Base_Articles[[#This Row],[prix par unité de facturation]]*Base_Articles[[#This Row],[pieces / colis]])</f>
        <v>15</v>
      </c>
      <c r="G119" s="1"/>
    </row>
    <row r="120" spans="1:7" x14ac:dyDescent="0.25">
      <c r="A120" s="33" t="s">
        <v>146</v>
      </c>
      <c r="B120" s="72">
        <v>5</v>
      </c>
      <c r="C120" s="36" t="s">
        <v>210</v>
      </c>
      <c r="D120" s="37">
        <v>3</v>
      </c>
      <c r="E120" s="37" t="s">
        <v>208</v>
      </c>
      <c r="F120" s="3">
        <f>IF(Base_Articles[[#This Row],[Unité de facturation]]="kilo",B120*D120,Base_Articles[[#This Row],[prix par unité de facturation]]*Base_Articles[[#This Row],[pieces / colis]])</f>
        <v>15</v>
      </c>
      <c r="G120" s="1"/>
    </row>
    <row r="121" spans="1:7" x14ac:dyDescent="0.25">
      <c r="A121" s="33" t="s">
        <v>147</v>
      </c>
      <c r="B121" s="72">
        <v>18</v>
      </c>
      <c r="C121" s="36" t="s">
        <v>210</v>
      </c>
      <c r="D121" s="37">
        <v>3</v>
      </c>
      <c r="E121" s="37" t="s">
        <v>208</v>
      </c>
      <c r="F121" s="3">
        <f>IF(Base_Articles[[#This Row],[Unité de facturation]]="kilo",B121*D121,Base_Articles[[#This Row],[prix par unité de facturation]]*Base_Articles[[#This Row],[pieces / colis]])</f>
        <v>54</v>
      </c>
      <c r="G121" s="1"/>
    </row>
    <row r="122" spans="1:7" x14ac:dyDescent="0.25">
      <c r="A122" s="33" t="s">
        <v>148</v>
      </c>
      <c r="B122" s="72" t="s">
        <v>226</v>
      </c>
      <c r="C122" s="36" t="s">
        <v>210</v>
      </c>
      <c r="D122" s="37">
        <v>3</v>
      </c>
      <c r="E122" s="37" t="s">
        <v>208</v>
      </c>
      <c r="F122" s="3" t="e">
        <f>IF(Base_Articles[[#This Row],[Unité de facturation]]="kilo",B122*D122,Base_Articles[[#This Row],[prix par unité de facturation]]*Base_Articles[[#This Row],[pieces / colis]])</f>
        <v>#VALUE!</v>
      </c>
      <c r="G122" s="1"/>
    </row>
    <row r="123" spans="1:7" x14ac:dyDescent="0.25">
      <c r="A123" s="33" t="s">
        <v>149</v>
      </c>
      <c r="B123" s="72">
        <v>5</v>
      </c>
      <c r="C123" s="36"/>
      <c r="D123" s="37">
        <v>3</v>
      </c>
      <c r="E123" s="37" t="s">
        <v>218</v>
      </c>
      <c r="F123" s="3">
        <f>IF(Base_Articles[[#This Row],[Unité de facturation]]="kilo",B123*D123,Base_Articles[[#This Row],[prix par unité de facturation]]*Base_Articles[[#This Row],[pieces / colis]])</f>
        <v>0</v>
      </c>
      <c r="G123" s="1"/>
    </row>
    <row r="124" spans="1:7" x14ac:dyDescent="0.25">
      <c r="A124" s="33" t="s">
        <v>150</v>
      </c>
      <c r="B124" s="72">
        <f>90*2.5</f>
        <v>225</v>
      </c>
      <c r="C124" s="38"/>
      <c r="D124" s="37">
        <v>3</v>
      </c>
      <c r="E124" s="37" t="s">
        <v>214</v>
      </c>
      <c r="F124" s="3">
        <f>IF(Base_Articles[[#This Row],[Unité de facturation]]="kilo",B124*D124,Base_Articles[[#This Row],[prix par unité de facturation]]*Base_Articles[[#This Row],[pieces / colis]])</f>
        <v>0</v>
      </c>
      <c r="G124" s="1"/>
    </row>
    <row r="125" spans="1:7" x14ac:dyDescent="0.25">
      <c r="A125" s="33" t="s">
        <v>151</v>
      </c>
      <c r="B125" s="72">
        <f>90*2.5</f>
        <v>225</v>
      </c>
      <c r="C125" s="38"/>
      <c r="D125" s="37">
        <v>3</v>
      </c>
      <c r="E125" s="37" t="s">
        <v>214</v>
      </c>
      <c r="F125" s="3">
        <f>IF(Base_Articles[[#This Row],[Unité de facturation]]="kilo",B125*D125,Base_Articles[[#This Row],[prix par unité de facturation]]*Base_Articles[[#This Row],[pieces / colis]])</f>
        <v>0</v>
      </c>
      <c r="G125" s="1"/>
    </row>
    <row r="126" spans="1:7" x14ac:dyDescent="0.25">
      <c r="A126" s="33" t="s">
        <v>152</v>
      </c>
      <c r="B126" s="72">
        <v>225</v>
      </c>
      <c r="C126" s="36" t="s">
        <v>210</v>
      </c>
      <c r="D126" s="37">
        <v>3</v>
      </c>
      <c r="E126" s="37" t="s">
        <v>208</v>
      </c>
      <c r="F126" s="3">
        <f>IF(Base_Articles[[#This Row],[Unité de facturation]]="kilo",B126*D126,Base_Articles[[#This Row],[prix par unité de facturation]]*Base_Articles[[#This Row],[pieces / colis]])</f>
        <v>675</v>
      </c>
      <c r="G126" s="1"/>
    </row>
    <row r="127" spans="1:7" x14ac:dyDescent="0.25">
      <c r="A127" s="33" t="s">
        <v>153</v>
      </c>
      <c r="B127" s="72">
        <v>5</v>
      </c>
      <c r="C127" s="36" t="s">
        <v>210</v>
      </c>
      <c r="D127" s="37">
        <v>3</v>
      </c>
      <c r="E127" s="37" t="s">
        <v>208</v>
      </c>
      <c r="F127" s="3">
        <f>IF(Base_Articles[[#This Row],[Unité de facturation]]="kilo",B127*D127,Base_Articles[[#This Row],[prix par unité de facturation]]*Base_Articles[[#This Row],[pieces / colis]])</f>
        <v>15</v>
      </c>
      <c r="G127" s="1"/>
    </row>
    <row r="128" spans="1:7" x14ac:dyDescent="0.25">
      <c r="A128" s="33" t="s">
        <v>154</v>
      </c>
      <c r="B128" s="72" t="s">
        <v>210</v>
      </c>
      <c r="C128" s="38">
        <v>20</v>
      </c>
      <c r="D128" s="37">
        <v>3</v>
      </c>
      <c r="E128" s="37" t="s">
        <v>213</v>
      </c>
      <c r="F128" s="3">
        <f>IF(Base_Articles[[#This Row],[Unité de facturation]]="kilo",B128*D128,Base_Articles[[#This Row],[prix par unité de facturation]]*Base_Articles[[#This Row],[pieces / colis]])</f>
        <v>60</v>
      </c>
      <c r="G128" s="1"/>
    </row>
    <row r="129" spans="1:7" x14ac:dyDescent="0.25">
      <c r="A129" s="33" t="s">
        <v>155</v>
      </c>
      <c r="B129" s="72" t="s">
        <v>210</v>
      </c>
      <c r="C129" s="38">
        <v>20</v>
      </c>
      <c r="D129" s="37">
        <v>3</v>
      </c>
      <c r="E129" s="37" t="s">
        <v>213</v>
      </c>
      <c r="F129" s="3">
        <f>IF(Base_Articles[[#This Row],[Unité de facturation]]="kilo",B129*D129,Base_Articles[[#This Row],[prix par unité de facturation]]*Base_Articles[[#This Row],[pieces / colis]])</f>
        <v>60</v>
      </c>
      <c r="G129" s="1"/>
    </row>
    <row r="130" spans="1:7" x14ac:dyDescent="0.25">
      <c r="A130" s="33" t="s">
        <v>156</v>
      </c>
      <c r="B130" s="72">
        <v>1</v>
      </c>
      <c r="C130" s="36" t="s">
        <v>210</v>
      </c>
      <c r="D130" s="37">
        <v>3</v>
      </c>
      <c r="E130" s="37" t="s">
        <v>208</v>
      </c>
      <c r="F130" s="3">
        <f>IF(Base_Articles[[#This Row],[Unité de facturation]]="kilo",B130*D130,Base_Articles[[#This Row],[prix par unité de facturation]]*Base_Articles[[#This Row],[pieces / colis]])</f>
        <v>3</v>
      </c>
      <c r="G130" s="1"/>
    </row>
    <row r="131" spans="1:7" x14ac:dyDescent="0.25">
      <c r="A131" s="33" t="s">
        <v>157</v>
      </c>
      <c r="B131" s="72">
        <v>4</v>
      </c>
      <c r="C131" s="36" t="s">
        <v>210</v>
      </c>
      <c r="D131" s="37">
        <v>3</v>
      </c>
      <c r="E131" s="37" t="s">
        <v>208</v>
      </c>
      <c r="F131" s="3">
        <f>IF(Base_Articles[[#This Row],[Unité de facturation]]="kilo",B131*D131,Base_Articles[[#This Row],[prix par unité de facturation]]*Base_Articles[[#This Row],[pieces / colis]])</f>
        <v>12</v>
      </c>
      <c r="G131" s="1"/>
    </row>
    <row r="132" spans="1:7" x14ac:dyDescent="0.25">
      <c r="A132" s="33" t="s">
        <v>219</v>
      </c>
      <c r="B132" s="72">
        <v>3</v>
      </c>
      <c r="C132" s="36" t="s">
        <v>210</v>
      </c>
      <c r="D132" s="37">
        <v>3</v>
      </c>
      <c r="E132" s="37" t="s">
        <v>208</v>
      </c>
      <c r="F132" s="3">
        <f>IF(Base_Articles[[#This Row],[Unité de facturation]]="kilo",B132*D132,Base_Articles[[#This Row],[prix par unité de facturation]]*Base_Articles[[#This Row],[pieces / colis]])</f>
        <v>9</v>
      </c>
      <c r="G132" s="1"/>
    </row>
    <row r="133" spans="1:7" x14ac:dyDescent="0.25">
      <c r="A133" s="33" t="s">
        <v>158</v>
      </c>
      <c r="B133" s="72" t="s">
        <v>210</v>
      </c>
      <c r="C133" s="38">
        <v>6</v>
      </c>
      <c r="D133" s="37">
        <v>3</v>
      </c>
      <c r="E133" s="37" t="s">
        <v>209</v>
      </c>
      <c r="F133" s="3">
        <f>IF(Base_Articles[[#This Row],[Unité de facturation]]="kilo",B133*D133,Base_Articles[[#This Row],[prix par unité de facturation]]*Base_Articles[[#This Row],[pieces / colis]])</f>
        <v>18</v>
      </c>
      <c r="G133" s="1"/>
    </row>
    <row r="134" spans="1:7" x14ac:dyDescent="0.25">
      <c r="A134" s="33" t="s">
        <v>159</v>
      </c>
      <c r="B134" s="72">
        <v>10</v>
      </c>
      <c r="C134" s="36" t="s">
        <v>210</v>
      </c>
      <c r="D134" s="37">
        <v>3</v>
      </c>
      <c r="E134" s="37" t="s">
        <v>208</v>
      </c>
      <c r="F134" s="3">
        <f>IF(Base_Articles[[#This Row],[Unité de facturation]]="kilo",B134*D134,Base_Articles[[#This Row],[prix par unité de facturation]]*Base_Articles[[#This Row],[pieces / colis]])</f>
        <v>30</v>
      </c>
      <c r="G134" s="1"/>
    </row>
    <row r="135" spans="1:7" x14ac:dyDescent="0.25">
      <c r="A135" s="33" t="s">
        <v>160</v>
      </c>
      <c r="B135" s="72" t="s">
        <v>210</v>
      </c>
      <c r="C135" s="38">
        <v>10</v>
      </c>
      <c r="D135" s="37">
        <v>3</v>
      </c>
      <c r="E135" s="37" t="s">
        <v>213</v>
      </c>
      <c r="F135" s="3">
        <f>IF(Base_Articles[[#This Row],[Unité de facturation]]="kilo",B135*D135,Base_Articles[[#This Row],[prix par unité de facturation]]*Base_Articles[[#This Row],[pieces / colis]])</f>
        <v>30</v>
      </c>
      <c r="G135" s="1"/>
    </row>
    <row r="136" spans="1:7" x14ac:dyDescent="0.25">
      <c r="A136" s="33" t="s">
        <v>161</v>
      </c>
      <c r="B136" s="72">
        <v>5</v>
      </c>
      <c r="C136" s="38">
        <v>10</v>
      </c>
      <c r="D136" s="37">
        <v>3</v>
      </c>
      <c r="E136" s="37" t="s">
        <v>216</v>
      </c>
      <c r="F136" s="3">
        <f>IF(Base_Articles[[#This Row],[Unité de facturation]]="kilo",B136*D136,Base_Articles[[#This Row],[prix par unité de facturation]]*Base_Articles[[#This Row],[pieces / colis]])</f>
        <v>30</v>
      </c>
      <c r="G136" s="1"/>
    </row>
    <row r="137" spans="1:7" x14ac:dyDescent="0.25">
      <c r="A137" s="33" t="s">
        <v>162</v>
      </c>
      <c r="B137" s="72">
        <v>7</v>
      </c>
      <c r="C137" s="36" t="s">
        <v>210</v>
      </c>
      <c r="D137" s="37">
        <v>3</v>
      </c>
      <c r="E137" s="37" t="s">
        <v>208</v>
      </c>
      <c r="F137" s="3">
        <f>IF(Base_Articles[[#This Row],[Unité de facturation]]="kilo",B137*D137,Base_Articles[[#This Row],[prix par unité de facturation]]*Base_Articles[[#This Row],[pieces / colis]])</f>
        <v>21</v>
      </c>
      <c r="G137" s="1"/>
    </row>
    <row r="138" spans="1:7" x14ac:dyDescent="0.25">
      <c r="A138" s="33" t="s">
        <v>163</v>
      </c>
      <c r="B138" s="72">
        <v>7</v>
      </c>
      <c r="C138" s="36" t="s">
        <v>210</v>
      </c>
      <c r="D138" s="37">
        <v>3</v>
      </c>
      <c r="E138" s="37" t="s">
        <v>208</v>
      </c>
      <c r="F138" s="3">
        <f>IF(Base_Articles[[#This Row],[Unité de facturation]]="kilo",B138*D138,Base_Articles[[#This Row],[prix par unité de facturation]]*Base_Articles[[#This Row],[pieces / colis]])</f>
        <v>21</v>
      </c>
      <c r="G138" s="1"/>
    </row>
    <row r="139" spans="1:7" x14ac:dyDescent="0.25">
      <c r="A139" s="33" t="s">
        <v>164</v>
      </c>
      <c r="B139" s="72">
        <v>7</v>
      </c>
      <c r="C139" s="36" t="s">
        <v>210</v>
      </c>
      <c r="D139" s="37">
        <v>3</v>
      </c>
      <c r="E139" s="37" t="s">
        <v>208</v>
      </c>
      <c r="F139" s="3">
        <f>IF(Base_Articles[[#This Row],[Unité de facturation]]="kilo",B139*D139,Base_Articles[[#This Row],[prix par unité de facturation]]*Base_Articles[[#This Row],[pieces / colis]])</f>
        <v>21</v>
      </c>
      <c r="G139" s="1"/>
    </row>
    <row r="140" spans="1:7" x14ac:dyDescent="0.25">
      <c r="A140" s="33" t="s">
        <v>165</v>
      </c>
      <c r="B140" s="72">
        <v>5</v>
      </c>
      <c r="C140" s="36" t="s">
        <v>210</v>
      </c>
      <c r="D140" s="37">
        <v>3</v>
      </c>
      <c r="E140" s="37" t="s">
        <v>208</v>
      </c>
      <c r="F140" s="3">
        <f>IF(Base_Articles[[#This Row],[Unité de facturation]]="kilo",B140*D140,Base_Articles[[#This Row],[prix par unité de facturation]]*Base_Articles[[#This Row],[pieces / colis]])</f>
        <v>15</v>
      </c>
      <c r="G140" s="1"/>
    </row>
    <row r="141" spans="1:7" x14ac:dyDescent="0.25">
      <c r="A141" s="33" t="s">
        <v>166</v>
      </c>
      <c r="B141" s="72">
        <v>5</v>
      </c>
      <c r="C141" s="36" t="s">
        <v>210</v>
      </c>
      <c r="D141" s="37">
        <v>3</v>
      </c>
      <c r="E141" s="37" t="s">
        <v>208</v>
      </c>
      <c r="F141" s="3">
        <f>IF(Base_Articles[[#This Row],[Unité de facturation]]="kilo",B141*D141,Base_Articles[[#This Row],[prix par unité de facturation]]*Base_Articles[[#This Row],[pieces / colis]])</f>
        <v>15</v>
      </c>
      <c r="G141" s="1"/>
    </row>
    <row r="142" spans="1:7" x14ac:dyDescent="0.25">
      <c r="A142" s="33" t="s">
        <v>167</v>
      </c>
      <c r="B142" s="72">
        <v>5</v>
      </c>
      <c r="C142" s="36" t="s">
        <v>210</v>
      </c>
      <c r="D142" s="37">
        <v>3</v>
      </c>
      <c r="E142" s="37" t="s">
        <v>208</v>
      </c>
      <c r="F142" s="3">
        <f>IF(Base_Articles[[#This Row],[Unité de facturation]]="kilo",B142*D142,Base_Articles[[#This Row],[prix par unité de facturation]]*Base_Articles[[#This Row],[pieces / colis]])</f>
        <v>15</v>
      </c>
      <c r="G142" s="1"/>
    </row>
    <row r="143" spans="1:7" x14ac:dyDescent="0.25">
      <c r="A143" s="33" t="s">
        <v>168</v>
      </c>
      <c r="B143" s="72" t="s">
        <v>210</v>
      </c>
      <c r="C143" s="38">
        <v>10</v>
      </c>
      <c r="D143" s="37">
        <v>3</v>
      </c>
      <c r="E143" s="37" t="s">
        <v>214</v>
      </c>
      <c r="F143" s="3">
        <f>IF(Base_Articles[[#This Row],[Unité de facturation]]="kilo",B143*D143,Base_Articles[[#This Row],[prix par unité de facturation]]*Base_Articles[[#This Row],[pieces / colis]])</f>
        <v>30</v>
      </c>
      <c r="G143" s="1"/>
    </row>
    <row r="144" spans="1:7" x14ac:dyDescent="0.25">
      <c r="A144" s="33" t="s">
        <v>169</v>
      </c>
      <c r="B144" s="72">
        <v>7</v>
      </c>
      <c r="C144" s="36" t="s">
        <v>210</v>
      </c>
      <c r="D144" s="37">
        <v>3</v>
      </c>
      <c r="E144" s="37" t="s">
        <v>208</v>
      </c>
      <c r="F144" s="3">
        <f>IF(Base_Articles[[#This Row],[Unité de facturation]]="kilo",B144*D144,Base_Articles[[#This Row],[prix par unité de facturation]]*Base_Articles[[#This Row],[pieces / colis]])</f>
        <v>21</v>
      </c>
      <c r="G144" s="1"/>
    </row>
    <row r="145" spans="1:7" x14ac:dyDescent="0.25">
      <c r="A145" s="33" t="s">
        <v>170</v>
      </c>
      <c r="B145" s="72">
        <v>7</v>
      </c>
      <c r="C145" s="36" t="s">
        <v>210</v>
      </c>
      <c r="D145" s="37">
        <v>3</v>
      </c>
      <c r="E145" s="37" t="s">
        <v>208</v>
      </c>
      <c r="F145" s="3">
        <f>IF(Base_Articles[[#This Row],[Unité de facturation]]="kilo",B145*D145,Base_Articles[[#This Row],[prix par unité de facturation]]*Base_Articles[[#This Row],[pieces / colis]])</f>
        <v>21</v>
      </c>
      <c r="G145" s="1"/>
    </row>
    <row r="146" spans="1:7" x14ac:dyDescent="0.25">
      <c r="A146" s="33" t="s">
        <v>171</v>
      </c>
      <c r="B146" s="72">
        <v>14</v>
      </c>
      <c r="C146" s="36" t="s">
        <v>210</v>
      </c>
      <c r="D146" s="37">
        <v>3</v>
      </c>
      <c r="E146" s="37" t="s">
        <v>208</v>
      </c>
      <c r="F146" s="3">
        <f>IF(Base_Articles[[#This Row],[Unité de facturation]]="kilo",B146*D146,Base_Articles[[#This Row],[prix par unité de facturation]]*Base_Articles[[#This Row],[pieces / colis]])</f>
        <v>42</v>
      </c>
      <c r="G146" s="1"/>
    </row>
    <row r="147" spans="1:7" x14ac:dyDescent="0.25">
      <c r="A147" s="33" t="s">
        <v>172</v>
      </c>
      <c r="B147" s="72">
        <v>7</v>
      </c>
      <c r="C147" s="36" t="s">
        <v>210</v>
      </c>
      <c r="D147" s="37">
        <v>3</v>
      </c>
      <c r="E147" s="37" t="s">
        <v>208</v>
      </c>
      <c r="F147" s="3">
        <f>IF(Base_Articles[[#This Row],[Unité de facturation]]="kilo",B147*D147,Base_Articles[[#This Row],[prix par unité de facturation]]*Base_Articles[[#This Row],[pieces / colis]])</f>
        <v>21</v>
      </c>
      <c r="G147" s="1"/>
    </row>
    <row r="148" spans="1:7" x14ac:dyDescent="0.25">
      <c r="A148" s="33" t="s">
        <v>220</v>
      </c>
      <c r="B148" s="72" t="s">
        <v>210</v>
      </c>
      <c r="C148" s="38">
        <v>20</v>
      </c>
      <c r="D148" s="37">
        <v>3</v>
      </c>
      <c r="E148" s="37" t="s">
        <v>209</v>
      </c>
      <c r="F148" s="3">
        <f>IF(Base_Articles[[#This Row],[Unité de facturation]]="kilo",B148*D148,Base_Articles[[#This Row],[prix par unité de facturation]]*Base_Articles[[#This Row],[pieces / colis]])</f>
        <v>60</v>
      </c>
      <c r="G148" s="1"/>
    </row>
    <row r="149" spans="1:7" x14ac:dyDescent="0.25">
      <c r="A149" s="33" t="s">
        <v>173</v>
      </c>
      <c r="B149" s="72" t="s">
        <v>226</v>
      </c>
      <c r="C149" s="36" t="s">
        <v>210</v>
      </c>
      <c r="D149" s="37">
        <v>3</v>
      </c>
      <c r="E149" s="37" t="s">
        <v>208</v>
      </c>
      <c r="F149" s="3" t="e">
        <f>IF(Base_Articles[[#This Row],[Unité de facturation]]="kilo",B149*D149,Base_Articles[[#This Row],[prix par unité de facturation]]*Base_Articles[[#This Row],[pieces / colis]])</f>
        <v>#VALUE!</v>
      </c>
      <c r="G149" s="1"/>
    </row>
    <row r="150" spans="1:7" x14ac:dyDescent="0.25">
      <c r="A150" s="33" t="s">
        <v>174</v>
      </c>
      <c r="B150" s="72">
        <v>9</v>
      </c>
      <c r="C150" s="36" t="s">
        <v>210</v>
      </c>
      <c r="D150" s="37">
        <v>3</v>
      </c>
      <c r="E150" s="37" t="s">
        <v>208</v>
      </c>
      <c r="F150" s="3">
        <f>IF(Base_Articles[[#This Row],[Unité de facturation]]="kilo",B150*D150,Base_Articles[[#This Row],[prix par unité de facturation]]*Base_Articles[[#This Row],[pieces / colis]])</f>
        <v>27</v>
      </c>
      <c r="G150" s="1"/>
    </row>
    <row r="151" spans="1:7" x14ac:dyDescent="0.25">
      <c r="A151" s="33" t="s">
        <v>175</v>
      </c>
      <c r="B151" s="72">
        <v>5</v>
      </c>
      <c r="C151" s="36" t="s">
        <v>210</v>
      </c>
      <c r="D151" s="37">
        <v>3</v>
      </c>
      <c r="E151" s="37" t="s">
        <v>208</v>
      </c>
      <c r="F151" s="3">
        <f>IF(Base_Articles[[#This Row],[Unité de facturation]]="kilo",B151*D151,Base_Articles[[#This Row],[prix par unité de facturation]]*Base_Articles[[#This Row],[pieces / colis]])</f>
        <v>15</v>
      </c>
      <c r="G151" s="1"/>
    </row>
    <row r="152" spans="1:7" x14ac:dyDescent="0.25">
      <c r="A152" s="33" t="s">
        <v>176</v>
      </c>
      <c r="B152" s="72" t="s">
        <v>210</v>
      </c>
      <c r="C152" s="38">
        <v>15</v>
      </c>
      <c r="D152" s="37">
        <v>3</v>
      </c>
      <c r="E152" s="37" t="s">
        <v>209</v>
      </c>
      <c r="F152" s="3">
        <f>IF(Base_Articles[[#This Row],[Unité de facturation]]="kilo",B152*D152,Base_Articles[[#This Row],[prix par unité de facturation]]*Base_Articles[[#This Row],[pieces / colis]])</f>
        <v>45</v>
      </c>
      <c r="G152" s="1"/>
    </row>
    <row r="153" spans="1:7" x14ac:dyDescent="0.25">
      <c r="A153" s="33" t="s">
        <v>177</v>
      </c>
      <c r="B153" s="72" t="s">
        <v>210</v>
      </c>
      <c r="C153" s="38">
        <v>10</v>
      </c>
      <c r="D153" s="37">
        <v>3</v>
      </c>
      <c r="E153" s="37" t="s">
        <v>209</v>
      </c>
      <c r="F153" s="3">
        <f>IF(Base_Articles[[#This Row],[Unité de facturation]]="kilo",B153*D153,Base_Articles[[#This Row],[prix par unité de facturation]]*Base_Articles[[#This Row],[pieces / colis]])</f>
        <v>30</v>
      </c>
      <c r="G153" s="1"/>
    </row>
    <row r="154" spans="1:7" x14ac:dyDescent="0.25">
      <c r="A154" s="33" t="s">
        <v>178</v>
      </c>
      <c r="B154" s="72" t="s">
        <v>210</v>
      </c>
      <c r="C154" s="38">
        <v>12</v>
      </c>
      <c r="D154" s="37">
        <v>3</v>
      </c>
      <c r="E154" s="37" t="s">
        <v>213</v>
      </c>
      <c r="F154" s="3">
        <f>IF(Base_Articles[[#This Row],[Unité de facturation]]="kilo",B154*D154,Base_Articles[[#This Row],[prix par unité de facturation]]*Base_Articles[[#This Row],[pieces / colis]])</f>
        <v>36</v>
      </c>
      <c r="G154" s="1"/>
    </row>
    <row r="155" spans="1:7" x14ac:dyDescent="0.25">
      <c r="A155" s="33" t="s">
        <v>179</v>
      </c>
      <c r="B155" s="72" t="s">
        <v>210</v>
      </c>
      <c r="C155" s="38">
        <v>15</v>
      </c>
      <c r="D155" s="37">
        <v>3</v>
      </c>
      <c r="E155" s="37" t="s">
        <v>213</v>
      </c>
      <c r="F155" s="3">
        <f>IF(Base_Articles[[#This Row],[Unité de facturation]]="kilo",B155*D155,Base_Articles[[#This Row],[prix par unité de facturation]]*Base_Articles[[#This Row],[pieces / colis]])</f>
        <v>45</v>
      </c>
      <c r="G155" s="1"/>
    </row>
    <row r="156" spans="1:7" x14ac:dyDescent="0.25">
      <c r="A156" s="33" t="s">
        <v>180</v>
      </c>
      <c r="B156" s="72" t="s">
        <v>210</v>
      </c>
      <c r="C156" s="38">
        <v>10</v>
      </c>
      <c r="D156" s="37">
        <v>3</v>
      </c>
      <c r="E156" s="37" t="s">
        <v>209</v>
      </c>
      <c r="F156" s="3">
        <f>IF(Base_Articles[[#This Row],[Unité de facturation]]="kilo",B156*D156,Base_Articles[[#This Row],[prix par unité de facturation]]*Base_Articles[[#This Row],[pieces / colis]])</f>
        <v>30</v>
      </c>
      <c r="G156" s="1"/>
    </row>
    <row r="157" spans="1:7" x14ac:dyDescent="0.25">
      <c r="A157" s="33" t="s">
        <v>181</v>
      </c>
      <c r="B157" s="72">
        <v>5</v>
      </c>
      <c r="C157" s="36" t="s">
        <v>210</v>
      </c>
      <c r="D157" s="37">
        <v>3</v>
      </c>
      <c r="E157" s="37" t="s">
        <v>208</v>
      </c>
      <c r="F157" s="3">
        <f>IF(Base_Articles[[#This Row],[Unité de facturation]]="kilo",B157*D157,Base_Articles[[#This Row],[prix par unité de facturation]]*Base_Articles[[#This Row],[pieces / colis]])</f>
        <v>15</v>
      </c>
      <c r="G157" s="1"/>
    </row>
    <row r="158" spans="1:7" x14ac:dyDescent="0.25">
      <c r="A158" s="33" t="s">
        <v>182</v>
      </c>
      <c r="B158" s="72">
        <v>4.5</v>
      </c>
      <c r="C158" s="36" t="s">
        <v>210</v>
      </c>
      <c r="D158" s="37">
        <v>3</v>
      </c>
      <c r="E158" s="37" t="s">
        <v>208</v>
      </c>
      <c r="F158" s="3">
        <f>IF(Base_Articles[[#This Row],[Unité de facturation]]="kilo",B158*D158,Base_Articles[[#This Row],[prix par unité de facturation]]*Base_Articles[[#This Row],[pieces / colis]])</f>
        <v>13.5</v>
      </c>
      <c r="G158" s="1"/>
    </row>
    <row r="159" spans="1:7" x14ac:dyDescent="0.25">
      <c r="A159" s="33" t="s">
        <v>183</v>
      </c>
      <c r="B159" s="72">
        <v>2</v>
      </c>
      <c r="C159" s="36" t="s">
        <v>210</v>
      </c>
      <c r="D159" s="37">
        <v>3</v>
      </c>
      <c r="E159" s="37" t="s">
        <v>208</v>
      </c>
      <c r="F159" s="3">
        <f>IF(Base_Articles[[#This Row],[Unité de facturation]]="kilo",B159*D159,Base_Articles[[#This Row],[prix par unité de facturation]]*Base_Articles[[#This Row],[pieces / colis]])</f>
        <v>6</v>
      </c>
      <c r="G159" s="1"/>
    </row>
    <row r="160" spans="1:7" x14ac:dyDescent="0.25">
      <c r="A160" s="33" t="s">
        <v>184</v>
      </c>
      <c r="B160" s="72">
        <v>5</v>
      </c>
      <c r="C160" s="36" t="s">
        <v>210</v>
      </c>
      <c r="D160" s="37">
        <v>3</v>
      </c>
      <c r="E160" s="37" t="s">
        <v>208</v>
      </c>
      <c r="F160" s="3">
        <f>IF(Base_Articles[[#This Row],[Unité de facturation]]="kilo",B160*D160,Base_Articles[[#This Row],[prix par unité de facturation]]*Base_Articles[[#This Row],[pieces / colis]])</f>
        <v>15</v>
      </c>
      <c r="G160" s="1"/>
    </row>
    <row r="161" spans="1:7" x14ac:dyDescent="0.25">
      <c r="A161" s="33" t="s">
        <v>185</v>
      </c>
      <c r="B161" s="72" t="s">
        <v>210</v>
      </c>
      <c r="C161" s="38">
        <v>12</v>
      </c>
      <c r="D161" s="37">
        <v>3</v>
      </c>
      <c r="E161" s="37" t="s">
        <v>209</v>
      </c>
      <c r="F161" s="3">
        <f>IF(Base_Articles[[#This Row],[Unité de facturation]]="kilo",B161*D161,Base_Articles[[#This Row],[prix par unité de facturation]]*Base_Articles[[#This Row],[pieces / colis]])</f>
        <v>36</v>
      </c>
      <c r="G161" s="1"/>
    </row>
    <row r="162" spans="1:7" x14ac:dyDescent="0.25">
      <c r="A162" s="33" t="s">
        <v>186</v>
      </c>
      <c r="B162" s="72" t="s">
        <v>210</v>
      </c>
      <c r="C162" s="38">
        <v>12</v>
      </c>
      <c r="D162" s="37">
        <v>3</v>
      </c>
      <c r="E162" s="37" t="s">
        <v>209</v>
      </c>
      <c r="F162" s="3">
        <f>IF(Base_Articles[[#This Row],[Unité de facturation]]="kilo",B162*D162,Base_Articles[[#This Row],[prix par unité de facturation]]*Base_Articles[[#This Row],[pieces / colis]])</f>
        <v>36</v>
      </c>
      <c r="G162" s="1"/>
    </row>
    <row r="163" spans="1:7" x14ac:dyDescent="0.25">
      <c r="A163" s="33" t="s">
        <v>187</v>
      </c>
      <c r="B163" s="72" t="s">
        <v>210</v>
      </c>
      <c r="C163" s="38">
        <v>12</v>
      </c>
      <c r="D163" s="37">
        <v>3</v>
      </c>
      <c r="E163" s="37" t="s">
        <v>209</v>
      </c>
      <c r="F163" s="3">
        <f>IF(Base_Articles[[#This Row],[Unité de facturation]]="kilo",B163*D163,Base_Articles[[#This Row],[prix par unité de facturation]]*Base_Articles[[#This Row],[pieces / colis]])</f>
        <v>36</v>
      </c>
      <c r="G163" s="1"/>
    </row>
    <row r="164" spans="1:7" x14ac:dyDescent="0.25">
      <c r="A164" s="33" t="s">
        <v>188</v>
      </c>
      <c r="B164" s="72" t="s">
        <v>210</v>
      </c>
      <c r="C164" s="38">
        <v>8</v>
      </c>
      <c r="D164" s="37">
        <v>3</v>
      </c>
      <c r="E164" s="37" t="s">
        <v>209</v>
      </c>
      <c r="F164" s="3">
        <f>IF(Base_Articles[[#This Row],[Unité de facturation]]="kilo",B164*D164,Base_Articles[[#This Row],[prix par unité de facturation]]*Base_Articles[[#This Row],[pieces / colis]])</f>
        <v>24</v>
      </c>
      <c r="G164" s="1"/>
    </row>
    <row r="165" spans="1:7" x14ac:dyDescent="0.25">
      <c r="A165" s="33" t="s">
        <v>189</v>
      </c>
      <c r="B165" s="72" t="s">
        <v>210</v>
      </c>
      <c r="C165" s="38">
        <v>10</v>
      </c>
      <c r="D165" s="37">
        <v>3</v>
      </c>
      <c r="E165" s="37" t="s">
        <v>209</v>
      </c>
      <c r="F165" s="3">
        <f>IF(Base_Articles[[#This Row],[Unité de facturation]]="kilo",B165*D165,Base_Articles[[#This Row],[prix par unité de facturation]]*Base_Articles[[#This Row],[pieces / colis]])</f>
        <v>30</v>
      </c>
      <c r="G165" s="1"/>
    </row>
    <row r="166" spans="1:7" x14ac:dyDescent="0.25">
      <c r="A166" s="33" t="s">
        <v>190</v>
      </c>
      <c r="B166" s="72" t="s">
        <v>210</v>
      </c>
      <c r="C166" s="38">
        <v>12</v>
      </c>
      <c r="D166" s="37">
        <v>3</v>
      </c>
      <c r="E166" s="37" t="s">
        <v>209</v>
      </c>
      <c r="F166" s="3">
        <f>IF(Base_Articles[[#This Row],[Unité de facturation]]="kilo",B166*D166,Base_Articles[[#This Row],[prix par unité de facturation]]*Base_Articles[[#This Row],[pieces / colis]])</f>
        <v>36</v>
      </c>
      <c r="G166" s="1"/>
    </row>
    <row r="167" spans="1:7" x14ac:dyDescent="0.25">
      <c r="A167" s="33" t="s">
        <v>191</v>
      </c>
      <c r="B167" s="72">
        <v>1</v>
      </c>
      <c r="C167" s="38">
        <v>2</v>
      </c>
      <c r="D167" s="37">
        <v>3</v>
      </c>
      <c r="E167" s="37" t="s">
        <v>214</v>
      </c>
      <c r="F167" s="3">
        <f>IF(Base_Articles[[#This Row],[Unité de facturation]]="kilo",B167*D167,Base_Articles[[#This Row],[prix par unité de facturation]]*Base_Articles[[#This Row],[pieces / colis]])</f>
        <v>6</v>
      </c>
      <c r="G167" s="1"/>
    </row>
    <row r="168" spans="1:7" x14ac:dyDescent="0.25">
      <c r="A168" s="33" t="s">
        <v>192</v>
      </c>
      <c r="B168" s="72">
        <v>2</v>
      </c>
      <c r="C168" s="38"/>
      <c r="D168" s="37">
        <v>3</v>
      </c>
      <c r="E168" s="37" t="s">
        <v>209</v>
      </c>
      <c r="F168" s="3">
        <f>IF(Base_Articles[[#This Row],[Unité de facturation]]="kilo",B168*D168,Base_Articles[[#This Row],[prix par unité de facturation]]*Base_Articles[[#This Row],[pieces / colis]])</f>
        <v>0</v>
      </c>
      <c r="G168" s="1"/>
    </row>
    <row r="169" spans="1:7" x14ac:dyDescent="0.25">
      <c r="A169" s="33" t="s">
        <v>193</v>
      </c>
      <c r="B169" s="72">
        <v>1</v>
      </c>
      <c r="C169" s="38">
        <v>2</v>
      </c>
      <c r="D169" s="37">
        <v>3</v>
      </c>
      <c r="E169" s="37" t="s">
        <v>214</v>
      </c>
      <c r="F169" s="3">
        <f>IF(Base_Articles[[#This Row],[Unité de facturation]]="kilo",B169*D169,Base_Articles[[#This Row],[prix par unité de facturation]]*Base_Articles[[#This Row],[pieces / colis]])</f>
        <v>6</v>
      </c>
      <c r="G169" s="1"/>
    </row>
    <row r="170" spans="1:7" x14ac:dyDescent="0.25">
      <c r="A170" s="33" t="s">
        <v>194</v>
      </c>
      <c r="B170" s="72" t="s">
        <v>210</v>
      </c>
      <c r="C170" s="38">
        <v>8</v>
      </c>
      <c r="D170" s="37">
        <v>3</v>
      </c>
      <c r="E170" s="37" t="s">
        <v>209</v>
      </c>
      <c r="F170" s="3">
        <f>IF(Base_Articles[[#This Row],[Unité de facturation]]="kilo",B170*D170,Base_Articles[[#This Row],[prix par unité de facturation]]*Base_Articles[[#This Row],[pieces / colis]])</f>
        <v>24</v>
      </c>
      <c r="G170" s="1"/>
    </row>
    <row r="171" spans="1:7" x14ac:dyDescent="0.25">
      <c r="A171" s="33" t="s">
        <v>221</v>
      </c>
      <c r="B171" s="72" t="s">
        <v>210</v>
      </c>
      <c r="C171" s="38"/>
      <c r="D171" s="37">
        <v>3</v>
      </c>
      <c r="E171" s="37" t="s">
        <v>214</v>
      </c>
      <c r="F171" s="3">
        <f>IF(Base_Articles[[#This Row],[Unité de facturation]]="kilo",B171*D171,Base_Articles[[#This Row],[prix par unité de facturation]]*Base_Articles[[#This Row],[pieces / colis]])</f>
        <v>0</v>
      </c>
      <c r="G171" s="1"/>
    </row>
    <row r="172" spans="1:7" x14ac:dyDescent="0.25">
      <c r="A172" s="33" t="s">
        <v>195</v>
      </c>
      <c r="B172" s="72">
        <v>3</v>
      </c>
      <c r="C172" s="36" t="s">
        <v>210</v>
      </c>
      <c r="D172" s="37">
        <v>3</v>
      </c>
      <c r="E172" s="37" t="s">
        <v>208</v>
      </c>
      <c r="F172" s="3">
        <f>IF(Base_Articles[[#This Row],[Unité de facturation]]="kilo",B172*D172,Base_Articles[[#This Row],[prix par unité de facturation]]*Base_Articles[[#This Row],[pieces / colis]])</f>
        <v>9</v>
      </c>
      <c r="G172" s="1"/>
    </row>
    <row r="173" spans="1:7" x14ac:dyDescent="0.25">
      <c r="A173" s="33" t="s">
        <v>196</v>
      </c>
      <c r="B173" s="72" t="s">
        <v>210</v>
      </c>
      <c r="C173" s="38">
        <v>12</v>
      </c>
      <c r="D173" s="37">
        <v>3</v>
      </c>
      <c r="E173" s="37" t="s">
        <v>216</v>
      </c>
      <c r="F173" s="3">
        <f>IF(Base_Articles[[#This Row],[Unité de facturation]]="kilo",B173*D173,Base_Articles[[#This Row],[prix par unité de facturation]]*Base_Articles[[#This Row],[pieces / colis]])</f>
        <v>36</v>
      </c>
      <c r="G173" s="1"/>
    </row>
    <row r="174" spans="1:7" x14ac:dyDescent="0.25">
      <c r="A174" s="33" t="s">
        <v>197</v>
      </c>
      <c r="B174" s="72" t="s">
        <v>210</v>
      </c>
      <c r="C174" s="38">
        <v>8</v>
      </c>
      <c r="D174" s="37">
        <v>3</v>
      </c>
      <c r="E174" s="37" t="s">
        <v>216</v>
      </c>
      <c r="F174" s="3">
        <f>IF(Base_Articles[[#This Row],[Unité de facturation]]="kilo",B174*D174,Base_Articles[[#This Row],[prix par unité de facturation]]*Base_Articles[[#This Row],[pieces / colis]])</f>
        <v>24</v>
      </c>
      <c r="G174" s="1"/>
    </row>
    <row r="175" spans="1:7" x14ac:dyDescent="0.25">
      <c r="A175" s="33" t="s">
        <v>198</v>
      </c>
      <c r="B175" s="72" t="s">
        <v>210</v>
      </c>
      <c r="C175" s="38">
        <v>10</v>
      </c>
      <c r="D175" s="37">
        <v>3</v>
      </c>
      <c r="E175" s="37" t="s">
        <v>216</v>
      </c>
      <c r="F175" s="3">
        <f>IF(Base_Articles[[#This Row],[Unité de facturation]]="kilo",B175*D175,Base_Articles[[#This Row],[prix par unité de facturation]]*Base_Articles[[#This Row],[pieces / colis]])</f>
        <v>30</v>
      </c>
      <c r="G175" s="1"/>
    </row>
    <row r="176" spans="1:7" x14ac:dyDescent="0.25">
      <c r="A176" s="33" t="s">
        <v>199</v>
      </c>
      <c r="B176" s="72" t="s">
        <v>210</v>
      </c>
      <c r="C176" s="38">
        <v>6</v>
      </c>
      <c r="D176" s="37">
        <v>3</v>
      </c>
      <c r="E176" s="37" t="s">
        <v>216</v>
      </c>
      <c r="F176" s="3">
        <f>IF(Base_Articles[[#This Row],[Unité de facturation]]="kilo",B176*D176,Base_Articles[[#This Row],[prix par unité de facturation]]*Base_Articles[[#This Row],[pieces / colis]])</f>
        <v>18</v>
      </c>
      <c r="G176" s="1"/>
    </row>
    <row r="177" spans="1:7" x14ac:dyDescent="0.25">
      <c r="A177" s="33" t="s">
        <v>200</v>
      </c>
      <c r="B177" s="72">
        <v>6</v>
      </c>
      <c r="C177" s="36" t="s">
        <v>210</v>
      </c>
      <c r="D177" s="37">
        <v>3</v>
      </c>
      <c r="E177" s="37" t="s">
        <v>208</v>
      </c>
      <c r="F177" s="3">
        <f>IF(Base_Articles[[#This Row],[Unité de facturation]]="kilo",B177*D177,Base_Articles[[#This Row],[prix par unité de facturation]]*Base_Articles[[#This Row],[pieces / colis]])</f>
        <v>18</v>
      </c>
      <c r="G177" s="1"/>
    </row>
    <row r="178" spans="1:7" x14ac:dyDescent="0.25">
      <c r="A178" s="33" t="s">
        <v>201</v>
      </c>
      <c r="B178" s="72">
        <v>7</v>
      </c>
      <c r="C178" s="36" t="s">
        <v>210</v>
      </c>
      <c r="D178" s="38"/>
      <c r="E178" s="37" t="s">
        <v>208</v>
      </c>
      <c r="F178" s="3">
        <f>IF(Base_Articles[[#This Row],[Unité de facturation]]="kilo",B178*D178,Base_Articles[[#This Row],[prix par unité de facturation]]*Base_Articles[[#This Row],[pieces / colis]])</f>
        <v>0</v>
      </c>
      <c r="G178" s="1"/>
    </row>
    <row r="179" spans="1:7" x14ac:dyDescent="0.25">
      <c r="A179" s="33" t="s">
        <v>202</v>
      </c>
      <c r="B179" s="72">
        <v>7</v>
      </c>
      <c r="C179" s="36" t="s">
        <v>210</v>
      </c>
      <c r="D179" s="38"/>
      <c r="E179" s="37" t="s">
        <v>208</v>
      </c>
      <c r="F179" s="3">
        <f>IF(Base_Articles[[#This Row],[Unité de facturation]]="kilo",B179*D179,Base_Articles[[#This Row],[prix par unité de facturation]]*Base_Articles[[#This Row],[pieces / colis]])</f>
        <v>0</v>
      </c>
      <c r="G179" s="1"/>
    </row>
    <row r="180" spans="1:7" x14ac:dyDescent="0.25">
      <c r="A180" s="33" t="s">
        <v>203</v>
      </c>
      <c r="B180" s="72">
        <v>8.1999999999999993</v>
      </c>
      <c r="C180" s="36" t="s">
        <v>210</v>
      </c>
      <c r="D180" s="38"/>
      <c r="E180" s="37" t="s">
        <v>208</v>
      </c>
      <c r="F180" s="3">
        <f>IF(Base_Articles[[#This Row],[Unité de facturation]]="kilo",B180*D180,Base_Articles[[#This Row],[prix par unité de facturation]]*Base_Articles[[#This Row],[pieces / colis]])</f>
        <v>0</v>
      </c>
      <c r="G180" s="1"/>
    </row>
    <row r="181" spans="1:7" x14ac:dyDescent="0.25">
      <c r="A181" s="33" t="s">
        <v>204</v>
      </c>
      <c r="B181" s="72">
        <v>8</v>
      </c>
      <c r="C181" s="36" t="s">
        <v>210</v>
      </c>
      <c r="D181" s="38"/>
      <c r="E181" s="37" t="s">
        <v>208</v>
      </c>
      <c r="F181" s="3">
        <f>IF(Base_Articles[[#This Row],[Unité de facturation]]="kilo",B181*D181,Base_Articles[[#This Row],[prix par unité de facturation]]*Base_Articles[[#This Row],[pieces / colis]])</f>
        <v>0</v>
      </c>
      <c r="G181" s="1"/>
    </row>
    <row r="182" spans="1:7" x14ac:dyDescent="0.25">
      <c r="A182" s="33" t="s">
        <v>205</v>
      </c>
      <c r="B182" s="72">
        <v>8</v>
      </c>
      <c r="C182" s="36" t="s">
        <v>210</v>
      </c>
      <c r="D182" s="38"/>
      <c r="E182" s="37" t="s">
        <v>208</v>
      </c>
      <c r="F182" s="3">
        <f>IF(Base_Articles[[#This Row],[Unité de facturation]]="kilo",B182*D182,Base_Articles[[#This Row],[prix par unité de facturation]]*Base_Articles[[#This Row],[pieces / colis]])</f>
        <v>0</v>
      </c>
      <c r="G182" s="1"/>
    </row>
    <row r="183" spans="1:7" x14ac:dyDescent="0.25">
      <c r="A183" s="33" t="s">
        <v>206</v>
      </c>
      <c r="B183" s="72" t="s">
        <v>210</v>
      </c>
      <c r="C183" s="38">
        <v>9</v>
      </c>
      <c r="D183" s="38"/>
      <c r="E183" s="37" t="s">
        <v>216</v>
      </c>
      <c r="F183" s="3">
        <f>IF(Base_Articles[[#This Row],[Unité de facturation]]="kilo",B183*D183,Base_Articles[[#This Row],[prix par unité de facturation]]*Base_Articles[[#This Row],[pieces / colis]])</f>
        <v>0</v>
      </c>
      <c r="G183" s="1"/>
    </row>
    <row r="184" spans="1:7" x14ac:dyDescent="0.25">
      <c r="A184" s="33" t="s">
        <v>207</v>
      </c>
      <c r="B184" s="72" t="s">
        <v>210</v>
      </c>
      <c r="C184" s="38">
        <v>32</v>
      </c>
      <c r="D184" s="38"/>
      <c r="E184" s="37" t="s">
        <v>209</v>
      </c>
      <c r="F184" s="3">
        <f>IF(Base_Articles[[#This Row],[Unité de facturation]]="kilo",B184*D184,Base_Articles[[#This Row],[prix par unité de facturation]]*Base_Articles[[#This Row],[pieces / colis]])</f>
        <v>0</v>
      </c>
      <c r="G184" s="1"/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4D9CE5-327B-4417-B43F-EA0E94BEB732}">
  <dimension ref="A1:H23"/>
  <sheetViews>
    <sheetView workbookViewId="0">
      <selection activeCell="B2" sqref="B2:G22"/>
    </sheetView>
  </sheetViews>
  <sheetFormatPr baseColWidth="10" defaultRowHeight="15" x14ac:dyDescent="0.25"/>
  <cols>
    <col min="1" max="1" width="33" customWidth="1"/>
    <col min="2" max="2" width="17" customWidth="1"/>
    <col min="3" max="3" width="17.7109375" customWidth="1"/>
    <col min="4" max="4" width="20.140625" customWidth="1"/>
    <col min="5" max="5" width="15.5703125" bestFit="1" customWidth="1"/>
    <col min="6" max="6" width="15.5703125" customWidth="1"/>
    <col min="7" max="7" width="32.42578125" customWidth="1"/>
    <col min="8" max="8" width="32.5703125" bestFit="1" customWidth="1"/>
  </cols>
  <sheetData>
    <row r="1" spans="1:8" x14ac:dyDescent="0.25">
      <c r="A1" s="30" t="s">
        <v>26</v>
      </c>
      <c r="B1" s="28" t="s">
        <v>23</v>
      </c>
      <c r="C1" s="29" t="s">
        <v>24</v>
      </c>
      <c r="D1" s="30" t="s">
        <v>25</v>
      </c>
      <c r="E1" s="31" t="s">
        <v>27</v>
      </c>
      <c r="F1" s="6" t="s">
        <v>28</v>
      </c>
      <c r="G1" s="32" t="s">
        <v>29</v>
      </c>
      <c r="H1" t="s">
        <v>30</v>
      </c>
    </row>
    <row r="2" spans="1:8" x14ac:dyDescent="0.25">
      <c r="A2" s="17" t="s">
        <v>235</v>
      </c>
      <c r="B2" s="22"/>
      <c r="C2" s="16"/>
      <c r="D2" s="17"/>
      <c r="E2" s="18"/>
      <c r="F2" s="4"/>
      <c r="G2" s="24"/>
    </row>
    <row r="3" spans="1:8" x14ac:dyDescent="0.25">
      <c r="A3" s="17" t="s">
        <v>236</v>
      </c>
      <c r="B3" s="5"/>
      <c r="C3" s="19"/>
      <c r="D3" s="20"/>
      <c r="E3" s="21"/>
      <c r="F3" s="21"/>
      <c r="G3" s="25"/>
    </row>
    <row r="4" spans="1:8" x14ac:dyDescent="0.25">
      <c r="A4" s="17" t="s">
        <v>237</v>
      </c>
      <c r="B4" s="4"/>
      <c r="C4" s="16"/>
      <c r="D4" s="17"/>
      <c r="E4" s="18"/>
      <c r="F4" s="4"/>
      <c r="G4" s="26"/>
    </row>
    <row r="5" spans="1:8" x14ac:dyDescent="0.25">
      <c r="A5" s="17" t="s">
        <v>238</v>
      </c>
      <c r="B5" s="5"/>
      <c r="C5" s="19"/>
      <c r="D5" s="20"/>
      <c r="E5" s="21"/>
      <c r="F5" s="5"/>
      <c r="G5" s="25"/>
    </row>
    <row r="6" spans="1:8" x14ac:dyDescent="0.25">
      <c r="A6" s="17"/>
      <c r="B6" s="4"/>
      <c r="C6" s="16"/>
      <c r="D6" s="17"/>
      <c r="E6" s="18"/>
      <c r="F6" s="4"/>
      <c r="G6" s="24"/>
    </row>
    <row r="7" spans="1:8" x14ac:dyDescent="0.25">
      <c r="A7" s="17"/>
      <c r="B7" s="5"/>
      <c r="C7" s="19"/>
      <c r="D7" s="20"/>
      <c r="E7" s="21"/>
      <c r="F7" s="5"/>
      <c r="G7" s="25"/>
    </row>
    <row r="8" spans="1:8" x14ac:dyDescent="0.25">
      <c r="A8" s="17"/>
      <c r="B8" s="4"/>
      <c r="C8" s="16"/>
      <c r="D8" s="17"/>
      <c r="E8" s="18"/>
      <c r="F8" s="4"/>
      <c r="G8" s="24"/>
    </row>
    <row r="9" spans="1:8" x14ac:dyDescent="0.25">
      <c r="A9" s="20"/>
      <c r="B9" s="5"/>
      <c r="C9" s="19"/>
      <c r="D9" s="20"/>
      <c r="E9" s="21"/>
      <c r="F9" s="5"/>
      <c r="G9" s="25"/>
    </row>
    <row r="10" spans="1:8" x14ac:dyDescent="0.25">
      <c r="A10" s="17"/>
      <c r="B10" s="4"/>
      <c r="C10" s="16"/>
      <c r="D10" s="17"/>
      <c r="E10" s="18"/>
      <c r="F10" s="4"/>
      <c r="G10" s="24"/>
    </row>
    <row r="11" spans="1:8" x14ac:dyDescent="0.25">
      <c r="A11" s="20"/>
      <c r="B11" s="5"/>
      <c r="C11" s="19"/>
      <c r="D11" s="20"/>
      <c r="E11" s="21"/>
      <c r="F11" s="5"/>
      <c r="G11" s="25"/>
    </row>
    <row r="12" spans="1:8" x14ac:dyDescent="0.25">
      <c r="A12" s="17"/>
      <c r="B12" s="4"/>
      <c r="C12" s="16"/>
      <c r="D12" s="17"/>
      <c r="E12" s="18"/>
      <c r="F12" s="4"/>
      <c r="G12" s="24"/>
    </row>
    <row r="13" spans="1:8" x14ac:dyDescent="0.25">
      <c r="A13" s="20"/>
      <c r="B13" s="5"/>
      <c r="C13" s="19"/>
      <c r="D13" s="20"/>
      <c r="E13" s="21"/>
      <c r="F13" s="5"/>
      <c r="G13" s="25"/>
    </row>
    <row r="14" spans="1:8" x14ac:dyDescent="0.25">
      <c r="A14" s="17"/>
      <c r="B14" s="4"/>
      <c r="C14" s="16"/>
      <c r="D14" s="17"/>
      <c r="E14" s="18"/>
      <c r="F14" s="4"/>
      <c r="G14" s="24"/>
    </row>
    <row r="15" spans="1:8" x14ac:dyDescent="0.25">
      <c r="A15" s="20"/>
      <c r="B15" s="5"/>
      <c r="C15" s="19"/>
      <c r="D15" s="20"/>
      <c r="E15" s="21"/>
      <c r="F15" s="5"/>
      <c r="G15" s="27"/>
    </row>
    <row r="16" spans="1:8" x14ac:dyDescent="0.25">
      <c r="A16" s="17"/>
      <c r="B16" s="4"/>
      <c r="C16" s="16"/>
      <c r="D16" s="17"/>
      <c r="E16" s="18"/>
      <c r="F16" s="4"/>
      <c r="G16" s="26"/>
    </row>
    <row r="17" spans="1:7" x14ac:dyDescent="0.25">
      <c r="A17" s="20"/>
      <c r="B17" s="5"/>
      <c r="C17" s="19"/>
      <c r="D17" s="20"/>
      <c r="E17" s="21"/>
      <c r="F17" s="21"/>
      <c r="G17" s="25"/>
    </row>
    <row r="18" spans="1:7" x14ac:dyDescent="0.25">
      <c r="A18" s="17"/>
      <c r="B18" s="4"/>
      <c r="C18" s="16"/>
      <c r="D18" s="17"/>
      <c r="E18" s="18"/>
      <c r="F18" s="4"/>
      <c r="G18" s="24"/>
    </row>
    <row r="19" spans="1:7" x14ac:dyDescent="0.25">
      <c r="A19" s="20"/>
      <c r="B19" s="5"/>
      <c r="C19" s="19"/>
      <c r="D19" s="20"/>
      <c r="E19" s="21"/>
      <c r="F19" s="5"/>
      <c r="G19" s="25"/>
    </row>
    <row r="20" spans="1:7" x14ac:dyDescent="0.25">
      <c r="A20" s="17"/>
      <c r="B20" s="4"/>
      <c r="C20" s="16"/>
      <c r="D20" s="17"/>
      <c r="E20" s="18"/>
      <c r="F20" s="4"/>
      <c r="G20" s="24"/>
    </row>
    <row r="21" spans="1:7" x14ac:dyDescent="0.25">
      <c r="A21" s="20"/>
      <c r="B21" s="23"/>
      <c r="C21" s="19"/>
      <c r="D21" s="20"/>
      <c r="E21" s="21"/>
      <c r="F21" s="5"/>
      <c r="G21" s="25"/>
    </row>
    <row r="22" spans="1:7" x14ac:dyDescent="0.25">
      <c r="A22" s="17"/>
      <c r="B22" s="4"/>
      <c r="C22" s="16"/>
      <c r="D22" s="17"/>
      <c r="E22" s="18"/>
      <c r="F22" s="4"/>
      <c r="G22" s="24"/>
    </row>
    <row r="23" spans="1:7" x14ac:dyDescent="0.25">
      <c r="A23" s="17"/>
      <c r="B23" s="4"/>
      <c r="C23" s="16"/>
      <c r="D23" s="17"/>
      <c r="E23" s="18"/>
      <c r="F23" s="4"/>
      <c r="G23" s="24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E3E4FA-962A-4583-94AB-2B5042B44222}">
  <sheetPr codeName="Feuil3">
    <pageSetUpPr fitToPage="1"/>
  </sheetPr>
  <dimension ref="A1:Q52"/>
  <sheetViews>
    <sheetView tabSelected="1" zoomScale="60" zoomScaleNormal="60" zoomScaleSheetLayoutView="25" workbookViewId="0">
      <selection activeCell="G8" sqref="G8"/>
    </sheetView>
  </sheetViews>
  <sheetFormatPr baseColWidth="10" defaultRowHeight="15" outlineLevelRow="1" x14ac:dyDescent="0.25"/>
  <cols>
    <col min="1" max="1" width="13" customWidth="1"/>
    <col min="2" max="2" width="5.42578125" customWidth="1"/>
    <col min="3" max="3" width="47" customWidth="1"/>
    <col min="4" max="4" width="14.42578125" customWidth="1"/>
    <col min="5" max="5" width="15.42578125" style="1" customWidth="1"/>
    <col min="6" max="6" width="15.7109375" style="1" customWidth="1"/>
    <col min="7" max="7" width="14.5703125" style="1" customWidth="1"/>
    <col min="8" max="9" width="17.85546875" style="1" customWidth="1"/>
    <col min="10" max="10" width="20.28515625" style="33" customWidth="1"/>
    <col min="11" max="11" width="26" customWidth="1"/>
    <col min="12" max="12" width="18.5703125" customWidth="1"/>
    <col min="13" max="14" width="4.42578125" customWidth="1"/>
    <col min="15" max="15" width="14.5703125" customWidth="1"/>
  </cols>
  <sheetData>
    <row r="1" spans="1:17" ht="31.5" customHeight="1" outlineLevel="1" x14ac:dyDescent="0.5">
      <c r="A1" s="45" t="s">
        <v>5</v>
      </c>
      <c r="B1" s="45"/>
      <c r="C1" s="46"/>
      <c r="D1" s="73"/>
      <c r="E1" s="73"/>
      <c r="F1" s="73"/>
      <c r="G1" s="73"/>
      <c r="H1" s="73"/>
      <c r="I1" s="73"/>
      <c r="J1" s="48"/>
      <c r="K1" s="49"/>
      <c r="L1" s="49"/>
      <c r="M1" s="10"/>
      <c r="N1" s="10"/>
      <c r="O1" s="7" t="s">
        <v>232</v>
      </c>
      <c r="P1" s="8"/>
    </row>
    <row r="2" spans="1:17" ht="22.5" customHeight="1" outlineLevel="1" x14ac:dyDescent="0.5">
      <c r="A2" s="50" t="s">
        <v>6</v>
      </c>
      <c r="B2" s="50"/>
      <c r="C2" s="46"/>
      <c r="D2" s="74" t="s">
        <v>10</v>
      </c>
      <c r="E2" s="74"/>
      <c r="F2" s="74"/>
      <c r="G2" s="74"/>
      <c r="H2" s="74"/>
      <c r="I2" s="74"/>
      <c r="J2" s="51"/>
      <c r="K2" s="52" t="s">
        <v>11</v>
      </c>
      <c r="L2" s="52"/>
      <c r="M2" s="10"/>
      <c r="O2" s="7"/>
      <c r="P2" s="8"/>
    </row>
    <row r="3" spans="1:17" ht="64.5" customHeight="1" outlineLevel="1" x14ac:dyDescent="0.5">
      <c r="A3" s="50" t="s">
        <v>7</v>
      </c>
      <c r="B3" s="50"/>
      <c r="C3" s="46"/>
      <c r="D3" s="74"/>
      <c r="E3" s="74"/>
      <c r="F3" s="74"/>
      <c r="G3" s="74"/>
      <c r="H3" s="74"/>
      <c r="I3" s="74"/>
      <c r="J3" s="51"/>
      <c r="K3" s="53"/>
      <c r="L3" s="54"/>
      <c r="M3" s="10"/>
      <c r="O3" s="7"/>
      <c r="P3" s="8"/>
      <c r="Q3">
        <v>13</v>
      </c>
    </row>
    <row r="4" spans="1:17" ht="31.5" outlineLevel="1" x14ac:dyDescent="0.5">
      <c r="A4" s="50"/>
      <c r="B4" s="50"/>
      <c r="C4" s="46"/>
      <c r="D4" s="47"/>
      <c r="E4" s="47"/>
      <c r="F4" s="47"/>
      <c r="G4" s="47"/>
      <c r="H4" s="47"/>
      <c r="I4" s="47"/>
      <c r="J4" s="48"/>
      <c r="K4" s="55"/>
      <c r="L4" s="56"/>
      <c r="M4" s="10"/>
      <c r="O4" s="15"/>
      <c r="P4" s="8"/>
    </row>
    <row r="5" spans="1:17" ht="29.25" customHeight="1" outlineLevel="1" x14ac:dyDescent="0.5">
      <c r="A5" s="50" t="s">
        <v>8</v>
      </c>
      <c r="B5" s="57"/>
      <c r="C5" s="46"/>
      <c r="D5" s="49"/>
      <c r="E5" s="58"/>
      <c r="F5" s="58"/>
      <c r="G5" s="58"/>
      <c r="H5" s="58"/>
      <c r="I5" s="58"/>
      <c r="J5" s="48"/>
      <c r="K5" s="59" t="str">
        <f>IF(K3="","",VLOOKUP(K3,Base_de_Clients[#All],7,FALSE))</f>
        <v/>
      </c>
      <c r="L5" s="56"/>
      <c r="M5" s="10"/>
    </row>
    <row r="6" spans="1:17" ht="18.75" customHeight="1" outlineLevel="1" x14ac:dyDescent="0.5">
      <c r="A6" s="60" t="s">
        <v>9</v>
      </c>
      <c r="B6" s="61"/>
      <c r="C6" s="46"/>
      <c r="D6" s="49"/>
      <c r="E6" s="58"/>
      <c r="F6" s="58"/>
      <c r="G6" s="58"/>
      <c r="H6" s="58"/>
      <c r="I6" s="58"/>
      <c r="J6" s="48"/>
      <c r="K6" s="59" t="str">
        <f>IF(K4="","",VLOOKUP(K4,Base_de_Clients[#All],8,FALSE))</f>
        <v/>
      </c>
      <c r="L6" s="56"/>
      <c r="M6" s="10"/>
      <c r="Q6">
        <v>15</v>
      </c>
    </row>
    <row r="7" spans="1:17" ht="66.75" customHeight="1" outlineLevel="1" x14ac:dyDescent="0.5">
      <c r="A7" s="60"/>
      <c r="B7" s="61"/>
      <c r="C7" s="46"/>
      <c r="D7" s="49"/>
      <c r="E7" s="58"/>
      <c r="F7" s="58"/>
      <c r="G7" s="58"/>
      <c r="H7" s="58"/>
      <c r="I7" s="58"/>
      <c r="J7" s="71">
        <v>12</v>
      </c>
      <c r="K7" s="62"/>
      <c r="L7" s="63"/>
      <c r="M7" s="10"/>
    </row>
    <row r="8" spans="1:17" ht="20.25" customHeight="1" outlineLevel="1" x14ac:dyDescent="0.5">
      <c r="A8" s="64"/>
      <c r="B8" s="64"/>
      <c r="C8" s="39" t="s">
        <v>3</v>
      </c>
      <c r="D8" s="65">
        <f ca="1">TODAY()+1</f>
        <v>43560</v>
      </c>
      <c r="E8" s="58"/>
      <c r="F8" s="58"/>
      <c r="G8" s="50"/>
      <c r="H8" s="50"/>
      <c r="I8" s="58"/>
      <c r="J8" s="48"/>
      <c r="K8" s="49"/>
      <c r="L8" s="49"/>
      <c r="M8" s="10"/>
      <c r="N8" s="10"/>
    </row>
    <row r="9" spans="1:17" ht="21.75" customHeight="1" outlineLevel="1" x14ac:dyDescent="0.5">
      <c r="A9" s="49"/>
      <c r="B9" s="49"/>
      <c r="C9" s="64"/>
      <c r="D9" s="66"/>
      <c r="E9" s="58"/>
      <c r="F9" s="58"/>
      <c r="G9" s="58"/>
      <c r="H9" s="58"/>
      <c r="I9" s="58"/>
      <c r="J9" s="48"/>
      <c r="K9" s="49"/>
      <c r="L9" s="49"/>
      <c r="M9" s="10"/>
      <c r="N9" s="10"/>
      <c r="Q9">
        <v>19</v>
      </c>
    </row>
    <row r="10" spans="1:17" ht="21.75" customHeight="1" outlineLevel="1" x14ac:dyDescent="0.5">
      <c r="A10" s="49"/>
      <c r="B10" s="49"/>
      <c r="C10" s="39" t="s">
        <v>13</v>
      </c>
      <c r="D10" s="64" t="str">
        <f>IF(K3="","",VLOOKUP($K$3,Base_de_Clients[#All],2,FALSE))</f>
        <v/>
      </c>
      <c r="E10" s="58"/>
      <c r="F10" s="58"/>
      <c r="G10" s="58"/>
      <c r="H10" s="58"/>
      <c r="I10" s="58"/>
      <c r="J10" s="48"/>
      <c r="K10" s="49"/>
      <c r="L10" s="49"/>
      <c r="M10" s="10"/>
      <c r="N10" s="10"/>
    </row>
    <row r="11" spans="1:17" ht="21.75" customHeight="1" outlineLevel="1" x14ac:dyDescent="0.5">
      <c r="A11" s="67">
        <v>1</v>
      </c>
      <c r="B11" s="49"/>
      <c r="C11" s="75" t="s">
        <v>12</v>
      </c>
      <c r="D11" s="76">
        <v>1</v>
      </c>
      <c r="E11" s="58"/>
      <c r="F11" s="58"/>
      <c r="G11" s="58"/>
      <c r="H11" s="58"/>
      <c r="I11" s="58"/>
      <c r="J11" s="48"/>
      <c r="K11" s="49"/>
      <c r="L11" s="49"/>
      <c r="M11" s="10"/>
      <c r="N11" s="10"/>
    </row>
    <row r="12" spans="1:17" ht="22.5" customHeight="1" outlineLevel="1" x14ac:dyDescent="0.5">
      <c r="A12" s="49"/>
      <c r="B12" s="49"/>
      <c r="C12" s="57" t="s">
        <v>2</v>
      </c>
      <c r="D12" s="58">
        <f>COUNTA(Saisie_Commande[Désignation])</f>
        <v>0</v>
      </c>
      <c r="E12" s="58"/>
      <c r="F12" s="58"/>
      <c r="G12" s="58"/>
      <c r="H12" s="58"/>
      <c r="I12" s="58"/>
      <c r="J12" s="48"/>
      <c r="K12" s="49"/>
      <c r="L12" s="49"/>
      <c r="M12" s="10"/>
      <c r="N12" s="10"/>
    </row>
    <row r="13" spans="1:17" ht="49.5" customHeight="1" outlineLevel="1" x14ac:dyDescent="0.5">
      <c r="A13" s="12"/>
      <c r="B13" s="12"/>
      <c r="C13" s="12"/>
      <c r="D13" s="12"/>
      <c r="E13" s="13"/>
      <c r="F13" s="13"/>
      <c r="G13" s="13"/>
      <c r="H13" s="13"/>
      <c r="I13" s="13"/>
      <c r="J13" s="77" t="s">
        <v>234</v>
      </c>
      <c r="K13" s="12"/>
      <c r="L13" s="12"/>
      <c r="M13" s="10"/>
      <c r="N13" s="10"/>
    </row>
    <row r="14" spans="1:17" ht="89.25" customHeight="1" x14ac:dyDescent="0.3">
      <c r="A14" s="12"/>
      <c r="B14" s="12"/>
      <c r="C14" s="39" t="s">
        <v>14</v>
      </c>
      <c r="D14" s="39" t="s">
        <v>15</v>
      </c>
      <c r="E14" s="39" t="s">
        <v>230</v>
      </c>
      <c r="F14" s="39" t="s">
        <v>229</v>
      </c>
      <c r="G14" s="39" t="s">
        <v>16</v>
      </c>
      <c r="H14" s="39" t="s">
        <v>231</v>
      </c>
      <c r="I14" s="39" t="s">
        <v>17</v>
      </c>
      <c r="J14" s="78" t="s">
        <v>233</v>
      </c>
      <c r="K14" s="39" t="s">
        <v>22</v>
      </c>
      <c r="L14" s="39" t="s">
        <v>18</v>
      </c>
      <c r="M14" s="11"/>
      <c r="N14" s="11"/>
      <c r="O14" s="11"/>
    </row>
    <row r="15" spans="1:17" ht="28.5" customHeight="1" x14ac:dyDescent="0.3">
      <c r="A15" s="12"/>
      <c r="B15" s="12"/>
      <c r="C15" s="40"/>
      <c r="D15" s="40"/>
      <c r="E15" s="41" t="str">
        <f>IF(Saisie_Commande[[#This Row],[Désignation]]="","",IF(Saisie_Commande[[#This Row],[Unité de facturation]]&lt;&gt;"kilo","",VLOOKUP(C15,Base_Articles[],2,FALSE)))</f>
        <v/>
      </c>
      <c r="F15" s="41" t="str">
        <f>IF(Saisie_Commande[[#This Row],[Désignation]]="","",VLOOKUP(C15,Base_Articles[],3,FALSE))</f>
        <v/>
      </c>
      <c r="G15" s="41" t="str">
        <f>IF(Saisie_Commande[[#This Row],[Désignation]]="","",IF(Saisie_Commande[[#This Row],[Unité de facturation]]&lt;&gt;"kilo","",Saisie_Commande[[#This Row],[Nombre de colis]]*Saisie_Commande[[#This Row],[kg/colis ]]))</f>
        <v/>
      </c>
      <c r="H15" s="41" t="str">
        <f>IF(Saisie_Commande[[#This Row],[Désignation]]="","",IF(Saisie_Commande[[#This Row],[Unité de facturation]]="kilo","",Saisie_Commande[[#This Row],[Nombre de colis]]*Saisie_Commande[[#This Row],[piece par colis]]))</f>
        <v/>
      </c>
      <c r="I15" s="41" t="str">
        <f>IF(Saisie_Commande[[#This Row],[Désignation]]="","",VLOOKUP(C15,Base_Articles[#All],5,FALSE))</f>
        <v/>
      </c>
      <c r="J15" s="42" t="str">
        <f>IF(Saisie_Commande[[#This Row],[Désignation]]="","",VLOOKUP($C15,Base_Articles[#All],4,FALSE))</f>
        <v/>
      </c>
      <c r="K15" s="43" t="str">
        <f>IF(Saisie_Commande[[#This Row],[Désignation]]="","",Saisie_Commande[[#This Row],[prix de vente unitaire standard]])</f>
        <v/>
      </c>
      <c r="L15" s="44" t="str">
        <f>IF(C15="","",IF(Saisie_Commande[[#This Row],[Unité de facturation]]&lt;&gt;"kilo",Saisie_Commande[[#This Row],[nb pieces totales livrées]]*Saisie_Commande[[#This Row],[prix de vente unitaire standard]],Saisie_Commande[[#This Row],[Nombre de colis]]*Saisie_Commande[[#This Row],[kg/colis ]]*Saisie_Commande[[#This Row],[prix de vente unitaire final]]))</f>
        <v/>
      </c>
      <c r="M15" s="11"/>
      <c r="N15" s="11"/>
      <c r="O15" s="11"/>
    </row>
    <row r="16" spans="1:17" ht="28.5" customHeight="1" x14ac:dyDescent="0.3">
      <c r="A16" s="12"/>
      <c r="B16" s="12"/>
      <c r="C16" s="40"/>
      <c r="D16" s="40"/>
      <c r="E16" s="41" t="str">
        <f>IF(Saisie_Commande[[#This Row],[Désignation]]="","",IF(Saisie_Commande[[#This Row],[Unité de facturation]]&lt;&gt;"kilo","",VLOOKUP(C16,Base_Articles[],2,FALSE)))</f>
        <v/>
      </c>
      <c r="F16" s="41" t="str">
        <f>IF(Saisie_Commande[[#This Row],[Désignation]]="","",VLOOKUP(C16,Base_Articles[],3,FALSE))</f>
        <v/>
      </c>
      <c r="G16" s="41" t="str">
        <f>IF(Saisie_Commande[[#This Row],[Désignation]]="","",IF(Saisie_Commande[[#This Row],[Unité de facturation]]&lt;&gt;"kilo","",Saisie_Commande[[#This Row],[Nombre de colis]]*Saisie_Commande[[#This Row],[kg/colis ]]))</f>
        <v/>
      </c>
      <c r="H16" s="41" t="str">
        <f>IF(Saisie_Commande[[#This Row],[Désignation]]="","",IF(Saisie_Commande[[#This Row],[Unité de facturation]]="kilo","",Saisie_Commande[[#This Row],[Nombre de colis]]*Saisie_Commande[[#This Row],[piece par colis]]))</f>
        <v/>
      </c>
      <c r="I16" s="41" t="str">
        <f>IF(Saisie_Commande[[#This Row],[Désignation]]="","",VLOOKUP(C16,Base_Articles[#All],5,FALSE))</f>
        <v/>
      </c>
      <c r="J16" s="42" t="str">
        <f>IF(Saisie_Commande[[#This Row],[Désignation]]="","",VLOOKUP($C16,Base_Articles[#All],4,FALSE))</f>
        <v/>
      </c>
      <c r="K16" s="43" t="str">
        <f>IF(Saisie_Commande[[#This Row],[Désignation]]="","",Saisie_Commande[[#This Row],[prix de vente unitaire standard]])</f>
        <v/>
      </c>
      <c r="L16" s="44" t="str">
        <f>IF(C16="","",IF(Saisie_Commande[[#This Row],[Unité de facturation]]&lt;&gt;"kilo",Saisie_Commande[[#This Row],[nb pieces totales livrées]]*Saisie_Commande[[#This Row],[prix de vente unitaire standard]],Saisie_Commande[[#This Row],[Nombre de colis]]*Saisie_Commande[[#This Row],[kg/colis ]]*Saisie_Commande[[#This Row],[prix de vente unitaire final]]))</f>
        <v/>
      </c>
      <c r="M16" s="11"/>
      <c r="N16" s="11"/>
      <c r="O16" s="11"/>
    </row>
    <row r="17" spans="1:17" ht="28.5" customHeight="1" x14ac:dyDescent="0.3">
      <c r="A17" s="12"/>
      <c r="B17" s="12"/>
      <c r="C17" s="40"/>
      <c r="D17" s="40"/>
      <c r="E17" s="41" t="str">
        <f>IF(Saisie_Commande[[#This Row],[Désignation]]="","",IF(Saisie_Commande[[#This Row],[Unité de facturation]]&lt;&gt;"kilo","",VLOOKUP(C17,Base_Articles[],2,FALSE)))</f>
        <v/>
      </c>
      <c r="F17" s="41" t="str">
        <f>IF(Saisie_Commande[[#This Row],[Désignation]]="","",VLOOKUP(C17,Base_Articles[],3,FALSE))</f>
        <v/>
      </c>
      <c r="G17" s="41" t="str">
        <f>IF(Saisie_Commande[[#This Row],[Désignation]]="","",IF(Saisie_Commande[[#This Row],[Unité de facturation]]&lt;&gt;"kilo","",Saisie_Commande[[#This Row],[Nombre de colis]]*Saisie_Commande[[#This Row],[kg/colis ]]))</f>
        <v/>
      </c>
      <c r="H17" s="41" t="str">
        <f>IF(Saisie_Commande[[#This Row],[Désignation]]="","",IF(Saisie_Commande[[#This Row],[Unité de facturation]]="kilo","",Saisie_Commande[[#This Row],[Nombre de colis]]*Saisie_Commande[[#This Row],[piece par colis]]))</f>
        <v/>
      </c>
      <c r="I17" s="41" t="str">
        <f>IF(Saisie_Commande[[#This Row],[Désignation]]="","",VLOOKUP(C17,Base_Articles[#All],5,FALSE))</f>
        <v/>
      </c>
      <c r="J17" s="42" t="str">
        <f>IF(Saisie_Commande[[#This Row],[Désignation]]="","",VLOOKUP($C17,Base_Articles[#All],4,FALSE))</f>
        <v/>
      </c>
      <c r="K17" s="43" t="str">
        <f>IF(Saisie_Commande[[#This Row],[Désignation]]="","",Saisie_Commande[[#This Row],[prix de vente unitaire standard]])</f>
        <v/>
      </c>
      <c r="L17" s="44" t="str">
        <f>IF(C17="","",IF(Saisie_Commande[[#This Row],[Unité de facturation]]&lt;&gt;"kilo",Saisie_Commande[[#This Row],[nb pieces totales livrées]]*Saisie_Commande[[#This Row],[prix de vente unitaire standard]],Saisie_Commande[[#This Row],[Nombre de colis]]*Saisie_Commande[[#This Row],[kg/colis ]]*Saisie_Commande[[#This Row],[prix de vente unitaire final]]))</f>
        <v/>
      </c>
      <c r="M17" s="11"/>
      <c r="N17" s="11"/>
      <c r="O17" s="11"/>
    </row>
    <row r="18" spans="1:17" ht="28.5" customHeight="1" x14ac:dyDescent="0.3">
      <c r="A18" s="12"/>
      <c r="B18" s="12"/>
      <c r="C18" s="40"/>
      <c r="D18" s="40"/>
      <c r="E18" s="41" t="str">
        <f>IF(Saisie_Commande[[#This Row],[Désignation]]="","",IF(Saisie_Commande[[#This Row],[Unité de facturation]]&lt;&gt;"kilo","",VLOOKUP(C18,Base_Articles[],2,FALSE)))</f>
        <v/>
      </c>
      <c r="F18" s="41" t="str">
        <f>IF(Saisie_Commande[[#This Row],[Désignation]]="","",VLOOKUP(C18,Base_Articles[],3,FALSE))</f>
        <v/>
      </c>
      <c r="G18" s="41" t="str">
        <f>IF(Saisie_Commande[[#This Row],[Désignation]]="","",IF(Saisie_Commande[[#This Row],[Unité de facturation]]&lt;&gt;"kilo","",Saisie_Commande[[#This Row],[Nombre de colis]]*Saisie_Commande[[#This Row],[kg/colis ]]))</f>
        <v/>
      </c>
      <c r="H18" s="41" t="str">
        <f>IF(Saisie_Commande[[#This Row],[Désignation]]="","",IF(Saisie_Commande[[#This Row],[Unité de facturation]]="kilo","",Saisie_Commande[[#This Row],[Nombre de colis]]*Saisie_Commande[[#This Row],[piece par colis]]))</f>
        <v/>
      </c>
      <c r="I18" s="41" t="str">
        <f>IF(Saisie_Commande[[#This Row],[Désignation]]="","",VLOOKUP(C18,Base_Articles[#All],5,FALSE))</f>
        <v/>
      </c>
      <c r="J18" s="42" t="str">
        <f>IF(Saisie_Commande[[#This Row],[Désignation]]="","",VLOOKUP($C18,Base_Articles[#All],4,FALSE))</f>
        <v/>
      </c>
      <c r="K18" s="43" t="str">
        <f>IF(Saisie_Commande[[#This Row],[Désignation]]="","",Saisie_Commande[[#This Row],[prix de vente unitaire standard]])</f>
        <v/>
      </c>
      <c r="L18" s="44" t="str">
        <f>IF(C18="","",IF(Saisie_Commande[[#This Row],[Unité de facturation]]&lt;&gt;"kilo",Saisie_Commande[[#This Row],[nb pieces totales livrées]]*Saisie_Commande[[#This Row],[prix de vente unitaire standard]],Saisie_Commande[[#This Row],[Nombre de colis]]*Saisie_Commande[[#This Row],[kg/colis ]]*Saisie_Commande[[#This Row],[prix de vente unitaire final]]))</f>
        <v/>
      </c>
      <c r="M18" s="11"/>
      <c r="N18" s="11"/>
      <c r="O18" s="11"/>
      <c r="Q18" s="14">
        <v>1</v>
      </c>
    </row>
    <row r="19" spans="1:17" ht="28.5" customHeight="1" x14ac:dyDescent="0.3">
      <c r="A19" s="12"/>
      <c r="B19" s="12"/>
      <c r="C19" s="40"/>
      <c r="D19" s="40"/>
      <c r="E19" s="41" t="str">
        <f>IF(Saisie_Commande[[#This Row],[Désignation]]="","",IF(Saisie_Commande[[#This Row],[Unité de facturation]]&lt;&gt;"kilo","",VLOOKUP(C19,Base_Articles[],2,FALSE)))</f>
        <v/>
      </c>
      <c r="F19" s="41" t="str">
        <f>IF(Saisie_Commande[[#This Row],[Désignation]]="","",VLOOKUP(C19,Base_Articles[],3,FALSE))</f>
        <v/>
      </c>
      <c r="G19" s="41" t="str">
        <f>IF(Saisie_Commande[[#This Row],[Désignation]]="","",IF(Saisie_Commande[[#This Row],[Unité de facturation]]&lt;&gt;"kilo","",Saisie_Commande[[#This Row],[Nombre de colis]]*Saisie_Commande[[#This Row],[kg/colis ]]))</f>
        <v/>
      </c>
      <c r="H19" s="41" t="str">
        <f>IF(Saisie_Commande[[#This Row],[Désignation]]="","",IF(Saisie_Commande[[#This Row],[Unité de facturation]]="kilo","",Saisie_Commande[[#This Row],[Nombre de colis]]*Saisie_Commande[[#This Row],[piece par colis]]))</f>
        <v/>
      </c>
      <c r="I19" s="41" t="str">
        <f>IF(Saisie_Commande[[#This Row],[Désignation]]="","",VLOOKUP(C19,Base_Articles[#All],5,FALSE))</f>
        <v/>
      </c>
      <c r="J19" s="42" t="str">
        <f>IF(Saisie_Commande[[#This Row],[Désignation]]="","",VLOOKUP($C19,Base_Articles[#All],4,FALSE))</f>
        <v/>
      </c>
      <c r="K19" s="43" t="str">
        <f>IF(Saisie_Commande[[#This Row],[Désignation]]="","",Saisie_Commande[[#This Row],[prix de vente unitaire standard]])</f>
        <v/>
      </c>
      <c r="L19" s="44" t="str">
        <f>IF(C19="","",IF(Saisie_Commande[[#This Row],[Unité de facturation]]&lt;&gt;"kilo",Saisie_Commande[[#This Row],[nb pieces totales livrées]]*Saisie_Commande[[#This Row],[prix de vente unitaire standard]],Saisie_Commande[[#This Row],[Nombre de colis]]*Saisie_Commande[[#This Row],[kg/colis ]]*Saisie_Commande[[#This Row],[prix de vente unitaire final]]))</f>
        <v/>
      </c>
      <c r="M19" s="11"/>
      <c r="N19" s="11"/>
      <c r="O19" s="11"/>
    </row>
    <row r="20" spans="1:17" ht="28.5" customHeight="1" x14ac:dyDescent="0.3">
      <c r="A20" s="12"/>
      <c r="B20" s="12"/>
      <c r="C20" s="40"/>
      <c r="D20" s="40"/>
      <c r="E20" s="41" t="str">
        <f>IF(Saisie_Commande[[#This Row],[Désignation]]="","",IF(Saisie_Commande[[#This Row],[Unité de facturation]]&lt;&gt;"kilo","",VLOOKUP(C20,Base_Articles[],2,FALSE)))</f>
        <v/>
      </c>
      <c r="F20" s="41" t="str">
        <f>IF(Saisie_Commande[[#This Row],[Désignation]]="","",VLOOKUP(C20,Base_Articles[],3,FALSE))</f>
        <v/>
      </c>
      <c r="G20" s="41" t="str">
        <f>IF(Saisie_Commande[[#This Row],[Désignation]]="","",IF(Saisie_Commande[[#This Row],[Unité de facturation]]&lt;&gt;"kilo","",Saisie_Commande[[#This Row],[Nombre de colis]]*Saisie_Commande[[#This Row],[kg/colis ]]))</f>
        <v/>
      </c>
      <c r="H20" s="41" t="str">
        <f>IF(Saisie_Commande[[#This Row],[Désignation]]="","",IF(Saisie_Commande[[#This Row],[Unité de facturation]]="kilo","",Saisie_Commande[[#This Row],[Nombre de colis]]*Saisie_Commande[[#This Row],[piece par colis]]))</f>
        <v/>
      </c>
      <c r="I20" s="41" t="str">
        <f>IF(Saisie_Commande[[#This Row],[Désignation]]="","",VLOOKUP(C20,Base_Articles[#All],5,FALSE))</f>
        <v/>
      </c>
      <c r="J20" s="42" t="str">
        <f>IF(Saisie_Commande[[#This Row],[Désignation]]="","",VLOOKUP($C20,Base_Articles[#All],4,FALSE))</f>
        <v/>
      </c>
      <c r="K20" s="43" t="str">
        <f>IF(Saisie_Commande[[#This Row],[Désignation]]="","",Saisie_Commande[[#This Row],[prix de vente unitaire standard]])</f>
        <v/>
      </c>
      <c r="L20" s="44" t="str">
        <f>IF(C20="","",IF(Saisie_Commande[[#This Row],[Unité de facturation]]&lt;&gt;"kilo",Saisie_Commande[[#This Row],[nb pieces totales livrées]]*Saisie_Commande[[#This Row],[prix de vente unitaire standard]],Saisie_Commande[[#This Row],[Nombre de colis]]*Saisie_Commande[[#This Row],[kg/colis ]]*Saisie_Commande[[#This Row],[prix de vente unitaire final]]))</f>
        <v/>
      </c>
      <c r="M20" s="11"/>
      <c r="N20" s="11"/>
      <c r="O20" s="11"/>
    </row>
    <row r="21" spans="1:17" ht="28.5" customHeight="1" x14ac:dyDescent="0.3">
      <c r="A21" s="12"/>
      <c r="B21" s="12"/>
      <c r="C21" s="40"/>
      <c r="D21" s="40"/>
      <c r="E21" s="41" t="str">
        <f>IF(Saisie_Commande[[#This Row],[Désignation]]="","",IF(Saisie_Commande[[#This Row],[Unité de facturation]]&lt;&gt;"kilo","",VLOOKUP(C21,Base_Articles[],2,FALSE)))</f>
        <v/>
      </c>
      <c r="F21" s="41" t="str">
        <f>IF(Saisie_Commande[[#This Row],[Désignation]]="","",VLOOKUP(C21,Base_Articles[],3,FALSE))</f>
        <v/>
      </c>
      <c r="G21" s="41" t="str">
        <f>IF(Saisie_Commande[[#This Row],[Désignation]]="","",IF(Saisie_Commande[[#This Row],[Unité de facturation]]&lt;&gt;"kilo","",Saisie_Commande[[#This Row],[Nombre de colis]]*Saisie_Commande[[#This Row],[kg/colis ]]))</f>
        <v/>
      </c>
      <c r="H21" s="41" t="str">
        <f>IF(Saisie_Commande[[#This Row],[Désignation]]="","",IF(Saisie_Commande[[#This Row],[Unité de facturation]]="kilo","",Saisie_Commande[[#This Row],[Nombre de colis]]*Saisie_Commande[[#This Row],[piece par colis]]))</f>
        <v/>
      </c>
      <c r="I21" s="41" t="str">
        <f>IF(Saisie_Commande[[#This Row],[Désignation]]="","",VLOOKUP(C21,Base_Articles[#All],5,FALSE))</f>
        <v/>
      </c>
      <c r="J21" s="42" t="str">
        <f>IF(Saisie_Commande[[#This Row],[Désignation]]="","",VLOOKUP($C21,Base_Articles[#All],4,FALSE))</f>
        <v/>
      </c>
      <c r="K21" s="43" t="str">
        <f>IF(Saisie_Commande[[#This Row],[Désignation]]="","",Saisie_Commande[[#This Row],[prix de vente unitaire standard]])</f>
        <v/>
      </c>
      <c r="L21" s="44" t="str">
        <f>IF(C21="","",IF(Saisie_Commande[[#This Row],[Unité de facturation]]&lt;&gt;"kilo",Saisie_Commande[[#This Row],[nb pieces totales livrées]]*Saisie_Commande[[#This Row],[prix de vente unitaire standard]],Saisie_Commande[[#This Row],[Nombre de colis]]*Saisie_Commande[[#This Row],[kg/colis ]]*Saisie_Commande[[#This Row],[prix de vente unitaire final]]))</f>
        <v/>
      </c>
      <c r="M21" s="11"/>
      <c r="N21" s="11"/>
      <c r="O21" s="11"/>
    </row>
    <row r="22" spans="1:17" ht="28.5" customHeight="1" x14ac:dyDescent="0.3">
      <c r="A22" s="12"/>
      <c r="B22" s="12"/>
      <c r="C22" s="40"/>
      <c r="D22" s="40"/>
      <c r="E22" s="41" t="str">
        <f>IF(Saisie_Commande[[#This Row],[Désignation]]="","",IF(Saisie_Commande[[#This Row],[Unité de facturation]]&lt;&gt;"kilo","",VLOOKUP(C22,Base_Articles[],2,FALSE)))</f>
        <v/>
      </c>
      <c r="F22" s="41" t="str">
        <f>IF(Saisie_Commande[[#This Row],[Désignation]]="","",VLOOKUP(C22,Base_Articles[],3,FALSE))</f>
        <v/>
      </c>
      <c r="G22" s="41" t="str">
        <f>IF(Saisie_Commande[[#This Row],[Désignation]]="","",IF(Saisie_Commande[[#This Row],[Unité de facturation]]&lt;&gt;"kilo","",Saisie_Commande[[#This Row],[Nombre de colis]]*Saisie_Commande[[#This Row],[kg/colis ]]))</f>
        <v/>
      </c>
      <c r="H22" s="41" t="str">
        <f>IF(Saisie_Commande[[#This Row],[Désignation]]="","",IF(Saisie_Commande[[#This Row],[Unité de facturation]]="kilo","",Saisie_Commande[[#This Row],[Nombre de colis]]*Saisie_Commande[[#This Row],[piece par colis]]))</f>
        <v/>
      </c>
      <c r="I22" s="41" t="str">
        <f>IF(Saisie_Commande[[#This Row],[Désignation]]="","",VLOOKUP(C22,Base_Articles[#All],5,FALSE))</f>
        <v/>
      </c>
      <c r="J22" s="42" t="str">
        <f>IF(Saisie_Commande[[#This Row],[Désignation]]="","",VLOOKUP($C22,Base_Articles[#All],4,FALSE))</f>
        <v/>
      </c>
      <c r="K22" s="43" t="str">
        <f>IF(Saisie_Commande[[#This Row],[Désignation]]="","",Saisie_Commande[[#This Row],[prix de vente unitaire standard]])</f>
        <v/>
      </c>
      <c r="L22" s="44" t="str">
        <f>IF(C22="","",IF(Saisie_Commande[[#This Row],[Unité de facturation]]&lt;&gt;"kilo",Saisie_Commande[[#This Row],[nb pieces totales livrées]]*Saisie_Commande[[#This Row],[prix de vente unitaire standard]],Saisie_Commande[[#This Row],[Nombre de colis]]*Saisie_Commande[[#This Row],[kg/colis ]]*Saisie_Commande[[#This Row],[prix de vente unitaire final]]))</f>
        <v/>
      </c>
      <c r="M22" s="11"/>
      <c r="N22" s="11"/>
      <c r="O22" s="11"/>
    </row>
    <row r="23" spans="1:17" ht="28.5" customHeight="1" x14ac:dyDescent="0.3">
      <c r="A23" s="12"/>
      <c r="B23" s="12"/>
      <c r="C23" s="40"/>
      <c r="D23" s="40"/>
      <c r="E23" s="41" t="str">
        <f>IF(Saisie_Commande[[#This Row],[Désignation]]="","",IF(Saisie_Commande[[#This Row],[Unité de facturation]]&lt;&gt;"kilo","",VLOOKUP(C23,Base_Articles[],2,FALSE)))</f>
        <v/>
      </c>
      <c r="F23" s="41" t="str">
        <f>IF(Saisie_Commande[[#This Row],[Désignation]]="","",VLOOKUP(C23,Base_Articles[],3,FALSE))</f>
        <v/>
      </c>
      <c r="G23" s="41" t="str">
        <f>IF(Saisie_Commande[[#This Row],[Désignation]]="","",IF(Saisie_Commande[[#This Row],[Unité de facturation]]&lt;&gt;"kilo","",Saisie_Commande[[#This Row],[Nombre de colis]]*Saisie_Commande[[#This Row],[kg/colis ]]))</f>
        <v/>
      </c>
      <c r="H23" s="41" t="str">
        <f>IF(Saisie_Commande[[#This Row],[Désignation]]="","",IF(Saisie_Commande[[#This Row],[Unité de facturation]]="kilo","",Saisie_Commande[[#This Row],[Nombre de colis]]*Saisie_Commande[[#This Row],[piece par colis]]))</f>
        <v/>
      </c>
      <c r="I23" s="41" t="str">
        <f>IF(Saisie_Commande[[#This Row],[Désignation]]="","",VLOOKUP(C23,Base_Articles[#All],5,FALSE))</f>
        <v/>
      </c>
      <c r="J23" s="42" t="str">
        <f>IF(Saisie_Commande[[#This Row],[Désignation]]="","",VLOOKUP($C23,Base_Articles[#All],4,FALSE))</f>
        <v/>
      </c>
      <c r="K23" s="43" t="str">
        <f>IF(Saisie_Commande[[#This Row],[Désignation]]="","",Saisie_Commande[[#This Row],[prix de vente unitaire standard]])</f>
        <v/>
      </c>
      <c r="L23" s="44" t="str">
        <f>IF(C23="","",IF(Saisie_Commande[[#This Row],[Unité de facturation]]&lt;&gt;"kilo",Saisie_Commande[[#This Row],[nb pieces totales livrées]]*Saisie_Commande[[#This Row],[prix de vente unitaire standard]],Saisie_Commande[[#This Row],[Nombre de colis]]*Saisie_Commande[[#This Row],[kg/colis ]]*Saisie_Commande[[#This Row],[prix de vente unitaire final]]))</f>
        <v/>
      </c>
      <c r="M23" s="11"/>
      <c r="N23" s="11"/>
      <c r="O23" s="11"/>
    </row>
    <row r="24" spans="1:17" ht="28.5" customHeight="1" x14ac:dyDescent="0.3">
      <c r="A24" s="12"/>
      <c r="B24" s="12"/>
      <c r="C24" s="40"/>
      <c r="D24" s="40"/>
      <c r="E24" s="41" t="str">
        <f>IF(Saisie_Commande[[#This Row],[Désignation]]="","",IF(Saisie_Commande[[#This Row],[Unité de facturation]]&lt;&gt;"kilo","",VLOOKUP(C24,Base_Articles[],2,FALSE)))</f>
        <v/>
      </c>
      <c r="F24" s="41" t="str">
        <f>IF(Saisie_Commande[[#This Row],[Désignation]]="","",VLOOKUP(C24,Base_Articles[],3,FALSE))</f>
        <v/>
      </c>
      <c r="G24" s="41" t="str">
        <f>IF(Saisie_Commande[[#This Row],[Désignation]]="","",IF(Saisie_Commande[[#This Row],[Unité de facturation]]&lt;&gt;"kilo","",Saisie_Commande[[#This Row],[Nombre de colis]]*Saisie_Commande[[#This Row],[kg/colis ]]))</f>
        <v/>
      </c>
      <c r="H24" s="41" t="str">
        <f>IF(Saisie_Commande[[#This Row],[Désignation]]="","",IF(Saisie_Commande[[#This Row],[Unité de facturation]]="kilo","",Saisie_Commande[[#This Row],[Nombre de colis]]*Saisie_Commande[[#This Row],[piece par colis]]))</f>
        <v/>
      </c>
      <c r="I24" s="41" t="str">
        <f>IF(Saisie_Commande[[#This Row],[Désignation]]="","",VLOOKUP(C24,Base_Articles[#All],5,FALSE))</f>
        <v/>
      </c>
      <c r="J24" s="42" t="str">
        <f>IF(Saisie_Commande[[#This Row],[Désignation]]="","",VLOOKUP($C24,Base_Articles[#All],4,FALSE))</f>
        <v/>
      </c>
      <c r="K24" s="43" t="str">
        <f>IF(Saisie_Commande[[#This Row],[Désignation]]="","",Saisie_Commande[[#This Row],[prix de vente unitaire standard]])</f>
        <v/>
      </c>
      <c r="L24" s="44" t="str">
        <f>IF(C24="","",IF(Saisie_Commande[[#This Row],[Unité de facturation]]&lt;&gt;"kilo",Saisie_Commande[[#This Row],[nb pieces totales livrées]]*Saisie_Commande[[#This Row],[prix de vente unitaire standard]],Saisie_Commande[[#This Row],[Nombre de colis]]*Saisie_Commande[[#This Row],[kg/colis ]]*Saisie_Commande[[#This Row],[prix de vente unitaire final]]))</f>
        <v/>
      </c>
      <c r="M24" s="11"/>
      <c r="N24" s="11"/>
      <c r="O24" s="11"/>
    </row>
    <row r="25" spans="1:17" ht="28.5" customHeight="1" x14ac:dyDescent="0.3">
      <c r="A25" s="12"/>
      <c r="B25" s="12"/>
      <c r="C25" s="40"/>
      <c r="D25" s="40"/>
      <c r="E25" s="41" t="str">
        <f>IF(Saisie_Commande[[#This Row],[Désignation]]="","",IF(Saisie_Commande[[#This Row],[Unité de facturation]]&lt;&gt;"kilo","",VLOOKUP(C25,Base_Articles[],2,FALSE)))</f>
        <v/>
      </c>
      <c r="F25" s="41" t="str">
        <f>IF(Saisie_Commande[[#This Row],[Désignation]]="","",VLOOKUP(C25,Base_Articles[],3,FALSE))</f>
        <v/>
      </c>
      <c r="G25" s="41" t="str">
        <f>IF(Saisie_Commande[[#This Row],[Désignation]]="","",IF(Saisie_Commande[[#This Row],[Unité de facturation]]&lt;&gt;"kilo","",Saisie_Commande[[#This Row],[Nombre de colis]]*Saisie_Commande[[#This Row],[kg/colis ]]))</f>
        <v/>
      </c>
      <c r="H25" s="41" t="str">
        <f>IF(Saisie_Commande[[#This Row],[Désignation]]="","",IF(Saisie_Commande[[#This Row],[Unité de facturation]]="kilo","",Saisie_Commande[[#This Row],[Nombre de colis]]*Saisie_Commande[[#This Row],[piece par colis]]))</f>
        <v/>
      </c>
      <c r="I25" s="41" t="str">
        <f>IF(Saisie_Commande[[#This Row],[Désignation]]="","",VLOOKUP(C25,Base_Articles[#All],5,FALSE))</f>
        <v/>
      </c>
      <c r="J25" s="42" t="str">
        <f>IF(Saisie_Commande[[#This Row],[Désignation]]="","",VLOOKUP($C25,Base_Articles[#All],4,FALSE))</f>
        <v/>
      </c>
      <c r="K25" s="43" t="str">
        <f>IF(Saisie_Commande[[#This Row],[Désignation]]="","",Saisie_Commande[[#This Row],[prix de vente unitaire standard]])</f>
        <v/>
      </c>
      <c r="L25" s="44" t="str">
        <f>IF(C25="","",IF(Saisie_Commande[[#This Row],[Unité de facturation]]&lt;&gt;"kilo",Saisie_Commande[[#This Row],[nb pieces totales livrées]]*Saisie_Commande[[#This Row],[prix de vente unitaire standard]],Saisie_Commande[[#This Row],[Nombre de colis]]*Saisie_Commande[[#This Row],[kg/colis ]]*Saisie_Commande[[#This Row],[prix de vente unitaire final]]))</f>
        <v/>
      </c>
      <c r="M25" s="11"/>
      <c r="N25" s="11"/>
      <c r="O25" s="11"/>
    </row>
    <row r="26" spans="1:17" ht="28.5" customHeight="1" x14ac:dyDescent="0.3">
      <c r="A26" s="12"/>
      <c r="B26" s="12"/>
      <c r="C26" s="40"/>
      <c r="D26" s="40"/>
      <c r="E26" s="41" t="str">
        <f>IF(Saisie_Commande[[#This Row],[Désignation]]="","",IF(Saisie_Commande[[#This Row],[Unité de facturation]]&lt;&gt;"kilo","",VLOOKUP(C26,Base_Articles[],2,FALSE)))</f>
        <v/>
      </c>
      <c r="F26" s="41" t="str">
        <f>IF(Saisie_Commande[[#This Row],[Désignation]]="","",VLOOKUP(C26,Base_Articles[],3,FALSE))</f>
        <v/>
      </c>
      <c r="G26" s="41" t="str">
        <f>IF(Saisie_Commande[[#This Row],[Désignation]]="","",IF(Saisie_Commande[[#This Row],[Unité de facturation]]&lt;&gt;"kilo","",Saisie_Commande[[#This Row],[Nombre de colis]]*Saisie_Commande[[#This Row],[kg/colis ]]))</f>
        <v/>
      </c>
      <c r="H26" s="41" t="str">
        <f>IF(Saisie_Commande[[#This Row],[Désignation]]="","",IF(Saisie_Commande[[#This Row],[Unité de facturation]]="kilo","",Saisie_Commande[[#This Row],[Nombre de colis]]*Saisie_Commande[[#This Row],[piece par colis]]))</f>
        <v/>
      </c>
      <c r="I26" s="41" t="str">
        <f>IF(Saisie_Commande[[#This Row],[Désignation]]="","",VLOOKUP(C26,Base_Articles[#All],5,FALSE))</f>
        <v/>
      </c>
      <c r="J26" s="42" t="str">
        <f>IF(Saisie_Commande[[#This Row],[Désignation]]="","",VLOOKUP($C26,Base_Articles[#All],4,FALSE))</f>
        <v/>
      </c>
      <c r="K26" s="43" t="str">
        <f>IF(Saisie_Commande[[#This Row],[Désignation]]="","",Saisie_Commande[[#This Row],[prix de vente unitaire standard]])</f>
        <v/>
      </c>
      <c r="L26" s="44" t="str">
        <f>IF(C26="","",IF(Saisie_Commande[[#This Row],[Unité de facturation]]&lt;&gt;"kilo",Saisie_Commande[[#This Row],[nb pieces totales livrées]]*Saisie_Commande[[#This Row],[prix de vente unitaire standard]],Saisie_Commande[[#This Row],[Nombre de colis]]*Saisie_Commande[[#This Row],[kg/colis ]]*Saisie_Commande[[#This Row],[prix de vente unitaire final]]))</f>
        <v/>
      </c>
      <c r="M26" s="11"/>
      <c r="N26" s="11"/>
      <c r="O26" s="11"/>
    </row>
    <row r="27" spans="1:17" ht="28.5" customHeight="1" x14ac:dyDescent="0.3">
      <c r="A27" s="12"/>
      <c r="B27" s="12"/>
      <c r="C27" s="40"/>
      <c r="D27" s="40"/>
      <c r="E27" s="41" t="str">
        <f>IF(Saisie_Commande[[#This Row],[Désignation]]="","",IF(Saisie_Commande[[#This Row],[Unité de facturation]]&lt;&gt;"kilo","",VLOOKUP(C27,Base_Articles[],2,FALSE)))</f>
        <v/>
      </c>
      <c r="F27" s="41" t="str">
        <f>IF(Saisie_Commande[[#This Row],[Désignation]]="","",VLOOKUP(C27,Base_Articles[],3,FALSE))</f>
        <v/>
      </c>
      <c r="G27" s="41" t="str">
        <f>IF(Saisie_Commande[[#This Row],[Désignation]]="","",IF(Saisie_Commande[[#This Row],[Unité de facturation]]&lt;&gt;"kilo","",Saisie_Commande[[#This Row],[Nombre de colis]]*Saisie_Commande[[#This Row],[kg/colis ]]))</f>
        <v/>
      </c>
      <c r="H27" s="41" t="str">
        <f>IF(Saisie_Commande[[#This Row],[Désignation]]="","",IF(Saisie_Commande[[#This Row],[Unité de facturation]]="kilo","",Saisie_Commande[[#This Row],[Nombre de colis]]*Saisie_Commande[[#This Row],[piece par colis]]))</f>
        <v/>
      </c>
      <c r="I27" s="41" t="str">
        <f>IF(Saisie_Commande[[#This Row],[Désignation]]="","",VLOOKUP(C27,Base_Articles[#All],5,FALSE))</f>
        <v/>
      </c>
      <c r="J27" s="42" t="str">
        <f>IF(Saisie_Commande[[#This Row],[Désignation]]="","",VLOOKUP($C27,Base_Articles[#All],4,FALSE))</f>
        <v/>
      </c>
      <c r="K27" s="43" t="str">
        <f>IF(Saisie_Commande[[#This Row],[Désignation]]="","",Saisie_Commande[[#This Row],[prix de vente unitaire standard]])</f>
        <v/>
      </c>
      <c r="L27" s="44" t="str">
        <f>IF(C27="","",IF(Saisie_Commande[[#This Row],[Unité de facturation]]&lt;&gt;"kilo",Saisie_Commande[[#This Row],[nb pieces totales livrées]]*Saisie_Commande[[#This Row],[prix de vente unitaire standard]],Saisie_Commande[[#This Row],[Nombre de colis]]*Saisie_Commande[[#This Row],[kg/colis ]]*Saisie_Commande[[#This Row],[prix de vente unitaire final]]))</f>
        <v/>
      </c>
      <c r="M27" s="11"/>
      <c r="N27" s="11"/>
      <c r="O27" s="11"/>
    </row>
    <row r="28" spans="1:17" ht="28.5" customHeight="1" x14ac:dyDescent="0.3">
      <c r="A28" s="12"/>
      <c r="B28" s="12"/>
      <c r="C28" s="40"/>
      <c r="D28" s="40"/>
      <c r="E28" s="41" t="str">
        <f>IF(Saisie_Commande[[#This Row],[Désignation]]="","",IF(Saisie_Commande[[#This Row],[Unité de facturation]]&lt;&gt;"kilo","",VLOOKUP(C28,Base_Articles[],2,FALSE)))</f>
        <v/>
      </c>
      <c r="F28" s="41" t="str">
        <f>IF(Saisie_Commande[[#This Row],[Désignation]]="","",VLOOKUP(C28,Base_Articles[],3,FALSE))</f>
        <v/>
      </c>
      <c r="G28" s="41" t="str">
        <f>IF(Saisie_Commande[[#This Row],[Désignation]]="","",IF(Saisie_Commande[[#This Row],[Unité de facturation]]&lt;&gt;"kilo","",Saisie_Commande[[#This Row],[Nombre de colis]]*Saisie_Commande[[#This Row],[kg/colis ]]))</f>
        <v/>
      </c>
      <c r="H28" s="41" t="str">
        <f>IF(Saisie_Commande[[#This Row],[Désignation]]="","",IF(Saisie_Commande[[#This Row],[Unité de facturation]]="kilo","",Saisie_Commande[[#This Row],[Nombre de colis]]*Saisie_Commande[[#This Row],[piece par colis]]))</f>
        <v/>
      </c>
      <c r="I28" s="41" t="str">
        <f>IF(Saisie_Commande[[#This Row],[Désignation]]="","",VLOOKUP(C28,Base_Articles[#All],5,FALSE))</f>
        <v/>
      </c>
      <c r="J28" s="42" t="str">
        <f>IF(Saisie_Commande[[#This Row],[Désignation]]="","",VLOOKUP($C28,Base_Articles[#All],4,FALSE))</f>
        <v/>
      </c>
      <c r="K28" s="43" t="str">
        <f>IF(Saisie_Commande[[#This Row],[Désignation]]="","",Saisie_Commande[[#This Row],[prix de vente unitaire standard]])</f>
        <v/>
      </c>
      <c r="L28" s="44" t="str">
        <f>IF(C28="","",IF(Saisie_Commande[[#This Row],[Unité de facturation]]&lt;&gt;"kilo",Saisie_Commande[[#This Row],[nb pieces totales livrées]]*Saisie_Commande[[#This Row],[prix de vente unitaire standard]],Saisie_Commande[[#This Row],[Nombre de colis]]*Saisie_Commande[[#This Row],[kg/colis ]]*Saisie_Commande[[#This Row],[prix de vente unitaire final]]))</f>
        <v/>
      </c>
      <c r="M28" s="11"/>
      <c r="N28" s="11"/>
      <c r="O28" s="11"/>
    </row>
    <row r="29" spans="1:17" ht="28.5" customHeight="1" x14ac:dyDescent="0.3">
      <c r="A29" s="12"/>
      <c r="B29" s="12"/>
      <c r="C29" s="40"/>
      <c r="D29" s="40"/>
      <c r="E29" s="41" t="str">
        <f>IF(Saisie_Commande[[#This Row],[Désignation]]="","",IF(Saisie_Commande[[#This Row],[Unité de facturation]]&lt;&gt;"kilo","",VLOOKUP(C29,Base_Articles[],2,FALSE)))</f>
        <v/>
      </c>
      <c r="F29" s="41" t="str">
        <f>IF(Saisie_Commande[[#This Row],[Désignation]]="","",VLOOKUP(C29,Base_Articles[],3,FALSE))</f>
        <v/>
      </c>
      <c r="G29" s="41" t="str">
        <f>IF(Saisie_Commande[[#This Row],[Désignation]]="","",IF(Saisie_Commande[[#This Row],[Unité de facturation]]&lt;&gt;"kilo","",Saisie_Commande[[#This Row],[Nombre de colis]]*Saisie_Commande[[#This Row],[kg/colis ]]))</f>
        <v/>
      </c>
      <c r="H29" s="41" t="str">
        <f>IF(Saisie_Commande[[#This Row],[Désignation]]="","",IF(Saisie_Commande[[#This Row],[Unité de facturation]]="kilo","",Saisie_Commande[[#This Row],[Nombre de colis]]*Saisie_Commande[[#This Row],[piece par colis]]))</f>
        <v/>
      </c>
      <c r="I29" s="41" t="str">
        <f>IF(Saisie_Commande[[#This Row],[Désignation]]="","",VLOOKUP(C29,Base_Articles[#All],5,FALSE))</f>
        <v/>
      </c>
      <c r="J29" s="42" t="str">
        <f>IF(Saisie_Commande[[#This Row],[Désignation]]="","",VLOOKUP($C29,Base_Articles[#All],4,FALSE))</f>
        <v/>
      </c>
      <c r="K29" s="43" t="str">
        <f>IF(Saisie_Commande[[#This Row],[Désignation]]="","",Saisie_Commande[[#This Row],[prix de vente unitaire standard]])</f>
        <v/>
      </c>
      <c r="L29" s="44" t="str">
        <f>IF(C29="","",IF(Saisie_Commande[[#This Row],[Unité de facturation]]&lt;&gt;"kilo",Saisie_Commande[[#This Row],[nb pieces totales livrées]]*Saisie_Commande[[#This Row],[prix de vente unitaire standard]],Saisie_Commande[[#This Row],[Nombre de colis]]*Saisie_Commande[[#This Row],[kg/colis ]]*Saisie_Commande[[#This Row],[prix de vente unitaire final]]))</f>
        <v/>
      </c>
      <c r="M29" s="11"/>
      <c r="N29" s="11"/>
      <c r="O29" s="11"/>
    </row>
    <row r="30" spans="1:17" ht="28.5" customHeight="1" x14ac:dyDescent="0.3">
      <c r="A30" s="12"/>
      <c r="B30" s="12"/>
      <c r="C30" s="40"/>
      <c r="D30" s="40"/>
      <c r="E30" s="41" t="str">
        <f>IF(Saisie_Commande[[#This Row],[Désignation]]="","",IF(Saisie_Commande[[#This Row],[Unité de facturation]]&lt;&gt;"kilo","",VLOOKUP(C30,Base_Articles[],2,FALSE)))</f>
        <v/>
      </c>
      <c r="F30" s="41" t="str">
        <f>IF(Saisie_Commande[[#This Row],[Désignation]]="","",VLOOKUP(C30,Base_Articles[],3,FALSE))</f>
        <v/>
      </c>
      <c r="G30" s="41" t="str">
        <f>IF(Saisie_Commande[[#This Row],[Désignation]]="","",IF(Saisie_Commande[[#This Row],[Unité de facturation]]&lt;&gt;"kilo","",Saisie_Commande[[#This Row],[Nombre de colis]]*Saisie_Commande[[#This Row],[kg/colis ]]))</f>
        <v/>
      </c>
      <c r="H30" s="41" t="str">
        <f>IF(Saisie_Commande[[#This Row],[Désignation]]="","",IF(Saisie_Commande[[#This Row],[Unité de facturation]]="kilo","",Saisie_Commande[[#This Row],[Nombre de colis]]*Saisie_Commande[[#This Row],[piece par colis]]))</f>
        <v/>
      </c>
      <c r="I30" s="41" t="str">
        <f>IF(Saisie_Commande[[#This Row],[Désignation]]="","",VLOOKUP(C30,Base_Articles[#All],5,FALSE))</f>
        <v/>
      </c>
      <c r="J30" s="42" t="str">
        <f>IF(Saisie_Commande[[#This Row],[Désignation]]="","",VLOOKUP($C30,Base_Articles[#All],4,FALSE))</f>
        <v/>
      </c>
      <c r="K30" s="43" t="str">
        <f>IF(Saisie_Commande[[#This Row],[Désignation]]="","",Saisie_Commande[[#This Row],[prix de vente unitaire standard]])</f>
        <v/>
      </c>
      <c r="L30" s="44" t="str">
        <f>IF(C30="","",IF(Saisie_Commande[[#This Row],[Unité de facturation]]&lt;&gt;"kilo",Saisie_Commande[[#This Row],[nb pieces totales livrées]]*Saisie_Commande[[#This Row],[prix de vente unitaire standard]],Saisie_Commande[[#This Row],[Nombre de colis]]*Saisie_Commande[[#This Row],[kg/colis ]]*Saisie_Commande[[#This Row],[prix de vente unitaire final]]))</f>
        <v/>
      </c>
      <c r="M30" s="11"/>
      <c r="N30" s="11"/>
      <c r="O30" s="11"/>
    </row>
    <row r="31" spans="1:17" ht="28.5" customHeight="1" x14ac:dyDescent="0.3">
      <c r="A31" s="12"/>
      <c r="B31" s="12"/>
      <c r="C31" s="40"/>
      <c r="D31" s="40"/>
      <c r="E31" s="41" t="str">
        <f>IF(Saisie_Commande[[#This Row],[Désignation]]="","",IF(Saisie_Commande[[#This Row],[Unité de facturation]]&lt;&gt;"kilo","",VLOOKUP(C31,Base_Articles[],2,FALSE)))</f>
        <v/>
      </c>
      <c r="F31" s="41" t="str">
        <f>IF(Saisie_Commande[[#This Row],[Désignation]]="","",VLOOKUP(C31,Base_Articles[],3,FALSE))</f>
        <v/>
      </c>
      <c r="G31" s="41" t="str">
        <f>IF(Saisie_Commande[[#This Row],[Désignation]]="","",IF(Saisie_Commande[[#This Row],[Unité de facturation]]&lt;&gt;"kilo","",Saisie_Commande[[#This Row],[Nombre de colis]]*Saisie_Commande[[#This Row],[kg/colis ]]))</f>
        <v/>
      </c>
      <c r="H31" s="41" t="str">
        <f>IF(Saisie_Commande[[#This Row],[Désignation]]="","",IF(Saisie_Commande[[#This Row],[Unité de facturation]]="kilo","",Saisie_Commande[[#This Row],[Nombre de colis]]*Saisie_Commande[[#This Row],[piece par colis]]))</f>
        <v/>
      </c>
      <c r="I31" s="41" t="str">
        <f>IF(Saisie_Commande[[#This Row],[Désignation]]="","",VLOOKUP(C31,Base_Articles[#All],5,FALSE))</f>
        <v/>
      </c>
      <c r="J31" s="42" t="str">
        <f>IF(Saisie_Commande[[#This Row],[Désignation]]="","",VLOOKUP($C31,Base_Articles[#All],4,FALSE))</f>
        <v/>
      </c>
      <c r="K31" s="43" t="str">
        <f>IF(Saisie_Commande[[#This Row],[Désignation]]="","",Saisie_Commande[[#This Row],[prix de vente unitaire standard]])</f>
        <v/>
      </c>
      <c r="L31" s="44" t="str">
        <f>IF(C31="","",IF(Saisie_Commande[[#This Row],[Unité de facturation]]&lt;&gt;"kilo",Saisie_Commande[[#This Row],[nb pieces totales livrées]]*Saisie_Commande[[#This Row],[prix de vente unitaire standard]],Saisie_Commande[[#This Row],[Nombre de colis]]*Saisie_Commande[[#This Row],[kg/colis ]]*Saisie_Commande[[#This Row],[prix de vente unitaire final]]))</f>
        <v/>
      </c>
      <c r="M31" s="11"/>
      <c r="N31" s="11"/>
      <c r="O31" s="11"/>
    </row>
    <row r="32" spans="1:17" ht="28.5" customHeight="1" x14ac:dyDescent="0.3">
      <c r="A32" s="12"/>
      <c r="B32" s="12"/>
      <c r="C32" s="40"/>
      <c r="D32" s="40"/>
      <c r="E32" s="41" t="str">
        <f>IF(Saisie_Commande[[#This Row],[Désignation]]="","",IF(Saisie_Commande[[#This Row],[Unité de facturation]]&lt;&gt;"kilo","",VLOOKUP(C32,Base_Articles[],2,FALSE)))</f>
        <v/>
      </c>
      <c r="F32" s="41" t="str">
        <f>IF(Saisie_Commande[[#This Row],[Désignation]]="","",VLOOKUP(C32,Base_Articles[],3,FALSE))</f>
        <v/>
      </c>
      <c r="G32" s="41" t="str">
        <f>IF(Saisie_Commande[[#This Row],[Désignation]]="","",IF(Saisie_Commande[[#This Row],[Unité de facturation]]&lt;&gt;"kilo","",Saisie_Commande[[#This Row],[Nombre de colis]]*Saisie_Commande[[#This Row],[kg/colis ]]))</f>
        <v/>
      </c>
      <c r="H32" s="41" t="str">
        <f>IF(Saisie_Commande[[#This Row],[Désignation]]="","",IF(Saisie_Commande[[#This Row],[Unité de facturation]]="kilo","",Saisie_Commande[[#This Row],[Nombre de colis]]*Saisie_Commande[[#This Row],[piece par colis]]))</f>
        <v/>
      </c>
      <c r="I32" s="41" t="str">
        <f>IF(Saisie_Commande[[#This Row],[Désignation]]="","",VLOOKUP(C32,Base_Articles[#All],5,FALSE))</f>
        <v/>
      </c>
      <c r="J32" s="42" t="str">
        <f>IF(Saisie_Commande[[#This Row],[Désignation]]="","",VLOOKUP($C32,Base_Articles[#All],4,FALSE))</f>
        <v/>
      </c>
      <c r="K32" s="43" t="str">
        <f>IF(Saisie_Commande[[#This Row],[Désignation]]="","",Saisie_Commande[[#This Row],[prix de vente unitaire standard]])</f>
        <v/>
      </c>
      <c r="L32" s="44" t="str">
        <f>IF(C32="","",IF(Saisie_Commande[[#This Row],[Unité de facturation]]&lt;&gt;"kilo",Saisie_Commande[[#This Row],[nb pieces totales livrées]]*Saisie_Commande[[#This Row],[prix de vente unitaire standard]],Saisie_Commande[[#This Row],[Nombre de colis]]*Saisie_Commande[[#This Row],[kg/colis ]]*Saisie_Commande[[#This Row],[prix de vente unitaire final]]))</f>
        <v/>
      </c>
      <c r="M32" s="11"/>
      <c r="N32" s="11"/>
      <c r="O32" s="11"/>
    </row>
    <row r="33" spans="1:15" ht="28.5" customHeight="1" x14ac:dyDescent="0.3">
      <c r="A33" s="12"/>
      <c r="B33" s="12"/>
      <c r="C33" s="40"/>
      <c r="D33" s="40"/>
      <c r="E33" s="41" t="str">
        <f>IF(Saisie_Commande[[#This Row],[Désignation]]="","",IF(Saisie_Commande[[#This Row],[Unité de facturation]]&lt;&gt;"kilo","",VLOOKUP(C33,Base_Articles[],2,FALSE)))</f>
        <v/>
      </c>
      <c r="F33" s="41" t="str">
        <f>IF(Saisie_Commande[[#This Row],[Désignation]]="","",VLOOKUP(C33,Base_Articles[],3,FALSE))</f>
        <v/>
      </c>
      <c r="G33" s="41" t="str">
        <f>IF(Saisie_Commande[[#This Row],[Désignation]]="","",IF(Saisie_Commande[[#This Row],[Unité de facturation]]&lt;&gt;"kilo","",Saisie_Commande[[#This Row],[Nombre de colis]]*Saisie_Commande[[#This Row],[kg/colis ]]))</f>
        <v/>
      </c>
      <c r="H33" s="41" t="str">
        <f>IF(Saisie_Commande[[#This Row],[Désignation]]="","",IF(Saisie_Commande[[#This Row],[Unité de facturation]]="kilo","",Saisie_Commande[[#This Row],[Nombre de colis]]*Saisie_Commande[[#This Row],[piece par colis]]))</f>
        <v/>
      </c>
      <c r="I33" s="41" t="str">
        <f>IF(Saisie_Commande[[#This Row],[Désignation]]="","",VLOOKUP(C33,Base_Articles[#All],5,FALSE))</f>
        <v/>
      </c>
      <c r="J33" s="42" t="str">
        <f>IF(Saisie_Commande[[#This Row],[Désignation]]="","",VLOOKUP($C33,Base_Articles[#All],4,FALSE))</f>
        <v/>
      </c>
      <c r="K33" s="43" t="str">
        <f>IF(Saisie_Commande[[#This Row],[Désignation]]="","",Saisie_Commande[[#This Row],[prix de vente unitaire standard]])</f>
        <v/>
      </c>
      <c r="L33" s="44" t="str">
        <f>IF(C33="","",IF(Saisie_Commande[[#This Row],[Unité de facturation]]&lt;&gt;"kilo",Saisie_Commande[[#This Row],[nb pieces totales livrées]]*Saisie_Commande[[#This Row],[prix de vente unitaire standard]],Saisie_Commande[[#This Row],[Nombre de colis]]*Saisie_Commande[[#This Row],[kg/colis ]]*Saisie_Commande[[#This Row],[prix de vente unitaire final]]))</f>
        <v/>
      </c>
      <c r="M33" s="11"/>
      <c r="N33" s="11"/>
      <c r="O33" s="11"/>
    </row>
    <row r="34" spans="1:15" ht="28.5" customHeight="1" x14ac:dyDescent="0.3">
      <c r="A34" s="12"/>
      <c r="B34" s="12"/>
      <c r="C34" s="40"/>
      <c r="D34" s="40"/>
      <c r="E34" s="41" t="str">
        <f>IF(Saisie_Commande[[#This Row],[Désignation]]="","",IF(Saisie_Commande[[#This Row],[Unité de facturation]]&lt;&gt;"kilo","",VLOOKUP(C34,Base_Articles[],2,FALSE)))</f>
        <v/>
      </c>
      <c r="F34" s="41" t="str">
        <f>IF(Saisie_Commande[[#This Row],[Désignation]]="","",VLOOKUP(C34,Base_Articles[],3,FALSE))</f>
        <v/>
      </c>
      <c r="G34" s="41" t="str">
        <f>IF(Saisie_Commande[[#This Row],[Désignation]]="","",IF(Saisie_Commande[[#This Row],[Unité de facturation]]&lt;&gt;"kilo","",Saisie_Commande[[#This Row],[Nombre de colis]]*Saisie_Commande[[#This Row],[kg/colis ]]))</f>
        <v/>
      </c>
      <c r="H34" s="41" t="str">
        <f>IF(Saisie_Commande[[#This Row],[Désignation]]="","",IF(Saisie_Commande[[#This Row],[Unité de facturation]]="kilo","",Saisie_Commande[[#This Row],[Nombre de colis]]*Saisie_Commande[[#This Row],[piece par colis]]))</f>
        <v/>
      </c>
      <c r="I34" s="41" t="str">
        <f>IF(Saisie_Commande[[#This Row],[Désignation]]="","",VLOOKUP(C34,Base_Articles[#All],5,FALSE))</f>
        <v/>
      </c>
      <c r="J34" s="42" t="str">
        <f>IF(Saisie_Commande[[#This Row],[Désignation]]="","",VLOOKUP($C34,Base_Articles[#All],4,FALSE))</f>
        <v/>
      </c>
      <c r="K34" s="43" t="str">
        <f>IF(Saisie_Commande[[#This Row],[Désignation]]="","",Saisie_Commande[[#This Row],[prix de vente unitaire standard]])</f>
        <v/>
      </c>
      <c r="L34" s="44" t="str">
        <f>IF(C34="","",IF(Saisie_Commande[[#This Row],[Unité de facturation]]&lt;&gt;"kilo",Saisie_Commande[[#This Row],[nb pieces totales livrées]]*Saisie_Commande[[#This Row],[prix de vente unitaire standard]],Saisie_Commande[[#This Row],[Nombre de colis]]*Saisie_Commande[[#This Row],[kg/colis ]]*Saisie_Commande[[#This Row],[prix de vente unitaire final]]))</f>
        <v/>
      </c>
      <c r="M34" s="11"/>
      <c r="N34" s="11"/>
      <c r="O34" s="11"/>
    </row>
    <row r="35" spans="1:15" ht="28.5" customHeight="1" x14ac:dyDescent="0.3">
      <c r="A35" s="12"/>
      <c r="B35" s="12"/>
      <c r="C35" s="40"/>
      <c r="D35" s="40"/>
      <c r="E35" s="41" t="str">
        <f>IF(Saisie_Commande[[#This Row],[Désignation]]="","",IF(Saisie_Commande[[#This Row],[Unité de facturation]]&lt;&gt;"kilo","",VLOOKUP(C35,Base_Articles[],2,FALSE)))</f>
        <v/>
      </c>
      <c r="F35" s="41" t="str">
        <f>IF(Saisie_Commande[[#This Row],[Désignation]]="","",VLOOKUP(C35,Base_Articles[],3,FALSE))</f>
        <v/>
      </c>
      <c r="G35" s="41" t="str">
        <f>IF(Saisie_Commande[[#This Row],[Désignation]]="","",IF(Saisie_Commande[[#This Row],[Unité de facturation]]&lt;&gt;"kilo","",Saisie_Commande[[#This Row],[Nombre de colis]]*Saisie_Commande[[#This Row],[kg/colis ]]))</f>
        <v/>
      </c>
      <c r="H35" s="41" t="str">
        <f>IF(Saisie_Commande[[#This Row],[Désignation]]="","",IF(Saisie_Commande[[#This Row],[Unité de facturation]]="kilo","",Saisie_Commande[[#This Row],[Nombre de colis]]*Saisie_Commande[[#This Row],[piece par colis]]))</f>
        <v/>
      </c>
      <c r="I35" s="41" t="str">
        <f>IF(Saisie_Commande[[#This Row],[Désignation]]="","",VLOOKUP(C35,Base_Articles[#All],5,FALSE))</f>
        <v/>
      </c>
      <c r="J35" s="42" t="str">
        <f>IF(Saisie_Commande[[#This Row],[Désignation]]="","",VLOOKUP($C35,Base_Articles[#All],4,FALSE))</f>
        <v/>
      </c>
      <c r="K35" s="43" t="str">
        <f>IF(Saisie_Commande[[#This Row],[Désignation]]="","",Saisie_Commande[[#This Row],[prix de vente unitaire standard]])</f>
        <v/>
      </c>
      <c r="L35" s="44" t="str">
        <f>IF(C35="","",IF(Saisie_Commande[[#This Row],[Unité de facturation]]&lt;&gt;"kilo",Saisie_Commande[[#This Row],[nb pieces totales livrées]]*Saisie_Commande[[#This Row],[prix de vente unitaire standard]],Saisie_Commande[[#This Row],[Nombre de colis]]*Saisie_Commande[[#This Row],[kg/colis ]]*Saisie_Commande[[#This Row],[prix de vente unitaire final]]))</f>
        <v/>
      </c>
      <c r="M35" s="11"/>
      <c r="N35" s="11"/>
      <c r="O35" s="11"/>
    </row>
    <row r="36" spans="1:15" ht="28.5" customHeight="1" x14ac:dyDescent="0.3">
      <c r="A36" s="12"/>
      <c r="B36" s="12"/>
      <c r="C36" s="40"/>
      <c r="D36" s="40"/>
      <c r="E36" s="41" t="str">
        <f>IF(Saisie_Commande[[#This Row],[Désignation]]="","",IF(Saisie_Commande[[#This Row],[Unité de facturation]]&lt;&gt;"kilo","",VLOOKUP(C36,Base_Articles[],2,FALSE)))</f>
        <v/>
      </c>
      <c r="F36" s="41" t="str">
        <f>IF(Saisie_Commande[[#This Row],[Désignation]]="","",VLOOKUP(C36,Base_Articles[],3,FALSE))</f>
        <v/>
      </c>
      <c r="G36" s="41" t="str">
        <f>IF(Saisie_Commande[[#This Row],[Désignation]]="","",IF(Saisie_Commande[[#This Row],[Unité de facturation]]&lt;&gt;"kilo","",Saisie_Commande[[#This Row],[Nombre de colis]]*Saisie_Commande[[#This Row],[kg/colis ]]))</f>
        <v/>
      </c>
      <c r="H36" s="41" t="str">
        <f>IF(Saisie_Commande[[#This Row],[Désignation]]="","",IF(Saisie_Commande[[#This Row],[Unité de facturation]]="kilo","",Saisie_Commande[[#This Row],[Nombre de colis]]*Saisie_Commande[[#This Row],[piece par colis]]))</f>
        <v/>
      </c>
      <c r="I36" s="41" t="str">
        <f>IF(Saisie_Commande[[#This Row],[Désignation]]="","",VLOOKUP(C36,Base_Articles[#All],5,FALSE))</f>
        <v/>
      </c>
      <c r="J36" s="42" t="str">
        <f>IF(Saisie_Commande[[#This Row],[Désignation]]="","",VLOOKUP($C36,Base_Articles[#All],4,FALSE))</f>
        <v/>
      </c>
      <c r="K36" s="43" t="str">
        <f>IF(Saisie_Commande[[#This Row],[Désignation]]="","",Saisie_Commande[[#This Row],[prix de vente unitaire standard]])</f>
        <v/>
      </c>
      <c r="L36" s="44" t="str">
        <f>IF(C36="","",IF(Saisie_Commande[[#This Row],[Unité de facturation]]&lt;&gt;"kilo",Saisie_Commande[[#This Row],[nb pieces totales livrées]]*Saisie_Commande[[#This Row],[prix de vente unitaire standard]],Saisie_Commande[[#This Row],[Nombre de colis]]*Saisie_Commande[[#This Row],[kg/colis ]]*Saisie_Commande[[#This Row],[prix de vente unitaire final]]))</f>
        <v/>
      </c>
      <c r="M36" s="11"/>
      <c r="N36" s="11"/>
      <c r="O36" s="11"/>
    </row>
    <row r="37" spans="1:15" ht="28.5" customHeight="1" x14ac:dyDescent="0.3">
      <c r="A37" s="12"/>
      <c r="B37" s="12"/>
      <c r="C37" s="40"/>
      <c r="D37" s="40"/>
      <c r="E37" s="41" t="str">
        <f>IF(Saisie_Commande[[#This Row],[Désignation]]="","",IF(Saisie_Commande[[#This Row],[Unité de facturation]]&lt;&gt;"kilo","",VLOOKUP(C37,Base_Articles[],2,FALSE)))</f>
        <v/>
      </c>
      <c r="F37" s="41" t="str">
        <f>IF(Saisie_Commande[[#This Row],[Désignation]]="","",VLOOKUP(C37,Base_Articles[],3,FALSE))</f>
        <v/>
      </c>
      <c r="G37" s="41" t="str">
        <f>IF(Saisie_Commande[[#This Row],[Désignation]]="","",IF(Saisie_Commande[[#This Row],[Unité de facturation]]&lt;&gt;"kilo","",Saisie_Commande[[#This Row],[Nombre de colis]]*Saisie_Commande[[#This Row],[kg/colis ]]))</f>
        <v/>
      </c>
      <c r="H37" s="41" t="str">
        <f>IF(Saisie_Commande[[#This Row],[Désignation]]="","",IF(Saisie_Commande[[#This Row],[Unité de facturation]]="kilo","",Saisie_Commande[[#This Row],[Nombre de colis]]*Saisie_Commande[[#This Row],[piece par colis]]))</f>
        <v/>
      </c>
      <c r="I37" s="41" t="str">
        <f>IF(Saisie_Commande[[#This Row],[Désignation]]="","",VLOOKUP(C37,Base_Articles[#All],5,FALSE))</f>
        <v/>
      </c>
      <c r="J37" s="42" t="str">
        <f>IF(Saisie_Commande[[#This Row],[Désignation]]="","",VLOOKUP($C37,Base_Articles[#All],4,FALSE))</f>
        <v/>
      </c>
      <c r="K37" s="43" t="str">
        <f>IF(Saisie_Commande[[#This Row],[Désignation]]="","",Saisie_Commande[[#This Row],[prix de vente unitaire standard]])</f>
        <v/>
      </c>
      <c r="L37" s="44" t="str">
        <f>IF(C37="","",IF(Saisie_Commande[[#This Row],[Unité de facturation]]&lt;&gt;"kilo",Saisie_Commande[[#This Row],[nb pieces totales livrées]]*Saisie_Commande[[#This Row],[prix de vente unitaire standard]],Saisie_Commande[[#This Row],[Nombre de colis]]*Saisie_Commande[[#This Row],[kg/colis ]]*Saisie_Commande[[#This Row],[prix de vente unitaire final]]))</f>
        <v/>
      </c>
      <c r="M37" s="11"/>
      <c r="N37" s="11"/>
      <c r="O37" s="11"/>
    </row>
    <row r="38" spans="1:15" ht="28.5" customHeight="1" x14ac:dyDescent="0.4">
      <c r="A38" s="12"/>
      <c r="B38" s="12"/>
      <c r="C38" s="40"/>
      <c r="D38" s="40"/>
      <c r="E38" s="41" t="str">
        <f>IF(Saisie_Commande[[#This Row],[Désignation]]="","",IF(Saisie_Commande[[#This Row],[Unité de facturation]]&lt;&gt;"kilo","",VLOOKUP(C38,Base_Articles[],2,FALSE)))</f>
        <v/>
      </c>
      <c r="F38" s="41" t="str">
        <f>IF(Saisie_Commande[[#This Row],[Désignation]]="","",VLOOKUP(C38,Base_Articles[],3,FALSE))</f>
        <v/>
      </c>
      <c r="G38" s="41" t="str">
        <f>IF(Saisie_Commande[[#This Row],[Désignation]]="","",IF(Saisie_Commande[[#This Row],[Unité de facturation]]&lt;&gt;"kilo","",Saisie_Commande[[#This Row],[Nombre de colis]]*Saisie_Commande[[#This Row],[kg/colis ]]))</f>
        <v/>
      </c>
      <c r="H38" s="41" t="str">
        <f>IF(Saisie_Commande[[#This Row],[Désignation]]="","",IF(Saisie_Commande[[#This Row],[Unité de facturation]]="kilo","",Saisie_Commande[[#This Row],[Nombre de colis]]*Saisie_Commande[[#This Row],[piece par colis]]))</f>
        <v/>
      </c>
      <c r="I38" s="41" t="str">
        <f>IF(Saisie_Commande[[#This Row],[Désignation]]="","",VLOOKUP(C38,Base_Articles[#All],5,FALSE))</f>
        <v/>
      </c>
      <c r="J38" s="42" t="str">
        <f>IF(Saisie_Commande[[#This Row],[Désignation]]="","",VLOOKUP($C38,Base_Articles[#All],4,FALSE))</f>
        <v/>
      </c>
      <c r="K38" s="43" t="str">
        <f>IF(Saisie_Commande[[#This Row],[Désignation]]="","",Saisie_Commande[[#This Row],[prix de vente unitaire standard]])</f>
        <v/>
      </c>
      <c r="L38" s="44" t="str">
        <f>IF(C38="","",IF(Saisie_Commande[[#This Row],[Unité de facturation]]&lt;&gt;"kilo",Saisie_Commande[[#This Row],[nb pieces totales livrées]]*Saisie_Commande[[#This Row],[prix de vente unitaire standard]],Saisie_Commande[[#This Row],[Nombre de colis]]*Saisie_Commande[[#This Row],[kg/colis ]]*Saisie_Commande[[#This Row],[prix de vente unitaire final]]))</f>
        <v/>
      </c>
      <c r="M38" s="9"/>
      <c r="N38" s="9"/>
    </row>
    <row r="39" spans="1:15" ht="28.5" customHeight="1" x14ac:dyDescent="0.4">
      <c r="A39" s="12"/>
      <c r="B39" s="12"/>
      <c r="C39" s="40"/>
      <c r="D39" s="40"/>
      <c r="E39" s="41" t="str">
        <f>IF(Saisie_Commande[[#This Row],[Désignation]]="","",IF(Saisie_Commande[[#This Row],[Unité de facturation]]&lt;&gt;"kilo","",VLOOKUP(C39,Base_Articles[],2,FALSE)))</f>
        <v/>
      </c>
      <c r="F39" s="41" t="str">
        <f>IF(Saisie_Commande[[#This Row],[Désignation]]="","",VLOOKUP(C39,Base_Articles[],3,FALSE))</f>
        <v/>
      </c>
      <c r="G39" s="41" t="str">
        <f>IF(Saisie_Commande[[#This Row],[Désignation]]="","",IF(Saisie_Commande[[#This Row],[Unité de facturation]]&lt;&gt;"kilo","",Saisie_Commande[[#This Row],[Nombre de colis]]*Saisie_Commande[[#This Row],[kg/colis ]]))</f>
        <v/>
      </c>
      <c r="H39" s="41" t="str">
        <f>IF(Saisie_Commande[[#This Row],[Désignation]]="","",IF(Saisie_Commande[[#This Row],[Unité de facturation]]="kilo","",Saisie_Commande[[#This Row],[Nombre de colis]]*Saisie_Commande[[#This Row],[piece par colis]]))</f>
        <v/>
      </c>
      <c r="I39" s="41" t="str">
        <f>IF(Saisie_Commande[[#This Row],[Désignation]]="","",VLOOKUP(C39,Base_Articles[#All],5,FALSE))</f>
        <v/>
      </c>
      <c r="J39" s="42" t="str">
        <f>IF(Saisie_Commande[[#This Row],[Désignation]]="","",VLOOKUP($C39,Base_Articles[#All],4,FALSE))</f>
        <v/>
      </c>
      <c r="K39" s="43" t="str">
        <f>IF(Saisie_Commande[[#This Row],[Désignation]]="","",Saisie_Commande[[#This Row],[prix de vente unitaire standard]])</f>
        <v/>
      </c>
      <c r="L39" s="44" t="str">
        <f>IF(C39="","",IF(Saisie_Commande[[#This Row],[Unité de facturation]]&lt;&gt;"kilo",Saisie_Commande[[#This Row],[nb pieces totales livrées]]*Saisie_Commande[[#This Row],[prix de vente unitaire standard]],Saisie_Commande[[#This Row],[Nombre de colis]]*Saisie_Commande[[#This Row],[kg/colis ]]*Saisie_Commande[[#This Row],[prix de vente unitaire final]]))</f>
        <v/>
      </c>
      <c r="M39" s="9"/>
      <c r="N39" s="9"/>
    </row>
    <row r="40" spans="1:15" ht="28.5" customHeight="1" x14ac:dyDescent="0.4">
      <c r="A40" s="12"/>
      <c r="B40" s="12"/>
      <c r="C40" s="40"/>
      <c r="D40" s="40"/>
      <c r="E40" s="41" t="str">
        <f>IF(Saisie_Commande[[#This Row],[Désignation]]="","",IF(Saisie_Commande[[#This Row],[Unité de facturation]]&lt;&gt;"kilo","",VLOOKUP(C40,Base_Articles[],2,FALSE)))</f>
        <v/>
      </c>
      <c r="F40" s="41" t="str">
        <f>IF(Saisie_Commande[[#This Row],[Désignation]]="","",VLOOKUP(C40,Base_Articles[],3,FALSE))</f>
        <v/>
      </c>
      <c r="G40" s="41" t="str">
        <f>IF(Saisie_Commande[[#This Row],[Désignation]]="","",IF(Saisie_Commande[[#This Row],[Unité de facturation]]&lt;&gt;"kilo","",Saisie_Commande[[#This Row],[Nombre de colis]]*Saisie_Commande[[#This Row],[kg/colis ]]))</f>
        <v/>
      </c>
      <c r="H40" s="41" t="str">
        <f>IF(Saisie_Commande[[#This Row],[Désignation]]="","",IF(Saisie_Commande[[#This Row],[Unité de facturation]]="kilo","",Saisie_Commande[[#This Row],[Nombre de colis]]*Saisie_Commande[[#This Row],[piece par colis]]))</f>
        <v/>
      </c>
      <c r="I40" s="41" t="str">
        <f>IF(Saisie_Commande[[#This Row],[Désignation]]="","",VLOOKUP(C40,Base_Articles[#All],5,FALSE))</f>
        <v/>
      </c>
      <c r="J40" s="42" t="str">
        <f>IF(Saisie_Commande[[#This Row],[Désignation]]="","",VLOOKUP($C40,Base_Articles[#All],4,FALSE))</f>
        <v/>
      </c>
      <c r="K40" s="43" t="str">
        <f>IF(Saisie_Commande[[#This Row],[Désignation]]="","",Saisie_Commande[[#This Row],[prix de vente unitaire standard]])</f>
        <v/>
      </c>
      <c r="L40" s="44" t="str">
        <f>IF(C40="","",IF(Saisie_Commande[[#This Row],[Unité de facturation]]&lt;&gt;"kilo",Saisie_Commande[[#This Row],[nb pieces totales livrées]]*Saisie_Commande[[#This Row],[prix de vente unitaire standard]],Saisie_Commande[[#This Row],[Nombre de colis]]*Saisie_Commande[[#This Row],[kg/colis ]]*Saisie_Commande[[#This Row],[prix de vente unitaire final]]))</f>
        <v/>
      </c>
      <c r="M40" s="9"/>
      <c r="N40" s="9"/>
    </row>
    <row r="41" spans="1:15" ht="28.5" customHeight="1" x14ac:dyDescent="0.4">
      <c r="A41" s="12"/>
      <c r="B41" s="12"/>
      <c r="C41" s="40"/>
      <c r="D41" s="40"/>
      <c r="E41" s="41" t="str">
        <f>IF(Saisie_Commande[[#This Row],[Désignation]]="","",IF(Saisie_Commande[[#This Row],[Unité de facturation]]&lt;&gt;"kilo","",VLOOKUP(C41,Base_Articles[],2,FALSE)))</f>
        <v/>
      </c>
      <c r="F41" s="41" t="str">
        <f>IF(Saisie_Commande[[#This Row],[Désignation]]="","",VLOOKUP(C41,Base_Articles[],3,FALSE))</f>
        <v/>
      </c>
      <c r="G41" s="41" t="str">
        <f>IF(Saisie_Commande[[#This Row],[Désignation]]="","",IF(Saisie_Commande[[#This Row],[Unité de facturation]]&lt;&gt;"kilo","",Saisie_Commande[[#This Row],[Nombre de colis]]*Saisie_Commande[[#This Row],[kg/colis ]]))</f>
        <v/>
      </c>
      <c r="H41" s="41" t="str">
        <f>IF(Saisie_Commande[[#This Row],[Désignation]]="","",IF(Saisie_Commande[[#This Row],[Unité de facturation]]="kilo","",Saisie_Commande[[#This Row],[Nombre de colis]]*Saisie_Commande[[#This Row],[piece par colis]]))</f>
        <v/>
      </c>
      <c r="I41" s="41" t="str">
        <f>IF(Saisie_Commande[[#This Row],[Désignation]]="","",VLOOKUP(C41,Base_Articles[#All],5,FALSE))</f>
        <v/>
      </c>
      <c r="J41" s="42" t="str">
        <f>IF(Saisie_Commande[[#This Row],[Désignation]]="","",VLOOKUP($C41,Base_Articles[#All],4,FALSE))</f>
        <v/>
      </c>
      <c r="K41" s="43" t="str">
        <f>IF(Saisie_Commande[[#This Row],[Désignation]]="","",Saisie_Commande[[#This Row],[prix de vente unitaire standard]])</f>
        <v/>
      </c>
      <c r="L41" s="44" t="str">
        <f>IF(C41="","",IF(Saisie_Commande[[#This Row],[Unité de facturation]]&lt;&gt;"kilo",Saisie_Commande[[#This Row],[nb pieces totales livrées]]*Saisie_Commande[[#This Row],[prix de vente unitaire standard]],Saisie_Commande[[#This Row],[Nombre de colis]]*Saisie_Commande[[#This Row],[kg/colis ]]*Saisie_Commande[[#This Row],[prix de vente unitaire final]]))</f>
        <v/>
      </c>
      <c r="M41" s="9"/>
      <c r="N41" s="9"/>
    </row>
    <row r="42" spans="1:15" ht="28.5" customHeight="1" x14ac:dyDescent="0.3">
      <c r="A42" s="12"/>
      <c r="B42" s="12"/>
      <c r="C42" s="40"/>
      <c r="D42" s="40"/>
      <c r="E42" s="41" t="str">
        <f>IF(Saisie_Commande[[#This Row],[Désignation]]="","",IF(Saisie_Commande[[#This Row],[Unité de facturation]]&lt;&gt;"kilo","",VLOOKUP(C42,Base_Articles[],2,FALSE)))</f>
        <v/>
      </c>
      <c r="F42" s="41" t="str">
        <f>IF(Saisie_Commande[[#This Row],[Désignation]]="","",VLOOKUP(C42,Base_Articles[],3,FALSE))</f>
        <v/>
      </c>
      <c r="G42" s="41" t="str">
        <f>IF(Saisie_Commande[[#This Row],[Désignation]]="","",IF(Saisie_Commande[[#This Row],[Unité de facturation]]&lt;&gt;"kilo","",Saisie_Commande[[#This Row],[Nombre de colis]]*Saisie_Commande[[#This Row],[kg/colis ]]))</f>
        <v/>
      </c>
      <c r="H42" s="41" t="str">
        <f>IF(Saisie_Commande[[#This Row],[Désignation]]="","",IF(Saisie_Commande[[#This Row],[Unité de facturation]]="kilo","",Saisie_Commande[[#This Row],[Nombre de colis]]*Saisie_Commande[[#This Row],[piece par colis]]))</f>
        <v/>
      </c>
      <c r="I42" s="41" t="str">
        <f>IF(Saisie_Commande[[#This Row],[Désignation]]="","",VLOOKUP(C42,Base_Articles[#All],5,FALSE))</f>
        <v/>
      </c>
      <c r="J42" s="42" t="str">
        <f>IF(Saisie_Commande[[#This Row],[Désignation]]="","",VLOOKUP($C42,Base_Articles[#All],4,FALSE))</f>
        <v/>
      </c>
      <c r="K42" s="43" t="str">
        <f>IF(Saisie_Commande[[#This Row],[Désignation]]="","",Saisie_Commande[[#This Row],[prix de vente unitaire standard]])</f>
        <v/>
      </c>
      <c r="L42" s="44" t="str">
        <f>IF(C42="","",IF(Saisie_Commande[[#This Row],[Unité de facturation]]&lt;&gt;"kilo",Saisie_Commande[[#This Row],[nb pieces totales livrées]]*Saisie_Commande[[#This Row],[prix de vente unitaire standard]],Saisie_Commande[[#This Row],[Nombre de colis]]*Saisie_Commande[[#This Row],[kg/colis ]]*Saisie_Commande[[#This Row],[prix de vente unitaire final]]))</f>
        <v/>
      </c>
    </row>
    <row r="43" spans="1:15" ht="28.5" customHeight="1" x14ac:dyDescent="0.3">
      <c r="A43" s="12"/>
      <c r="B43" s="12"/>
      <c r="C43" s="40"/>
      <c r="D43" s="40"/>
      <c r="E43" s="41" t="str">
        <f>IF(Saisie_Commande[[#This Row],[Désignation]]="","",IF(Saisie_Commande[[#This Row],[Unité de facturation]]&lt;&gt;"kilo","",VLOOKUP(C43,Base_Articles[],2,FALSE)))</f>
        <v/>
      </c>
      <c r="F43" s="41" t="str">
        <f>IF(Saisie_Commande[[#This Row],[Désignation]]="","",VLOOKUP(C43,Base_Articles[],3,FALSE))</f>
        <v/>
      </c>
      <c r="G43" s="41" t="str">
        <f>IF(Saisie_Commande[[#This Row],[Désignation]]="","",IF(Saisie_Commande[[#This Row],[Unité de facturation]]&lt;&gt;"kilo","",Saisie_Commande[[#This Row],[Nombre de colis]]*Saisie_Commande[[#This Row],[kg/colis ]]))</f>
        <v/>
      </c>
      <c r="H43" s="41" t="str">
        <f>IF(Saisie_Commande[[#This Row],[Désignation]]="","",IF(Saisie_Commande[[#This Row],[Unité de facturation]]="kilo","",Saisie_Commande[[#This Row],[Nombre de colis]]*Saisie_Commande[[#This Row],[piece par colis]]))</f>
        <v/>
      </c>
      <c r="I43" s="41" t="str">
        <f>IF(Saisie_Commande[[#This Row],[Désignation]]="","",VLOOKUP(C43,Base_Articles[#All],5,FALSE))</f>
        <v/>
      </c>
      <c r="J43" s="42" t="str">
        <f>IF(Saisie_Commande[[#This Row],[Désignation]]="","",VLOOKUP($C43,Base_Articles[#All],4,FALSE))</f>
        <v/>
      </c>
      <c r="K43" s="43" t="str">
        <f>IF(Saisie_Commande[[#This Row],[Désignation]]="","",Saisie_Commande[[#This Row],[prix de vente unitaire standard]])</f>
        <v/>
      </c>
      <c r="L43" s="44" t="str">
        <f>IF(C43="","",IF(Saisie_Commande[[#This Row],[Unité de facturation]]&lt;&gt;"kilo",Saisie_Commande[[#This Row],[nb pieces totales livrées]]*Saisie_Commande[[#This Row],[prix de vente unitaire standard]],Saisie_Commande[[#This Row],[Nombre de colis]]*Saisie_Commande[[#This Row],[kg/colis ]]*Saisie_Commande[[#This Row],[prix de vente unitaire final]]))</f>
        <v/>
      </c>
    </row>
    <row r="44" spans="1:15" ht="28.5" customHeight="1" x14ac:dyDescent="0.3">
      <c r="A44" s="12"/>
      <c r="B44" s="12"/>
      <c r="C44" s="40"/>
      <c r="D44" s="40"/>
      <c r="E44" s="41" t="str">
        <f>IF(Saisie_Commande[[#This Row],[Désignation]]="","",IF(Saisie_Commande[[#This Row],[Unité de facturation]]&lt;&gt;"kilo","",VLOOKUP(C44,Base_Articles[],2,FALSE)))</f>
        <v/>
      </c>
      <c r="F44" s="41" t="str">
        <f>IF(Saisie_Commande[[#This Row],[Désignation]]="","",VLOOKUP(C44,Base_Articles[],3,FALSE))</f>
        <v/>
      </c>
      <c r="G44" s="41" t="str">
        <f>IF(Saisie_Commande[[#This Row],[Désignation]]="","",IF(Saisie_Commande[[#This Row],[Unité de facturation]]&lt;&gt;"kilo","",Saisie_Commande[[#This Row],[Nombre de colis]]*Saisie_Commande[[#This Row],[kg/colis ]]))</f>
        <v/>
      </c>
      <c r="H44" s="41" t="str">
        <f>IF(Saisie_Commande[[#This Row],[Désignation]]="","",IF(Saisie_Commande[[#This Row],[Unité de facturation]]="kilo","",Saisie_Commande[[#This Row],[Nombre de colis]]*Saisie_Commande[[#This Row],[piece par colis]]))</f>
        <v/>
      </c>
      <c r="I44" s="41" t="str">
        <f>IF(Saisie_Commande[[#This Row],[Désignation]]="","",VLOOKUP(C44,Base_Articles[#All],5,FALSE))</f>
        <v/>
      </c>
      <c r="J44" s="42" t="str">
        <f>IF(Saisie_Commande[[#This Row],[Désignation]]="","",VLOOKUP($C44,Base_Articles[#All],4,FALSE))</f>
        <v/>
      </c>
      <c r="K44" s="43" t="str">
        <f>IF(Saisie_Commande[[#This Row],[Désignation]]="","",Saisie_Commande[[#This Row],[prix de vente unitaire standard]])</f>
        <v/>
      </c>
      <c r="L44" s="44" t="str">
        <f>IF(C44="","",IF(Saisie_Commande[[#This Row],[Unité de facturation]]&lt;&gt;"kilo",Saisie_Commande[[#This Row],[nb pieces totales livrées]]*Saisie_Commande[[#This Row],[prix de vente unitaire standard]],Saisie_Commande[[#This Row],[Nombre de colis]]*Saisie_Commande[[#This Row],[kg/colis ]]*Saisie_Commande[[#This Row],[prix de vente unitaire final]]))</f>
        <v/>
      </c>
    </row>
    <row r="45" spans="1:15" ht="28.5" customHeight="1" x14ac:dyDescent="0.3">
      <c r="A45" s="12"/>
      <c r="B45" s="12"/>
      <c r="C45" s="40"/>
      <c r="D45" s="40"/>
      <c r="E45" s="41" t="str">
        <f>IF(Saisie_Commande[[#This Row],[Désignation]]="","",IF(Saisie_Commande[[#This Row],[Unité de facturation]]&lt;&gt;"kilo","",VLOOKUP(C45,Base_Articles[],2,FALSE)))</f>
        <v/>
      </c>
      <c r="F45" s="41" t="str">
        <f>IF(Saisie_Commande[[#This Row],[Désignation]]="","",VLOOKUP(C45,Base_Articles[],3,FALSE))</f>
        <v/>
      </c>
      <c r="G45" s="41" t="str">
        <f>IF(Saisie_Commande[[#This Row],[Désignation]]="","",IF(Saisie_Commande[[#This Row],[Unité de facturation]]&lt;&gt;"kilo","",Saisie_Commande[[#This Row],[Nombre de colis]]*Saisie_Commande[[#This Row],[kg/colis ]]))</f>
        <v/>
      </c>
      <c r="H45" s="41" t="str">
        <f>IF(Saisie_Commande[[#This Row],[Désignation]]="","",IF(Saisie_Commande[[#This Row],[Unité de facturation]]="kilo","",Saisie_Commande[[#This Row],[Nombre de colis]]*Saisie_Commande[[#This Row],[piece par colis]]))</f>
        <v/>
      </c>
      <c r="I45" s="41" t="str">
        <f>IF(Saisie_Commande[[#This Row],[Désignation]]="","",VLOOKUP(C45,Base_Articles[#All],5,FALSE))</f>
        <v/>
      </c>
      <c r="J45" s="42" t="str">
        <f>IF(Saisie_Commande[[#This Row],[Désignation]]="","",VLOOKUP($C45,Base_Articles[#All],4,FALSE))</f>
        <v/>
      </c>
      <c r="K45" s="43" t="str">
        <f>IF(Saisie_Commande[[#This Row],[Désignation]]="","",Saisie_Commande[[#This Row],[prix de vente unitaire standard]])</f>
        <v/>
      </c>
      <c r="L45" s="44" t="str">
        <f>IF(C45="","",IF(Saisie_Commande[[#This Row],[Unité de facturation]]&lt;&gt;"kilo",Saisie_Commande[[#This Row],[nb pieces totales livrées]]*Saisie_Commande[[#This Row],[prix de vente unitaire standard]],Saisie_Commande[[#This Row],[Nombre de colis]]*Saisie_Commande[[#This Row],[kg/colis ]]*Saisie_Commande[[#This Row],[prix de vente unitaire final]]))</f>
        <v/>
      </c>
    </row>
    <row r="46" spans="1:15" ht="28.5" customHeight="1" x14ac:dyDescent="0.3">
      <c r="A46" s="12"/>
      <c r="B46" s="12"/>
      <c r="C46" s="40"/>
      <c r="D46" s="40"/>
      <c r="E46" s="41" t="str">
        <f>IF(Saisie_Commande[[#This Row],[Désignation]]="","",IF(Saisie_Commande[[#This Row],[Unité de facturation]]&lt;&gt;"kilo","",VLOOKUP(C46,Base_Articles[],2,FALSE)))</f>
        <v/>
      </c>
      <c r="F46" s="41" t="str">
        <f>IF(Saisie_Commande[[#This Row],[Désignation]]="","",VLOOKUP(C46,Base_Articles[],3,FALSE))</f>
        <v/>
      </c>
      <c r="G46" s="41" t="str">
        <f>IF(Saisie_Commande[[#This Row],[Désignation]]="","",IF(Saisie_Commande[[#This Row],[Unité de facturation]]&lt;&gt;"kilo","",Saisie_Commande[[#This Row],[Nombre de colis]]*Saisie_Commande[[#This Row],[kg/colis ]]))</f>
        <v/>
      </c>
      <c r="H46" s="41" t="str">
        <f>IF(Saisie_Commande[[#This Row],[Désignation]]="","",IF(Saisie_Commande[[#This Row],[Unité de facturation]]="kilo","",Saisie_Commande[[#This Row],[Nombre de colis]]*Saisie_Commande[[#This Row],[piece par colis]]))</f>
        <v/>
      </c>
      <c r="I46" s="41" t="str">
        <f>IF(Saisie_Commande[[#This Row],[Désignation]]="","",VLOOKUP(C46,Base_Articles[#All],5,FALSE))</f>
        <v/>
      </c>
      <c r="J46" s="42" t="str">
        <f>IF(Saisie_Commande[[#This Row],[Désignation]]="","",VLOOKUP($C46,Base_Articles[#All],4,FALSE))</f>
        <v/>
      </c>
      <c r="K46" s="43" t="str">
        <f>IF(Saisie_Commande[[#This Row],[Désignation]]="","",Saisie_Commande[[#This Row],[prix de vente unitaire standard]])</f>
        <v/>
      </c>
      <c r="L46" s="44" t="str">
        <f>IF(C46="","",IF(Saisie_Commande[[#This Row],[Unité de facturation]]&lt;&gt;"kilo",Saisie_Commande[[#This Row],[nb pieces totales livrées]]*Saisie_Commande[[#This Row],[prix de vente unitaire standard]],Saisie_Commande[[#This Row],[Nombre de colis]]*Saisie_Commande[[#This Row],[kg/colis ]]*Saisie_Commande[[#This Row],[prix de vente unitaire final]]))</f>
        <v/>
      </c>
    </row>
    <row r="47" spans="1:15" ht="28.5" customHeight="1" x14ac:dyDescent="0.3">
      <c r="A47" s="12"/>
      <c r="B47" s="12"/>
      <c r="C47" s="40"/>
      <c r="D47" s="40"/>
      <c r="E47" s="41" t="str">
        <f>IF(Saisie_Commande[[#This Row],[Désignation]]="","",IF(Saisie_Commande[[#This Row],[Unité de facturation]]&lt;&gt;"kilo","",VLOOKUP(C47,Base_Articles[],2,FALSE)))</f>
        <v/>
      </c>
      <c r="F47" s="41" t="str">
        <f>IF(Saisie_Commande[[#This Row],[Désignation]]="","",VLOOKUP(C47,Base_Articles[],3,FALSE))</f>
        <v/>
      </c>
      <c r="G47" s="41" t="str">
        <f>IF(Saisie_Commande[[#This Row],[Désignation]]="","",IF(Saisie_Commande[[#This Row],[Unité de facturation]]&lt;&gt;"kilo","",Saisie_Commande[[#This Row],[Nombre de colis]]*Saisie_Commande[[#This Row],[kg/colis ]]))</f>
        <v/>
      </c>
      <c r="H47" s="41" t="str">
        <f>IF(Saisie_Commande[[#This Row],[Désignation]]="","",IF(Saisie_Commande[[#This Row],[Unité de facturation]]="kilo","",Saisie_Commande[[#This Row],[Nombre de colis]]*Saisie_Commande[[#This Row],[piece par colis]]))</f>
        <v/>
      </c>
      <c r="I47" s="41" t="str">
        <f>IF(Saisie_Commande[[#This Row],[Désignation]]="","",VLOOKUP(C47,Base_Articles[#All],5,FALSE))</f>
        <v/>
      </c>
      <c r="J47" s="42" t="str">
        <f>IF(Saisie_Commande[[#This Row],[Désignation]]="","",VLOOKUP($C47,Base_Articles[#All],4,FALSE))</f>
        <v/>
      </c>
      <c r="K47" s="43" t="str">
        <f>IF(Saisie_Commande[[#This Row],[Désignation]]="","",Saisie_Commande[[#This Row],[prix de vente unitaire standard]])</f>
        <v/>
      </c>
      <c r="L47" s="44" t="str">
        <f>IF(C47="","",IF(Saisie_Commande[[#This Row],[Unité de facturation]]&lt;&gt;"kilo",Saisie_Commande[[#This Row],[nb pieces totales livrées]]*Saisie_Commande[[#This Row],[prix de vente unitaire standard]],Saisie_Commande[[#This Row],[Nombre de colis]]*Saisie_Commande[[#This Row],[kg/colis ]]*Saisie_Commande[[#This Row],[prix de vente unitaire final]]))</f>
        <v/>
      </c>
    </row>
    <row r="48" spans="1:15" ht="34.5" customHeight="1" x14ac:dyDescent="0.25">
      <c r="C48" s="40"/>
      <c r="D48" s="40"/>
      <c r="E48" s="41" t="str">
        <f>IF(Saisie_Commande[[#This Row],[Désignation]]="","",IF(Saisie_Commande[[#This Row],[Unité de facturation]]&lt;&gt;"kilo","",VLOOKUP(C48,Base_Articles[],2,FALSE)))</f>
        <v/>
      </c>
      <c r="F48" s="41" t="str">
        <f>IF(Saisie_Commande[[#This Row],[Désignation]]="","",VLOOKUP(C48,Base_Articles[],3,FALSE))</f>
        <v/>
      </c>
      <c r="G48" s="41" t="str">
        <f>IF(Saisie_Commande[[#This Row],[Désignation]]="","",IF(Saisie_Commande[[#This Row],[Unité de facturation]]&lt;&gt;"kilo","",Saisie_Commande[[#This Row],[Nombre de colis]]*Saisie_Commande[[#This Row],[kg/colis ]]))</f>
        <v/>
      </c>
      <c r="H48" s="41" t="str">
        <f>IF(Saisie_Commande[[#This Row],[Désignation]]="","",IF(Saisie_Commande[[#This Row],[Unité de facturation]]="kilo","",Saisie_Commande[[#This Row],[Nombre de colis]]*Saisie_Commande[[#This Row],[piece par colis]]))</f>
        <v/>
      </c>
      <c r="I48" s="41" t="str">
        <f>IF(Saisie_Commande[[#This Row],[Désignation]]="","",VLOOKUP(C48,Base_Articles[#All],5,FALSE))</f>
        <v/>
      </c>
      <c r="J48" s="42" t="str">
        <f>IF(Saisie_Commande[[#This Row],[Désignation]]="","",VLOOKUP($C48,Base_Articles[#All],4,FALSE))</f>
        <v/>
      </c>
      <c r="K48" s="43" t="str">
        <f>IF(Saisie_Commande[[#This Row],[Désignation]]="","",Saisie_Commande[[#This Row],[prix de vente unitaire standard]])</f>
        <v/>
      </c>
      <c r="L48" s="44" t="str">
        <f>IF(C48="","",IF(Saisie_Commande[[#This Row],[Unité de facturation]]&lt;&gt;"kilo",Saisie_Commande[[#This Row],[nb pieces totales livrées]]*Saisie_Commande[[#This Row],[prix de vente unitaire standard]],Saisie_Commande[[#This Row],[Nombre de colis]]*Saisie_Commande[[#This Row],[kg/colis ]]*Saisie_Commande[[#This Row],[prix de vente unitaire final]]))</f>
        <v/>
      </c>
    </row>
    <row r="50" spans="11:12" ht="26.25" x14ac:dyDescent="0.25">
      <c r="K50" s="68" t="s">
        <v>19</v>
      </c>
      <c r="L50" s="69">
        <f>SUM(Saisie_Commande[Montant HT])</f>
        <v>0</v>
      </c>
    </row>
    <row r="51" spans="11:12" ht="26.25" x14ac:dyDescent="0.25">
      <c r="K51" s="68" t="s">
        <v>20</v>
      </c>
      <c r="L51" s="69">
        <f>L50*5.5%</f>
        <v>0</v>
      </c>
    </row>
    <row r="52" spans="11:12" ht="26.25" x14ac:dyDescent="0.25">
      <c r="K52" s="68" t="s">
        <v>21</v>
      </c>
      <c r="L52" s="70">
        <f>L50+L51</f>
        <v>0</v>
      </c>
    </row>
  </sheetData>
  <sheetProtection selectLockedCells="1"/>
  <mergeCells count="2">
    <mergeCell ref="D1:I1"/>
    <mergeCell ref="D2:I3"/>
  </mergeCells>
  <dataValidations count="2">
    <dataValidation type="list" allowBlank="1" showInputMessage="1" sqref="I11" xr:uid="{4723D8D0-E5E5-4A96-8B9A-72D92D8CDE06}">
      <formula1>IF($C$15&lt;&gt;"",OFFSET(p_article,MATCH($C$15&amp;"*",formule_articles,0)-1,,COUNTIF(formule_articles,$C$15&amp;"*"),1),formule_articles)</formula1>
    </dataValidation>
    <dataValidation type="list" allowBlank="1" showInputMessage="1" sqref="C15:C48" xr:uid="{ADBE851B-4196-42FE-BE38-0561379703C6}">
      <formula1>IF(C15&lt;&gt;"",OFFSET(p_article,MATCH(C15&amp;"*",formule_articles,0)-1,,COUNTIF(formule_articles,C15&amp;"*"),1),formule_articles)</formula1>
    </dataValidation>
  </dataValidations>
  <pageMargins left="0.25" right="0.25" top="0.75" bottom="0.75" header="0.3" footer="0.3"/>
  <pageSetup paperSize="9" scale="41" orientation="portrait" cellComments="atEnd" horizontalDpi="0" verticalDpi="0" r:id="rId1"/>
  <headerFooter>
    <oddHeader>&amp;C&amp;26Page &amp;P de &amp;N</oddHeader>
    <oddFooter>&amp;L&amp;26Contact: sbekir@directprimeur.com
Date:
Signature et Cachet client:</oddFooter>
  </headerFooter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4B53A17-CE7F-4355-8174-C8509963E24F}">
          <x14:formula1>
            <xm:f>'Base Clients'!$A$2:$A$26</xm:f>
          </x14:formula1>
          <xm:sqref>K3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C515B6-7DC7-4B3C-A342-658D44220A9F}">
  <dimension ref="A2:A4"/>
  <sheetViews>
    <sheetView workbookViewId="0">
      <selection activeCell="D8" sqref="D8"/>
    </sheetView>
  </sheetViews>
  <sheetFormatPr baseColWidth="10" defaultRowHeight="15" x14ac:dyDescent="0.25"/>
  <sheetData>
    <row r="2" spans="1:1" x14ac:dyDescent="0.25">
      <c r="A2" s="35" t="s">
        <v>222</v>
      </c>
    </row>
    <row r="3" spans="1:1" x14ac:dyDescent="0.25">
      <c r="A3" s="34" t="s">
        <v>224</v>
      </c>
    </row>
    <row r="4" spans="1:1" x14ac:dyDescent="0.25">
      <c r="A4" t="s">
        <v>223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EF0D15-795B-4F09-8345-D4813D185A5B}">
  <sheetPr codeName="Feuil9"/>
  <dimension ref="B1"/>
  <sheetViews>
    <sheetView workbookViewId="0">
      <selection activeCell="H20" sqref="H20"/>
    </sheetView>
  </sheetViews>
  <sheetFormatPr baseColWidth="10" defaultRowHeight="15" x14ac:dyDescent="0.25"/>
  <sheetData>
    <row r="1" spans="2:2" x14ac:dyDescent="0.25">
      <c r="B1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Base Articles</vt:lpstr>
      <vt:lpstr>Base Clients</vt:lpstr>
      <vt:lpstr>Commandes</vt:lpstr>
      <vt:lpstr>archives formules</vt:lpstr>
      <vt:lpstr>problème</vt:lpstr>
      <vt:lpstr>Commandes!Impression_des_titres</vt:lpstr>
      <vt:lpstr>liste_articles</vt:lpstr>
      <vt:lpstr>p_article</vt:lpstr>
      <vt:lpstr>Commandes!Zone_d_impression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Chrystèle</dc:creator>
  <cp:lastModifiedBy>Chrystèle</cp:lastModifiedBy>
  <cp:lastPrinted>2019-04-04T16:08:06Z</cp:lastPrinted>
  <dcterms:created xsi:type="dcterms:W3CDTF">2019-04-02T17:05:50Z</dcterms:created>
  <dcterms:modified xsi:type="dcterms:W3CDTF">2019-04-04T16:32:10Z</dcterms:modified>
</cp:coreProperties>
</file>