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XUVW018\Downloads\"/>
    </mc:Choice>
  </mc:AlternateContent>
  <bookViews>
    <workbookView xWindow="0" yWindow="0" windowWidth="24000" windowHeight="10320"/>
  </bookViews>
  <sheets>
    <sheet name="CALCUL" sheetId="1" r:id="rId1"/>
    <sheet name="PARAMETRES" sheetId="3" r:id="rId2"/>
  </sheets>
  <definedNames>
    <definedName name="FERIES">PARAMETRES!$B$3:$B$15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3" i="1" l="1"/>
  <c r="D2" i="1"/>
  <c r="D7" i="1" l="1"/>
  <c r="D5" i="1" l="1"/>
  <c r="D6" i="1"/>
  <c r="D4" i="1"/>
  <c r="B15" i="3" l="1"/>
  <c r="B14" i="3"/>
  <c r="B13" i="3"/>
  <c r="B12" i="3"/>
  <c r="B11" i="3"/>
  <c r="B7" i="3"/>
  <c r="B6" i="3"/>
  <c r="B4" i="3"/>
  <c r="B10" i="3" s="1"/>
  <c r="B3" i="3"/>
  <c r="C5" i="3"/>
  <c r="C10" i="3"/>
  <c r="C9" i="3"/>
  <c r="C13" i="3"/>
  <c r="C12" i="3"/>
  <c r="C6" i="3"/>
  <c r="C11" i="3"/>
  <c r="C15" i="3"/>
  <c r="C4" i="3"/>
  <c r="C14" i="3"/>
  <c r="C3" i="3"/>
  <c r="C8" i="3"/>
  <c r="C7" i="3"/>
  <c r="B8" i="3" l="1"/>
  <c r="B5" i="3"/>
  <c r="B9" i="3"/>
</calcChain>
</file>

<file path=xl/sharedStrings.xml><?xml version="1.0" encoding="utf-8"?>
<sst xmlns="http://schemas.openxmlformats.org/spreadsheetml/2006/main" count="26" uniqueCount="22">
  <si>
    <t>Jour de l'an</t>
  </si>
  <si>
    <t>Pâques</t>
  </si>
  <si>
    <t>Lundi de Pâques</t>
  </si>
  <si>
    <t>Fête du travail</t>
  </si>
  <si>
    <t>Victoire 39/45</t>
  </si>
  <si>
    <t>Ascension</t>
  </si>
  <si>
    <t>Pentecôte</t>
  </si>
  <si>
    <t>Lundi de Pentecôte</t>
  </si>
  <si>
    <t>Fête Nationale</t>
  </si>
  <si>
    <t>Assomption</t>
  </si>
  <si>
    <t>Toussaint</t>
  </si>
  <si>
    <t>Armistice 14/18</t>
  </si>
  <si>
    <t>Noël </t>
  </si>
  <si>
    <t>Année</t>
  </si>
  <si>
    <t>Formule (pour référence)</t>
  </si>
  <si>
    <t>24/7</t>
  </si>
  <si>
    <t>Début</t>
  </si>
  <si>
    <t>Fin</t>
  </si>
  <si>
    <t>Plage</t>
  </si>
  <si>
    <t>Durée</t>
  </si>
  <si>
    <t>HO</t>
  </si>
  <si>
    <t>Heures ouvrées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</si>
</sst>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164" formatCode="ddd\ dd/mm/yyyy\ hh:mm"/>
    <numFmt numFmtId="165" formatCode="[h]:mm;@"/>
    <numFmt numFmtId="166" formatCode="&quot;Ouverture :&quot;\ hh&quot; h &quot;mm"/>
    <numFmt numFmtId="167" formatCode="&quot;Fermeture :&quot;\ hh&quot; h &quot;mm"/>
  </numFmts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4" tint="0.39997558519241921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3">
    <xf numFmtId="0" fontId="0" fillId="0" borderId="0" xfId="0"/>
    <xf numFmtId="164" fontId="0" fillId="0" borderId="0" xfId="0" applyNumberFormat="1"/>
    <xf numFmtId="165" fontId="0" fillId="0" borderId="0" xfId="0" applyNumberFormat="1"/>
    <xf numFmtId="0" fontId="0" fillId="0" borderId="0" xfId="0" applyBorder="1"/>
    <xf numFmtId="0" fontId="0" fillId="0" borderId="0" xfId="0" applyFont="1" applyBorder="1"/>
    <xf numFmtId="14" fontId="0" fillId="0" borderId="0" xfId="0" applyNumberFormat="1" applyFont="1" applyBorder="1" applyAlignment="1"/>
    <xf numFmtId="0" fontId="0" fillId="2" borderId="0" xfId="0" applyFill="1" applyBorder="1"/>
    <xf numFmtId="0" fontId="1" fillId="3" borderId="0" xfId="0" applyFont="1" applyFill="1" applyBorder="1" applyAlignment="1">
      <alignment horizontal="left"/>
    </xf>
    <xf numFmtId="0" fontId="0" fillId="0" borderId="0" xfId="0" applyBorder="1" applyAlignment="1">
      <alignment horizontal="left"/>
    </xf>
    <xf numFmtId="49" fontId="0" fillId="0" borderId="0" xfId="0" applyNumberFormat="1"/>
    <xf numFmtId="0" fontId="0" fillId="4" borderId="0" xfId="0" applyFill="1" applyBorder="1"/>
    <xf numFmtId="166" fontId="0" fillId="4" borderId="0" xfId="0" applyNumberFormat="1" applyFill="1" applyBorder="1"/>
    <xf numFmtId="167" fontId="0" fillId="4" borderId="0" xfId="0" applyNumberFormat="1" applyFill="1" applyBorder="1"/>
  </cellXfs>
  <cellStyles count="1">
    <cellStyle name="Normal" xfId="0" builtinId="0"/>
  </cellStyles>
  <dxfs count="4">
    <dxf>
      <numFmt numFmtId="165" formatCode="[h]:mm;@"/>
    </dxf>
    <dxf>
      <numFmt numFmtId="30" formatCode="@"/>
    </dxf>
    <dxf>
      <numFmt numFmtId="164" formatCode="ddd\ dd/mm/yyyy\ hh:mm"/>
    </dxf>
    <dxf>
      <numFmt numFmtId="164" formatCode="ddd\ dd/mm/yyyy\ hh:mm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id="1" name="Tableau1" displayName="Tableau1" ref="A1:D7" totalsRowShown="0">
  <autoFilter ref="A1:D7"/>
  <tableColumns count="4">
    <tableColumn id="1" name="Début" dataDxfId="3"/>
    <tableColumn id="2" name="Fin" dataDxfId="2"/>
    <tableColumn id="3" name="Plage" dataDxfId="1"/>
    <tableColumn id="4" name="Durée" dataDxfId="0">
      <calculatedColumnFormula>IF(A2*B2=0,"",IF(C2="24/7",B2-A2,NETWORKDAYS($A2,$B2,FERIES)*(PARAMETRES!$A$20-PARAMETRES!$A$19)-NETWORKDAYS($A2,$A2,FERIES)*(MAX(0,MOD(A2,1)-PARAMETRES!$A$19)-MAX(0,MOD(A2,1)-PARAMETRES!$A$20))-NETWORKDAYS($B2,$B2,FERIES)*(MAX(0,PARAMETRES!$A$20-MOD(B2,1))-MAX(0,PARAMETRES!$A$19-MOD(B2,1))))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7"/>
  <sheetViews>
    <sheetView tabSelected="1" zoomScale="70" zoomScaleNormal="70" workbookViewId="0">
      <selection activeCell="D7" sqref="D7"/>
    </sheetView>
  </sheetViews>
  <sheetFormatPr baseColWidth="10" defaultRowHeight="15" x14ac:dyDescent="0.25"/>
  <cols>
    <col min="1" max="2" width="21.5703125" bestFit="1" customWidth="1"/>
    <col min="4" max="4" width="12" customWidth="1"/>
  </cols>
  <sheetData>
    <row r="1" spans="1:4" x14ac:dyDescent="0.25">
      <c r="A1" t="s">
        <v>16</v>
      </c>
      <c r="B1" t="s">
        <v>17</v>
      </c>
      <c r="C1" t="s">
        <v>18</v>
      </c>
      <c r="D1" t="s">
        <v>19</v>
      </c>
    </row>
    <row r="2" spans="1:4" x14ac:dyDescent="0.25">
      <c r="A2" s="1">
        <v>43466.791666666664</v>
      </c>
      <c r="B2" s="1">
        <v>43467.395833333336</v>
      </c>
      <c r="C2" s="9" t="s">
        <v>15</v>
      </c>
      <c r="D2" s="2">
        <f>IF(A2*B2=0,"",IF(C2="24/7",B2-A2,NETWORKDAYS($A2,$B2,FERIES)*(PARAMETRES!$A$20-PARAMETRES!$A$19)-NETWORKDAYS($A2,$A2,FERIES)*(MAX(0,MOD(A2,1)-PARAMETRES!$A$19)-MAX(0,MOD(A2,1)-PARAMETRES!$A$20))-NETWORKDAYS($B2,$B2,FERIES)*(MAX(0,PARAMETRES!$A$20-MOD(B2,1))-MAX(0,PARAMETRES!$A$19-MOD(B2,1)))))</f>
        <v>0.60416666667151731</v>
      </c>
    </row>
    <row r="3" spans="1:4" x14ac:dyDescent="0.25">
      <c r="A3" s="1">
        <v>43466.791666666664</v>
      </c>
      <c r="B3" s="1">
        <v>43467.395833333336</v>
      </c>
      <c r="C3" s="9" t="s">
        <v>20</v>
      </c>
      <c r="D3" s="2">
        <f>IF(A3*B3=0,"",IF(C3="24/7",B3-A3,NETWORKDAYS($A3,$B3,FERIES)*(PARAMETRES!$A$20-PARAMETRES!$A$19)-NETWORKDAYS($A3,$A3,FERIES)*(MAX(0,MOD(A3,1)-PARAMETRES!$A$19)-MAX(0,MOD(A3,1)-PARAMETRES!$A$20))-NETWORKDAYS($B3,$B3,FERIES)*(MAX(0,PARAMETRES!$A$20-MOD(B3,1))-MAX(0,PARAMETRES!$A$19-MOD(B3,1)))))</f>
        <v>6.2500000002425282E-2</v>
      </c>
    </row>
    <row r="4" spans="1:4" x14ac:dyDescent="0.25">
      <c r="A4" s="1">
        <v>43549.698611111111</v>
      </c>
      <c r="B4" s="1">
        <v>43549.724999999999</v>
      </c>
      <c r="C4" s="9" t="s">
        <v>15</v>
      </c>
      <c r="D4" s="2">
        <f>IF(A4*B4=0,"",IF(C4="24/7",B4-A4,NETWORKDAYS($A4,$B4,FERIES)*(PARAMETRES!$A$20-PARAMETRES!$A$19)-NETWORKDAYS($A4,$A4,FERIES)*(MAX(0,MOD(A4,1)-PARAMETRES!$A$19)-MAX(0,MOD(A4,1)-PARAMETRES!$A$20))-NETWORKDAYS($B4,$B4,FERIES)*(MAX(0,PARAMETRES!$A$20-MOD(B4,1))-MAX(0,PARAMETRES!$A$19-MOD(B4,1)))))</f>
        <v>2.6388888887595385E-2</v>
      </c>
    </row>
    <row r="5" spans="1:4" x14ac:dyDescent="0.25">
      <c r="A5" s="1">
        <v>43551.424305555556</v>
      </c>
      <c r="B5" s="1">
        <v>43551.60833333333</v>
      </c>
      <c r="C5" s="9" t="s">
        <v>15</v>
      </c>
      <c r="D5" s="2">
        <f>IF(A5*B5=0,"",IF(C5="24/7",B5-A5,NETWORKDAYS($A5,$B5,FERIES)*(PARAMETRES!$A$20-PARAMETRES!$A$19)-NETWORKDAYS($A5,$A5,FERIES)*(MAX(0,MOD(A5,1)-PARAMETRES!$A$19)-MAX(0,MOD(A5,1)-PARAMETRES!$A$20))-NETWORKDAYS($B5,$B5,FERIES)*(MAX(0,PARAMETRES!$A$20-MOD(B5,1))-MAX(0,PARAMETRES!$A$19-MOD(B5,1)))))</f>
        <v>0.18402777777373558</v>
      </c>
    </row>
    <row r="6" spans="1:4" x14ac:dyDescent="0.25">
      <c r="A6" s="1">
        <v>43553.791666666664</v>
      </c>
      <c r="B6" s="1">
        <v>43556.395833333336</v>
      </c>
      <c r="C6" t="s">
        <v>20</v>
      </c>
      <c r="D6" s="2">
        <f>IF(A6*B6=0,"",IF(C6="24/7",B6-A6,NETWORKDAYS($A6,$B6,FERIES)*(PARAMETRES!$A$20-PARAMETRES!$A$19)-NETWORKDAYS($A6,$A6,FERIES)*(MAX(0,MOD(A6,1)-PARAMETRES!$A$19)-MAX(0,MOD(A6,1)-PARAMETRES!$A$20))-NETWORKDAYS($B6,$B6,FERIES)*(MAX(0,PARAMETRES!$A$20-MOD(B6,1))-MAX(0,PARAMETRES!$A$19-MOD(B6,1)))))</f>
        <v>0.10416666667151719</v>
      </c>
    </row>
    <row r="7" spans="1:4" x14ac:dyDescent="0.25">
      <c r="A7" s="1">
        <v>43553.791666666664</v>
      </c>
      <c r="B7" s="1">
        <v>43556.395833333336</v>
      </c>
      <c r="C7" s="9" t="s">
        <v>15</v>
      </c>
      <c r="D7" s="2">
        <f>IF(A7*B7=0,"",IF(C7="24/7",B7-A7,NETWORKDAYS($A7,$B7,FERIES)*(PARAMETRES!$A$20-PARAMETRES!$A$19)-NETWORKDAYS($A7,$A7,FERIES)*(MAX(0,MOD(A7,1)-PARAMETRES!$A$19)-MAX(0,MOD(A7,1)-PARAMETRES!$A$20))-NETWORKDAYS($B7,$B7,FERIES)*(MAX(0,PARAMETRES!$A$20-MOD(B7,1))-MAX(0,PARAMETRES!$A$19-MOD(B7,1)))))</f>
        <v>2.6041666666715173</v>
      </c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20"/>
  <sheetViews>
    <sheetView zoomScale="70" zoomScaleNormal="70" workbookViewId="0">
      <selection activeCell="B17" sqref="B17"/>
    </sheetView>
  </sheetViews>
  <sheetFormatPr baseColWidth="10" defaultRowHeight="15" x14ac:dyDescent="0.25"/>
  <cols>
    <col min="1" max="1" width="21.42578125" style="3" customWidth="1"/>
    <col min="2" max="2" width="14.28515625" style="3" customWidth="1"/>
    <col min="3" max="3" width="73.42578125" style="8" bestFit="1" customWidth="1"/>
    <col min="4" max="16384" width="11.42578125" style="3"/>
  </cols>
  <sheetData>
    <row r="1" spans="1:3" x14ac:dyDescent="0.25">
      <c r="A1" s="3" t="s">
        <v>13</v>
      </c>
      <c r="B1" s="6">
        <v>2019</v>
      </c>
      <c r="C1" s="7" t="s">
        <v>14</v>
      </c>
    </row>
    <row r="2" spans="1:3" x14ac:dyDescent="0.25">
      <c r="C2" s="7"/>
    </row>
    <row r="3" spans="1:3" x14ac:dyDescent="0.25">
      <c r="A3" s="4" t="s">
        <v>0</v>
      </c>
      <c r="B3" s="5">
        <f>DATE($B$1,1,1)</f>
        <v>43466</v>
      </c>
      <c r="C3" s="7" t="str">
        <f ca="1">_xlfn.FORMULATEXT(B3)</f>
        <v>=DATE($B$1;1;1)</v>
      </c>
    </row>
    <row r="4" spans="1:3" x14ac:dyDescent="0.25">
      <c r="A4" s="4" t="s">
        <v>1</v>
      </c>
      <c r="B4" s="5">
        <f>FLOOR(DAY(MINUTE($B$1/38)/2+56)&amp;"/5/"&amp;$B$1,7)-34</f>
        <v>43576</v>
      </c>
      <c r="C4" s="7" t="str">
        <f t="shared" ref="C4:C15" ca="1" si="0">_xlfn.FORMULATEXT(B4)</f>
        <v>=PLANCHER(JOUR(MINUTE($B$1/38)/2+56)&amp;"/5/"&amp;$B$1;7)-34</v>
      </c>
    </row>
    <row r="5" spans="1:3" x14ac:dyDescent="0.25">
      <c r="A5" s="4" t="s">
        <v>2</v>
      </c>
      <c r="B5" s="5">
        <f>B4+1</f>
        <v>43577</v>
      </c>
      <c r="C5" s="7" t="str">
        <f t="shared" ca="1" si="0"/>
        <v>=B4+1</v>
      </c>
    </row>
    <row r="6" spans="1:3" x14ac:dyDescent="0.25">
      <c r="A6" s="4" t="s">
        <v>3</v>
      </c>
      <c r="B6" s="5">
        <f>DATE($B$1,5,1)</f>
        <v>43586</v>
      </c>
      <c r="C6" s="7" t="str">
        <f t="shared" ca="1" si="0"/>
        <v>=DATE($B$1;5;1)</v>
      </c>
    </row>
    <row r="7" spans="1:3" x14ac:dyDescent="0.25">
      <c r="A7" s="4" t="s">
        <v>4</v>
      </c>
      <c r="B7" s="5">
        <f>DATE($B$1,5,8)</f>
        <v>43593</v>
      </c>
      <c r="C7" s="7" t="str">
        <f t="shared" ca="1" si="0"/>
        <v>=DATE($B$1;5;8)</v>
      </c>
    </row>
    <row r="8" spans="1:3" x14ac:dyDescent="0.25">
      <c r="A8" s="4" t="s">
        <v>5</v>
      </c>
      <c r="B8" s="5">
        <f>B4+39</f>
        <v>43615</v>
      </c>
      <c r="C8" s="7" t="str">
        <f t="shared" ca="1" si="0"/>
        <v>=B4+39</v>
      </c>
    </row>
    <row r="9" spans="1:3" x14ac:dyDescent="0.25">
      <c r="A9" s="4" t="s">
        <v>6</v>
      </c>
      <c r="B9" s="5">
        <f>B4+49</f>
        <v>43625</v>
      </c>
      <c r="C9" s="7" t="str">
        <f t="shared" ca="1" si="0"/>
        <v>=B4+49</v>
      </c>
    </row>
    <row r="10" spans="1:3" x14ac:dyDescent="0.25">
      <c r="A10" s="4" t="s">
        <v>7</v>
      </c>
      <c r="B10" s="5">
        <f>B4+50</f>
        <v>43626</v>
      </c>
      <c r="C10" s="7" t="str">
        <f t="shared" ca="1" si="0"/>
        <v>=B4+50</v>
      </c>
    </row>
    <row r="11" spans="1:3" x14ac:dyDescent="0.25">
      <c r="A11" s="4" t="s">
        <v>8</v>
      </c>
      <c r="B11" s="5">
        <f>DATE($B$1,7,14)</f>
        <v>43660</v>
      </c>
      <c r="C11" s="7" t="str">
        <f t="shared" ca="1" si="0"/>
        <v>=DATE($B$1;7;14)</v>
      </c>
    </row>
    <row r="12" spans="1:3" x14ac:dyDescent="0.25">
      <c r="A12" s="4" t="s">
        <v>9</v>
      </c>
      <c r="B12" s="5">
        <f>DATE($B$1,8,15)</f>
        <v>43692</v>
      </c>
      <c r="C12" s="7" t="str">
        <f t="shared" ca="1" si="0"/>
        <v>=DATE($B$1;8;15)</v>
      </c>
    </row>
    <row r="13" spans="1:3" x14ac:dyDescent="0.25">
      <c r="A13" s="4" t="s">
        <v>10</v>
      </c>
      <c r="B13" s="5">
        <f>DATE($B$1,11,1)</f>
        <v>43770</v>
      </c>
      <c r="C13" s="7" t="str">
        <f t="shared" ca="1" si="0"/>
        <v>=DATE($B$1;11;1)</v>
      </c>
    </row>
    <row r="14" spans="1:3" x14ac:dyDescent="0.25">
      <c r="A14" s="4" t="s">
        <v>11</v>
      </c>
      <c r="B14" s="5">
        <f>DATE($B$1,11,11)</f>
        <v>43780</v>
      </c>
      <c r="C14" s="7" t="str">
        <f t="shared" ca="1" si="0"/>
        <v>=DATE($B$1;11;11)</v>
      </c>
    </row>
    <row r="15" spans="1:3" x14ac:dyDescent="0.25">
      <c r="A15" s="4" t="s">
        <v>12</v>
      </c>
      <c r="B15" s="5">
        <f>DATE($B$1,12,25)</f>
        <v>43824</v>
      </c>
      <c r="C15" s="7" t="str">
        <f t="shared" ca="1" si="0"/>
        <v>=DATE($B$1;12;25)</v>
      </c>
    </row>
    <row r="18" spans="1:1" x14ac:dyDescent="0.25">
      <c r="A18" s="10" t="s">
        <v>21</v>
      </c>
    </row>
    <row r="19" spans="1:1" x14ac:dyDescent="0.25">
      <c r="A19" s="11">
        <v>0.33333333333333331</v>
      </c>
    </row>
    <row r="20" spans="1:1" x14ac:dyDescent="0.25">
      <c r="A20" s="12">
        <v>0.83333333333333337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CALCUL</vt:lpstr>
      <vt:lpstr>PARAMETRES</vt:lpstr>
      <vt:lpstr>FERIES</vt:lpstr>
    </vt:vector>
  </TitlesOfParts>
  <Company>DISFE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Cedric FLOUCAT</dc:creator>
  <cp:lastModifiedBy>Cedric FLOUCAT</cp:lastModifiedBy>
  <dcterms:created xsi:type="dcterms:W3CDTF">2019-04-01T12:40:40Z</dcterms:created>
  <dcterms:modified xsi:type="dcterms:W3CDTF">2019-04-03T09:29:01Z</dcterms:modified>
</cp:coreProperties>
</file>