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200" windowHeight="11595" activeTab="2"/>
  </bookViews>
  <sheets>
    <sheet name="Plages" sheetId="4" r:id="rId1"/>
    <sheet name="Remplacements" sheetId="49" state="hidden" r:id="rId2"/>
    <sheet name="Planning" sheetId="3" r:id="rId3"/>
  </sheets>
  <definedNames>
    <definedName name="datedeb">Plages!$D$17</definedName>
    <definedName name="Férié">Plages!$Q:$Q</definedName>
    <definedName name="FermDéb">#REF!</definedName>
    <definedName name="FermFin">#REF!</definedName>
    <definedName name="Plage1">#REF!</definedName>
    <definedName name="Plage2">Planning!$B:$C</definedName>
    <definedName name="Plage3">#REF!</definedName>
    <definedName name="Plageh">Plages!$B$6:$D$12</definedName>
    <definedName name="PMDAY">Plages!$F:$F</definedName>
    <definedName name="VacDéb">#REF!</definedName>
    <definedName name="VacFin">#REF!</definedName>
  </definedNames>
  <calcPr calcId="125725"/>
</workbook>
</file>

<file path=xl/calcChain.xml><?xml version="1.0" encoding="utf-8"?>
<calcChain xmlns="http://schemas.openxmlformats.org/spreadsheetml/2006/main">
  <c r="H58" i="3"/>
  <c r="H51"/>
  <c r="H49"/>
  <c r="H47"/>
  <c r="H41"/>
  <c r="H40"/>
  <c r="H39"/>
  <c r="H36"/>
  <c r="H31"/>
  <c r="H30"/>
  <c r="H29"/>
  <c r="H25"/>
  <c r="H20"/>
  <c r="H19"/>
  <c r="H14"/>
  <c r="H11"/>
  <c r="H10"/>
  <c r="H9"/>
  <c r="H3"/>
  <c r="G58"/>
  <c r="F58"/>
  <c r="G51"/>
  <c r="F51"/>
  <c r="G49"/>
  <c r="F49"/>
  <c r="G47"/>
  <c r="F47"/>
  <c r="G41"/>
  <c r="F41"/>
  <c r="G40"/>
  <c r="F40"/>
  <c r="G39"/>
  <c r="F39"/>
  <c r="G36"/>
  <c r="F36"/>
  <c r="G31"/>
  <c r="F31"/>
  <c r="G30"/>
  <c r="F30"/>
  <c r="G29"/>
  <c r="F29"/>
  <c r="G25"/>
  <c r="F25"/>
  <c r="G21"/>
  <c r="F21"/>
  <c r="G20"/>
  <c r="F20"/>
  <c r="G19"/>
  <c r="F19"/>
  <c r="G14"/>
  <c r="F14"/>
  <c r="G11"/>
  <c r="F11"/>
  <c r="G10"/>
  <c r="F10"/>
  <c r="G9"/>
  <c r="F9"/>
  <c r="G3"/>
  <c r="F3"/>
  <c r="G2"/>
  <c r="F2"/>
  <c r="H21" l="1"/>
  <c r="B3"/>
  <c r="B4" l="1"/>
  <c r="C3"/>
  <c r="B5"/>
  <c r="C4"/>
  <c r="C2"/>
  <c r="AE22" i="49"/>
  <c r="AD22"/>
  <c r="AC22"/>
  <c r="AB22"/>
  <c r="AA22"/>
  <c r="Z22"/>
  <c r="H22"/>
  <c r="G22"/>
  <c r="F22"/>
  <c r="G5" i="3" l="1"/>
  <c r="F5"/>
  <c r="H5" s="1"/>
  <c r="G4"/>
  <c r="F4"/>
  <c r="H4" s="1"/>
  <c r="B6"/>
  <c r="C5"/>
  <c r="AE21" i="49"/>
  <c r="AD21"/>
  <c r="AC21"/>
  <c r="AB21"/>
  <c r="AA21"/>
  <c r="Z21"/>
  <c r="H21"/>
  <c r="G21"/>
  <c r="F21"/>
  <c r="AE20"/>
  <c r="AD20"/>
  <c r="AC20"/>
  <c r="AB20"/>
  <c r="AA20"/>
  <c r="Z20"/>
  <c r="H20"/>
  <c r="G20"/>
  <c r="F20"/>
  <c r="AE19"/>
  <c r="AD19"/>
  <c r="AC19"/>
  <c r="AB19"/>
  <c r="AA19"/>
  <c r="Z19"/>
  <c r="H19"/>
  <c r="G19"/>
  <c r="F19"/>
  <c r="AE18"/>
  <c r="AD18"/>
  <c r="AC18"/>
  <c r="AB18"/>
  <c r="AA18"/>
  <c r="Z18"/>
  <c r="H18"/>
  <c r="G18"/>
  <c r="F18"/>
  <c r="AE17"/>
  <c r="AD17"/>
  <c r="AC17"/>
  <c r="AB17"/>
  <c r="AA17"/>
  <c r="Z17"/>
  <c r="H17"/>
  <c r="G17"/>
  <c r="F17"/>
  <c r="AE16"/>
  <c r="AD16"/>
  <c r="AC16"/>
  <c r="AB16"/>
  <c r="AA16"/>
  <c r="Z16"/>
  <c r="H16"/>
  <c r="G16"/>
  <c r="F16"/>
  <c r="AE15"/>
  <c r="AD15"/>
  <c r="AC15"/>
  <c r="AB15"/>
  <c r="AA15"/>
  <c r="Z15"/>
  <c r="H15"/>
  <c r="G15"/>
  <c r="F15"/>
  <c r="AE14"/>
  <c r="AD14"/>
  <c r="AC14"/>
  <c r="AB14"/>
  <c r="AA14"/>
  <c r="Z14"/>
  <c r="H14"/>
  <c r="G14"/>
  <c r="F14"/>
  <c r="AE13"/>
  <c r="AD13"/>
  <c r="AC13"/>
  <c r="AB13"/>
  <c r="AA13"/>
  <c r="Z13"/>
  <c r="H13"/>
  <c r="G13"/>
  <c r="F13"/>
  <c r="AE12"/>
  <c r="AD12"/>
  <c r="AC12"/>
  <c r="AB12"/>
  <c r="AA12"/>
  <c r="Z12"/>
  <c r="H12"/>
  <c r="G12"/>
  <c r="F12"/>
  <c r="AE11"/>
  <c r="AD11"/>
  <c r="AC11"/>
  <c r="AB11"/>
  <c r="AA11"/>
  <c r="Z11"/>
  <c r="H11"/>
  <c r="G11"/>
  <c r="F11"/>
  <c r="AE10"/>
  <c r="AD10"/>
  <c r="AC10"/>
  <c r="AB10"/>
  <c r="AA10"/>
  <c r="Z10"/>
  <c r="H10"/>
  <c r="G10"/>
  <c r="F10"/>
  <c r="AE9"/>
  <c r="AD9"/>
  <c r="AC9"/>
  <c r="AB9"/>
  <c r="AA9"/>
  <c r="Z9"/>
  <c r="H9"/>
  <c r="G9"/>
  <c r="G6" i="3" l="1"/>
  <c r="F6"/>
  <c r="H6" s="1"/>
  <c r="B7"/>
  <c r="C6"/>
  <c r="F9" i="49"/>
  <c r="AE8"/>
  <c r="AD8"/>
  <c r="AC8"/>
  <c r="AB8"/>
  <c r="AA8"/>
  <c r="Z8"/>
  <c r="H8"/>
  <c r="G8"/>
  <c r="F8"/>
  <c r="AE7"/>
  <c r="AD7"/>
  <c r="AC7"/>
  <c r="AB7"/>
  <c r="AA7"/>
  <c r="Z7"/>
  <c r="H7"/>
  <c r="G7"/>
  <c r="F7"/>
  <c r="AE6"/>
  <c r="AD6"/>
  <c r="AC6"/>
  <c r="AB6"/>
  <c r="AA6"/>
  <c r="Z6"/>
  <c r="H6"/>
  <c r="G6"/>
  <c r="F6"/>
  <c r="AE5"/>
  <c r="AD5"/>
  <c r="AC5"/>
  <c r="AB5"/>
  <c r="AA5"/>
  <c r="Z5"/>
  <c r="H5"/>
  <c r="G5"/>
  <c r="F5"/>
  <c r="AE4"/>
  <c r="AD4"/>
  <c r="AC4"/>
  <c r="AB4"/>
  <c r="AA4"/>
  <c r="Z4"/>
  <c r="H4"/>
  <c r="G4"/>
  <c r="F4"/>
  <c r="AE3"/>
  <c r="AD3"/>
  <c r="AC3"/>
  <c r="AB3"/>
  <c r="AA3"/>
  <c r="Z3"/>
  <c r="G7" i="3" l="1"/>
  <c r="F7"/>
  <c r="H7" s="1"/>
  <c r="B8"/>
  <c r="C7"/>
  <c r="H3" i="49"/>
  <c r="G3"/>
  <c r="F3"/>
  <c r="G8" i="3" l="1"/>
  <c r="F8"/>
  <c r="H8" s="1"/>
  <c r="B9"/>
  <c r="C8"/>
  <c r="Q169" i="4"/>
  <c r="Q168"/>
  <c r="Q167" s="1"/>
  <c r="Q166"/>
  <c r="Q165"/>
  <c r="Q164"/>
  <c r="Q163"/>
  <c r="Q162"/>
  <c r="O162"/>
  <c r="Q161"/>
  <c r="O161"/>
  <c r="B10" i="3" l="1"/>
  <c r="C9"/>
  <c r="Q160" i="4"/>
  <c r="O160"/>
  <c r="B11" i="3" l="1"/>
  <c r="C10"/>
  <c r="Q159" i="4"/>
  <c r="O159"/>
  <c r="Q158"/>
  <c r="O158"/>
  <c r="Q157"/>
  <c r="O157"/>
  <c r="N157"/>
  <c r="B12" i="3" l="1"/>
  <c r="C11"/>
  <c r="Q156" i="4"/>
  <c r="Q155"/>
  <c r="Q154" s="1"/>
  <c r="Q153"/>
  <c r="Q152"/>
  <c r="Q151"/>
  <c r="G12" i="3" l="1"/>
  <c r="F12"/>
  <c r="H12" s="1"/>
  <c r="B13"/>
  <c r="C12"/>
  <c r="Q150" i="4"/>
  <c r="Q149"/>
  <c r="O149"/>
  <c r="Q148"/>
  <c r="O148"/>
  <c r="G13" i="3" l="1"/>
  <c r="F13"/>
  <c r="H13" s="1"/>
  <c r="B14"/>
  <c r="C13"/>
  <c r="Q147" i="4"/>
  <c r="O147"/>
  <c r="Q146"/>
  <c r="O146"/>
  <c r="Q145"/>
  <c r="O145"/>
  <c r="Q144"/>
  <c r="O144"/>
  <c r="N144"/>
  <c r="Q143"/>
  <c r="Q142"/>
  <c r="Q141"/>
  <c r="Q140"/>
  <c r="Q139"/>
  <c r="Q138"/>
  <c r="B15" i="3" l="1"/>
  <c r="C14"/>
  <c r="Q137" i="4"/>
  <c r="Q136"/>
  <c r="G15" i="3" l="1"/>
  <c r="F15"/>
  <c r="H15" s="1"/>
  <c r="B16"/>
  <c r="C15"/>
  <c r="O136" i="4"/>
  <c r="Q135"/>
  <c r="O135"/>
  <c r="Q134"/>
  <c r="O134"/>
  <c r="Q133"/>
  <c r="O133"/>
  <c r="Q132"/>
  <c r="O132"/>
  <c r="Q131"/>
  <c r="O131"/>
  <c r="N131"/>
  <c r="Q130"/>
  <c r="Q129"/>
  <c r="Q128"/>
  <c r="Q127"/>
  <c r="Q126"/>
  <c r="Q125"/>
  <c r="G16" i="3" l="1"/>
  <c r="F16"/>
  <c r="H16" s="1"/>
  <c r="B17"/>
  <c r="C16"/>
  <c r="Q124" i="4"/>
  <c r="Q123"/>
  <c r="O123"/>
  <c r="Q122"/>
  <c r="O122"/>
  <c r="Q121"/>
  <c r="O121"/>
  <c r="Q120"/>
  <c r="O120"/>
  <c r="Q119"/>
  <c r="O119"/>
  <c r="Q118"/>
  <c r="O118"/>
  <c r="N118"/>
  <c r="Q117"/>
  <c r="Q116"/>
  <c r="Q115"/>
  <c r="Q114"/>
  <c r="Q113"/>
  <c r="Q112"/>
  <c r="G17" i="3" l="1"/>
  <c r="F17"/>
  <c r="H17" s="1"/>
  <c r="B18"/>
  <c r="C17"/>
  <c r="Q111" i="4"/>
  <c r="Q110"/>
  <c r="O110"/>
  <c r="Q109"/>
  <c r="O109"/>
  <c r="Q108"/>
  <c r="O108"/>
  <c r="Q107"/>
  <c r="O107"/>
  <c r="Q106"/>
  <c r="O106"/>
  <c r="Q105"/>
  <c r="O105"/>
  <c r="N105"/>
  <c r="Q104"/>
  <c r="Q103"/>
  <c r="Q102"/>
  <c r="Q101"/>
  <c r="Q100"/>
  <c r="Q99"/>
  <c r="G18" i="3" l="1"/>
  <c r="F18"/>
  <c r="H18" s="1"/>
  <c r="B19"/>
  <c r="C18"/>
  <c r="Q98" i="4"/>
  <c r="Q97"/>
  <c r="O97"/>
  <c r="Q96"/>
  <c r="O96"/>
  <c r="Q95"/>
  <c r="O95"/>
  <c r="Q94"/>
  <c r="O94"/>
  <c r="Q93"/>
  <c r="O93"/>
  <c r="Q92"/>
  <c r="O92"/>
  <c r="N92"/>
  <c r="Q91"/>
  <c r="Q90"/>
  <c r="B20" i="3" l="1"/>
  <c r="C19"/>
  <c r="Q89" i="4"/>
  <c r="Q88"/>
  <c r="Q87"/>
  <c r="Q86"/>
  <c r="B21" i="3" l="1"/>
  <c r="C20"/>
  <c r="Q85" i="4"/>
  <c r="Q84"/>
  <c r="O84"/>
  <c r="Q83"/>
  <c r="O83"/>
  <c r="Q82"/>
  <c r="O82"/>
  <c r="Q81"/>
  <c r="O81"/>
  <c r="Q80"/>
  <c r="O80"/>
  <c r="Q79"/>
  <c r="O79"/>
  <c r="N79"/>
  <c r="Q78"/>
  <c r="Q77"/>
  <c r="Q76"/>
  <c r="Q75"/>
  <c r="Q74"/>
  <c r="Q73"/>
  <c r="Q72"/>
  <c r="Q71"/>
  <c r="O71"/>
  <c r="Q70"/>
  <c r="O70"/>
  <c r="Q69"/>
  <c r="O69"/>
  <c r="Q68"/>
  <c r="O68"/>
  <c r="Q67"/>
  <c r="O67"/>
  <c r="Q66"/>
  <c r="O66"/>
  <c r="N66"/>
  <c r="Q65"/>
  <c r="Q64"/>
  <c r="Q63"/>
  <c r="Q62"/>
  <c r="Q61"/>
  <c r="Q60"/>
  <c r="C21" i="3" l="1"/>
  <c r="B22"/>
  <c r="Q59" i="4"/>
  <c r="Q58"/>
  <c r="O58"/>
  <c r="Q57"/>
  <c r="O57"/>
  <c r="Q56"/>
  <c r="O56"/>
  <c r="Q55"/>
  <c r="O55"/>
  <c r="Q54"/>
  <c r="O54"/>
  <c r="Q53"/>
  <c r="O53"/>
  <c r="N53"/>
  <c r="Q52"/>
  <c r="Q51"/>
  <c r="G22" i="3" l="1"/>
  <c r="F22"/>
  <c r="H22" s="1"/>
  <c r="C22"/>
  <c r="B23"/>
  <c r="Q50" i="4"/>
  <c r="Q49"/>
  <c r="Q48"/>
  <c r="Q47"/>
  <c r="G23" i="3" l="1"/>
  <c r="F23"/>
  <c r="H23" s="1"/>
  <c r="B24"/>
  <c r="C23"/>
  <c r="Q46" i="4"/>
  <c r="Q45"/>
  <c r="O45"/>
  <c r="Q44"/>
  <c r="O44"/>
  <c r="Q43"/>
  <c r="O43"/>
  <c r="Q42"/>
  <c r="O42"/>
  <c r="Q41"/>
  <c r="O41"/>
  <c r="Q40"/>
  <c r="O40"/>
  <c r="N40"/>
  <c r="Q39"/>
  <c r="Q38"/>
  <c r="Q37"/>
  <c r="Q36"/>
  <c r="Q35"/>
  <c r="Q34"/>
  <c r="Q33"/>
  <c r="Q32"/>
  <c r="O32"/>
  <c r="Q31"/>
  <c r="O31"/>
  <c r="Q30"/>
  <c r="O30"/>
  <c r="Q29"/>
  <c r="O29"/>
  <c r="Q28"/>
  <c r="O28"/>
  <c r="Q27"/>
  <c r="O27"/>
  <c r="N27"/>
  <c r="Q26" s="1"/>
  <c r="Q25"/>
  <c r="Q24"/>
  <c r="G24" i="3" l="1"/>
  <c r="F24"/>
  <c r="H24" s="1"/>
  <c r="B25"/>
  <c r="C24"/>
  <c r="Q23" i="4"/>
  <c r="Q22"/>
  <c r="Q21"/>
  <c r="Q20" s="1"/>
  <c r="C25" i="3" l="1"/>
  <c r="B26"/>
  <c r="Q19" i="4"/>
  <c r="O19"/>
  <c r="Q18"/>
  <c r="O18"/>
  <c r="Q17"/>
  <c r="O17"/>
  <c r="Q16"/>
  <c r="O16"/>
  <c r="Q15"/>
  <c r="O15"/>
  <c r="Q14"/>
  <c r="O14"/>
  <c r="N14"/>
  <c r="Q13"/>
  <c r="Q12"/>
  <c r="Q11"/>
  <c r="Q10"/>
  <c r="Q9"/>
  <c r="Q8"/>
  <c r="Q7"/>
  <c r="Q6"/>
  <c r="O6"/>
  <c r="Q5"/>
  <c r="O5"/>
  <c r="Q4"/>
  <c r="O4"/>
  <c r="Q3"/>
  <c r="O3"/>
  <c r="Q2"/>
  <c r="O2"/>
  <c r="Q1"/>
  <c r="O1"/>
  <c r="G26" i="3" l="1"/>
  <c r="F26"/>
  <c r="H26" s="1"/>
  <c r="C26"/>
  <c r="B27"/>
  <c r="G27" l="1"/>
  <c r="F27"/>
  <c r="H27" s="1"/>
  <c r="B28"/>
  <c r="C27"/>
  <c r="G28" l="1"/>
  <c r="F28"/>
  <c r="H28" s="1"/>
  <c r="B29"/>
  <c r="C28"/>
  <c r="B30" l="1"/>
  <c r="B31"/>
  <c r="C30"/>
  <c r="C29"/>
  <c r="C31" l="1"/>
  <c r="B32"/>
  <c r="G32" l="1"/>
  <c r="F32"/>
  <c r="H32" s="1"/>
  <c r="C32"/>
  <c r="B33"/>
  <c r="G33" l="1"/>
  <c r="F33"/>
  <c r="H33" s="1"/>
  <c r="C33"/>
  <c r="B34"/>
  <c r="G34" l="1"/>
  <c r="F34"/>
  <c r="H34" s="1"/>
  <c r="C34"/>
  <c r="B35"/>
  <c r="G35" l="1"/>
  <c r="F35"/>
  <c r="H35" s="1"/>
  <c r="C35"/>
  <c r="B36"/>
  <c r="C36" l="1"/>
  <c r="B37"/>
  <c r="G37" l="1"/>
  <c r="F37"/>
  <c r="H37" s="1"/>
  <c r="C37"/>
  <c r="B38"/>
  <c r="G38" l="1"/>
  <c r="F38"/>
  <c r="H38" s="1"/>
  <c r="C38"/>
  <c r="B39"/>
  <c r="C39" l="1"/>
  <c r="B40"/>
  <c r="C40" l="1"/>
  <c r="B41"/>
  <c r="C41" l="1"/>
  <c r="B42"/>
  <c r="G42" l="1"/>
  <c r="F42"/>
  <c r="H42" s="1"/>
  <c r="C42"/>
  <c r="B43"/>
  <c r="G43" l="1"/>
  <c r="F43"/>
  <c r="H43" s="1"/>
  <c r="C43"/>
  <c r="B44"/>
  <c r="G44" l="1"/>
  <c r="F44"/>
  <c r="H44" s="1"/>
  <c r="B45"/>
  <c r="C44"/>
  <c r="G45" l="1"/>
  <c r="F45"/>
  <c r="H45" s="1"/>
  <c r="B46"/>
  <c r="C45"/>
  <c r="G46" l="1"/>
  <c r="F46"/>
  <c r="H46" s="1"/>
  <c r="C46"/>
  <c r="B47"/>
  <c r="C47" l="1"/>
  <c r="B48"/>
  <c r="G48" l="1"/>
  <c r="F48"/>
  <c r="H48" s="1"/>
  <c r="C48"/>
  <c r="B49"/>
  <c r="C49" l="1"/>
  <c r="B50"/>
  <c r="G50" l="1"/>
  <c r="F50"/>
  <c r="H50" s="1"/>
  <c r="C50"/>
  <c r="B51"/>
  <c r="C51" l="1"/>
  <c r="B52"/>
  <c r="G52" l="1"/>
  <c r="F52"/>
  <c r="H52" s="1"/>
  <c r="C52"/>
  <c r="B53"/>
  <c r="G53" l="1"/>
  <c r="F53"/>
  <c r="H53" s="1"/>
  <c r="C53"/>
  <c r="B54"/>
  <c r="G54" l="1"/>
  <c r="F54"/>
  <c r="H54" s="1"/>
  <c r="C54"/>
  <c r="B55"/>
  <c r="G55" l="1"/>
  <c r="F55"/>
  <c r="H55" s="1"/>
  <c r="C55"/>
  <c r="B56"/>
  <c r="G56" l="1"/>
  <c r="F56"/>
  <c r="H56" s="1"/>
  <c r="C56"/>
  <c r="B57"/>
  <c r="G57" l="1"/>
  <c r="F57"/>
  <c r="H57" s="1"/>
  <c r="C57"/>
  <c r="B58"/>
  <c r="B59" l="1"/>
  <c r="C58"/>
  <c r="G59" l="1"/>
  <c r="F59"/>
  <c r="H59" s="1"/>
  <c r="C59"/>
  <c r="B60"/>
  <c r="C60" l="1"/>
  <c r="B61"/>
  <c r="C61" l="1"/>
  <c r="B62"/>
  <c r="C62" l="1"/>
  <c r="B63"/>
  <c r="C63" l="1"/>
  <c r="B64"/>
  <c r="C64" l="1"/>
  <c r="B65"/>
  <c r="C65" l="1"/>
  <c r="B66"/>
  <c r="C66" l="1"/>
  <c r="B67"/>
  <c r="C67" l="1"/>
  <c r="B68"/>
  <c r="C68" l="1"/>
  <c r="B69"/>
  <c r="C69" l="1"/>
  <c r="B70"/>
  <c r="C70" l="1"/>
  <c r="B71"/>
  <c r="C71" l="1"/>
  <c r="B72"/>
  <c r="B73" l="1"/>
  <c r="C72"/>
  <c r="B74" l="1"/>
  <c r="C73"/>
  <c r="C74" l="1"/>
  <c r="B75"/>
  <c r="C75" l="1"/>
  <c r="B76"/>
  <c r="C76" l="1"/>
  <c r="B77"/>
  <c r="C77" l="1"/>
  <c r="B78"/>
  <c r="C78" l="1"/>
  <c r="B79"/>
  <c r="C79" l="1"/>
  <c r="B80"/>
  <c r="C80" l="1"/>
  <c r="B81"/>
  <c r="C81" l="1"/>
  <c r="B82"/>
  <c r="C82" l="1"/>
  <c r="B83"/>
  <c r="C83" l="1"/>
  <c r="B84"/>
  <c r="C84" l="1"/>
  <c r="B85"/>
  <c r="C85" l="1"/>
  <c r="B86"/>
  <c r="B87" l="1"/>
  <c r="C86"/>
  <c r="B88" l="1"/>
  <c r="C87"/>
  <c r="C88" l="1"/>
  <c r="B89"/>
  <c r="C89" l="1"/>
  <c r="B90"/>
  <c r="C90" l="1"/>
  <c r="B91"/>
  <c r="C91" l="1"/>
  <c r="B92"/>
  <c r="C92" l="1"/>
  <c r="B93"/>
  <c r="C93" l="1"/>
  <c r="B94"/>
  <c r="C94" l="1"/>
  <c r="B95"/>
  <c r="C95" l="1"/>
  <c r="B96"/>
  <c r="C96" l="1"/>
  <c r="B97"/>
  <c r="C97" l="1"/>
  <c r="B98"/>
  <c r="C98" l="1"/>
  <c r="B99"/>
  <c r="C99" l="1"/>
  <c r="B100"/>
  <c r="C100" l="1"/>
  <c r="B101"/>
  <c r="C101" l="1"/>
  <c r="B102"/>
  <c r="C102" l="1"/>
  <c r="B103"/>
  <c r="C103" l="1"/>
  <c r="B104"/>
  <c r="C104" l="1"/>
  <c r="B105"/>
  <c r="C105" l="1"/>
  <c r="B106"/>
  <c r="C106" l="1"/>
  <c r="B107"/>
  <c r="C107" l="1"/>
  <c r="B108"/>
  <c r="C108" l="1"/>
  <c r="B109"/>
  <c r="C109" l="1"/>
  <c r="B110"/>
  <c r="C110" l="1"/>
  <c r="B111"/>
  <c r="C111" l="1"/>
  <c r="B112"/>
  <c r="C112" l="1"/>
  <c r="B113"/>
  <c r="C113" l="1"/>
  <c r="B114"/>
  <c r="C114" l="1"/>
  <c r="B115"/>
  <c r="C115" l="1"/>
  <c r="B116"/>
  <c r="C116" l="1"/>
  <c r="B117"/>
  <c r="C117" l="1"/>
  <c r="B118"/>
  <c r="C118" l="1"/>
  <c r="B119"/>
  <c r="C119" l="1"/>
  <c r="B120"/>
  <c r="C120" l="1"/>
  <c r="B121"/>
  <c r="C121" l="1"/>
  <c r="B122"/>
  <c r="C122" l="1"/>
  <c r="B123"/>
  <c r="C123" l="1"/>
  <c r="B124"/>
  <c r="C124" l="1"/>
  <c r="B125"/>
  <c r="C125" l="1"/>
  <c r="B126"/>
  <c r="C126" l="1"/>
  <c r="B127"/>
  <c r="C127" l="1"/>
  <c r="B128"/>
  <c r="C128" l="1"/>
  <c r="B129"/>
  <c r="C129" l="1"/>
  <c r="B130"/>
  <c r="C130" l="1"/>
  <c r="B131"/>
  <c r="C131" l="1"/>
  <c r="B132"/>
  <c r="C132" l="1"/>
  <c r="B133"/>
  <c r="C133" l="1"/>
  <c r="B134"/>
  <c r="C134" l="1"/>
  <c r="B135"/>
  <c r="C135" l="1"/>
  <c r="B136"/>
  <c r="C136" l="1"/>
  <c r="B137"/>
  <c r="C137" l="1"/>
  <c r="B138"/>
  <c r="C138" l="1"/>
  <c r="B139"/>
  <c r="C139" l="1"/>
  <c r="B140"/>
  <c r="C140" l="1"/>
  <c r="B141"/>
  <c r="C141" l="1"/>
  <c r="B142"/>
  <c r="C142" l="1"/>
  <c r="B143"/>
  <c r="C143" l="1"/>
  <c r="B144"/>
  <c r="C144" l="1"/>
  <c r="B145"/>
  <c r="B146" l="1"/>
  <c r="C145"/>
  <c r="C146" l="1"/>
  <c r="B147"/>
  <c r="C147" l="1"/>
  <c r="B148"/>
  <c r="C148" l="1"/>
  <c r="B149"/>
  <c r="C149" l="1"/>
  <c r="B150"/>
  <c r="C150" l="1"/>
  <c r="B151"/>
  <c r="C151" l="1"/>
  <c r="B152"/>
  <c r="C152" l="1"/>
  <c r="B153"/>
  <c r="C153" l="1"/>
  <c r="B154"/>
  <c r="C154" l="1"/>
  <c r="B155"/>
  <c r="C155" l="1"/>
  <c r="B156"/>
  <c r="B157" l="1"/>
  <c r="C156"/>
  <c r="B158" l="1"/>
  <c r="C157"/>
  <c r="C158" l="1"/>
  <c r="B159"/>
  <c r="C159" l="1"/>
  <c r="B160"/>
  <c r="C160" l="1"/>
  <c r="B161"/>
  <c r="C161" l="1"/>
  <c r="B162"/>
  <c r="C162" l="1"/>
  <c r="B163"/>
  <c r="C163" l="1"/>
  <c r="B164"/>
  <c r="C164" l="1"/>
  <c r="B165"/>
  <c r="C165" l="1"/>
  <c r="B166"/>
  <c r="C166" l="1"/>
  <c r="B167"/>
  <c r="C167" l="1"/>
  <c r="B168"/>
  <c r="C168" l="1"/>
  <c r="B169"/>
  <c r="C169" l="1"/>
  <c r="B170"/>
  <c r="C170" l="1"/>
  <c r="B171"/>
  <c r="C171" l="1"/>
  <c r="B172"/>
  <c r="C172" l="1"/>
  <c r="B173"/>
  <c r="C173" l="1"/>
  <c r="B174"/>
  <c r="C174" l="1"/>
  <c r="B175"/>
  <c r="C175" l="1"/>
  <c r="B176"/>
  <c r="C176" l="1"/>
  <c r="B177"/>
  <c r="C177" l="1"/>
  <c r="B178"/>
  <c r="C178" l="1"/>
  <c r="B179"/>
  <c r="C179" l="1"/>
  <c r="B180"/>
  <c r="C180" l="1"/>
  <c r="B181"/>
  <c r="C181" l="1"/>
  <c r="B182"/>
  <c r="C182" l="1"/>
  <c r="B183"/>
  <c r="C183" l="1"/>
  <c r="B184"/>
  <c r="C184" l="1"/>
  <c r="B185"/>
  <c r="C185" l="1"/>
  <c r="B186"/>
  <c r="C186" l="1"/>
  <c r="B187"/>
  <c r="C187" l="1"/>
  <c r="B188"/>
  <c r="C188" l="1"/>
  <c r="B189"/>
  <c r="C189" l="1"/>
  <c r="B190"/>
  <c r="C190" l="1"/>
  <c r="B191"/>
  <c r="C191" l="1"/>
  <c r="B192"/>
  <c r="C192" l="1"/>
  <c r="B193"/>
  <c r="C193" l="1"/>
  <c r="B194"/>
  <c r="C194" l="1"/>
  <c r="B195"/>
  <c r="C195" l="1"/>
  <c r="B196"/>
  <c r="C196" l="1"/>
  <c r="B197"/>
  <c r="C197" l="1"/>
  <c r="B198"/>
  <c r="C198" l="1"/>
  <c r="B199"/>
  <c r="C199" l="1"/>
  <c r="B200"/>
  <c r="C200" l="1"/>
  <c r="B201"/>
  <c r="C201" l="1"/>
  <c r="B202"/>
  <c r="C202" l="1"/>
  <c r="B203"/>
  <c r="C203" l="1"/>
  <c r="B204"/>
  <c r="C204" l="1"/>
  <c r="B205"/>
  <c r="C205" l="1"/>
  <c r="B206"/>
  <c r="C206" l="1"/>
  <c r="B207"/>
  <c r="C207" l="1"/>
  <c r="B208"/>
  <c r="C208" l="1"/>
  <c r="B209"/>
  <c r="C209" l="1"/>
  <c r="B210"/>
  <c r="C210" l="1"/>
  <c r="B211"/>
  <c r="C211" l="1"/>
  <c r="B212"/>
  <c r="C212" l="1"/>
  <c r="B213"/>
  <c r="C213" l="1"/>
  <c r="B214"/>
  <c r="B215" l="1"/>
  <c r="C214"/>
  <c r="C215" l="1"/>
  <c r="B216"/>
  <c r="C216" l="1"/>
  <c r="B217"/>
  <c r="C217" l="1"/>
  <c r="B218"/>
  <c r="C218" l="1"/>
  <c r="B219"/>
  <c r="C219" l="1"/>
  <c r="B220"/>
  <c r="C220" l="1"/>
  <c r="B221"/>
  <c r="C221" l="1"/>
  <c r="B222"/>
  <c r="C222" l="1"/>
  <c r="B223"/>
  <c r="C223" l="1"/>
  <c r="B224"/>
  <c r="C224" l="1"/>
  <c r="B225"/>
  <c r="C225" l="1"/>
  <c r="B226"/>
  <c r="C226" l="1"/>
  <c r="B227"/>
  <c r="C227" l="1"/>
  <c r="B228"/>
  <c r="C228" l="1"/>
  <c r="B229"/>
  <c r="C229" l="1"/>
  <c r="B230"/>
  <c r="C230" l="1"/>
  <c r="B231"/>
  <c r="C231" l="1"/>
  <c r="B232"/>
  <c r="B233" l="1"/>
  <c r="C232"/>
  <c r="C233" l="1"/>
  <c r="B234"/>
  <c r="C234" l="1"/>
  <c r="B235"/>
  <c r="C235" l="1"/>
  <c r="B236"/>
  <c r="C236" l="1"/>
  <c r="B237"/>
  <c r="C237" l="1"/>
  <c r="B238"/>
  <c r="C238" l="1"/>
  <c r="B239"/>
  <c r="C239" l="1"/>
  <c r="B240"/>
  <c r="C240" l="1"/>
  <c r="B241"/>
  <c r="C241" l="1"/>
  <c r="B242"/>
  <c r="C242" l="1"/>
  <c r="B243"/>
  <c r="B244" l="1"/>
  <c r="C243"/>
  <c r="C244" l="1"/>
  <c r="B245"/>
  <c r="C245" l="1"/>
  <c r="B246"/>
  <c r="C246" l="1"/>
  <c r="B247"/>
  <c r="C247" l="1"/>
  <c r="B248"/>
  <c r="C248" l="1"/>
  <c r="B249"/>
  <c r="C249" l="1"/>
  <c r="B250"/>
  <c r="C250" l="1"/>
  <c r="B251"/>
  <c r="C251" l="1"/>
  <c r="B252"/>
  <c r="C252" l="1"/>
  <c r="B253"/>
  <c r="C253" l="1"/>
  <c r="B254"/>
  <c r="C254" l="1"/>
  <c r="B255"/>
  <c r="C255" l="1"/>
  <c r="B256"/>
  <c r="C256" l="1"/>
  <c r="B257"/>
  <c r="C257" l="1"/>
  <c r="B258"/>
  <c r="C258" l="1"/>
  <c r="B259"/>
  <c r="C259" l="1"/>
  <c r="B260"/>
  <c r="C260" l="1"/>
  <c r="B261"/>
  <c r="C261" l="1"/>
  <c r="B262"/>
  <c r="C262" l="1"/>
  <c r="B263"/>
  <c r="C263" l="1"/>
  <c r="B264"/>
  <c r="C264" l="1"/>
  <c r="B265"/>
  <c r="C265" l="1"/>
  <c r="B266"/>
  <c r="C266" l="1"/>
  <c r="B267"/>
  <c r="C267" l="1"/>
  <c r="B268"/>
  <c r="C268" l="1"/>
  <c r="B269"/>
  <c r="C269" l="1"/>
  <c r="B270"/>
  <c r="C270" l="1"/>
  <c r="B271"/>
  <c r="C271" l="1"/>
  <c r="B272"/>
  <c r="C272" l="1"/>
  <c r="B273"/>
  <c r="C273" l="1"/>
  <c r="B274"/>
  <c r="C274" l="1"/>
  <c r="B275"/>
  <c r="C275" l="1"/>
  <c r="B276"/>
  <c r="C276" l="1"/>
  <c r="B277"/>
  <c r="C277" l="1"/>
  <c r="B278"/>
  <c r="C278" l="1"/>
  <c r="B279"/>
  <c r="C279" l="1"/>
  <c r="B280"/>
  <c r="C280" l="1"/>
  <c r="B281"/>
  <c r="B282" l="1"/>
  <c r="C281"/>
  <c r="C282" l="1"/>
  <c r="B283"/>
  <c r="C283" l="1"/>
  <c r="B284"/>
  <c r="C284" l="1"/>
  <c r="B285"/>
  <c r="C285" l="1"/>
  <c r="B286"/>
  <c r="C286" l="1"/>
  <c r="B287"/>
  <c r="C287" l="1"/>
  <c r="B288"/>
  <c r="C288" l="1"/>
  <c r="B289"/>
  <c r="C289" l="1"/>
  <c r="B290"/>
  <c r="C290" l="1"/>
  <c r="B291"/>
  <c r="C291" l="1"/>
  <c r="B292"/>
  <c r="C292" l="1"/>
  <c r="B293"/>
  <c r="C293" l="1"/>
  <c r="B294"/>
  <c r="C294" l="1"/>
  <c r="B295"/>
  <c r="B296" l="1"/>
  <c r="C295"/>
  <c r="B297" l="1"/>
  <c r="C296"/>
  <c r="C297" l="1"/>
  <c r="B298"/>
  <c r="C298" l="1"/>
  <c r="B299"/>
  <c r="C299" l="1"/>
  <c r="B300"/>
  <c r="C300" l="1"/>
  <c r="B301"/>
  <c r="C301" l="1"/>
  <c r="B302"/>
  <c r="C302" l="1"/>
  <c r="B303"/>
  <c r="C303" l="1"/>
  <c r="B304"/>
  <c r="C304" l="1"/>
  <c r="B305"/>
  <c r="C305" l="1"/>
  <c r="B306"/>
  <c r="C306" l="1"/>
  <c r="B307"/>
  <c r="C307" l="1"/>
  <c r="B308"/>
  <c r="C308" l="1"/>
  <c r="B309"/>
  <c r="C309" l="1"/>
  <c r="B310"/>
  <c r="C310" l="1"/>
  <c r="B311"/>
  <c r="C311" l="1"/>
  <c r="B312"/>
  <c r="C312" l="1"/>
  <c r="B313"/>
  <c r="C313" l="1"/>
  <c r="B314"/>
  <c r="C314" l="1"/>
  <c r="B315"/>
  <c r="C315" l="1"/>
  <c r="B316"/>
  <c r="C316" l="1"/>
  <c r="B317"/>
  <c r="C317" l="1"/>
  <c r="B318"/>
  <c r="C318" l="1"/>
  <c r="B319"/>
  <c r="C319" l="1"/>
  <c r="B320"/>
  <c r="C320" l="1"/>
  <c r="B321"/>
  <c r="C321" l="1"/>
  <c r="B322"/>
  <c r="C322" l="1"/>
  <c r="B323"/>
  <c r="C323" l="1"/>
  <c r="B324"/>
  <c r="C324" l="1"/>
  <c r="B325"/>
  <c r="C325" l="1"/>
  <c r="B326"/>
  <c r="C326" l="1"/>
  <c r="B327"/>
  <c r="C327" l="1"/>
  <c r="B328"/>
  <c r="C328" l="1"/>
  <c r="B329"/>
  <c r="C329" l="1"/>
  <c r="B330"/>
  <c r="C330" l="1"/>
  <c r="B331"/>
  <c r="C331" l="1"/>
  <c r="B332"/>
  <c r="C332" l="1"/>
  <c r="B333"/>
  <c r="C333" l="1"/>
  <c r="B334"/>
  <c r="C334" l="1"/>
  <c r="B335"/>
  <c r="C335" l="1"/>
  <c r="B336"/>
  <c r="C336" l="1"/>
  <c r="B337"/>
  <c r="C337" l="1"/>
  <c r="B338"/>
  <c r="C338" l="1"/>
  <c r="B339"/>
  <c r="C339" l="1"/>
  <c r="B340"/>
  <c r="C340" l="1"/>
  <c r="B341"/>
  <c r="C341" l="1"/>
  <c r="B342"/>
  <c r="C342" l="1"/>
  <c r="B343"/>
  <c r="C343" l="1"/>
  <c r="B344"/>
  <c r="C344" l="1"/>
  <c r="B345"/>
  <c r="C345" l="1"/>
  <c r="B346"/>
  <c r="C346" l="1"/>
  <c r="B347"/>
  <c r="C347" l="1"/>
  <c r="B348"/>
  <c r="C348" l="1"/>
  <c r="B349"/>
  <c r="C349" l="1"/>
  <c r="B350"/>
  <c r="C350" l="1"/>
  <c r="B351"/>
  <c r="C351" l="1"/>
  <c r="B352"/>
  <c r="C352" l="1"/>
  <c r="B353"/>
  <c r="C353" l="1"/>
  <c r="B354"/>
  <c r="B355" l="1"/>
  <c r="C354"/>
  <c r="C355" l="1"/>
  <c r="B356"/>
  <c r="C356" l="1"/>
  <c r="B357"/>
  <c r="C357" l="1"/>
  <c r="B358"/>
  <c r="C358" l="1"/>
  <c r="B359"/>
  <c r="C359" l="1"/>
  <c r="B360"/>
  <c r="C360" l="1"/>
  <c r="B361"/>
  <c r="C361" l="1"/>
  <c r="B362"/>
  <c r="C362" l="1"/>
  <c r="B363"/>
  <c r="C363" l="1"/>
  <c r="B364"/>
  <c r="C364" l="1"/>
  <c r="B365"/>
  <c r="C365" l="1"/>
  <c r="B366"/>
  <c r="C366" l="1"/>
  <c r="B367"/>
  <c r="C367" l="1"/>
  <c r="B368"/>
  <c r="C368" l="1"/>
  <c r="B369"/>
  <c r="C369" l="1"/>
  <c r="B370"/>
  <c r="C370" l="1"/>
  <c r="B371"/>
  <c r="C371" l="1"/>
  <c r="B372"/>
  <c r="B373" l="1"/>
  <c r="C372"/>
  <c r="C373" l="1"/>
  <c r="B374"/>
  <c r="C374" l="1"/>
  <c r="B375"/>
  <c r="C375" l="1"/>
  <c r="B376"/>
  <c r="C376" l="1"/>
  <c r="B377"/>
  <c r="C377" l="1"/>
  <c r="B378"/>
  <c r="C378" l="1"/>
  <c r="B379"/>
  <c r="C379" l="1"/>
  <c r="B380"/>
  <c r="C380" l="1"/>
  <c r="B381"/>
  <c r="C381" l="1"/>
  <c r="B382"/>
  <c r="C382" l="1"/>
  <c r="B383"/>
  <c r="B384" l="1"/>
  <c r="C383"/>
  <c r="C384" l="1"/>
  <c r="B385"/>
  <c r="C385" l="1"/>
  <c r="B386"/>
  <c r="C386" l="1"/>
  <c r="B387"/>
  <c r="C387" l="1"/>
  <c r="B388"/>
  <c r="C388" l="1"/>
  <c r="B389"/>
  <c r="C389" l="1"/>
  <c r="B390"/>
  <c r="C390" l="1"/>
  <c r="B391"/>
  <c r="C391" l="1"/>
  <c r="B392"/>
  <c r="C392" l="1"/>
  <c r="B393"/>
  <c r="C393" l="1"/>
  <c r="B394"/>
  <c r="C394" l="1"/>
  <c r="B395"/>
  <c r="C395" l="1"/>
  <c r="B396"/>
  <c r="C396" l="1"/>
  <c r="B397"/>
  <c r="C397" l="1"/>
  <c r="B398"/>
  <c r="C398" l="1"/>
  <c r="B399"/>
  <c r="C399" l="1"/>
  <c r="B400"/>
  <c r="C400" l="1"/>
  <c r="B401"/>
  <c r="C401" l="1"/>
  <c r="B402"/>
  <c r="C402" l="1"/>
  <c r="B403"/>
  <c r="C403" l="1"/>
  <c r="B404"/>
  <c r="C404" l="1"/>
  <c r="B405"/>
  <c r="C405" l="1"/>
  <c r="B406"/>
  <c r="C406" l="1"/>
  <c r="B407"/>
  <c r="C407" l="1"/>
  <c r="B408"/>
  <c r="C408" l="1"/>
  <c r="B409"/>
  <c r="C409" l="1"/>
  <c r="B410"/>
  <c r="C410" l="1"/>
  <c r="B411"/>
  <c r="C411" l="1"/>
  <c r="B412"/>
  <c r="C412" l="1"/>
  <c r="B413"/>
  <c r="C413" l="1"/>
  <c r="B414"/>
  <c r="C414" l="1"/>
  <c r="B415"/>
  <c r="C415" l="1"/>
  <c r="B416"/>
  <c r="C416" l="1"/>
  <c r="B417"/>
  <c r="C417" l="1"/>
  <c r="B418"/>
  <c r="C418" l="1"/>
  <c r="B419"/>
  <c r="C419" l="1"/>
  <c r="B420"/>
  <c r="C420" l="1"/>
  <c r="B421"/>
  <c r="B422" l="1"/>
  <c r="C421"/>
  <c r="C422" l="1"/>
  <c r="B423"/>
  <c r="C423" l="1"/>
  <c r="B424"/>
  <c r="C424" l="1"/>
  <c r="B425"/>
  <c r="C425" l="1"/>
  <c r="B426"/>
  <c r="C426" l="1"/>
  <c r="B427"/>
  <c r="C427" l="1"/>
  <c r="B428"/>
  <c r="C428" l="1"/>
  <c r="B429"/>
  <c r="C429" l="1"/>
  <c r="B430"/>
  <c r="C430" l="1"/>
  <c r="B431"/>
  <c r="C431" l="1"/>
  <c r="B432"/>
  <c r="C432" l="1"/>
  <c r="B433"/>
  <c r="C433" l="1"/>
  <c r="B434"/>
  <c r="C434" l="1"/>
  <c r="B435"/>
  <c r="C435" l="1"/>
  <c r="B436"/>
  <c r="B437" l="1"/>
  <c r="C436"/>
  <c r="B438" l="1"/>
  <c r="C437"/>
  <c r="B439" l="1"/>
  <c r="C438"/>
  <c r="C439" l="1"/>
  <c r="B440"/>
  <c r="C440" l="1"/>
  <c r="B441"/>
  <c r="C441" l="1"/>
  <c r="B442"/>
  <c r="C442" l="1"/>
  <c r="B443"/>
  <c r="C443" l="1"/>
  <c r="B444"/>
  <c r="C444" l="1"/>
  <c r="B445"/>
  <c r="C445" l="1"/>
  <c r="B446"/>
  <c r="C446" l="1"/>
  <c r="B447"/>
  <c r="C447" l="1"/>
  <c r="B448"/>
  <c r="C448" l="1"/>
  <c r="B449"/>
  <c r="C449" l="1"/>
  <c r="B450"/>
  <c r="C450" l="1"/>
  <c r="B451"/>
  <c r="C451" l="1"/>
  <c r="B452"/>
  <c r="C452" l="1"/>
  <c r="B453"/>
  <c r="C453" l="1"/>
  <c r="B454"/>
  <c r="C454" l="1"/>
  <c r="B455"/>
  <c r="C455" l="1"/>
  <c r="B456"/>
  <c r="C456" l="1"/>
  <c r="B457"/>
  <c r="C457" l="1"/>
  <c r="B458"/>
  <c r="C458" l="1"/>
  <c r="B459"/>
  <c r="C459" l="1"/>
  <c r="B460"/>
  <c r="C460" l="1"/>
  <c r="B461"/>
  <c r="C461" l="1"/>
  <c r="B462"/>
  <c r="C462" l="1"/>
  <c r="B463"/>
  <c r="C463" l="1"/>
  <c r="B464"/>
  <c r="C464" l="1"/>
  <c r="B465"/>
  <c r="C465" l="1"/>
  <c r="B466"/>
  <c r="C466" l="1"/>
  <c r="B467"/>
  <c r="C467" l="1"/>
  <c r="B468"/>
  <c r="C468" l="1"/>
  <c r="B469"/>
  <c r="C469" l="1"/>
  <c r="B470"/>
  <c r="C470" l="1"/>
  <c r="B471"/>
  <c r="C471" l="1"/>
  <c r="B472"/>
  <c r="C472" l="1"/>
  <c r="B473"/>
  <c r="C473" l="1"/>
  <c r="B474"/>
  <c r="C474" l="1"/>
  <c r="B475"/>
  <c r="C475" l="1"/>
  <c r="B476"/>
  <c r="C476" l="1"/>
  <c r="B477"/>
  <c r="C477" l="1"/>
  <c r="B478"/>
  <c r="C478" l="1"/>
  <c r="B479"/>
  <c r="C479" l="1"/>
  <c r="B480"/>
  <c r="C480" l="1"/>
  <c r="B481"/>
  <c r="C481" l="1"/>
  <c r="B482"/>
  <c r="C482" l="1"/>
  <c r="B483"/>
  <c r="C483" l="1"/>
  <c r="B484"/>
  <c r="C484" l="1"/>
  <c r="B485"/>
  <c r="C485" l="1"/>
  <c r="B486"/>
  <c r="C486" l="1"/>
  <c r="B487"/>
  <c r="C487" l="1"/>
  <c r="B488"/>
  <c r="C488" l="1"/>
  <c r="B489"/>
  <c r="C489" l="1"/>
  <c r="B490"/>
  <c r="C490" l="1"/>
  <c r="B491"/>
  <c r="C491" l="1"/>
  <c r="B492"/>
  <c r="C492" l="1"/>
  <c r="B493"/>
  <c r="C493" l="1"/>
  <c r="B494"/>
  <c r="C494" l="1"/>
  <c r="B495"/>
  <c r="B496" l="1"/>
  <c r="C495"/>
  <c r="C496" l="1"/>
  <c r="B497"/>
  <c r="C497" l="1"/>
  <c r="B498"/>
  <c r="C498" l="1"/>
  <c r="B499"/>
  <c r="C499" l="1"/>
  <c r="B500"/>
  <c r="C500" l="1"/>
  <c r="B501"/>
  <c r="C501" l="1"/>
  <c r="B502"/>
  <c r="C502" l="1"/>
  <c r="B503"/>
  <c r="C503" l="1"/>
  <c r="B504"/>
  <c r="C504" l="1"/>
  <c r="B505"/>
  <c r="C505" l="1"/>
  <c r="B506"/>
  <c r="C506" l="1"/>
  <c r="B507"/>
  <c r="C507" l="1"/>
  <c r="B508"/>
  <c r="C508" l="1"/>
  <c r="B509"/>
  <c r="C509" l="1"/>
  <c r="B510"/>
  <c r="C510" l="1"/>
  <c r="B511"/>
  <c r="C511" l="1"/>
  <c r="B512"/>
  <c r="C512" l="1"/>
  <c r="B513"/>
  <c r="B514" l="1"/>
  <c r="C513"/>
  <c r="C514" l="1"/>
  <c r="B515"/>
  <c r="C515" l="1"/>
  <c r="B516"/>
  <c r="C516" l="1"/>
  <c r="B517"/>
  <c r="C517" l="1"/>
  <c r="B518"/>
  <c r="C518" l="1"/>
  <c r="B519"/>
  <c r="C519" l="1"/>
  <c r="B520"/>
  <c r="C520" l="1"/>
  <c r="B521"/>
  <c r="C521" l="1"/>
  <c r="B522"/>
  <c r="C522" l="1"/>
  <c r="B523"/>
  <c r="C523" l="1"/>
  <c r="B524"/>
  <c r="B525" l="1"/>
  <c r="C524"/>
  <c r="C525" l="1"/>
  <c r="B526"/>
  <c r="C526" l="1"/>
  <c r="B527"/>
  <c r="C527" l="1"/>
  <c r="B528"/>
  <c r="C528" l="1"/>
  <c r="B529"/>
  <c r="C529" l="1"/>
  <c r="B530"/>
  <c r="C530" l="1"/>
  <c r="B531"/>
  <c r="C531" l="1"/>
  <c r="B532"/>
  <c r="C532" l="1"/>
  <c r="B533"/>
  <c r="C533" l="1"/>
  <c r="B534"/>
  <c r="C534" l="1"/>
  <c r="B535"/>
  <c r="C535" l="1"/>
  <c r="B536"/>
  <c r="C536" l="1"/>
  <c r="B537"/>
  <c r="C537" l="1"/>
  <c r="B538"/>
  <c r="C538" l="1"/>
  <c r="B539"/>
  <c r="C539" l="1"/>
  <c r="B540"/>
  <c r="C540" l="1"/>
  <c r="B541"/>
  <c r="C541" l="1"/>
  <c r="B542"/>
  <c r="C542" l="1"/>
  <c r="B543"/>
  <c r="C543" l="1"/>
  <c r="B544"/>
  <c r="C544" l="1"/>
  <c r="B545"/>
  <c r="C545" l="1"/>
  <c r="B546"/>
  <c r="C546" l="1"/>
  <c r="B547"/>
  <c r="C547" l="1"/>
  <c r="B548"/>
  <c r="C548" l="1"/>
  <c r="B549"/>
  <c r="C549" l="1"/>
  <c r="B550"/>
  <c r="C550" l="1"/>
  <c r="B551"/>
  <c r="C551" l="1"/>
  <c r="B552"/>
  <c r="C552" l="1"/>
  <c r="B553"/>
  <c r="C553" l="1"/>
  <c r="B554"/>
  <c r="C554" l="1"/>
  <c r="B555"/>
  <c r="C555" l="1"/>
  <c r="B556"/>
  <c r="C556" l="1"/>
  <c r="B557"/>
  <c r="C557" l="1"/>
  <c r="B558"/>
  <c r="C558" l="1"/>
  <c r="B559"/>
  <c r="C559" l="1"/>
  <c r="B560"/>
  <c r="C560" l="1"/>
  <c r="B561"/>
  <c r="C561" l="1"/>
  <c r="B562"/>
  <c r="B563" l="1"/>
  <c r="C562"/>
  <c r="C563" l="1"/>
  <c r="B564"/>
  <c r="C564" l="1"/>
  <c r="B565"/>
  <c r="C565" l="1"/>
  <c r="B566"/>
  <c r="C566" l="1"/>
  <c r="B567"/>
  <c r="C567" l="1"/>
  <c r="B568"/>
  <c r="C568" l="1"/>
  <c r="B569"/>
  <c r="C569" l="1"/>
  <c r="B570"/>
  <c r="C570" l="1"/>
  <c r="B571"/>
  <c r="C571" l="1"/>
  <c r="B572"/>
  <c r="C572" l="1"/>
  <c r="B573"/>
  <c r="C573" l="1"/>
  <c r="B574"/>
  <c r="C574" l="1"/>
  <c r="B575"/>
  <c r="C575" l="1"/>
  <c r="B576"/>
  <c r="B577" l="1"/>
  <c r="C576"/>
  <c r="C577" l="1"/>
  <c r="B578"/>
  <c r="C578" l="1"/>
  <c r="B579"/>
  <c r="C579" l="1"/>
  <c r="B580"/>
  <c r="C580" l="1"/>
  <c r="B581"/>
  <c r="C581" l="1"/>
  <c r="B582"/>
  <c r="C582" l="1"/>
  <c r="B583"/>
  <c r="C583" l="1"/>
  <c r="B584"/>
  <c r="C584" l="1"/>
  <c r="B585"/>
  <c r="C585" l="1"/>
  <c r="B586"/>
  <c r="C586" l="1"/>
  <c r="B587"/>
  <c r="C587" l="1"/>
  <c r="B588"/>
  <c r="C588" l="1"/>
  <c r="B589"/>
  <c r="C589" l="1"/>
  <c r="B590"/>
  <c r="C590" l="1"/>
  <c r="B591"/>
  <c r="C591" l="1"/>
  <c r="B592"/>
  <c r="C592" l="1"/>
  <c r="B593"/>
  <c r="C593" l="1"/>
  <c r="B594"/>
  <c r="C594" l="1"/>
  <c r="B595"/>
  <c r="C595" l="1"/>
  <c r="B596"/>
  <c r="C596" l="1"/>
  <c r="B597"/>
  <c r="C597" l="1"/>
  <c r="B598"/>
  <c r="C598" l="1"/>
  <c r="B599"/>
  <c r="C599" l="1"/>
  <c r="B600"/>
  <c r="C600" l="1"/>
  <c r="B601"/>
  <c r="C601" l="1"/>
  <c r="B602"/>
  <c r="C602" l="1"/>
  <c r="B603"/>
  <c r="C603" l="1"/>
  <c r="B604"/>
  <c r="C604" l="1"/>
  <c r="B605"/>
  <c r="C605" l="1"/>
  <c r="B606"/>
  <c r="C606" l="1"/>
  <c r="B607"/>
  <c r="C607" l="1"/>
  <c r="B608"/>
  <c r="C608" l="1"/>
  <c r="B609"/>
  <c r="C609" l="1"/>
  <c r="B610"/>
  <c r="C610" l="1"/>
  <c r="B611"/>
  <c r="C611" l="1"/>
  <c r="B612"/>
  <c r="C612" l="1"/>
  <c r="B613"/>
  <c r="C613" l="1"/>
  <c r="B614"/>
  <c r="C614" l="1"/>
  <c r="B615"/>
  <c r="C615" l="1"/>
  <c r="B616"/>
  <c r="C616" l="1"/>
  <c r="B617"/>
  <c r="C617" l="1"/>
  <c r="B618"/>
  <c r="C618" l="1"/>
  <c r="B619"/>
  <c r="C619" l="1"/>
  <c r="B620"/>
  <c r="C620" l="1"/>
  <c r="B621"/>
  <c r="C621" l="1"/>
  <c r="B622"/>
  <c r="C622" l="1"/>
  <c r="B623"/>
  <c r="C623" l="1"/>
  <c r="B624"/>
  <c r="C624" l="1"/>
  <c r="B625"/>
  <c r="C625" l="1"/>
  <c r="B626"/>
  <c r="C626" l="1"/>
  <c r="B627"/>
  <c r="C627" l="1"/>
  <c r="B628"/>
  <c r="C628" l="1"/>
  <c r="B629"/>
  <c r="C629" l="1"/>
  <c r="B630"/>
  <c r="C630" l="1"/>
  <c r="B631"/>
  <c r="C631" l="1"/>
  <c r="B632"/>
  <c r="C632" l="1"/>
  <c r="B633"/>
  <c r="C633" l="1"/>
  <c r="B634"/>
  <c r="B635" l="1"/>
  <c r="C634"/>
  <c r="C635" l="1"/>
  <c r="B636"/>
  <c r="C636" l="1"/>
  <c r="B637"/>
  <c r="C637" l="1"/>
  <c r="B638"/>
  <c r="C638" l="1"/>
  <c r="B639"/>
  <c r="C639" l="1"/>
  <c r="B640"/>
  <c r="C640" l="1"/>
  <c r="B641"/>
  <c r="C641" l="1"/>
  <c r="B642"/>
  <c r="C642" l="1"/>
  <c r="B643"/>
  <c r="C643" l="1"/>
  <c r="B644"/>
  <c r="C644" l="1"/>
  <c r="B645"/>
  <c r="C645" l="1"/>
  <c r="B646"/>
  <c r="C646" l="1"/>
  <c r="B647"/>
  <c r="C647" l="1"/>
  <c r="B648"/>
  <c r="C648" l="1"/>
  <c r="B649"/>
  <c r="C649" l="1"/>
  <c r="B650"/>
  <c r="C650" l="1"/>
  <c r="B651"/>
  <c r="C651" l="1"/>
  <c r="B652"/>
  <c r="B653" l="1"/>
  <c r="C652"/>
  <c r="C653" l="1"/>
  <c r="B654"/>
  <c r="C654" l="1"/>
  <c r="B655"/>
  <c r="C655" l="1"/>
  <c r="B656"/>
  <c r="C656" l="1"/>
  <c r="B657"/>
  <c r="C657" l="1"/>
  <c r="B658"/>
  <c r="C658" l="1"/>
  <c r="B659"/>
  <c r="C659" l="1"/>
  <c r="B660"/>
  <c r="C660" l="1"/>
  <c r="B661"/>
  <c r="C661" l="1"/>
  <c r="B662"/>
  <c r="C662" l="1"/>
  <c r="B663"/>
  <c r="B664" l="1"/>
  <c r="C663"/>
  <c r="C664" l="1"/>
  <c r="B665"/>
  <c r="C665" l="1"/>
  <c r="B666"/>
  <c r="C666" l="1"/>
  <c r="B667"/>
  <c r="C667" l="1"/>
  <c r="B668"/>
  <c r="C668" l="1"/>
  <c r="B669"/>
  <c r="C669" l="1"/>
  <c r="B670"/>
  <c r="C670" l="1"/>
  <c r="B671"/>
  <c r="C671" l="1"/>
  <c r="B672"/>
  <c r="C672" l="1"/>
  <c r="B673"/>
  <c r="C673" l="1"/>
  <c r="B674"/>
  <c r="C674" l="1"/>
  <c r="B675"/>
  <c r="C675" l="1"/>
  <c r="B676"/>
  <c r="C676" l="1"/>
  <c r="B677"/>
  <c r="C677" l="1"/>
  <c r="B678"/>
  <c r="C678" l="1"/>
  <c r="B679"/>
  <c r="C679" l="1"/>
  <c r="B680"/>
  <c r="C680" l="1"/>
  <c r="B681"/>
  <c r="C681" l="1"/>
  <c r="B682"/>
  <c r="C682" l="1"/>
  <c r="B683"/>
  <c r="C683" l="1"/>
  <c r="B684"/>
  <c r="C684" l="1"/>
  <c r="B685"/>
  <c r="C685" l="1"/>
  <c r="B686"/>
  <c r="C686" l="1"/>
  <c r="B687"/>
  <c r="C687" l="1"/>
  <c r="B688"/>
  <c r="C688" l="1"/>
  <c r="B689"/>
  <c r="C689" l="1"/>
  <c r="B690"/>
  <c r="C690" l="1"/>
  <c r="B691"/>
  <c r="C691" l="1"/>
  <c r="B692"/>
  <c r="C692" l="1"/>
  <c r="B693"/>
  <c r="C693" l="1"/>
  <c r="B694"/>
  <c r="C694" l="1"/>
  <c r="B695"/>
  <c r="C695" l="1"/>
  <c r="B696"/>
  <c r="C696" l="1"/>
  <c r="B697"/>
  <c r="C697" l="1"/>
  <c r="B698"/>
  <c r="C698" l="1"/>
  <c r="B699"/>
  <c r="C699" l="1"/>
  <c r="B700"/>
  <c r="C700" l="1"/>
  <c r="B701"/>
  <c r="B702" l="1"/>
  <c r="C701"/>
  <c r="C702" l="1"/>
  <c r="B703"/>
  <c r="C703" l="1"/>
  <c r="B704"/>
  <c r="C704" l="1"/>
  <c r="B705"/>
  <c r="C705" l="1"/>
  <c r="B706"/>
  <c r="C706" l="1"/>
  <c r="B707"/>
  <c r="C707" l="1"/>
  <c r="B708"/>
  <c r="C708" l="1"/>
  <c r="B709"/>
  <c r="C709" l="1"/>
  <c r="B710"/>
  <c r="C710" l="1"/>
  <c r="B711"/>
  <c r="C711" l="1"/>
  <c r="B712"/>
  <c r="C712" l="1"/>
  <c r="B713"/>
  <c r="C713" l="1"/>
  <c r="B714"/>
  <c r="C714" l="1"/>
  <c r="B715"/>
  <c r="C715" l="1"/>
  <c r="B716"/>
  <c r="B717" l="1"/>
  <c r="C716"/>
  <c r="B718" l="1"/>
  <c r="C717"/>
  <c r="C718" l="1"/>
  <c r="B719"/>
  <c r="C719" l="1"/>
  <c r="B720"/>
  <c r="C720" l="1"/>
  <c r="B721"/>
  <c r="C721" l="1"/>
  <c r="B722"/>
  <c r="C722" l="1"/>
  <c r="B723"/>
  <c r="C723" l="1"/>
  <c r="B724"/>
  <c r="C724" l="1"/>
  <c r="B725"/>
  <c r="C725" l="1"/>
  <c r="B726"/>
  <c r="C726" l="1"/>
  <c r="B727"/>
  <c r="C727" l="1"/>
  <c r="B728"/>
  <c r="C728" l="1"/>
  <c r="B729"/>
  <c r="C729" l="1"/>
  <c r="B730"/>
  <c r="C730" l="1"/>
  <c r="B731"/>
  <c r="C731" l="1"/>
  <c r="B732"/>
  <c r="C732" l="1"/>
  <c r="B733"/>
  <c r="C733" l="1"/>
  <c r="B734"/>
  <c r="C734" l="1"/>
  <c r="B735"/>
  <c r="C735" l="1"/>
  <c r="B736"/>
  <c r="C736" l="1"/>
  <c r="B737"/>
  <c r="C737" l="1"/>
  <c r="B738"/>
  <c r="C738" l="1"/>
  <c r="B739"/>
  <c r="C739" l="1"/>
  <c r="B740"/>
  <c r="C740" l="1"/>
  <c r="B741"/>
  <c r="C741" l="1"/>
  <c r="B742"/>
  <c r="C742" l="1"/>
  <c r="B743"/>
  <c r="C743" l="1"/>
  <c r="B744"/>
  <c r="C744" l="1"/>
  <c r="B745"/>
  <c r="C745" l="1"/>
  <c r="B746"/>
  <c r="C746" l="1"/>
  <c r="B747"/>
  <c r="C747" l="1"/>
  <c r="B748"/>
  <c r="C748" l="1"/>
  <c r="B749"/>
  <c r="C749" l="1"/>
  <c r="B750"/>
  <c r="C750" l="1"/>
  <c r="B751"/>
  <c r="C751" l="1"/>
  <c r="B752"/>
  <c r="C752" l="1"/>
  <c r="B753"/>
  <c r="C753" l="1"/>
  <c r="B754"/>
  <c r="C754" l="1"/>
  <c r="B755"/>
  <c r="C755" l="1"/>
  <c r="B756"/>
  <c r="C756" l="1"/>
  <c r="B757"/>
  <c r="C757" l="1"/>
  <c r="B758"/>
  <c r="C758" l="1"/>
  <c r="B759"/>
  <c r="C759" l="1"/>
  <c r="B760"/>
  <c r="C760" l="1"/>
  <c r="B761"/>
  <c r="C761" l="1"/>
  <c r="B762"/>
  <c r="C762" l="1"/>
  <c r="B763"/>
  <c r="C763" l="1"/>
  <c r="B764"/>
  <c r="C764" l="1"/>
  <c r="B765"/>
  <c r="C765" l="1"/>
  <c r="B766"/>
  <c r="C766" l="1"/>
  <c r="B767"/>
  <c r="C767" l="1"/>
  <c r="B768"/>
  <c r="C768" l="1"/>
  <c r="B769"/>
  <c r="C769" l="1"/>
  <c r="B770"/>
  <c r="C770" l="1"/>
  <c r="B771"/>
  <c r="C771" l="1"/>
  <c r="B772"/>
  <c r="C772" l="1"/>
  <c r="B773"/>
  <c r="C773" l="1"/>
  <c r="B774"/>
  <c r="B775" l="1"/>
  <c r="C774"/>
  <c r="C775" l="1"/>
  <c r="B776"/>
  <c r="C776" l="1"/>
  <c r="B777"/>
  <c r="C777" l="1"/>
  <c r="B778"/>
  <c r="C778" l="1"/>
  <c r="B779"/>
  <c r="C779" l="1"/>
  <c r="B780"/>
  <c r="C780" l="1"/>
  <c r="B781"/>
  <c r="C781" l="1"/>
  <c r="B782"/>
  <c r="C782" l="1"/>
  <c r="B783"/>
  <c r="C783" l="1"/>
  <c r="B784"/>
  <c r="C784" l="1"/>
  <c r="B785"/>
  <c r="C785" l="1"/>
  <c r="B786"/>
  <c r="C786" l="1"/>
  <c r="B787"/>
  <c r="C787" l="1"/>
  <c r="B788"/>
  <c r="C788" l="1"/>
  <c r="B789"/>
  <c r="C789" l="1"/>
  <c r="B790"/>
  <c r="C790" l="1"/>
  <c r="B791"/>
  <c r="C791" l="1"/>
  <c r="B792"/>
  <c r="B793" l="1"/>
  <c r="C792"/>
  <c r="C793" l="1"/>
  <c r="B794"/>
  <c r="C794" l="1"/>
  <c r="B795"/>
  <c r="C795" l="1"/>
  <c r="B796"/>
  <c r="C796" l="1"/>
  <c r="B797"/>
  <c r="C797" l="1"/>
  <c r="B798"/>
  <c r="C798" l="1"/>
  <c r="B799"/>
  <c r="C799" l="1"/>
  <c r="B800"/>
  <c r="C800" l="1"/>
  <c r="B801"/>
  <c r="C801" l="1"/>
  <c r="B802"/>
  <c r="C802" l="1"/>
  <c r="B803"/>
  <c r="B804" l="1"/>
  <c r="C803"/>
  <c r="C804" l="1"/>
  <c r="B805"/>
  <c r="C805" l="1"/>
  <c r="B806"/>
  <c r="C806" l="1"/>
  <c r="B807"/>
  <c r="C807" l="1"/>
  <c r="B808"/>
  <c r="C808" l="1"/>
  <c r="B809"/>
  <c r="C809" l="1"/>
  <c r="B810"/>
  <c r="C810" l="1"/>
  <c r="B811"/>
  <c r="C811" l="1"/>
  <c r="B812"/>
  <c r="C812" l="1"/>
  <c r="B813"/>
  <c r="C813" l="1"/>
  <c r="B814"/>
  <c r="C814" l="1"/>
  <c r="B815"/>
  <c r="C815" l="1"/>
  <c r="B816"/>
  <c r="C816" l="1"/>
  <c r="B817"/>
  <c r="C817" l="1"/>
  <c r="B818"/>
  <c r="C818" l="1"/>
  <c r="B819"/>
  <c r="C819" l="1"/>
  <c r="B820"/>
  <c r="C820" l="1"/>
  <c r="B821"/>
  <c r="C821" l="1"/>
  <c r="B822"/>
  <c r="C822" l="1"/>
  <c r="B823"/>
  <c r="C823" l="1"/>
  <c r="B824"/>
  <c r="C824" l="1"/>
  <c r="B825"/>
  <c r="C825" l="1"/>
  <c r="B826"/>
  <c r="C826" l="1"/>
  <c r="B827"/>
  <c r="C827" l="1"/>
  <c r="B828"/>
  <c r="C828" l="1"/>
  <c r="B829"/>
  <c r="C829" l="1"/>
  <c r="B830"/>
  <c r="C830" l="1"/>
  <c r="B831"/>
  <c r="C831" l="1"/>
  <c r="B832"/>
  <c r="C832" l="1"/>
  <c r="B833"/>
  <c r="C833" l="1"/>
  <c r="B834"/>
  <c r="C834" l="1"/>
  <c r="B835"/>
  <c r="C835" l="1"/>
  <c r="B836"/>
  <c r="C836" l="1"/>
  <c r="B837"/>
  <c r="C837" l="1"/>
  <c r="B838"/>
  <c r="C838" l="1"/>
  <c r="B839"/>
  <c r="C839" l="1"/>
  <c r="B840"/>
  <c r="C840" l="1"/>
  <c r="B841"/>
  <c r="B842" l="1"/>
  <c r="C841"/>
  <c r="C842" l="1"/>
  <c r="B843"/>
  <c r="C843" l="1"/>
  <c r="B844"/>
  <c r="C844" l="1"/>
  <c r="B845"/>
  <c r="C845" l="1"/>
  <c r="B846"/>
  <c r="C846" l="1"/>
  <c r="B847"/>
  <c r="C847" l="1"/>
  <c r="B848"/>
  <c r="C848" l="1"/>
  <c r="B849"/>
  <c r="C849" l="1"/>
  <c r="B850"/>
  <c r="C850" l="1"/>
  <c r="B851"/>
  <c r="C851" l="1"/>
  <c r="B852"/>
  <c r="C852" l="1"/>
  <c r="B853"/>
  <c r="C853" l="1"/>
  <c r="B854"/>
  <c r="C854" l="1"/>
  <c r="B855"/>
  <c r="C855" l="1"/>
  <c r="B856"/>
  <c r="B857" l="1"/>
  <c r="C856"/>
  <c r="B858" l="1"/>
  <c r="C857"/>
  <c r="C858" l="1"/>
  <c r="B859"/>
  <c r="C859" l="1"/>
  <c r="B860"/>
  <c r="C860" l="1"/>
  <c r="B861"/>
  <c r="C861" l="1"/>
  <c r="B862"/>
  <c r="C862" l="1"/>
  <c r="B863"/>
  <c r="C863" l="1"/>
  <c r="B864"/>
  <c r="C864" l="1"/>
  <c r="B865"/>
  <c r="C865" l="1"/>
  <c r="B866"/>
  <c r="C866" l="1"/>
  <c r="B867"/>
  <c r="C867" l="1"/>
  <c r="B868"/>
  <c r="C868" l="1"/>
  <c r="B869"/>
  <c r="C869" l="1"/>
  <c r="B870"/>
  <c r="C870" l="1"/>
  <c r="B871"/>
  <c r="C871" l="1"/>
  <c r="B872"/>
  <c r="C872" l="1"/>
  <c r="B873"/>
  <c r="C873" l="1"/>
  <c r="B874"/>
  <c r="C874" l="1"/>
  <c r="B875"/>
  <c r="C875" l="1"/>
  <c r="B876"/>
  <c r="C876" l="1"/>
  <c r="B877"/>
  <c r="C877" l="1"/>
  <c r="B878"/>
  <c r="C878" l="1"/>
  <c r="B879"/>
  <c r="C879" l="1"/>
  <c r="B880"/>
  <c r="C880" l="1"/>
  <c r="B881"/>
  <c r="C881" l="1"/>
  <c r="B882"/>
  <c r="C882" l="1"/>
  <c r="B883"/>
  <c r="C883" l="1"/>
  <c r="B884"/>
  <c r="C884" l="1"/>
  <c r="B885"/>
  <c r="C885" l="1"/>
  <c r="B886"/>
  <c r="C886" l="1"/>
  <c r="B887"/>
  <c r="C887" l="1"/>
  <c r="B888"/>
  <c r="C888" l="1"/>
  <c r="B889"/>
  <c r="C889" l="1"/>
  <c r="B890"/>
  <c r="C890" l="1"/>
  <c r="B891"/>
  <c r="C891" l="1"/>
  <c r="B892"/>
  <c r="C892" l="1"/>
  <c r="B893"/>
  <c r="C893" l="1"/>
  <c r="B894"/>
  <c r="C894" l="1"/>
  <c r="B895"/>
  <c r="C895" l="1"/>
  <c r="B896"/>
  <c r="C896" l="1"/>
  <c r="B897"/>
  <c r="C897" l="1"/>
  <c r="B898"/>
  <c r="C898" l="1"/>
  <c r="B899"/>
  <c r="C899" l="1"/>
  <c r="B900"/>
  <c r="C900" l="1"/>
  <c r="B901"/>
  <c r="C901" l="1"/>
  <c r="B902"/>
  <c r="C902" l="1"/>
  <c r="B903"/>
  <c r="C903" l="1"/>
  <c r="B904"/>
  <c r="C904" l="1"/>
  <c r="B905"/>
  <c r="C905" l="1"/>
  <c r="B906"/>
  <c r="C906" l="1"/>
  <c r="B907"/>
  <c r="C907" l="1"/>
  <c r="B908"/>
  <c r="C908" l="1"/>
  <c r="B909"/>
  <c r="C909" l="1"/>
  <c r="B910"/>
  <c r="C910" l="1"/>
  <c r="B911"/>
  <c r="C911" l="1"/>
  <c r="B912"/>
  <c r="C912" l="1"/>
  <c r="B913"/>
  <c r="C913" l="1"/>
  <c r="B914"/>
  <c r="C914" l="1"/>
  <c r="B915"/>
  <c r="B916" l="1"/>
  <c r="C915"/>
  <c r="C916" l="1"/>
  <c r="B917"/>
  <c r="C917" l="1"/>
  <c r="B918"/>
  <c r="C918" l="1"/>
  <c r="B919"/>
  <c r="C919" l="1"/>
  <c r="B920"/>
  <c r="C920" l="1"/>
  <c r="B921"/>
  <c r="C921" l="1"/>
  <c r="B922"/>
  <c r="C922" l="1"/>
  <c r="B923"/>
  <c r="C923" l="1"/>
  <c r="B924"/>
  <c r="C924" l="1"/>
  <c r="B925"/>
  <c r="C925" l="1"/>
  <c r="B926"/>
  <c r="C926" l="1"/>
  <c r="B927"/>
  <c r="C927" l="1"/>
  <c r="B928"/>
  <c r="C928" l="1"/>
  <c r="B929"/>
  <c r="C929" l="1"/>
  <c r="B930"/>
  <c r="C930" l="1"/>
  <c r="B931"/>
  <c r="C931" l="1"/>
  <c r="B932"/>
  <c r="C932" l="1"/>
  <c r="B933"/>
  <c r="B934" l="1"/>
  <c r="C933"/>
  <c r="C934" l="1"/>
  <c r="B935"/>
  <c r="C935" l="1"/>
  <c r="B936"/>
  <c r="C936" l="1"/>
  <c r="B937"/>
  <c r="C937" l="1"/>
  <c r="B938"/>
  <c r="C938" l="1"/>
  <c r="B939"/>
  <c r="C939" l="1"/>
  <c r="B940"/>
  <c r="C940" l="1"/>
  <c r="B941"/>
  <c r="C941" l="1"/>
  <c r="B942"/>
  <c r="C942" l="1"/>
  <c r="B943"/>
  <c r="C943" l="1"/>
  <c r="B944"/>
  <c r="B945" l="1"/>
  <c r="C944"/>
  <c r="C945" l="1"/>
  <c r="B946"/>
  <c r="C946" l="1"/>
  <c r="B947"/>
  <c r="C947" l="1"/>
  <c r="B948"/>
  <c r="C948" l="1"/>
  <c r="B949"/>
  <c r="C949" l="1"/>
  <c r="B950"/>
  <c r="C950" l="1"/>
  <c r="B951"/>
  <c r="C951" l="1"/>
  <c r="B952"/>
  <c r="C952" l="1"/>
  <c r="B953"/>
  <c r="C953" l="1"/>
  <c r="B954"/>
  <c r="C954" l="1"/>
  <c r="B955"/>
  <c r="C955" l="1"/>
  <c r="B956"/>
  <c r="C956" l="1"/>
  <c r="B957"/>
  <c r="C957" l="1"/>
  <c r="B958"/>
  <c r="C958" l="1"/>
  <c r="B959"/>
  <c r="C959" l="1"/>
  <c r="B960"/>
  <c r="C960" l="1"/>
  <c r="B961"/>
  <c r="C961" l="1"/>
  <c r="B962"/>
  <c r="C962" l="1"/>
  <c r="B963"/>
  <c r="C963" l="1"/>
  <c r="B964"/>
  <c r="C964" l="1"/>
  <c r="B965"/>
  <c r="C965" l="1"/>
  <c r="B966"/>
  <c r="C966" l="1"/>
  <c r="B967"/>
  <c r="C967" l="1"/>
  <c r="B968"/>
  <c r="C968" l="1"/>
  <c r="B969"/>
  <c r="C969" l="1"/>
  <c r="B970"/>
  <c r="C970" l="1"/>
  <c r="B971"/>
  <c r="C971" l="1"/>
  <c r="B972"/>
  <c r="C972" l="1"/>
  <c r="B973"/>
  <c r="C973" l="1"/>
  <c r="B974"/>
  <c r="C974" l="1"/>
  <c r="B975"/>
  <c r="C975" l="1"/>
  <c r="B976"/>
  <c r="C976" l="1"/>
  <c r="B977"/>
  <c r="C977" l="1"/>
  <c r="B978"/>
  <c r="C978" l="1"/>
  <c r="B979"/>
  <c r="C979" l="1"/>
  <c r="B980"/>
  <c r="C980" l="1"/>
  <c r="B981"/>
  <c r="C981" l="1"/>
  <c r="B982"/>
  <c r="B983" l="1"/>
  <c r="C982"/>
  <c r="C983" l="1"/>
  <c r="B984"/>
  <c r="C984" l="1"/>
  <c r="B985"/>
  <c r="C985" l="1"/>
  <c r="B986"/>
  <c r="C986" l="1"/>
  <c r="B987"/>
  <c r="C987" l="1"/>
  <c r="B988"/>
  <c r="C988" l="1"/>
  <c r="B989"/>
  <c r="C989" l="1"/>
  <c r="B990"/>
  <c r="C990" l="1"/>
  <c r="B991"/>
  <c r="C991" l="1"/>
  <c r="B992"/>
  <c r="C992" l="1"/>
  <c r="B993"/>
  <c r="C993" l="1"/>
  <c r="B994"/>
  <c r="C994" l="1"/>
  <c r="B995"/>
  <c r="C995" l="1"/>
  <c r="B996"/>
  <c r="B997" l="1"/>
  <c r="C996"/>
  <c r="B998" l="1"/>
  <c r="C997"/>
  <c r="C998" l="1"/>
  <c r="B999"/>
  <c r="C999" l="1"/>
  <c r="B1000"/>
  <c r="C1000" l="1"/>
  <c r="B1001"/>
  <c r="C1001" l="1"/>
  <c r="B1002"/>
  <c r="C1002" l="1"/>
  <c r="B1003"/>
  <c r="C1003" l="1"/>
  <c r="B1004"/>
  <c r="C1004" l="1"/>
  <c r="B1005"/>
  <c r="C1005" l="1"/>
  <c r="B1006"/>
  <c r="C1006" l="1"/>
  <c r="B1007"/>
  <c r="C1007" l="1"/>
  <c r="B1008"/>
  <c r="C1008" l="1"/>
  <c r="B1009"/>
  <c r="C1009" l="1"/>
  <c r="B1010"/>
  <c r="C1010" l="1"/>
  <c r="B1011"/>
  <c r="C1011" l="1"/>
  <c r="B1012"/>
  <c r="C1012" l="1"/>
  <c r="B1013"/>
  <c r="C1013" l="1"/>
  <c r="B1014"/>
  <c r="C1014" l="1"/>
  <c r="B1015"/>
  <c r="C1015" l="1"/>
  <c r="B1016"/>
  <c r="C1016" l="1"/>
  <c r="B1017"/>
  <c r="C1017" l="1"/>
  <c r="B1018"/>
  <c r="C1018" l="1"/>
  <c r="B1019"/>
  <c r="C1019" l="1"/>
  <c r="B1020"/>
  <c r="C1020" l="1"/>
  <c r="B1021"/>
  <c r="C1021" l="1"/>
  <c r="B1022"/>
  <c r="C1022" l="1"/>
  <c r="B1023"/>
  <c r="C1023" l="1"/>
  <c r="B1024"/>
  <c r="C1024" l="1"/>
  <c r="B1025"/>
  <c r="C1025" l="1"/>
  <c r="B1026"/>
  <c r="C1026" l="1"/>
  <c r="B1027"/>
  <c r="C1027" l="1"/>
  <c r="B1028"/>
  <c r="C1028" l="1"/>
  <c r="B1029"/>
  <c r="C1029" l="1"/>
  <c r="B1030"/>
  <c r="C1030" l="1"/>
  <c r="B1031"/>
  <c r="C1031" l="1"/>
  <c r="B1032"/>
  <c r="C1032" l="1"/>
  <c r="B1033"/>
  <c r="C1033" l="1"/>
  <c r="B1034"/>
  <c r="C1034" l="1"/>
  <c r="B1035"/>
  <c r="C1035" l="1"/>
  <c r="B1036"/>
  <c r="C1036" l="1"/>
  <c r="B1037"/>
  <c r="C1037" l="1"/>
  <c r="B1038"/>
  <c r="C1038" l="1"/>
  <c r="B1039"/>
  <c r="C1039" l="1"/>
  <c r="B1040"/>
  <c r="C1040" l="1"/>
  <c r="B1041"/>
  <c r="C1041" l="1"/>
  <c r="B1042"/>
  <c r="C1042" l="1"/>
  <c r="B1043"/>
  <c r="C1043" l="1"/>
  <c r="B1044"/>
  <c r="C1044" l="1"/>
  <c r="B1045"/>
  <c r="C1045" l="1"/>
  <c r="B1046"/>
  <c r="C1046" l="1"/>
  <c r="B1047"/>
  <c r="C1047" l="1"/>
  <c r="B1048"/>
  <c r="C1048" l="1"/>
  <c r="B1049"/>
  <c r="C1049" l="1"/>
  <c r="B1050"/>
  <c r="C1050" l="1"/>
  <c r="B1051"/>
  <c r="C1051" l="1"/>
  <c r="B1052"/>
  <c r="C1052" l="1"/>
  <c r="B1053"/>
  <c r="C1053" l="1"/>
  <c r="B1054"/>
  <c r="B1055" l="1"/>
  <c r="C1054"/>
  <c r="C1055" l="1"/>
  <c r="B1056"/>
  <c r="C1056" l="1"/>
  <c r="B1057"/>
  <c r="C1057" l="1"/>
  <c r="B1058"/>
  <c r="C1058" l="1"/>
  <c r="B1059"/>
  <c r="C1059" l="1"/>
  <c r="B1060"/>
  <c r="C1060" l="1"/>
  <c r="B1061"/>
  <c r="C1061" l="1"/>
  <c r="B1062"/>
  <c r="C1062" l="1"/>
  <c r="B1063"/>
  <c r="C1063" l="1"/>
  <c r="B1064"/>
  <c r="C1064" l="1"/>
  <c r="B1065"/>
  <c r="C1065" l="1"/>
  <c r="B1066"/>
  <c r="C1066" l="1"/>
  <c r="B1067"/>
  <c r="C1067" l="1"/>
  <c r="B1068"/>
  <c r="C1068" l="1"/>
  <c r="B1069"/>
  <c r="C1069" l="1"/>
  <c r="B1070"/>
  <c r="C1070" l="1"/>
  <c r="B1071"/>
  <c r="C1071" l="1"/>
  <c r="B1072"/>
  <c r="B1073" l="1"/>
  <c r="C1072"/>
  <c r="C1073" l="1"/>
  <c r="B1074"/>
  <c r="C1074" l="1"/>
  <c r="B1075"/>
  <c r="C1075" l="1"/>
  <c r="B1076"/>
  <c r="C1076" l="1"/>
  <c r="B1077"/>
  <c r="C1077" l="1"/>
  <c r="B1078"/>
  <c r="C1078" l="1"/>
  <c r="B1079"/>
  <c r="C1079" l="1"/>
  <c r="B1080"/>
  <c r="C1080" l="1"/>
  <c r="B1081"/>
  <c r="C1081" l="1"/>
  <c r="B1082"/>
  <c r="C1082" l="1"/>
  <c r="B1083"/>
  <c r="B1084" l="1"/>
  <c r="C1083"/>
  <c r="C1084" l="1"/>
  <c r="B1085"/>
  <c r="C1085" l="1"/>
  <c r="B1086"/>
  <c r="C1086" l="1"/>
  <c r="B1087"/>
  <c r="C1087" l="1"/>
  <c r="B1088"/>
  <c r="C1088" l="1"/>
  <c r="B1089"/>
  <c r="C1089" l="1"/>
  <c r="B1090"/>
  <c r="C1090" l="1"/>
  <c r="B1091"/>
  <c r="C1091" l="1"/>
  <c r="B1092"/>
  <c r="C1092" l="1"/>
  <c r="B1093"/>
  <c r="C1093" l="1"/>
  <c r="B1094"/>
  <c r="C1094" l="1"/>
  <c r="B1095"/>
  <c r="C1095" l="1"/>
  <c r="B1096"/>
  <c r="C1096" l="1"/>
  <c r="B1097"/>
  <c r="C1097" l="1"/>
  <c r="B1098"/>
  <c r="C1098" l="1"/>
  <c r="B1099"/>
  <c r="C1099" l="1"/>
  <c r="B1100"/>
  <c r="C1100" l="1"/>
  <c r="B1101"/>
  <c r="C1101" l="1"/>
  <c r="B1102"/>
  <c r="C1102" l="1"/>
  <c r="B1103"/>
  <c r="C1103" l="1"/>
  <c r="B1104"/>
  <c r="C1104" l="1"/>
  <c r="B1105"/>
  <c r="C1105" l="1"/>
  <c r="B1106"/>
  <c r="C1106" l="1"/>
  <c r="B1107"/>
  <c r="C1107" l="1"/>
  <c r="B1108"/>
  <c r="C1108" l="1"/>
  <c r="B1109"/>
  <c r="C1109" l="1"/>
  <c r="B1110"/>
  <c r="C1110" l="1"/>
  <c r="B1111"/>
  <c r="C1111" l="1"/>
  <c r="B1112"/>
  <c r="C1112" l="1"/>
  <c r="B1113"/>
  <c r="C1113" l="1"/>
  <c r="B1114"/>
  <c r="C1114" l="1"/>
  <c r="B1115"/>
  <c r="C1115" l="1"/>
  <c r="B1116"/>
  <c r="C1116" l="1"/>
  <c r="B1117"/>
  <c r="C1117" l="1"/>
  <c r="B1118"/>
  <c r="C1118" l="1"/>
  <c r="B1119"/>
  <c r="C1119" l="1"/>
  <c r="B1120"/>
  <c r="C1120" l="1"/>
  <c r="B1121"/>
  <c r="B1122" l="1"/>
  <c r="C1121"/>
  <c r="C1122" l="1"/>
  <c r="B1123"/>
  <c r="C1123" l="1"/>
  <c r="B1124"/>
  <c r="C1124" l="1"/>
  <c r="B1125"/>
  <c r="C1125" l="1"/>
  <c r="B1126"/>
  <c r="C1126" l="1"/>
  <c r="B1127"/>
  <c r="C1127" l="1"/>
  <c r="B1128"/>
  <c r="C1128" l="1"/>
  <c r="B1129"/>
  <c r="C1129" l="1"/>
  <c r="B1130"/>
  <c r="C1130" l="1"/>
  <c r="B1131"/>
  <c r="C1131" l="1"/>
  <c r="B1132"/>
  <c r="C1132" l="1"/>
  <c r="B1133"/>
  <c r="C1133" l="1"/>
  <c r="B1134"/>
  <c r="C1134" l="1"/>
  <c r="B1135"/>
  <c r="C1135" l="1"/>
  <c r="B1136"/>
  <c r="B1137" l="1"/>
  <c r="C1136"/>
  <c r="B1138" l="1"/>
  <c r="C1137"/>
  <c r="C1138" l="1"/>
  <c r="B1139"/>
  <c r="C1139" l="1"/>
  <c r="B1140"/>
  <c r="C1140" l="1"/>
  <c r="B1141"/>
  <c r="C1141" l="1"/>
  <c r="B1142"/>
  <c r="C1142" l="1"/>
  <c r="B1143"/>
  <c r="C1143" l="1"/>
  <c r="B1144"/>
  <c r="C1144" l="1"/>
  <c r="B1145"/>
  <c r="C1145" l="1"/>
  <c r="B1146"/>
  <c r="C1146" l="1"/>
  <c r="B1147"/>
  <c r="C1147" l="1"/>
  <c r="B1148"/>
  <c r="C1148" l="1"/>
  <c r="B1149"/>
  <c r="C1149" l="1"/>
  <c r="B1150"/>
  <c r="C1150" l="1"/>
  <c r="B1151"/>
  <c r="C1151" l="1"/>
  <c r="B1152"/>
  <c r="C1152" l="1"/>
  <c r="B1153"/>
  <c r="C1153" l="1"/>
  <c r="B1154"/>
  <c r="C1154" l="1"/>
  <c r="B1155"/>
  <c r="C1155" l="1"/>
  <c r="B1156"/>
  <c r="C1156" l="1"/>
  <c r="B1157"/>
  <c r="C1157" l="1"/>
  <c r="B1158"/>
  <c r="C1158" l="1"/>
  <c r="B1159"/>
  <c r="C1159" l="1"/>
  <c r="B1160"/>
  <c r="C1160" l="1"/>
  <c r="B1161"/>
  <c r="C1161" l="1"/>
  <c r="B1162"/>
  <c r="C1162" l="1"/>
  <c r="B1163"/>
  <c r="C1163" l="1"/>
  <c r="B1164"/>
  <c r="B1165" l="1"/>
  <c r="C1164"/>
  <c r="C1165" l="1"/>
  <c r="B1166"/>
  <c r="C1166" l="1"/>
  <c r="B1167"/>
  <c r="C1167" l="1"/>
  <c r="B1168"/>
  <c r="C1168" l="1"/>
  <c r="B1169"/>
  <c r="C1169" l="1"/>
  <c r="B1170"/>
  <c r="C1170" l="1"/>
  <c r="B1171"/>
  <c r="C1171" l="1"/>
  <c r="B1172"/>
  <c r="C1172" l="1"/>
  <c r="B1173"/>
  <c r="C1173" l="1"/>
  <c r="B1174"/>
  <c r="C1174" l="1"/>
  <c r="B1175"/>
  <c r="C1175" l="1"/>
  <c r="B1176"/>
  <c r="C1176" l="1"/>
  <c r="B1177"/>
  <c r="C1177" l="1"/>
  <c r="B1178"/>
  <c r="C1178" l="1"/>
  <c r="B1179"/>
  <c r="C1179" l="1"/>
  <c r="B1180"/>
  <c r="C1180" l="1"/>
  <c r="B1181"/>
  <c r="C1181" l="1"/>
  <c r="B1182"/>
  <c r="C1182" l="1"/>
  <c r="B1183"/>
  <c r="C1183" l="1"/>
  <c r="B1184"/>
  <c r="C1184" l="1"/>
  <c r="B1185"/>
  <c r="C1185" l="1"/>
  <c r="B1186"/>
  <c r="C1186" l="1"/>
  <c r="B1187"/>
  <c r="C1187" l="1"/>
  <c r="B1188"/>
  <c r="C1188" l="1"/>
  <c r="B1189"/>
  <c r="C1189" l="1"/>
  <c r="B1190"/>
  <c r="C1190" l="1"/>
  <c r="B1191"/>
  <c r="C1191" l="1"/>
  <c r="B1192"/>
  <c r="C1192" l="1"/>
  <c r="B1193"/>
  <c r="C1193" l="1"/>
  <c r="B1194"/>
  <c r="C1194" l="1"/>
  <c r="B1195"/>
  <c r="B1196" l="1"/>
  <c r="C1195"/>
  <c r="C1196" l="1"/>
  <c r="B1197"/>
  <c r="C1197" l="1"/>
  <c r="B1198"/>
  <c r="C1198" l="1"/>
  <c r="B1199"/>
  <c r="C1199" l="1"/>
  <c r="B1200"/>
  <c r="C1200" l="1"/>
  <c r="B1201"/>
  <c r="C1201" l="1"/>
  <c r="B1202"/>
  <c r="C1202" l="1"/>
  <c r="B1203"/>
  <c r="C1203" l="1"/>
  <c r="B1204"/>
  <c r="C1204" l="1"/>
  <c r="B1205"/>
  <c r="C1205" l="1"/>
  <c r="B1206"/>
  <c r="C1206" l="1"/>
  <c r="B1207"/>
  <c r="C1207" l="1"/>
  <c r="B1208"/>
  <c r="C1208" l="1"/>
  <c r="B1209"/>
  <c r="C1209" l="1"/>
  <c r="B1210"/>
  <c r="C1210" l="1"/>
  <c r="B1211"/>
  <c r="C1211" l="1"/>
  <c r="B1212"/>
  <c r="C1212" l="1"/>
  <c r="B1213"/>
  <c r="B1214" l="1"/>
  <c r="C1213"/>
  <c r="C1214" l="1"/>
  <c r="B1215"/>
  <c r="C1215" l="1"/>
  <c r="B1216"/>
  <c r="C1216" l="1"/>
  <c r="B1217"/>
  <c r="C1217" l="1"/>
  <c r="B1218"/>
  <c r="C1218" l="1"/>
  <c r="B1219"/>
  <c r="C1219" l="1"/>
  <c r="B1220"/>
  <c r="C1220" l="1"/>
  <c r="B1221"/>
  <c r="C1221" l="1"/>
  <c r="B1222"/>
  <c r="C1222" l="1"/>
  <c r="B1223"/>
  <c r="C1223" l="1"/>
  <c r="B1224"/>
  <c r="B1225" l="1"/>
  <c r="C1224"/>
  <c r="C1225" l="1"/>
  <c r="B1226"/>
  <c r="C1226" l="1"/>
  <c r="B1227"/>
  <c r="C1227" l="1"/>
  <c r="B1228"/>
  <c r="C1228" l="1"/>
  <c r="B1229"/>
  <c r="C1229" l="1"/>
  <c r="B1230"/>
  <c r="C1230" l="1"/>
  <c r="B1231"/>
  <c r="C1231" l="1"/>
  <c r="B1232"/>
  <c r="C1232" l="1"/>
  <c r="B1233"/>
  <c r="C1233" l="1"/>
  <c r="B1234"/>
  <c r="C1234" l="1"/>
  <c r="B1235"/>
  <c r="C1235" l="1"/>
  <c r="B1236"/>
  <c r="C1236" l="1"/>
  <c r="B1237"/>
  <c r="C1237" l="1"/>
  <c r="B1238"/>
  <c r="C1238" l="1"/>
  <c r="B1239"/>
  <c r="C1239" l="1"/>
  <c r="B1240"/>
  <c r="C1240" l="1"/>
  <c r="B1241"/>
  <c r="C1241" l="1"/>
  <c r="B1242"/>
  <c r="C1242" l="1"/>
  <c r="B1243"/>
  <c r="C1243" l="1"/>
  <c r="B1244"/>
  <c r="C1244" l="1"/>
  <c r="B1245"/>
  <c r="C1245" l="1"/>
  <c r="B1246"/>
  <c r="C1246" l="1"/>
  <c r="B1247"/>
  <c r="C1247" l="1"/>
  <c r="B1248"/>
  <c r="C1248" l="1"/>
  <c r="B1249"/>
  <c r="C1249" l="1"/>
  <c r="B1250"/>
  <c r="C1250" l="1"/>
  <c r="B1251"/>
  <c r="C1251" l="1"/>
  <c r="B1252"/>
  <c r="C1252" l="1"/>
  <c r="B1253"/>
  <c r="C1253" l="1"/>
  <c r="B1254"/>
  <c r="C1254" l="1"/>
  <c r="B1255"/>
  <c r="C1255" l="1"/>
  <c r="B1256"/>
  <c r="C1256" l="1"/>
  <c r="B1257"/>
  <c r="C1257" l="1"/>
  <c r="B1258"/>
  <c r="C1258" l="1"/>
  <c r="B1259"/>
  <c r="C1259" l="1"/>
  <c r="B1260"/>
  <c r="C1260" l="1"/>
  <c r="B1261"/>
  <c r="C1261" l="1"/>
  <c r="B1262"/>
  <c r="B1263" l="1"/>
  <c r="C1262"/>
  <c r="C1263" l="1"/>
  <c r="B1264"/>
  <c r="C1264" l="1"/>
  <c r="B1265"/>
  <c r="C1265" l="1"/>
  <c r="B1266"/>
  <c r="C1266" l="1"/>
  <c r="B1267"/>
  <c r="C1267" l="1"/>
  <c r="B1268"/>
  <c r="C1268" l="1"/>
  <c r="B1269"/>
  <c r="C1269" l="1"/>
  <c r="B1270"/>
  <c r="C1270" l="1"/>
  <c r="B1271"/>
  <c r="C1271" l="1"/>
  <c r="B1272"/>
  <c r="C1272" l="1"/>
  <c r="B1273"/>
  <c r="C1273" l="1"/>
  <c r="B1274"/>
  <c r="C1274" l="1"/>
  <c r="B1275"/>
  <c r="C1275" l="1"/>
  <c r="B1276"/>
  <c r="B1277" l="1"/>
  <c r="C1276"/>
  <c r="B1278" l="1"/>
  <c r="C1277"/>
  <c r="C1278" l="1"/>
  <c r="B1279"/>
  <c r="C1279" l="1"/>
  <c r="B1280"/>
  <c r="C1280" l="1"/>
  <c r="B1281"/>
  <c r="C1281" l="1"/>
  <c r="B1282"/>
  <c r="C1282" l="1"/>
  <c r="B1283"/>
  <c r="C1283" l="1"/>
  <c r="B1284"/>
  <c r="C1284" l="1"/>
  <c r="B1285"/>
  <c r="C1285" l="1"/>
  <c r="B1286"/>
  <c r="C1286" l="1"/>
  <c r="B1287"/>
  <c r="C1287" l="1"/>
  <c r="B1288"/>
  <c r="C1288" l="1"/>
  <c r="B1289"/>
  <c r="C1289" l="1"/>
  <c r="B1290"/>
  <c r="C1290" l="1"/>
  <c r="B1291"/>
  <c r="C1291" l="1"/>
  <c r="B1292"/>
  <c r="C1292" l="1"/>
  <c r="B1293"/>
  <c r="C1293" l="1"/>
  <c r="B1294"/>
  <c r="C1294" l="1"/>
  <c r="B1295"/>
  <c r="C1295" l="1"/>
  <c r="B1296"/>
  <c r="C1296" l="1"/>
  <c r="B1297"/>
  <c r="C1297" l="1"/>
  <c r="B1298"/>
  <c r="C1298" l="1"/>
  <c r="B1299"/>
  <c r="C1299" l="1"/>
  <c r="B1300"/>
  <c r="C1300" l="1"/>
  <c r="B1301"/>
  <c r="C1301" l="1"/>
  <c r="B1302"/>
  <c r="C1302" l="1"/>
  <c r="B1303"/>
  <c r="C1303" l="1"/>
  <c r="B1304"/>
  <c r="C1304" l="1"/>
  <c r="B1305"/>
  <c r="C1305" l="1"/>
  <c r="B1306"/>
  <c r="C1306" l="1"/>
  <c r="B1307"/>
  <c r="C1307" l="1"/>
  <c r="B1308"/>
  <c r="C1308" l="1"/>
  <c r="B1309"/>
  <c r="C1309" l="1"/>
  <c r="B1310"/>
  <c r="C1310" l="1"/>
  <c r="B1311"/>
  <c r="C1311" l="1"/>
  <c r="B1312"/>
  <c r="C1312" l="1"/>
  <c r="B1313"/>
  <c r="C1313" l="1"/>
  <c r="B1314"/>
  <c r="C1314" l="1"/>
  <c r="B1315"/>
  <c r="C1315" l="1"/>
  <c r="B1316"/>
  <c r="C1316" l="1"/>
  <c r="B1317"/>
  <c r="C1317" l="1"/>
  <c r="B1318"/>
  <c r="C1318" l="1"/>
  <c r="B1319"/>
  <c r="C1319" l="1"/>
  <c r="B1320"/>
  <c r="C1320" l="1"/>
  <c r="B1321"/>
  <c r="C1321" l="1"/>
  <c r="B1322"/>
  <c r="C1322" l="1"/>
  <c r="B1323"/>
  <c r="C1323" l="1"/>
  <c r="B1324"/>
  <c r="C1324" l="1"/>
  <c r="B1325"/>
  <c r="C1325" l="1"/>
  <c r="B1326"/>
  <c r="C1326" l="1"/>
  <c r="B1327"/>
  <c r="C1327" l="1"/>
  <c r="B1328"/>
  <c r="C1328" l="1"/>
  <c r="B1329"/>
  <c r="C1329" l="1"/>
  <c r="B1330"/>
  <c r="C1330" l="1"/>
  <c r="B1331"/>
  <c r="C1331" l="1"/>
  <c r="B1332"/>
  <c r="C1332" l="1"/>
  <c r="B1333"/>
  <c r="C1333" l="1"/>
  <c r="B1334"/>
  <c r="B1335" l="1"/>
  <c r="C1334"/>
  <c r="C1335" l="1"/>
  <c r="B1336"/>
  <c r="C1336" l="1"/>
  <c r="B1337"/>
  <c r="C1337" l="1"/>
  <c r="B1338"/>
  <c r="C1338" l="1"/>
  <c r="B1339"/>
  <c r="C1339" l="1"/>
  <c r="B1340"/>
  <c r="C1340" l="1"/>
  <c r="B1341"/>
  <c r="C1341" l="1"/>
  <c r="B1342"/>
  <c r="C1342" l="1"/>
  <c r="B1343"/>
  <c r="C1343" l="1"/>
  <c r="B1344"/>
  <c r="C1344" l="1"/>
  <c r="B1345"/>
  <c r="C1345" l="1"/>
  <c r="B1346"/>
  <c r="C1346" l="1"/>
  <c r="B1347"/>
  <c r="C1347" l="1"/>
  <c r="B1348"/>
  <c r="C1348" l="1"/>
  <c r="B1349"/>
  <c r="C1349" l="1"/>
  <c r="B1350"/>
  <c r="C1350" l="1"/>
  <c r="B1351"/>
  <c r="C1351" l="1"/>
  <c r="B1352"/>
  <c r="B1353" l="1"/>
  <c r="C1352"/>
  <c r="C1353" l="1"/>
  <c r="B1354"/>
  <c r="C1354" l="1"/>
  <c r="B1355"/>
  <c r="C1355" l="1"/>
  <c r="B1356"/>
  <c r="C1356" l="1"/>
  <c r="B1357"/>
  <c r="C1357" l="1"/>
  <c r="B1358"/>
  <c r="C1358" l="1"/>
  <c r="B1359"/>
  <c r="C1359" l="1"/>
  <c r="B1360"/>
  <c r="C1360" l="1"/>
  <c r="B1361"/>
  <c r="C1361" l="1"/>
  <c r="B1362"/>
  <c r="C1362" l="1"/>
  <c r="B1363"/>
  <c r="B1364" l="1"/>
  <c r="C1363"/>
  <c r="C1364" l="1"/>
  <c r="B1365"/>
  <c r="C1365" l="1"/>
  <c r="B1366"/>
  <c r="C1366" l="1"/>
  <c r="B1367"/>
  <c r="C1367" l="1"/>
  <c r="B1368"/>
  <c r="C1368" l="1"/>
  <c r="B1369"/>
  <c r="C1369" l="1"/>
  <c r="B1370"/>
  <c r="C1370" l="1"/>
  <c r="B1371"/>
  <c r="C1371" l="1"/>
  <c r="B1372"/>
  <c r="C1372" l="1"/>
  <c r="B1373"/>
  <c r="C1373" l="1"/>
  <c r="B1374"/>
  <c r="C1374" l="1"/>
  <c r="B1375"/>
  <c r="C1375" l="1"/>
  <c r="B1376"/>
  <c r="C1376" l="1"/>
  <c r="B1377"/>
  <c r="C1377" l="1"/>
  <c r="B1378"/>
  <c r="C1378" l="1"/>
  <c r="B1379"/>
  <c r="C1379" l="1"/>
  <c r="B1380"/>
  <c r="C1380" l="1"/>
  <c r="B1381"/>
  <c r="C1381" l="1"/>
  <c r="B1382"/>
  <c r="C1382" l="1"/>
  <c r="B1383"/>
  <c r="C1383" l="1"/>
  <c r="B1384"/>
  <c r="C1384" l="1"/>
  <c r="B1385"/>
  <c r="C1385" l="1"/>
  <c r="B1386"/>
  <c r="C1386" l="1"/>
  <c r="B1387"/>
  <c r="C1387" l="1"/>
  <c r="B1388"/>
  <c r="C1388" l="1"/>
  <c r="B1389"/>
  <c r="C1389" l="1"/>
  <c r="B1390"/>
  <c r="C1390" l="1"/>
  <c r="B1391"/>
  <c r="C1391" l="1"/>
  <c r="B1392"/>
  <c r="C1392" l="1"/>
  <c r="B1393"/>
  <c r="C1393" l="1"/>
  <c r="B1394"/>
  <c r="C1394" l="1"/>
  <c r="B1395"/>
  <c r="C1395" l="1"/>
  <c r="B1396"/>
  <c r="C1396" l="1"/>
  <c r="B1397"/>
  <c r="C1397" l="1"/>
  <c r="B1398"/>
  <c r="C1398" l="1"/>
  <c r="B1399"/>
  <c r="C1399" l="1"/>
  <c r="B1400"/>
  <c r="C1400" l="1"/>
  <c r="B1401"/>
  <c r="B1402" l="1"/>
  <c r="C1401"/>
  <c r="C1402" l="1"/>
  <c r="B1403"/>
  <c r="C1403" l="1"/>
  <c r="B1404"/>
  <c r="C1404" l="1"/>
  <c r="B1405"/>
  <c r="C1405" l="1"/>
  <c r="B1406"/>
  <c r="C1406" l="1"/>
  <c r="B1407"/>
  <c r="C1407" l="1"/>
  <c r="B1408"/>
  <c r="C1408" l="1"/>
  <c r="B1409"/>
  <c r="C1409" l="1"/>
  <c r="B1410"/>
  <c r="C1410" l="1"/>
  <c r="B1411"/>
  <c r="C1411" l="1"/>
  <c r="B1412"/>
  <c r="C1412" l="1"/>
  <c r="B1413"/>
  <c r="C1413" l="1"/>
  <c r="B1414"/>
  <c r="C1414" l="1"/>
  <c r="B1415"/>
  <c r="C1415" l="1"/>
  <c r="B1416"/>
  <c r="B1417" l="1"/>
  <c r="C1416"/>
  <c r="C1417" l="1"/>
  <c r="B1418"/>
  <c r="C1418" l="1"/>
  <c r="B1419"/>
  <c r="C1419" l="1"/>
  <c r="B1420"/>
  <c r="C1420" l="1"/>
  <c r="B1421"/>
  <c r="C1421" l="1"/>
  <c r="B1422"/>
  <c r="C1422" l="1"/>
  <c r="B1423"/>
  <c r="C1423" l="1"/>
  <c r="B1424"/>
  <c r="C1424" l="1"/>
  <c r="B1425"/>
  <c r="C1425" l="1"/>
  <c r="B1426"/>
  <c r="C1426" l="1"/>
  <c r="B1427"/>
  <c r="C1427" l="1"/>
  <c r="B1428"/>
  <c r="C1428" l="1"/>
  <c r="B1429"/>
  <c r="C1429" l="1"/>
  <c r="B1430"/>
  <c r="C1430" l="1"/>
  <c r="B1431"/>
  <c r="C1431" l="1"/>
  <c r="B1432"/>
  <c r="C1432" l="1"/>
  <c r="B1433"/>
  <c r="C1433" l="1"/>
  <c r="B1434"/>
  <c r="C1434" l="1"/>
  <c r="B1435"/>
  <c r="C1435" l="1"/>
  <c r="B1436"/>
  <c r="C1436" l="1"/>
  <c r="B1437"/>
  <c r="C1437" l="1"/>
  <c r="B1438"/>
  <c r="C1438" l="1"/>
  <c r="B1439"/>
  <c r="C1439" l="1"/>
  <c r="B1440"/>
  <c r="C1440" l="1"/>
  <c r="B1441"/>
  <c r="C1441" l="1"/>
  <c r="B1442"/>
  <c r="C1442" l="1"/>
  <c r="B1443"/>
  <c r="C1443" l="1"/>
  <c r="B1444"/>
  <c r="C1444" l="1"/>
  <c r="B1445"/>
  <c r="C1445" l="1"/>
  <c r="B1446"/>
  <c r="C1446" l="1"/>
  <c r="B1447"/>
  <c r="C1447" l="1"/>
  <c r="B1448"/>
  <c r="C1448" l="1"/>
  <c r="B1449"/>
  <c r="C1449" l="1"/>
  <c r="B1450"/>
  <c r="C1450" l="1"/>
  <c r="B1451"/>
  <c r="C1451" l="1"/>
  <c r="B1452"/>
  <c r="C1452" l="1"/>
  <c r="B1453"/>
  <c r="C1453" l="1"/>
  <c r="B1454"/>
  <c r="C1454" l="1"/>
  <c r="B1455"/>
  <c r="C1455" l="1"/>
  <c r="B1456"/>
  <c r="C1456" l="1"/>
  <c r="B1457"/>
  <c r="C1457" l="1"/>
  <c r="B1458"/>
  <c r="C1458" l="1"/>
  <c r="B1459"/>
  <c r="C1459" l="1"/>
  <c r="B1460"/>
  <c r="C1460" l="1"/>
  <c r="B1461"/>
  <c r="C1461" l="1"/>
  <c r="B1462"/>
  <c r="C1462" l="1"/>
  <c r="B1463"/>
  <c r="C1463" l="1"/>
  <c r="B1464"/>
  <c r="C1464" l="1"/>
  <c r="B1465"/>
  <c r="C1465" l="1"/>
  <c r="B1466"/>
  <c r="C1466" l="1"/>
  <c r="B1467"/>
  <c r="C1467" l="1"/>
  <c r="B1468"/>
  <c r="C1468" l="1"/>
  <c r="B1469"/>
  <c r="C1469" l="1"/>
  <c r="B1470"/>
  <c r="C1470" l="1"/>
  <c r="B1471"/>
  <c r="C1471" l="1"/>
  <c r="B1472"/>
  <c r="C1472" l="1"/>
  <c r="B1473"/>
  <c r="C1473" l="1"/>
  <c r="B1474"/>
  <c r="B1475" l="1"/>
  <c r="C1474"/>
  <c r="C1475" l="1"/>
  <c r="B1476"/>
  <c r="C1476" l="1"/>
  <c r="B1477"/>
  <c r="C1477" l="1"/>
  <c r="B1478"/>
  <c r="C1478" l="1"/>
  <c r="B1479"/>
  <c r="C1479" l="1"/>
  <c r="B1480"/>
  <c r="C1480" l="1"/>
  <c r="B1481"/>
  <c r="C1481" l="1"/>
  <c r="B1482"/>
  <c r="C1482" l="1"/>
  <c r="B1483"/>
  <c r="C1483" l="1"/>
  <c r="B1484"/>
  <c r="C1484" l="1"/>
  <c r="B1485"/>
  <c r="C1485" l="1"/>
  <c r="B1486"/>
  <c r="C1486" l="1"/>
  <c r="B1487"/>
  <c r="C1487" l="1"/>
  <c r="B1488"/>
  <c r="C1488" l="1"/>
  <c r="B1489"/>
  <c r="C1489" l="1"/>
  <c r="B1490"/>
  <c r="C1490" l="1"/>
  <c r="B1491"/>
  <c r="C1491" l="1"/>
  <c r="B1492"/>
  <c r="B1493" l="1"/>
  <c r="C1492"/>
  <c r="C1493" l="1"/>
  <c r="B1494"/>
  <c r="C1494" l="1"/>
  <c r="B1495"/>
  <c r="C1495" l="1"/>
  <c r="B1496"/>
  <c r="C1496" l="1"/>
  <c r="B1497"/>
  <c r="C1497" l="1"/>
  <c r="B1498"/>
  <c r="C1498" l="1"/>
  <c r="B1499"/>
  <c r="C1499" l="1"/>
  <c r="B1500"/>
  <c r="C1500" l="1"/>
  <c r="B1501"/>
  <c r="C1501" l="1"/>
  <c r="B1502"/>
  <c r="C1502" l="1"/>
  <c r="B1503"/>
  <c r="B1504" l="1"/>
  <c r="C1503"/>
  <c r="C1504" l="1"/>
  <c r="B1505"/>
  <c r="C1505" l="1"/>
  <c r="B1506"/>
  <c r="C1506" l="1"/>
  <c r="B1507"/>
  <c r="C1507" l="1"/>
  <c r="B1508"/>
  <c r="C1508" l="1"/>
  <c r="B1509"/>
  <c r="C1509" l="1"/>
  <c r="B1510"/>
  <c r="C1510" l="1"/>
  <c r="B1511"/>
  <c r="C1511" l="1"/>
  <c r="B1512"/>
  <c r="C1512" l="1"/>
  <c r="B1513"/>
  <c r="C1513" l="1"/>
  <c r="B1514"/>
  <c r="C1514" l="1"/>
  <c r="B1515"/>
  <c r="C1515" l="1"/>
  <c r="B1516"/>
  <c r="C1516" l="1"/>
  <c r="B1517"/>
  <c r="C1517" l="1"/>
  <c r="B1518"/>
  <c r="C1518" l="1"/>
  <c r="B1519"/>
  <c r="C1519" l="1"/>
  <c r="B1520"/>
  <c r="C1520" l="1"/>
  <c r="B1521"/>
  <c r="C1521" l="1"/>
  <c r="B1522"/>
  <c r="C1522" l="1"/>
  <c r="B1523"/>
  <c r="C1523" l="1"/>
  <c r="B1524"/>
  <c r="C1524" l="1"/>
  <c r="B1525"/>
  <c r="C1525" l="1"/>
  <c r="B1526"/>
  <c r="C1526" l="1"/>
  <c r="B1527"/>
  <c r="C1527" l="1"/>
  <c r="B1528"/>
  <c r="C1528" l="1"/>
  <c r="B1529"/>
  <c r="C1529" l="1"/>
  <c r="B1530"/>
  <c r="C1530" l="1"/>
  <c r="B1531"/>
  <c r="C1531" l="1"/>
  <c r="B1532"/>
  <c r="C1532" l="1"/>
  <c r="B1533"/>
  <c r="C1533" l="1"/>
  <c r="B1534"/>
  <c r="C1534" l="1"/>
  <c r="B1535"/>
  <c r="C1535" l="1"/>
  <c r="B1536"/>
  <c r="C1536" l="1"/>
  <c r="B1537"/>
  <c r="C1537" l="1"/>
  <c r="B1538"/>
  <c r="C1538" l="1"/>
  <c r="B1539"/>
  <c r="C1539" l="1"/>
  <c r="B1540"/>
  <c r="C1540" l="1"/>
  <c r="B1541"/>
  <c r="B1542" l="1"/>
  <c r="C1541"/>
  <c r="C1542" l="1"/>
  <c r="B1543"/>
  <c r="C1543" l="1"/>
  <c r="B1544"/>
  <c r="C1544" l="1"/>
  <c r="B1545"/>
  <c r="C1545" l="1"/>
  <c r="B1546"/>
  <c r="C1546" l="1"/>
  <c r="B1547"/>
  <c r="C1547" l="1"/>
  <c r="B1548"/>
  <c r="C1548" l="1"/>
  <c r="B1549"/>
  <c r="C1549" l="1"/>
  <c r="B1550"/>
  <c r="C1550" l="1"/>
  <c r="B1551"/>
  <c r="C1551" l="1"/>
  <c r="B1552"/>
  <c r="C1552" l="1"/>
  <c r="B1553"/>
  <c r="C1553" l="1"/>
  <c r="B1554"/>
  <c r="C1554" l="1"/>
  <c r="B1555"/>
  <c r="C1555" l="1"/>
  <c r="B1556"/>
  <c r="B1557" l="1"/>
  <c r="C1556"/>
  <c r="B1558" l="1"/>
  <c r="C1557"/>
  <c r="B1559" l="1"/>
  <c r="C1558"/>
  <c r="C1559" l="1"/>
  <c r="B1560"/>
  <c r="C1560" l="1"/>
  <c r="B1561"/>
  <c r="C1561" l="1"/>
  <c r="B1562"/>
  <c r="C1562" l="1"/>
  <c r="B1563"/>
  <c r="C1563" l="1"/>
  <c r="B1564"/>
  <c r="C1564" l="1"/>
  <c r="B1565"/>
  <c r="C1565" l="1"/>
  <c r="B1566"/>
  <c r="C1566" l="1"/>
  <c r="B1567"/>
  <c r="C1567" l="1"/>
  <c r="B1568"/>
  <c r="C1568" l="1"/>
  <c r="B1569"/>
  <c r="C1569" l="1"/>
  <c r="B1570"/>
  <c r="C1570" l="1"/>
  <c r="B1571"/>
  <c r="C1571" l="1"/>
  <c r="B1572"/>
  <c r="C1572" l="1"/>
  <c r="B1573"/>
  <c r="C1573" l="1"/>
  <c r="B1574"/>
  <c r="C1574" l="1"/>
  <c r="B1575"/>
  <c r="C1575" l="1"/>
  <c r="B1576"/>
  <c r="C1576" l="1"/>
  <c r="B1577"/>
  <c r="C1577" l="1"/>
  <c r="B1578"/>
  <c r="C1578" l="1"/>
  <c r="B1579"/>
  <c r="C1579" l="1"/>
  <c r="B1580"/>
  <c r="C1580" l="1"/>
  <c r="B1581"/>
  <c r="C1581" l="1"/>
  <c r="B1582"/>
  <c r="C1582" l="1"/>
  <c r="B1583"/>
  <c r="C1583" l="1"/>
  <c r="B1584"/>
  <c r="C1584" l="1"/>
  <c r="B1585"/>
  <c r="C1585" l="1"/>
  <c r="B1586"/>
  <c r="C1586" l="1"/>
  <c r="B1587"/>
  <c r="C1587" l="1"/>
  <c r="B1588"/>
  <c r="C1588" l="1"/>
  <c r="B1589"/>
  <c r="C1589" l="1"/>
  <c r="B1590"/>
  <c r="C1590" l="1"/>
  <c r="B1591"/>
  <c r="C1591" l="1"/>
  <c r="B1592"/>
  <c r="C1592" l="1"/>
  <c r="B1593"/>
  <c r="C1593" l="1"/>
  <c r="B1594"/>
  <c r="C1594" l="1"/>
  <c r="B1595"/>
  <c r="C1595" l="1"/>
  <c r="B1596"/>
  <c r="C1596" l="1"/>
  <c r="B1597"/>
  <c r="C1597" l="1"/>
  <c r="B1598"/>
  <c r="C1598" l="1"/>
  <c r="B1599"/>
  <c r="C1599" l="1"/>
  <c r="B1600"/>
  <c r="C1600" l="1"/>
  <c r="B1601"/>
  <c r="C1601" l="1"/>
  <c r="B1602"/>
  <c r="C1602" l="1"/>
  <c r="B1603"/>
  <c r="C1603" l="1"/>
  <c r="B1604"/>
  <c r="C1604" l="1"/>
  <c r="B1605"/>
  <c r="C1605" l="1"/>
  <c r="B1606"/>
  <c r="C1606" l="1"/>
  <c r="B1607"/>
  <c r="C1607" l="1"/>
  <c r="B1608"/>
  <c r="C1608" l="1"/>
  <c r="B1609"/>
  <c r="C1609" l="1"/>
  <c r="B1610"/>
  <c r="C1610" l="1"/>
  <c r="B1611"/>
  <c r="C1611" l="1"/>
  <c r="B1612"/>
  <c r="C1612" l="1"/>
  <c r="B1613"/>
  <c r="C1613" l="1"/>
  <c r="B1614"/>
  <c r="C1614" l="1"/>
  <c r="B1615"/>
  <c r="B1616" l="1"/>
  <c r="C1615"/>
  <c r="C1616" l="1"/>
  <c r="B1617"/>
  <c r="C1617" l="1"/>
  <c r="B1618"/>
  <c r="C1618" l="1"/>
  <c r="B1619"/>
  <c r="C1619" l="1"/>
  <c r="B1620"/>
  <c r="C1620" l="1"/>
  <c r="B1621"/>
  <c r="C1621" l="1"/>
  <c r="B1622"/>
  <c r="C1622" l="1"/>
  <c r="B1623"/>
  <c r="C1623" l="1"/>
  <c r="B1624"/>
  <c r="C1624" l="1"/>
  <c r="B1625"/>
  <c r="C1625" l="1"/>
  <c r="B1626"/>
  <c r="C1626" l="1"/>
  <c r="B1627"/>
  <c r="C1627" l="1"/>
  <c r="B1628"/>
  <c r="C1628" l="1"/>
  <c r="B1629"/>
  <c r="C1629" l="1"/>
  <c r="B1630"/>
  <c r="C1630" l="1"/>
  <c r="B1631"/>
  <c r="C1631" l="1"/>
  <c r="B1632"/>
  <c r="C1632" l="1"/>
  <c r="B1633"/>
  <c r="B1634" l="1"/>
  <c r="C1633"/>
  <c r="C1634" l="1"/>
  <c r="B1635"/>
  <c r="C1635" l="1"/>
  <c r="B1636"/>
  <c r="C1636" l="1"/>
  <c r="B1637"/>
  <c r="C1637" l="1"/>
  <c r="B1638"/>
  <c r="C1638" l="1"/>
  <c r="B1639"/>
  <c r="C1639" l="1"/>
  <c r="B1640"/>
  <c r="C1640" l="1"/>
  <c r="B1641"/>
  <c r="C1641" l="1"/>
  <c r="B1642"/>
  <c r="C1642" l="1"/>
  <c r="B1643"/>
  <c r="C1643" l="1"/>
  <c r="B1644"/>
  <c r="B1645" l="1"/>
  <c r="C1644"/>
  <c r="C1645" l="1"/>
  <c r="B1646"/>
  <c r="C1646" l="1"/>
  <c r="B1647"/>
  <c r="C1647" l="1"/>
  <c r="B1648"/>
  <c r="C1648" l="1"/>
  <c r="B1649"/>
  <c r="C1649" l="1"/>
  <c r="B1650"/>
  <c r="C1650" l="1"/>
  <c r="B1651"/>
  <c r="C1651" l="1"/>
  <c r="B1652"/>
  <c r="C1652" l="1"/>
  <c r="B1653"/>
  <c r="C1653" l="1"/>
  <c r="B1654"/>
  <c r="C1654" l="1"/>
  <c r="B1655"/>
  <c r="C1655" l="1"/>
  <c r="B1656"/>
  <c r="C1656" l="1"/>
  <c r="B1657"/>
  <c r="C1657" l="1"/>
  <c r="B1658"/>
  <c r="C1658" l="1"/>
  <c r="B1659"/>
  <c r="C1659" l="1"/>
  <c r="B1660"/>
  <c r="C1660" l="1"/>
  <c r="B1661"/>
  <c r="C1661" l="1"/>
  <c r="B1662"/>
  <c r="C1662" l="1"/>
  <c r="B1663"/>
  <c r="C1663" l="1"/>
  <c r="B1664"/>
  <c r="C1664" l="1"/>
  <c r="B1665"/>
  <c r="C1665" l="1"/>
  <c r="B1666"/>
  <c r="C1666" l="1"/>
  <c r="B1667"/>
  <c r="C1667" l="1"/>
  <c r="B1668"/>
  <c r="C1668" l="1"/>
  <c r="B1669"/>
  <c r="C1669" l="1"/>
  <c r="B1670"/>
  <c r="C1670" l="1"/>
  <c r="B1671"/>
  <c r="C1671" l="1"/>
  <c r="B1672"/>
  <c r="C1672" l="1"/>
  <c r="B1673"/>
  <c r="C1673" l="1"/>
  <c r="B1674"/>
  <c r="C1674" l="1"/>
  <c r="B1675"/>
  <c r="C1675" l="1"/>
  <c r="B1676"/>
  <c r="C1676" l="1"/>
  <c r="B1677"/>
  <c r="C1677" l="1"/>
  <c r="B1678"/>
  <c r="C1678" l="1"/>
  <c r="B1679"/>
  <c r="C1679" l="1"/>
  <c r="B1680"/>
  <c r="C1680" l="1"/>
  <c r="B1681"/>
  <c r="C1681" l="1"/>
  <c r="B1682"/>
  <c r="B1683" l="1"/>
  <c r="C1682"/>
  <c r="C1683" l="1"/>
  <c r="B1684"/>
  <c r="C1684" l="1"/>
  <c r="B1685"/>
  <c r="C1685" l="1"/>
  <c r="B1686"/>
  <c r="C1686" l="1"/>
  <c r="B1687"/>
  <c r="C1687" l="1"/>
  <c r="B1688"/>
  <c r="C1688" l="1"/>
  <c r="B1689"/>
  <c r="C1689" l="1"/>
  <c r="B1690"/>
  <c r="C1690" l="1"/>
  <c r="B1691"/>
  <c r="C1691" l="1"/>
  <c r="B1692"/>
  <c r="C1692" l="1"/>
  <c r="B1693"/>
  <c r="C1693" l="1"/>
  <c r="B1694"/>
  <c r="C1694" l="1"/>
  <c r="B1695"/>
  <c r="C1695" l="1"/>
  <c r="B1696"/>
  <c r="B1697" l="1"/>
  <c r="C1696"/>
  <c r="B1698" l="1"/>
  <c r="C1697"/>
  <c r="C1698" l="1"/>
  <c r="B1699"/>
  <c r="C1699" l="1"/>
  <c r="B1700"/>
  <c r="C1700" l="1"/>
  <c r="B1701"/>
  <c r="C1701" l="1"/>
  <c r="B1702"/>
  <c r="C1702" l="1"/>
  <c r="B1703"/>
  <c r="C1703" l="1"/>
  <c r="B1704"/>
  <c r="C1704" l="1"/>
  <c r="B1705"/>
  <c r="C1705" l="1"/>
  <c r="B1706"/>
  <c r="C1706" l="1"/>
  <c r="B1707"/>
  <c r="C1707" l="1"/>
  <c r="B1708"/>
  <c r="C1708" l="1"/>
  <c r="B1709"/>
  <c r="C1709" l="1"/>
  <c r="B1710"/>
  <c r="C1710" l="1"/>
  <c r="B1711"/>
  <c r="C1711" l="1"/>
  <c r="B1712"/>
  <c r="C1712" l="1"/>
  <c r="B1713"/>
  <c r="C1713" l="1"/>
  <c r="B1714"/>
  <c r="C1714" l="1"/>
  <c r="B1715"/>
  <c r="C1715" l="1"/>
  <c r="B1716"/>
  <c r="C1716" l="1"/>
  <c r="B1717"/>
  <c r="C1717" l="1"/>
  <c r="B1718"/>
  <c r="C1718" l="1"/>
  <c r="B1719"/>
  <c r="C1719" l="1"/>
  <c r="B1720"/>
  <c r="C1720" l="1"/>
  <c r="B1721"/>
  <c r="C1721" l="1"/>
  <c r="B1722"/>
  <c r="C1722" l="1"/>
  <c r="B1723"/>
  <c r="C1723" l="1"/>
  <c r="B1724"/>
  <c r="C1724" l="1"/>
  <c r="B1725"/>
  <c r="C1725" l="1"/>
  <c r="B1726"/>
  <c r="C1726" l="1"/>
  <c r="B1727"/>
  <c r="C1727" l="1"/>
  <c r="B1728"/>
  <c r="C1728" l="1"/>
  <c r="B1729"/>
  <c r="C1729" l="1"/>
  <c r="B1730"/>
  <c r="C1730" l="1"/>
  <c r="B1731"/>
  <c r="C1731" l="1"/>
  <c r="B1732"/>
  <c r="C1732" l="1"/>
  <c r="B1733"/>
  <c r="C1733" l="1"/>
  <c r="B1734"/>
  <c r="C1734" l="1"/>
  <c r="B1735"/>
  <c r="C1735" l="1"/>
  <c r="B1736"/>
  <c r="C1736" l="1"/>
  <c r="B1737"/>
  <c r="C1737" l="1"/>
  <c r="B1738"/>
  <c r="C1738" l="1"/>
  <c r="B1739"/>
  <c r="C1739" l="1"/>
  <c r="B1740"/>
  <c r="C1740" l="1"/>
  <c r="B1741"/>
  <c r="C1741" l="1"/>
  <c r="B1742"/>
  <c r="C1742" l="1"/>
  <c r="B1743"/>
  <c r="C1743" l="1"/>
  <c r="B1744"/>
  <c r="C1744" l="1"/>
  <c r="B1745"/>
  <c r="C1745" l="1"/>
  <c r="B1746"/>
  <c r="C1746" l="1"/>
  <c r="B1747"/>
  <c r="C1747" l="1"/>
  <c r="B1748"/>
  <c r="C1748" l="1"/>
  <c r="B1749"/>
  <c r="C1749" l="1"/>
  <c r="B1750"/>
  <c r="C1750" l="1"/>
  <c r="B1751"/>
  <c r="C1751" l="1"/>
  <c r="B1752"/>
  <c r="C1752" l="1"/>
  <c r="B1753"/>
  <c r="C1753" l="1"/>
  <c r="B1754"/>
  <c r="C1754" l="1"/>
  <c r="B1755"/>
  <c r="B1756" l="1"/>
  <c r="C1755"/>
  <c r="C1756" l="1"/>
  <c r="B1757"/>
  <c r="C1757" l="1"/>
  <c r="B1758"/>
  <c r="C1758" l="1"/>
  <c r="B1759"/>
  <c r="C1759" l="1"/>
  <c r="B1760"/>
  <c r="C1760" l="1"/>
  <c r="B1761"/>
  <c r="C1761" l="1"/>
  <c r="B1762"/>
  <c r="C1762" l="1"/>
  <c r="B1763"/>
  <c r="C1763" l="1"/>
  <c r="B1764"/>
  <c r="C1764" l="1"/>
  <c r="B1765"/>
  <c r="C1765" l="1"/>
  <c r="B1766"/>
  <c r="C1766" l="1"/>
  <c r="B1767"/>
  <c r="C1767" l="1"/>
  <c r="B1768"/>
  <c r="C1768" l="1"/>
  <c r="B1769"/>
  <c r="C1769" l="1"/>
  <c r="B1770"/>
  <c r="C1770" l="1"/>
  <c r="B1771"/>
  <c r="C1771" l="1"/>
  <c r="B1772"/>
  <c r="C1772" l="1"/>
  <c r="B1773"/>
  <c r="B1774" l="1"/>
  <c r="C1773"/>
  <c r="C1774" l="1"/>
  <c r="B1775"/>
  <c r="C1775" l="1"/>
  <c r="B1776"/>
  <c r="C1776" l="1"/>
  <c r="B1777"/>
  <c r="C1777" l="1"/>
  <c r="B1778"/>
  <c r="C1778" l="1"/>
  <c r="B1779"/>
  <c r="C1779" l="1"/>
  <c r="B1780"/>
  <c r="C1780" l="1"/>
  <c r="B1781"/>
  <c r="C1781" l="1"/>
  <c r="B1782"/>
  <c r="C1782" l="1"/>
  <c r="B1783"/>
  <c r="C1783" l="1"/>
  <c r="B1784"/>
  <c r="B1785" l="1"/>
  <c r="C1784"/>
  <c r="C1785" l="1"/>
  <c r="B1786"/>
  <c r="C1786" l="1"/>
  <c r="B1787"/>
  <c r="C1787" l="1"/>
  <c r="B1788"/>
  <c r="C1788" l="1"/>
  <c r="B1789"/>
  <c r="C1789" l="1"/>
  <c r="B1790"/>
  <c r="C1790" l="1"/>
  <c r="B1791"/>
  <c r="C1791" l="1"/>
  <c r="B1792"/>
  <c r="C1792" l="1"/>
  <c r="B1793"/>
  <c r="C1793" l="1"/>
  <c r="B1794"/>
  <c r="C1794" l="1"/>
  <c r="B1795"/>
  <c r="C1795" l="1"/>
  <c r="B1796"/>
  <c r="C1796" l="1"/>
  <c r="B1797"/>
  <c r="C1797" l="1"/>
  <c r="B1798"/>
  <c r="C1798" l="1"/>
  <c r="B1799"/>
  <c r="C1799" l="1"/>
  <c r="B1800"/>
  <c r="C1800" l="1"/>
  <c r="B1801"/>
  <c r="C1801" l="1"/>
  <c r="B1802"/>
  <c r="C1802" l="1"/>
  <c r="B1803"/>
  <c r="C1803" l="1"/>
  <c r="B1804"/>
  <c r="C1804" l="1"/>
  <c r="B1805"/>
  <c r="C1805" l="1"/>
  <c r="B1806"/>
  <c r="C1806" l="1"/>
  <c r="B1807"/>
  <c r="C1807" l="1"/>
  <c r="B1808"/>
  <c r="C1808" l="1"/>
  <c r="B1809"/>
  <c r="C1809" l="1"/>
  <c r="B1810"/>
  <c r="C1810" l="1"/>
  <c r="B1811"/>
  <c r="C1811" l="1"/>
  <c r="B1812"/>
  <c r="C1812" l="1"/>
  <c r="B1813"/>
  <c r="C1813" l="1"/>
  <c r="B1814"/>
  <c r="C1814" l="1"/>
  <c r="B1815"/>
  <c r="C1815" l="1"/>
  <c r="B1816"/>
  <c r="C1816" l="1"/>
  <c r="B1817"/>
  <c r="C1817" l="1"/>
  <c r="B1818"/>
  <c r="C1818" l="1"/>
  <c r="B1819"/>
  <c r="C1819" l="1"/>
  <c r="B1820"/>
  <c r="C1820" l="1"/>
  <c r="B1821"/>
  <c r="C1821" l="1"/>
  <c r="B1822"/>
  <c r="B1823" l="1"/>
  <c r="C1822"/>
  <c r="C1823" l="1"/>
  <c r="B1824"/>
  <c r="C1824" l="1"/>
  <c r="B1825"/>
  <c r="C1825" l="1"/>
  <c r="B1826"/>
  <c r="C1826" l="1"/>
  <c r="B1827"/>
  <c r="C1827" l="1"/>
  <c r="B1828"/>
  <c r="C1828" l="1"/>
  <c r="B1829"/>
  <c r="C1829" l="1"/>
  <c r="B1830"/>
  <c r="C1830" l="1"/>
  <c r="B1831"/>
  <c r="C1831" l="1"/>
  <c r="B1832"/>
  <c r="C1832" l="1"/>
  <c r="B1833"/>
  <c r="C1833" l="1"/>
  <c r="B1834"/>
  <c r="C1834" l="1"/>
  <c r="B1835"/>
  <c r="C1835" l="1"/>
  <c r="B1836"/>
  <c r="B1837" l="1"/>
  <c r="C1836"/>
  <c r="B1838" l="1"/>
  <c r="C1837"/>
  <c r="B1839" l="1"/>
  <c r="C1838"/>
  <c r="C1839" l="1"/>
  <c r="B1840"/>
  <c r="C1840" l="1"/>
  <c r="B1841"/>
  <c r="C1841" l="1"/>
  <c r="B1842"/>
  <c r="C1842" l="1"/>
  <c r="B1843"/>
  <c r="C1843" l="1"/>
  <c r="B1844"/>
  <c r="C1844" l="1"/>
  <c r="B1845"/>
  <c r="C1845" l="1"/>
  <c r="B1846"/>
  <c r="C1846" l="1"/>
  <c r="B1847"/>
  <c r="C1847" l="1"/>
  <c r="B1848"/>
  <c r="C1848" l="1"/>
  <c r="B1849"/>
  <c r="C1849" l="1"/>
  <c r="B1850"/>
  <c r="C1850" l="1"/>
  <c r="B1851"/>
  <c r="C1851" l="1"/>
  <c r="B1852"/>
  <c r="C1852" l="1"/>
  <c r="B1853"/>
  <c r="C1853" l="1"/>
  <c r="B1854"/>
  <c r="C1854" l="1"/>
  <c r="B1855"/>
  <c r="C1855" l="1"/>
  <c r="B1856"/>
  <c r="C1856" l="1"/>
  <c r="B1857"/>
  <c r="C1857" l="1"/>
  <c r="B1858"/>
  <c r="C1858" l="1"/>
  <c r="B1859"/>
  <c r="C1859" l="1"/>
  <c r="B1860"/>
  <c r="C1860" l="1"/>
  <c r="B1861"/>
  <c r="C1861" l="1"/>
  <c r="B1862"/>
  <c r="C1862" l="1"/>
  <c r="B1863"/>
  <c r="C1863" l="1"/>
  <c r="B1864"/>
  <c r="C1864" l="1"/>
  <c r="B1865"/>
  <c r="C1865" l="1"/>
  <c r="B1866"/>
  <c r="C1866" l="1"/>
  <c r="B1867"/>
  <c r="C1867" l="1"/>
  <c r="B1868"/>
  <c r="C1868" l="1"/>
  <c r="B1869"/>
  <c r="C1869" l="1"/>
  <c r="B1870"/>
  <c r="C1870" l="1"/>
  <c r="B1871"/>
  <c r="C1871" l="1"/>
  <c r="B1872"/>
  <c r="C1872" l="1"/>
  <c r="B1873"/>
  <c r="C1873" l="1"/>
  <c r="B1874"/>
  <c r="C1874" l="1"/>
  <c r="B1875"/>
  <c r="C1875" l="1"/>
  <c r="B1876"/>
  <c r="C1876" l="1"/>
  <c r="B1877"/>
  <c r="C1877" l="1"/>
  <c r="B1878"/>
  <c r="C1878" l="1"/>
  <c r="B1879"/>
  <c r="C1879" l="1"/>
  <c r="B1880"/>
  <c r="C1880" l="1"/>
  <c r="B1881"/>
  <c r="C1881" l="1"/>
  <c r="B1882"/>
  <c r="C1882" l="1"/>
  <c r="B1883"/>
  <c r="C1883" l="1"/>
  <c r="B1884"/>
  <c r="C1884" l="1"/>
  <c r="B1885"/>
  <c r="C1885" l="1"/>
  <c r="B1886"/>
  <c r="C1886" l="1"/>
  <c r="B1887"/>
  <c r="C1887" l="1"/>
  <c r="B1888"/>
  <c r="C1888" l="1"/>
  <c r="B1889"/>
  <c r="C1889" l="1"/>
  <c r="B1890"/>
  <c r="C1890" l="1"/>
  <c r="B1891"/>
  <c r="C1891" l="1"/>
  <c r="B1892"/>
  <c r="C1892" l="1"/>
  <c r="B1893"/>
  <c r="C1893" l="1"/>
  <c r="B1894"/>
  <c r="C1894" l="1"/>
  <c r="B1895"/>
  <c r="B1896" l="1"/>
  <c r="C1895"/>
  <c r="C1896" l="1"/>
  <c r="B1897"/>
  <c r="C1897" l="1"/>
  <c r="B1898"/>
  <c r="C1898" l="1"/>
  <c r="B1899"/>
  <c r="C1899" l="1"/>
  <c r="B1900"/>
  <c r="C1900" l="1"/>
  <c r="B1901"/>
  <c r="C1901" l="1"/>
  <c r="B1902"/>
  <c r="C1902" l="1"/>
  <c r="B1903"/>
  <c r="C1903" l="1"/>
  <c r="B1904"/>
  <c r="C1904" l="1"/>
  <c r="B1905"/>
  <c r="C1905" l="1"/>
  <c r="B1906"/>
  <c r="C1906" l="1"/>
  <c r="B1907"/>
  <c r="C1907" l="1"/>
  <c r="B1908"/>
  <c r="C1908" l="1"/>
  <c r="B1909"/>
  <c r="C1909" l="1"/>
  <c r="B1910"/>
  <c r="C1910" l="1"/>
  <c r="B1911"/>
  <c r="C1911" l="1"/>
  <c r="B1912"/>
  <c r="C1912" l="1"/>
  <c r="B1913"/>
  <c r="B1914" l="1"/>
  <c r="C1913"/>
  <c r="C1914" l="1"/>
  <c r="B1915"/>
  <c r="C1915" l="1"/>
  <c r="B1916"/>
  <c r="C1916" l="1"/>
  <c r="B1917"/>
  <c r="C1917" l="1"/>
  <c r="B1918"/>
  <c r="C1918" l="1"/>
  <c r="B1919"/>
  <c r="C1919" l="1"/>
  <c r="B1920"/>
  <c r="C1920" l="1"/>
  <c r="B1921"/>
  <c r="C1921" l="1"/>
  <c r="B1922"/>
  <c r="C1922" l="1"/>
  <c r="B1923"/>
  <c r="C1923" l="1"/>
  <c r="B1924"/>
  <c r="B1925" l="1"/>
  <c r="C1924"/>
  <c r="C1925" l="1"/>
  <c r="B1926"/>
  <c r="C1926" l="1"/>
  <c r="B1927"/>
  <c r="C1927" l="1"/>
  <c r="B1928"/>
  <c r="C1928" l="1"/>
  <c r="B1929"/>
  <c r="C1929" l="1"/>
  <c r="B1930"/>
  <c r="C1930" l="1"/>
  <c r="B1931"/>
  <c r="C1931" l="1"/>
  <c r="B1932"/>
  <c r="C1932" l="1"/>
  <c r="B1933"/>
  <c r="C1933" l="1"/>
  <c r="B1934"/>
  <c r="C1934" l="1"/>
  <c r="B1935"/>
  <c r="C1935" l="1"/>
  <c r="B1936"/>
  <c r="C1936" l="1"/>
  <c r="B1937"/>
  <c r="C1937" l="1"/>
  <c r="B1938"/>
  <c r="C1938" l="1"/>
  <c r="B1939"/>
  <c r="C1939" l="1"/>
  <c r="B1940"/>
  <c r="C1940" l="1"/>
  <c r="B1941"/>
  <c r="C1941" l="1"/>
  <c r="B1942"/>
  <c r="C1942" l="1"/>
  <c r="B1943"/>
  <c r="C1943" l="1"/>
  <c r="B1944"/>
  <c r="C1944" l="1"/>
  <c r="B1945"/>
  <c r="C1945" l="1"/>
  <c r="B1946"/>
  <c r="C1946" l="1"/>
  <c r="B1947"/>
  <c r="C1947" l="1"/>
  <c r="B1948"/>
  <c r="C1948" l="1"/>
  <c r="B1949"/>
  <c r="C1949" l="1"/>
  <c r="B1950"/>
  <c r="C1950" l="1"/>
  <c r="B1951"/>
  <c r="C1951" l="1"/>
  <c r="B1952"/>
  <c r="C1952" l="1"/>
  <c r="B1953"/>
  <c r="C1953" l="1"/>
  <c r="B1954"/>
  <c r="C1954" l="1"/>
  <c r="B1955"/>
  <c r="C1955" l="1"/>
  <c r="B1956"/>
  <c r="C1956" l="1"/>
  <c r="B1957"/>
  <c r="C1957" l="1"/>
  <c r="B1958"/>
  <c r="C1958" l="1"/>
  <c r="B1959"/>
  <c r="C1959" l="1"/>
  <c r="B1960"/>
  <c r="C1960" l="1"/>
  <c r="B1961"/>
  <c r="C1961" l="1"/>
  <c r="B1962"/>
  <c r="B1963" l="1"/>
  <c r="C1962"/>
  <c r="C1963" l="1"/>
  <c r="B1964"/>
  <c r="C1964" l="1"/>
  <c r="B1965"/>
  <c r="C1965" l="1"/>
  <c r="B1966"/>
  <c r="C1966" l="1"/>
  <c r="B1967"/>
  <c r="C1967" l="1"/>
  <c r="B1968"/>
  <c r="C1968" l="1"/>
  <c r="B1969"/>
  <c r="C1969" l="1"/>
  <c r="B1970"/>
  <c r="C1970" l="1"/>
  <c r="B1971"/>
  <c r="C1971" l="1"/>
  <c r="B1972"/>
  <c r="C1972" l="1"/>
  <c r="B1973"/>
  <c r="C1973" l="1"/>
  <c r="B1974"/>
  <c r="C1974" l="1"/>
  <c r="B1975"/>
  <c r="C1975" l="1"/>
  <c r="B1976"/>
  <c r="B1977" l="1"/>
  <c r="C1976"/>
  <c r="C1977" l="1"/>
  <c r="B1978"/>
  <c r="C1978" l="1"/>
  <c r="B1979"/>
  <c r="C1979" l="1"/>
  <c r="B1980"/>
  <c r="C1980" l="1"/>
  <c r="B1981"/>
  <c r="C1981" l="1"/>
  <c r="B1982"/>
  <c r="C1982" l="1"/>
  <c r="B1983"/>
  <c r="C1983" l="1"/>
  <c r="B1984"/>
  <c r="C1984" l="1"/>
  <c r="B1985"/>
  <c r="C1985" l="1"/>
  <c r="B1986"/>
  <c r="C1986" l="1"/>
  <c r="B1987"/>
  <c r="C1987" l="1"/>
  <c r="B1988"/>
  <c r="C1988" l="1"/>
  <c r="B1989"/>
  <c r="C1989" l="1"/>
  <c r="B1990"/>
  <c r="C1990" l="1"/>
  <c r="B1991"/>
  <c r="C1991" l="1"/>
  <c r="B1992"/>
  <c r="C1992" l="1"/>
  <c r="B1993"/>
  <c r="C1993" l="1"/>
  <c r="B1994"/>
  <c r="C1994" l="1"/>
  <c r="B1995"/>
  <c r="C1995" l="1"/>
  <c r="B1996"/>
  <c r="C1996" l="1"/>
  <c r="B1997"/>
  <c r="C1997" l="1"/>
  <c r="B1998"/>
  <c r="C1998" l="1"/>
  <c r="B1999"/>
  <c r="C1999" l="1"/>
  <c r="B2000"/>
  <c r="C2000" l="1"/>
  <c r="B2001"/>
  <c r="C2001" l="1"/>
  <c r="B2002"/>
  <c r="C2002" l="1"/>
  <c r="B2003"/>
  <c r="C2003" l="1"/>
  <c r="B2004"/>
  <c r="C2004" l="1"/>
  <c r="B2005"/>
  <c r="C2005" l="1"/>
  <c r="B2006"/>
  <c r="C2006" l="1"/>
  <c r="B2007"/>
  <c r="C2007" l="1"/>
  <c r="B2008"/>
  <c r="C2008" l="1"/>
  <c r="B2009"/>
  <c r="C2009" l="1"/>
  <c r="B2010"/>
  <c r="C2010" l="1"/>
  <c r="B2011"/>
  <c r="C2011" l="1"/>
  <c r="B2012"/>
  <c r="C2012" l="1"/>
  <c r="B2013"/>
  <c r="C2013" l="1"/>
  <c r="B2014"/>
  <c r="C2014" l="1"/>
  <c r="B2015"/>
  <c r="C2015" l="1"/>
  <c r="B2016"/>
  <c r="C2016" l="1"/>
  <c r="B2017"/>
  <c r="C2017" l="1"/>
  <c r="B2018"/>
  <c r="C2018" l="1"/>
  <c r="B2019"/>
  <c r="C2019" l="1"/>
  <c r="B2020"/>
  <c r="C2020" l="1"/>
  <c r="B2021"/>
  <c r="C2021" l="1"/>
  <c r="B2022"/>
  <c r="C2022" l="1"/>
  <c r="B2023"/>
  <c r="C2023" l="1"/>
  <c r="B2024"/>
  <c r="C2024" l="1"/>
  <c r="B2025"/>
  <c r="C2025" l="1"/>
  <c r="B2026"/>
  <c r="C2026" l="1"/>
  <c r="B2027"/>
  <c r="C2027" l="1"/>
  <c r="B2028"/>
  <c r="C2028" l="1"/>
  <c r="B2029"/>
  <c r="C2029" l="1"/>
  <c r="B2030"/>
  <c r="C2030" l="1"/>
  <c r="B2031"/>
  <c r="C2031" l="1"/>
  <c r="B2032"/>
  <c r="C2032" l="1"/>
  <c r="B2033"/>
  <c r="C2033" l="1"/>
  <c r="B2034"/>
  <c r="B2035" l="1"/>
  <c r="C2034"/>
  <c r="C2035" l="1"/>
  <c r="B2036"/>
  <c r="C2036" l="1"/>
  <c r="B2037"/>
  <c r="C2037" l="1"/>
  <c r="B2038"/>
  <c r="C2038" l="1"/>
  <c r="B2039"/>
  <c r="C2039" l="1"/>
  <c r="B2040"/>
  <c r="C2040" l="1"/>
  <c r="B2041"/>
  <c r="C2041" l="1"/>
  <c r="B2042"/>
  <c r="C2042" l="1"/>
  <c r="B2043"/>
  <c r="C2043" l="1"/>
  <c r="B2044"/>
  <c r="C2044" l="1"/>
  <c r="B2045"/>
  <c r="C2045" l="1"/>
  <c r="B2046"/>
  <c r="C2046" l="1"/>
  <c r="B2047"/>
  <c r="C2047" l="1"/>
  <c r="B2048"/>
  <c r="C2048" l="1"/>
  <c r="B2049"/>
  <c r="C2049" l="1"/>
  <c r="B2050"/>
  <c r="C2050" l="1"/>
  <c r="B2051"/>
  <c r="C2051" l="1"/>
  <c r="B2052"/>
  <c r="B2053" l="1"/>
  <c r="C2052"/>
  <c r="C2053" l="1"/>
  <c r="B2054"/>
  <c r="C2054" l="1"/>
  <c r="B2055"/>
  <c r="C2055" l="1"/>
  <c r="B2056"/>
  <c r="C2056" l="1"/>
  <c r="B2057"/>
  <c r="C2057" l="1"/>
  <c r="B2058"/>
  <c r="C2058" l="1"/>
  <c r="B2059"/>
  <c r="C2059" l="1"/>
  <c r="B2060"/>
  <c r="C2060" l="1"/>
  <c r="B2061"/>
  <c r="C2061" l="1"/>
  <c r="B2062"/>
  <c r="C2062" l="1"/>
  <c r="B2063"/>
  <c r="B2064" l="1"/>
  <c r="C2063"/>
  <c r="C2064" l="1"/>
  <c r="B2065"/>
  <c r="C2065" l="1"/>
  <c r="B2066"/>
  <c r="C2066" l="1"/>
  <c r="B2067"/>
  <c r="C2067" l="1"/>
  <c r="B2068"/>
  <c r="C2068" l="1"/>
  <c r="B2069"/>
  <c r="C2069" l="1"/>
  <c r="B2070"/>
  <c r="C2070" l="1"/>
  <c r="B2071"/>
  <c r="C2071" l="1"/>
  <c r="B2072"/>
  <c r="C2072" l="1"/>
  <c r="B2073"/>
  <c r="C2073" l="1"/>
  <c r="B2074"/>
  <c r="C2074" l="1"/>
  <c r="B2075"/>
  <c r="C2075" l="1"/>
  <c r="B2076"/>
  <c r="C2076" l="1"/>
  <c r="B2077"/>
  <c r="C2077" l="1"/>
  <c r="B2078"/>
  <c r="C2078" l="1"/>
  <c r="B2079"/>
  <c r="C2079" l="1"/>
  <c r="B2080"/>
  <c r="C2080" l="1"/>
  <c r="B2081"/>
  <c r="C2081" l="1"/>
  <c r="B2082"/>
  <c r="C2082" l="1"/>
  <c r="B2083"/>
  <c r="C2083" l="1"/>
  <c r="B2084"/>
  <c r="C2084" l="1"/>
  <c r="B2085"/>
  <c r="C2085" l="1"/>
  <c r="B2086"/>
  <c r="C2086" l="1"/>
  <c r="B2087"/>
  <c r="C2087" l="1"/>
  <c r="B2088"/>
  <c r="C2088" l="1"/>
  <c r="B2089"/>
  <c r="C2089" l="1"/>
  <c r="B2090"/>
  <c r="C2090" l="1"/>
  <c r="B2091"/>
  <c r="C2091" l="1"/>
  <c r="B2092"/>
  <c r="C2092" l="1"/>
  <c r="B2093"/>
  <c r="C2093" l="1"/>
  <c r="B2094"/>
  <c r="C2094" l="1"/>
  <c r="B2095"/>
  <c r="C2095" l="1"/>
  <c r="B2096"/>
  <c r="C2096" l="1"/>
  <c r="B2097"/>
  <c r="C2097" l="1"/>
  <c r="B2098"/>
  <c r="C2098" l="1"/>
  <c r="B2099"/>
  <c r="C2099" l="1"/>
  <c r="B2100"/>
  <c r="C2100" l="1"/>
  <c r="B2101"/>
  <c r="B2102" l="1"/>
  <c r="C2101"/>
  <c r="C2102" l="1"/>
  <c r="B2103"/>
  <c r="C2103" l="1"/>
  <c r="B2104"/>
  <c r="C2104" l="1"/>
  <c r="B2105"/>
  <c r="C2105" l="1"/>
  <c r="B2106"/>
  <c r="C2106" l="1"/>
  <c r="B2107"/>
  <c r="C2107" l="1"/>
  <c r="B2108"/>
  <c r="C2108" l="1"/>
  <c r="B2109"/>
  <c r="C2109" l="1"/>
  <c r="B2110"/>
  <c r="C2110" l="1"/>
  <c r="B2111"/>
  <c r="C2111" l="1"/>
  <c r="B2112"/>
  <c r="C2112" l="1"/>
  <c r="B2113"/>
  <c r="C2113" l="1"/>
  <c r="B2114"/>
  <c r="C2114" l="1"/>
  <c r="B2115"/>
  <c r="C2115" l="1"/>
  <c r="B2116"/>
  <c r="B2117" l="1"/>
  <c r="C2116"/>
  <c r="B2118" l="1"/>
  <c r="C2117"/>
  <c r="B2119" l="1"/>
  <c r="C2118"/>
  <c r="C2119" l="1"/>
  <c r="B2120"/>
  <c r="C2120" l="1"/>
  <c r="B2121"/>
  <c r="C2121" l="1"/>
  <c r="B2122"/>
  <c r="C2122" l="1"/>
  <c r="B2123"/>
  <c r="C2123" l="1"/>
  <c r="B2124"/>
  <c r="C2124" l="1"/>
  <c r="B2125"/>
  <c r="C2125" l="1"/>
  <c r="B2126"/>
  <c r="C2126" l="1"/>
  <c r="B2127"/>
  <c r="C2127" l="1"/>
  <c r="B2128"/>
  <c r="C2128" l="1"/>
  <c r="B2129"/>
  <c r="C2129" l="1"/>
  <c r="B2130"/>
  <c r="C2130" l="1"/>
  <c r="B2131"/>
  <c r="C2131" l="1"/>
  <c r="B2132"/>
  <c r="C2132" l="1"/>
  <c r="B2133"/>
  <c r="C2133" l="1"/>
  <c r="B2134"/>
  <c r="C2134" l="1"/>
  <c r="B2135"/>
  <c r="C2135" l="1"/>
  <c r="B2136"/>
  <c r="C2136" l="1"/>
  <c r="B2137"/>
  <c r="C2137" l="1"/>
  <c r="B2138"/>
  <c r="C2138" l="1"/>
  <c r="B2139"/>
  <c r="C2139" l="1"/>
  <c r="B2140"/>
  <c r="C2140" l="1"/>
  <c r="B2141"/>
  <c r="C2141" l="1"/>
  <c r="B2142"/>
  <c r="C2142" l="1"/>
  <c r="B2143"/>
  <c r="C2143" l="1"/>
  <c r="B2144"/>
  <c r="C2144" l="1"/>
  <c r="B2145"/>
  <c r="C2145" l="1"/>
  <c r="B2146"/>
  <c r="C2146" l="1"/>
  <c r="B2147"/>
  <c r="C2147" l="1"/>
  <c r="B2148"/>
  <c r="C2148" l="1"/>
  <c r="B2149"/>
  <c r="C2149" l="1"/>
  <c r="B2150"/>
  <c r="C2150" l="1"/>
  <c r="B2151"/>
  <c r="C2151" l="1"/>
  <c r="B2152"/>
  <c r="C2152" l="1"/>
  <c r="B2153"/>
  <c r="C2153" l="1"/>
  <c r="B2154"/>
  <c r="C2154" l="1"/>
  <c r="B2155"/>
  <c r="C2155" l="1"/>
  <c r="B2156"/>
  <c r="C2156" l="1"/>
  <c r="B2157"/>
  <c r="C2157" l="1"/>
  <c r="B2158"/>
  <c r="C2158" l="1"/>
  <c r="B2159"/>
  <c r="C2159" l="1"/>
  <c r="B2160"/>
  <c r="C2160" l="1"/>
  <c r="B2161"/>
  <c r="C2161" l="1"/>
  <c r="B2162"/>
  <c r="C2162" l="1"/>
  <c r="B2163"/>
  <c r="C2163" l="1"/>
  <c r="B2164"/>
  <c r="C2164" l="1"/>
  <c r="B2165"/>
  <c r="C2165" l="1"/>
  <c r="B2166"/>
  <c r="C2166" l="1"/>
  <c r="B2167"/>
  <c r="C2167" l="1"/>
  <c r="B2168"/>
  <c r="C2168" l="1"/>
  <c r="B2169"/>
  <c r="C2169" l="1"/>
  <c r="B2170"/>
  <c r="C2170" l="1"/>
  <c r="B2171"/>
  <c r="C2171" l="1"/>
  <c r="B2172"/>
  <c r="C2172" l="1"/>
  <c r="B2173"/>
  <c r="C2173" l="1"/>
  <c r="B2174"/>
  <c r="C2174" l="1"/>
  <c r="B2175"/>
  <c r="B2176" l="1"/>
  <c r="C2175"/>
  <c r="C2176" l="1"/>
  <c r="B2177"/>
  <c r="C2177" l="1"/>
  <c r="B2178"/>
  <c r="C2178" l="1"/>
  <c r="B2179"/>
  <c r="C2179" l="1"/>
  <c r="B2180"/>
  <c r="C2180" l="1"/>
  <c r="B2181"/>
  <c r="C2181" l="1"/>
  <c r="B2182"/>
  <c r="C2182" l="1"/>
  <c r="B2183"/>
  <c r="C2183" l="1"/>
  <c r="B2184"/>
  <c r="C2184" l="1"/>
  <c r="B2185"/>
  <c r="C2185" l="1"/>
  <c r="B2186"/>
  <c r="C2186" l="1"/>
  <c r="B2187"/>
  <c r="C2187" l="1"/>
  <c r="B2188"/>
  <c r="C2188" l="1"/>
  <c r="B2189"/>
  <c r="C2189" l="1"/>
  <c r="B2190"/>
  <c r="C2190" l="1"/>
  <c r="B2191"/>
  <c r="C2191" l="1"/>
  <c r="B2192"/>
  <c r="C2192" l="1"/>
  <c r="B2193"/>
  <c r="B2194" l="1"/>
  <c r="C2193"/>
  <c r="C2194" l="1"/>
  <c r="B2195"/>
  <c r="C2195" l="1"/>
  <c r="B2196"/>
  <c r="C2196" l="1"/>
  <c r="B2197"/>
  <c r="C2197" l="1"/>
  <c r="B2198"/>
  <c r="C2198" l="1"/>
  <c r="B2199"/>
  <c r="C2199" l="1"/>
  <c r="B2200"/>
  <c r="C2200" l="1"/>
  <c r="B2201"/>
  <c r="C2201" l="1"/>
  <c r="B2202"/>
  <c r="C2202" l="1"/>
  <c r="B2203"/>
  <c r="C2203" l="1"/>
  <c r="B2204"/>
  <c r="B2205" l="1"/>
  <c r="C2204"/>
  <c r="C2205" l="1"/>
  <c r="B2206"/>
  <c r="C2206" l="1"/>
  <c r="B2207"/>
  <c r="C2207" l="1"/>
  <c r="B2208"/>
  <c r="C2208" l="1"/>
  <c r="B2209"/>
  <c r="C2209" l="1"/>
  <c r="B2210"/>
  <c r="C2210" l="1"/>
  <c r="B2211"/>
  <c r="C2211" l="1"/>
  <c r="B2212"/>
  <c r="C2212" l="1"/>
  <c r="B2213"/>
  <c r="C2213" l="1"/>
  <c r="B2214"/>
  <c r="C2214" l="1"/>
  <c r="B2215"/>
  <c r="C2215" l="1"/>
  <c r="B2216"/>
  <c r="C2216" l="1"/>
  <c r="B2217"/>
  <c r="C2217" l="1"/>
  <c r="B2218"/>
  <c r="C2218" l="1"/>
  <c r="B2219"/>
  <c r="C2219" l="1"/>
  <c r="B2220"/>
  <c r="C2220" l="1"/>
  <c r="B2221"/>
  <c r="C2221" l="1"/>
  <c r="B2222"/>
  <c r="C2222" l="1"/>
  <c r="B2223"/>
  <c r="C2223" l="1"/>
  <c r="B2224"/>
  <c r="C2224" l="1"/>
  <c r="B2225"/>
  <c r="C2225" l="1"/>
  <c r="B2226"/>
  <c r="C2226" l="1"/>
  <c r="B2227"/>
  <c r="C2227" l="1"/>
  <c r="B2228"/>
  <c r="C2228" l="1"/>
  <c r="B2229"/>
  <c r="C2229" l="1"/>
  <c r="B2230"/>
  <c r="C2230" l="1"/>
  <c r="B2231"/>
  <c r="C2231" l="1"/>
  <c r="B2232"/>
  <c r="C2232" l="1"/>
  <c r="B2233"/>
  <c r="C2233" l="1"/>
  <c r="B2234"/>
  <c r="C2234" l="1"/>
  <c r="B2235"/>
  <c r="C2235" l="1"/>
  <c r="B2236"/>
  <c r="C2236" l="1"/>
  <c r="B2237"/>
  <c r="C2237" l="1"/>
  <c r="B2238"/>
  <c r="C2238" l="1"/>
  <c r="B2239"/>
  <c r="C2239" l="1"/>
  <c r="B2240"/>
  <c r="C2240" l="1"/>
  <c r="B2241"/>
  <c r="C2241" l="1"/>
  <c r="B2242"/>
  <c r="B2243" l="1"/>
  <c r="C2242"/>
  <c r="C2243" l="1"/>
  <c r="B2244"/>
  <c r="C2244" l="1"/>
  <c r="B2245"/>
  <c r="C2245" l="1"/>
  <c r="B2246"/>
  <c r="C2246" l="1"/>
  <c r="B2247"/>
  <c r="C2247" l="1"/>
  <c r="B2248"/>
  <c r="C2248" l="1"/>
  <c r="B2249"/>
  <c r="C2249" l="1"/>
  <c r="B2250"/>
  <c r="C2250" l="1"/>
  <c r="B2251"/>
  <c r="C2251" l="1"/>
  <c r="B2252"/>
  <c r="C2252" l="1"/>
  <c r="B2253"/>
  <c r="C2253" l="1"/>
  <c r="B2254"/>
  <c r="C2254" l="1"/>
  <c r="B2255"/>
  <c r="C2255" l="1"/>
  <c r="B2256"/>
  <c r="B2257" l="1"/>
  <c r="C2256"/>
  <c r="C2257" l="1"/>
  <c r="B2258"/>
  <c r="C2258" l="1"/>
  <c r="B2259"/>
  <c r="C2259" l="1"/>
  <c r="B2260"/>
  <c r="C2260" l="1"/>
  <c r="B2261"/>
  <c r="C2261" l="1"/>
  <c r="B2262"/>
  <c r="C2262" l="1"/>
  <c r="B2263"/>
  <c r="C2263" l="1"/>
  <c r="B2264"/>
  <c r="C2264" l="1"/>
  <c r="B2265"/>
  <c r="C2265" l="1"/>
  <c r="B2266"/>
  <c r="C2266" l="1"/>
  <c r="B2267"/>
  <c r="C2267" l="1"/>
  <c r="B2268"/>
  <c r="C2268" l="1"/>
  <c r="B2269"/>
  <c r="C2269" l="1"/>
  <c r="B2270"/>
  <c r="C2270" l="1"/>
  <c r="B2271"/>
  <c r="C2271" l="1"/>
  <c r="B2272"/>
  <c r="C2272" l="1"/>
  <c r="B2273"/>
  <c r="C2273" l="1"/>
  <c r="B2274"/>
  <c r="C2274" l="1"/>
  <c r="B2275"/>
  <c r="C2275" l="1"/>
  <c r="B2276"/>
  <c r="C2276" l="1"/>
  <c r="B2277"/>
  <c r="C2277" l="1"/>
  <c r="B2278"/>
  <c r="C2278" l="1"/>
  <c r="B2279"/>
  <c r="C2279" l="1"/>
  <c r="B2280"/>
  <c r="C2280" l="1"/>
  <c r="B2281"/>
  <c r="C2281" l="1"/>
  <c r="B2282"/>
  <c r="C2282" l="1"/>
  <c r="B2283"/>
  <c r="C2283" l="1"/>
  <c r="B2284"/>
  <c r="C2284" l="1"/>
  <c r="B2285"/>
  <c r="C2285" l="1"/>
  <c r="B2286"/>
  <c r="C2286" l="1"/>
  <c r="B2287"/>
  <c r="C2287" l="1"/>
  <c r="B2288"/>
  <c r="C2288" l="1"/>
  <c r="B2289"/>
  <c r="C2289" l="1"/>
  <c r="B2290"/>
  <c r="C2290" l="1"/>
  <c r="B2291"/>
  <c r="C2291" l="1"/>
  <c r="B2292"/>
  <c r="C2292" l="1"/>
  <c r="B2293"/>
  <c r="C2293" l="1"/>
  <c r="B2294"/>
  <c r="C2294" l="1"/>
  <c r="B2295"/>
  <c r="C2295" l="1"/>
  <c r="B2296"/>
  <c r="C2296" l="1"/>
  <c r="B2297"/>
  <c r="C2297" l="1"/>
  <c r="B2298"/>
  <c r="C2298" l="1"/>
  <c r="B2299"/>
  <c r="C2299" l="1"/>
  <c r="B2300"/>
  <c r="C2300" l="1"/>
  <c r="B2301"/>
  <c r="C2301" l="1"/>
  <c r="B2302"/>
  <c r="C2302" l="1"/>
  <c r="B2303"/>
  <c r="C2303" l="1"/>
  <c r="B2304"/>
  <c r="C2304" l="1"/>
  <c r="B2305"/>
  <c r="C2305" l="1"/>
  <c r="B2306"/>
  <c r="C2306" l="1"/>
  <c r="B2307"/>
  <c r="C2307" l="1"/>
  <c r="B2308"/>
  <c r="C2308" l="1"/>
  <c r="B2309"/>
  <c r="C2309" l="1"/>
  <c r="B2310"/>
  <c r="C2310" l="1"/>
  <c r="B2311"/>
  <c r="C2311" l="1"/>
  <c r="B2312"/>
  <c r="C2312" l="1"/>
  <c r="B2313"/>
  <c r="C2313" l="1"/>
  <c r="B2314"/>
  <c r="B2315" l="1"/>
  <c r="C2314"/>
  <c r="C2315" l="1"/>
  <c r="B2316"/>
  <c r="C2316" l="1"/>
  <c r="B2317"/>
  <c r="C2317" l="1"/>
  <c r="B2318"/>
  <c r="C2318" l="1"/>
  <c r="B2319"/>
  <c r="C2319" l="1"/>
  <c r="B2320"/>
  <c r="C2320" l="1"/>
  <c r="B2321"/>
  <c r="C2321" l="1"/>
  <c r="B2322"/>
  <c r="C2322" l="1"/>
  <c r="B2323"/>
  <c r="C2323" l="1"/>
  <c r="B2324"/>
  <c r="C2324" l="1"/>
  <c r="B2325"/>
  <c r="C2325" l="1"/>
  <c r="B2326"/>
  <c r="C2326" l="1"/>
  <c r="B2327"/>
  <c r="C2327" l="1"/>
  <c r="B2328"/>
  <c r="C2328" l="1"/>
  <c r="B2329"/>
  <c r="C2329" l="1"/>
  <c r="B2330"/>
  <c r="C2330" l="1"/>
  <c r="B2331"/>
  <c r="C2331" l="1"/>
  <c r="B2332"/>
  <c r="B2333" l="1"/>
  <c r="C2332"/>
  <c r="C2333" l="1"/>
  <c r="B2334"/>
  <c r="C2334" l="1"/>
  <c r="B2335"/>
  <c r="C2335" l="1"/>
  <c r="B2336"/>
  <c r="C2336" l="1"/>
  <c r="B2337"/>
  <c r="C2337" l="1"/>
  <c r="B2338"/>
  <c r="C2338" l="1"/>
  <c r="B2339"/>
  <c r="C2339" l="1"/>
  <c r="B2340"/>
  <c r="C2340" l="1"/>
  <c r="B2341"/>
  <c r="C2341" l="1"/>
  <c r="B2342"/>
  <c r="C2342" l="1"/>
  <c r="B2343"/>
  <c r="B2344" l="1"/>
  <c r="C2343"/>
  <c r="C2344" l="1"/>
  <c r="B2345"/>
  <c r="C2345" l="1"/>
  <c r="B2346"/>
  <c r="C2346" l="1"/>
  <c r="B2347"/>
  <c r="C2347" l="1"/>
  <c r="B2348"/>
  <c r="C2348" l="1"/>
  <c r="B2349"/>
  <c r="C2349" l="1"/>
  <c r="B2350"/>
  <c r="C2350" l="1"/>
  <c r="B2351"/>
  <c r="C2351" l="1"/>
  <c r="B2352"/>
  <c r="C2352" l="1"/>
  <c r="B2353"/>
  <c r="C2353" l="1"/>
  <c r="B2354"/>
  <c r="C2354" l="1"/>
  <c r="B2355"/>
  <c r="C2355" l="1"/>
  <c r="B2356"/>
  <c r="C2356" l="1"/>
  <c r="B2357"/>
  <c r="C2357" l="1"/>
  <c r="B2358"/>
  <c r="C2358" l="1"/>
  <c r="B2359"/>
  <c r="C2359" l="1"/>
  <c r="B2360"/>
  <c r="C2360" l="1"/>
  <c r="B2361"/>
  <c r="C2361" l="1"/>
  <c r="B2362"/>
  <c r="C2362" l="1"/>
  <c r="B2363"/>
  <c r="C2363" l="1"/>
  <c r="B2364"/>
  <c r="C2364" l="1"/>
  <c r="B2365"/>
  <c r="C2365" l="1"/>
  <c r="B2366"/>
  <c r="C2366" l="1"/>
  <c r="B2367"/>
  <c r="C2367" l="1"/>
  <c r="B2368"/>
  <c r="C2368" l="1"/>
  <c r="B2369"/>
  <c r="C2369" l="1"/>
  <c r="B2370"/>
  <c r="C2370" l="1"/>
  <c r="B2371"/>
  <c r="C2371" l="1"/>
  <c r="B2372"/>
  <c r="C2372" l="1"/>
  <c r="B2373"/>
  <c r="C2373" l="1"/>
  <c r="B2374"/>
  <c r="C2374" l="1"/>
  <c r="B2375"/>
  <c r="C2375" l="1"/>
  <c r="B2376"/>
  <c r="C2376" l="1"/>
  <c r="B2377"/>
  <c r="C2377" l="1"/>
  <c r="B2378"/>
  <c r="C2378" l="1"/>
  <c r="B2379"/>
  <c r="C2379" l="1"/>
  <c r="B2380"/>
  <c r="C2380" l="1"/>
  <c r="B2381"/>
  <c r="B2382" l="1"/>
  <c r="C2381"/>
  <c r="C2382" l="1"/>
  <c r="B2383"/>
  <c r="C2383" l="1"/>
  <c r="B2384"/>
  <c r="C2384" l="1"/>
  <c r="B2385"/>
  <c r="C2385" l="1"/>
  <c r="B2386"/>
  <c r="C2386" l="1"/>
  <c r="B2387"/>
  <c r="C2387" l="1"/>
  <c r="B2388"/>
  <c r="C2388" l="1"/>
  <c r="B2389"/>
  <c r="C2389" l="1"/>
  <c r="B2390"/>
  <c r="C2390" l="1"/>
  <c r="B2391"/>
  <c r="C2391" l="1"/>
  <c r="B2392"/>
  <c r="C2392" l="1"/>
  <c r="B2393"/>
  <c r="C2393" l="1"/>
  <c r="B2394"/>
  <c r="C2394" l="1"/>
  <c r="B2395"/>
  <c r="C2395" l="1"/>
  <c r="B2396"/>
  <c r="B2397" l="1"/>
  <c r="C2396"/>
  <c r="B2398" l="1"/>
  <c r="C2397"/>
  <c r="C2398" l="1"/>
  <c r="B2399"/>
  <c r="C2399" l="1"/>
  <c r="B2400"/>
  <c r="C2400" l="1"/>
  <c r="B2401"/>
  <c r="C2401" l="1"/>
  <c r="B2402"/>
  <c r="C2402" l="1"/>
  <c r="B2403"/>
  <c r="C2403" l="1"/>
  <c r="B2404"/>
  <c r="C2404" l="1"/>
  <c r="B2405"/>
  <c r="C2405" l="1"/>
  <c r="B2406"/>
  <c r="C2406" l="1"/>
  <c r="B2407"/>
  <c r="C2407" l="1"/>
  <c r="B2408"/>
  <c r="C2408" l="1"/>
  <c r="B2409"/>
  <c r="C2409" l="1"/>
  <c r="B2410"/>
  <c r="C2410" l="1"/>
  <c r="B2411"/>
  <c r="C2411" l="1"/>
  <c r="B2412"/>
  <c r="C2412" l="1"/>
  <c r="B2413"/>
  <c r="C2413" l="1"/>
  <c r="B2414"/>
  <c r="C2414" l="1"/>
  <c r="B2415"/>
  <c r="C2415" l="1"/>
  <c r="B2416"/>
  <c r="C2416" l="1"/>
  <c r="B2417"/>
  <c r="C2417" l="1"/>
  <c r="B2418"/>
  <c r="C2418" l="1"/>
  <c r="B2419"/>
  <c r="C2419" l="1"/>
  <c r="B2420"/>
  <c r="C2420" l="1"/>
  <c r="B2421"/>
  <c r="C2421" l="1"/>
  <c r="B2422"/>
  <c r="C2422" l="1"/>
  <c r="B2423"/>
  <c r="C2423" l="1"/>
  <c r="B2424"/>
  <c r="C2424" l="1"/>
  <c r="B2425"/>
  <c r="C2425" l="1"/>
  <c r="B2426"/>
  <c r="C2426" l="1"/>
  <c r="B2427"/>
  <c r="C2427" l="1"/>
  <c r="B2428"/>
  <c r="C2428" l="1"/>
  <c r="B2429"/>
  <c r="C2429" l="1"/>
  <c r="B2430"/>
  <c r="C2430" l="1"/>
  <c r="B2431"/>
  <c r="C2431" l="1"/>
  <c r="B2432"/>
  <c r="C2432" l="1"/>
  <c r="B2433"/>
  <c r="C2433" l="1"/>
  <c r="B2434"/>
  <c r="C2434" l="1"/>
  <c r="B2435"/>
  <c r="C2435" l="1"/>
  <c r="B2436"/>
  <c r="C2436" l="1"/>
  <c r="B2437"/>
  <c r="C2437" l="1"/>
  <c r="B2438"/>
  <c r="C2438" l="1"/>
  <c r="B2439"/>
  <c r="C2439" l="1"/>
  <c r="B2440"/>
  <c r="C2440" l="1"/>
  <c r="B2441"/>
  <c r="C2441" l="1"/>
  <c r="B2442"/>
  <c r="C2442" l="1"/>
  <c r="B2443"/>
  <c r="C2443" l="1"/>
  <c r="B2444"/>
  <c r="C2444" l="1"/>
  <c r="B2445"/>
  <c r="C2445" l="1"/>
  <c r="B2446"/>
  <c r="C2446" l="1"/>
  <c r="B2447"/>
  <c r="C2447" l="1"/>
  <c r="B2448"/>
  <c r="C2448" l="1"/>
  <c r="B2449"/>
  <c r="C2449" l="1"/>
  <c r="B2450"/>
  <c r="C2450" l="1"/>
  <c r="B2451"/>
  <c r="C2451" l="1"/>
  <c r="B2452"/>
  <c r="C2452" l="1"/>
  <c r="B2453"/>
  <c r="C2453" l="1"/>
  <c r="B2454"/>
  <c r="B2455" l="1"/>
  <c r="C2454"/>
  <c r="C2455" l="1"/>
  <c r="B2456"/>
  <c r="C2456" l="1"/>
  <c r="B2457"/>
  <c r="C2457" l="1"/>
  <c r="B2458"/>
  <c r="C2458" l="1"/>
  <c r="B2459"/>
  <c r="C2459" l="1"/>
  <c r="B2460"/>
  <c r="C2460" l="1"/>
  <c r="B2461"/>
  <c r="C2461" l="1"/>
  <c r="B2462"/>
  <c r="C2462" l="1"/>
  <c r="B2463"/>
  <c r="C2463" l="1"/>
  <c r="B2464"/>
  <c r="C2464" l="1"/>
  <c r="B2465"/>
  <c r="C2465" l="1"/>
  <c r="B2466"/>
  <c r="C2466" l="1"/>
  <c r="B2467"/>
  <c r="C2467" l="1"/>
  <c r="B2468"/>
  <c r="C2468" l="1"/>
  <c r="B2469"/>
  <c r="C2469" l="1"/>
  <c r="B2470"/>
  <c r="C2470" l="1"/>
  <c r="B2471"/>
  <c r="C2471" l="1"/>
  <c r="B2472"/>
  <c r="B2473" l="1"/>
  <c r="C2472"/>
  <c r="C2473" l="1"/>
  <c r="B2474"/>
  <c r="C2474" l="1"/>
  <c r="B2475"/>
  <c r="C2475" l="1"/>
  <c r="B2476"/>
  <c r="C2476" l="1"/>
  <c r="B2477"/>
  <c r="C2477" l="1"/>
  <c r="B2478"/>
  <c r="C2478" l="1"/>
  <c r="B2479"/>
  <c r="C2479" l="1"/>
  <c r="B2480"/>
  <c r="C2480" l="1"/>
  <c r="B2481"/>
  <c r="C2481" l="1"/>
  <c r="B2482"/>
  <c r="C2482" l="1"/>
  <c r="B2483"/>
  <c r="B2484" l="1"/>
  <c r="C2483"/>
  <c r="C2484" l="1"/>
  <c r="B2485"/>
  <c r="C2485" l="1"/>
  <c r="B2486"/>
  <c r="C2486" l="1"/>
  <c r="B2487"/>
  <c r="C2487" l="1"/>
  <c r="B2488"/>
  <c r="C2488" l="1"/>
  <c r="B2489"/>
  <c r="C2489" l="1"/>
  <c r="B2490"/>
  <c r="C2490" l="1"/>
  <c r="B2491"/>
  <c r="C2491" l="1"/>
  <c r="B2492"/>
  <c r="C2492" l="1"/>
  <c r="B2493"/>
  <c r="C2493" l="1"/>
  <c r="B2494"/>
  <c r="C2494" l="1"/>
  <c r="B2495"/>
  <c r="C2495" l="1"/>
  <c r="B2496"/>
  <c r="C2496" l="1"/>
  <c r="B2497"/>
  <c r="C2497" l="1"/>
  <c r="B2498"/>
  <c r="C2498" l="1"/>
  <c r="B2499"/>
  <c r="C2499" l="1"/>
  <c r="B2500"/>
  <c r="C2500" l="1"/>
  <c r="B2501"/>
  <c r="C2501" l="1"/>
  <c r="B2502"/>
  <c r="C2502" l="1"/>
  <c r="B2503"/>
  <c r="C2503" l="1"/>
  <c r="B2504"/>
  <c r="C2504" l="1"/>
  <c r="B2505"/>
  <c r="C2505" l="1"/>
  <c r="B2506"/>
  <c r="C2506" l="1"/>
  <c r="B2507"/>
  <c r="C2507" l="1"/>
  <c r="B2508"/>
  <c r="C2508" l="1"/>
  <c r="B2509"/>
  <c r="C2509" l="1"/>
  <c r="B2510"/>
  <c r="C2510" l="1"/>
  <c r="B2511"/>
  <c r="C2511" l="1"/>
  <c r="B2512"/>
  <c r="C2512" l="1"/>
  <c r="B2513"/>
  <c r="C2513" l="1"/>
  <c r="B2514"/>
  <c r="C2514" l="1"/>
  <c r="B2515"/>
  <c r="C2515" l="1"/>
  <c r="B2516"/>
  <c r="C2516" l="1"/>
  <c r="B2517"/>
  <c r="C2517" l="1"/>
  <c r="B2518"/>
  <c r="C2518" l="1"/>
  <c r="B2519"/>
  <c r="C2519" l="1"/>
  <c r="B2520"/>
  <c r="C2520" l="1"/>
  <c r="B2521"/>
  <c r="B2522" l="1"/>
  <c r="C2521"/>
  <c r="C2522" l="1"/>
  <c r="B2523"/>
  <c r="C2523" l="1"/>
  <c r="B2524"/>
  <c r="C2524" l="1"/>
  <c r="B2525"/>
  <c r="C2525" l="1"/>
  <c r="B2526"/>
  <c r="C2526" l="1"/>
  <c r="B2527"/>
  <c r="C2527" l="1"/>
  <c r="B2528"/>
  <c r="C2528" l="1"/>
  <c r="B2529"/>
  <c r="C2529" l="1"/>
  <c r="B2530"/>
  <c r="C2530" l="1"/>
  <c r="B2531"/>
  <c r="C2531" l="1"/>
  <c r="B2532"/>
  <c r="C2532" l="1"/>
  <c r="B2533"/>
  <c r="C2533" l="1"/>
  <c r="B2534"/>
  <c r="C2534" l="1"/>
  <c r="B2535"/>
  <c r="C2535" l="1"/>
  <c r="B2536"/>
  <c r="B2537" l="1"/>
  <c r="C2536"/>
  <c r="C2537" l="1"/>
  <c r="B2538"/>
  <c r="C2538" l="1"/>
  <c r="B2539"/>
  <c r="C2539" l="1"/>
  <c r="B2540"/>
  <c r="C2540" l="1"/>
  <c r="B2541"/>
  <c r="C2541" l="1"/>
  <c r="B2542"/>
  <c r="C2542" l="1"/>
  <c r="B2543"/>
  <c r="C2543" l="1"/>
  <c r="B2544"/>
  <c r="C2544" l="1"/>
  <c r="B2545"/>
  <c r="C2545" l="1"/>
  <c r="B2546"/>
  <c r="C2546" l="1"/>
  <c r="B2547"/>
  <c r="C2547" l="1"/>
  <c r="B2548"/>
  <c r="C2548" l="1"/>
  <c r="B2549"/>
  <c r="C2549" l="1"/>
  <c r="B2550"/>
  <c r="C2550" l="1"/>
  <c r="B2551"/>
  <c r="C2551" l="1"/>
  <c r="B2552"/>
  <c r="C2552" l="1"/>
  <c r="B2553"/>
  <c r="C2553" l="1"/>
  <c r="B2554"/>
  <c r="C2554" l="1"/>
  <c r="B2555"/>
  <c r="C2555" l="1"/>
  <c r="B2556"/>
  <c r="C2556" l="1"/>
  <c r="B2557"/>
  <c r="C2557" l="1"/>
  <c r="B2558"/>
  <c r="C2558" l="1"/>
  <c r="B2559"/>
  <c r="C2559" l="1"/>
  <c r="B2560"/>
  <c r="C2560" l="1"/>
  <c r="B2561"/>
  <c r="C2561" l="1"/>
  <c r="B2562"/>
  <c r="C2562" l="1"/>
  <c r="B2563"/>
  <c r="C2563" l="1"/>
  <c r="B2564"/>
  <c r="C2564" l="1"/>
  <c r="B2565"/>
  <c r="C2565" l="1"/>
  <c r="B2566"/>
  <c r="C2566" l="1"/>
  <c r="B2567"/>
  <c r="C2567" l="1"/>
  <c r="B2568"/>
  <c r="C2568" l="1"/>
  <c r="B2569"/>
  <c r="C2569" l="1"/>
  <c r="B2570"/>
  <c r="C2570" l="1"/>
  <c r="B2571"/>
  <c r="C2571" l="1"/>
  <c r="B2572"/>
  <c r="C2572" l="1"/>
  <c r="B2573"/>
  <c r="C2573" l="1"/>
  <c r="B2574"/>
  <c r="C2574" l="1"/>
  <c r="B2575"/>
  <c r="C2575" l="1"/>
  <c r="B2576"/>
  <c r="C2576" l="1"/>
  <c r="B2577"/>
  <c r="C2577" l="1"/>
  <c r="B2578"/>
  <c r="C2578" l="1"/>
  <c r="B2579"/>
  <c r="C2579" l="1"/>
  <c r="B2580"/>
  <c r="C2580" l="1"/>
  <c r="B2581"/>
  <c r="C2581" l="1"/>
  <c r="B2582"/>
  <c r="C2582" l="1"/>
  <c r="B2583"/>
  <c r="C2583" l="1"/>
  <c r="B2584"/>
  <c r="C2584" l="1"/>
  <c r="B2585"/>
  <c r="C2585" l="1"/>
  <c r="B2586"/>
  <c r="C2586" l="1"/>
  <c r="B2587"/>
  <c r="C2587" l="1"/>
  <c r="B2588"/>
  <c r="C2588" l="1"/>
  <c r="B2589"/>
  <c r="C2589" l="1"/>
  <c r="B2590"/>
  <c r="C2590" l="1"/>
  <c r="B2591"/>
  <c r="C2591" l="1"/>
  <c r="B2592"/>
  <c r="C2592" l="1"/>
  <c r="B2593"/>
  <c r="C2593" l="1"/>
  <c r="B2594"/>
  <c r="B2595" l="1"/>
  <c r="C2594"/>
  <c r="C2595" l="1"/>
  <c r="B2596"/>
  <c r="C2596" l="1"/>
  <c r="B2597"/>
  <c r="C2597" l="1"/>
  <c r="B2598"/>
  <c r="C2598" l="1"/>
  <c r="B2599"/>
  <c r="C2599" l="1"/>
  <c r="B2600"/>
  <c r="C2600" l="1"/>
  <c r="B2601"/>
  <c r="C2601" l="1"/>
  <c r="B2602"/>
  <c r="C2602" l="1"/>
  <c r="B2603"/>
  <c r="C2603" l="1"/>
  <c r="B2604"/>
  <c r="C2604" l="1"/>
  <c r="B2605"/>
  <c r="C2605" l="1"/>
  <c r="B2606"/>
  <c r="C2606" l="1"/>
  <c r="B2607"/>
  <c r="C2607" l="1"/>
  <c r="B2608"/>
  <c r="C2608" l="1"/>
  <c r="B2609"/>
  <c r="C2609" l="1"/>
  <c r="B2610"/>
  <c r="C2610" l="1"/>
  <c r="B2611"/>
  <c r="C2611" l="1"/>
  <c r="B2612"/>
  <c r="B2613" l="1"/>
  <c r="C2612"/>
  <c r="C2613" l="1"/>
  <c r="B2614"/>
  <c r="C2614" l="1"/>
  <c r="B2615"/>
  <c r="C2615" l="1"/>
  <c r="B2616"/>
  <c r="C2616" l="1"/>
  <c r="B2617"/>
  <c r="C2617" l="1"/>
  <c r="B2618"/>
  <c r="C2618" l="1"/>
  <c r="B2619"/>
  <c r="C2619" l="1"/>
  <c r="B2620"/>
  <c r="C2620" l="1"/>
  <c r="B2621"/>
  <c r="C2621" l="1"/>
  <c r="B2622"/>
  <c r="C2622" l="1"/>
  <c r="B2623"/>
  <c r="B2624" l="1"/>
  <c r="C2623"/>
  <c r="C2624" l="1"/>
  <c r="B2625"/>
  <c r="C2625" l="1"/>
  <c r="B2626"/>
  <c r="C2626" l="1"/>
  <c r="B2627"/>
  <c r="C2627" l="1"/>
  <c r="B2628"/>
  <c r="C2628" l="1"/>
  <c r="B2629"/>
  <c r="C2629" l="1"/>
  <c r="B2630"/>
  <c r="C2630" l="1"/>
  <c r="B2631"/>
  <c r="C2631" l="1"/>
  <c r="B2632"/>
  <c r="C2632" l="1"/>
  <c r="B2633"/>
  <c r="C2633" l="1"/>
  <c r="B2634"/>
  <c r="C2634" l="1"/>
  <c r="B2635"/>
  <c r="C2635" l="1"/>
  <c r="B2636"/>
  <c r="C2636" l="1"/>
  <c r="B2637"/>
  <c r="C2637" l="1"/>
  <c r="B2638"/>
  <c r="C2638" l="1"/>
  <c r="B2639"/>
  <c r="C2639" l="1"/>
  <c r="B2640"/>
  <c r="C2640" l="1"/>
  <c r="B2641"/>
  <c r="C2641" l="1"/>
  <c r="B2642"/>
  <c r="C2642" l="1"/>
  <c r="B2643"/>
  <c r="C2643" l="1"/>
  <c r="B2644"/>
  <c r="C2644" l="1"/>
  <c r="B2645"/>
  <c r="C2645" l="1"/>
  <c r="B2646"/>
  <c r="C2646" l="1"/>
  <c r="B2647"/>
  <c r="C2647" l="1"/>
  <c r="B2648"/>
  <c r="C2648" l="1"/>
  <c r="B2649"/>
  <c r="C2649" l="1"/>
  <c r="B2650"/>
  <c r="C2650" l="1"/>
  <c r="B2651"/>
  <c r="C2651" l="1"/>
  <c r="B2652"/>
  <c r="C2652" l="1"/>
  <c r="B2653"/>
  <c r="C2653" l="1"/>
  <c r="B2654"/>
  <c r="C2654" l="1"/>
  <c r="B2655"/>
  <c r="C2655" l="1"/>
  <c r="B2656"/>
  <c r="C2656" l="1"/>
  <c r="B2657"/>
  <c r="C2657" l="1"/>
  <c r="B2658"/>
  <c r="C2658" l="1"/>
  <c r="B2659"/>
  <c r="C2659" l="1"/>
  <c r="B2660"/>
  <c r="C2660" l="1"/>
  <c r="B2661"/>
  <c r="B2662" l="1"/>
  <c r="C2661"/>
  <c r="C2662" l="1"/>
  <c r="B2663"/>
  <c r="C2663" l="1"/>
  <c r="B2664"/>
  <c r="C2664" l="1"/>
  <c r="B2665"/>
  <c r="C2665" l="1"/>
  <c r="B2666"/>
  <c r="C2666" l="1"/>
  <c r="B2667"/>
  <c r="C2667" l="1"/>
  <c r="B2668"/>
  <c r="C2668" l="1"/>
  <c r="B2669"/>
  <c r="C2669" l="1"/>
  <c r="B2670"/>
  <c r="C2670" l="1"/>
  <c r="B2671"/>
  <c r="C2671" l="1"/>
  <c r="B2672"/>
  <c r="C2672" l="1"/>
  <c r="B2673"/>
  <c r="C2673" l="1"/>
  <c r="B2674"/>
  <c r="C2674" l="1"/>
  <c r="B2675"/>
  <c r="C2675" l="1"/>
  <c r="B2676"/>
  <c r="B2677" l="1"/>
  <c r="C2676"/>
  <c r="B2678" l="1"/>
  <c r="C2677"/>
  <c r="C2678" l="1"/>
  <c r="B2679"/>
  <c r="C2679" l="1"/>
  <c r="B2680"/>
  <c r="C2680" l="1"/>
  <c r="B2681"/>
  <c r="C2681" l="1"/>
  <c r="B2682"/>
  <c r="C2682" l="1"/>
  <c r="B2683"/>
  <c r="C2683" l="1"/>
  <c r="B2684"/>
  <c r="C2684" l="1"/>
  <c r="B2685"/>
  <c r="C2685" l="1"/>
  <c r="B2686"/>
  <c r="C2686" l="1"/>
  <c r="B2687"/>
  <c r="C2687" l="1"/>
  <c r="B2688"/>
  <c r="C2688" l="1"/>
  <c r="B2689"/>
  <c r="C2689" l="1"/>
  <c r="B2690"/>
  <c r="C2690" l="1"/>
  <c r="B2691"/>
  <c r="C2691" l="1"/>
  <c r="B2692"/>
  <c r="C2692" l="1"/>
  <c r="B2693"/>
  <c r="C2693" l="1"/>
  <c r="B2694"/>
  <c r="C2694" l="1"/>
  <c r="B2695"/>
  <c r="C2695" l="1"/>
  <c r="B2696"/>
  <c r="C2696" l="1"/>
  <c r="B2697"/>
  <c r="C2697" l="1"/>
  <c r="B2698"/>
  <c r="C2698" l="1"/>
  <c r="B2699"/>
  <c r="C2699" l="1"/>
  <c r="B2700"/>
  <c r="C2700" l="1"/>
  <c r="B2701"/>
  <c r="C2701" l="1"/>
  <c r="B2702"/>
  <c r="C2702" l="1"/>
  <c r="B2703"/>
  <c r="C2703" l="1"/>
  <c r="B2704"/>
  <c r="C2704" l="1"/>
  <c r="B2705"/>
  <c r="C2705" l="1"/>
  <c r="B2706"/>
  <c r="C2706" l="1"/>
  <c r="B2707"/>
  <c r="C2707" l="1"/>
  <c r="B2708"/>
  <c r="C2708" l="1"/>
  <c r="B2709"/>
  <c r="C2709" l="1"/>
  <c r="B2710"/>
  <c r="C2710" l="1"/>
  <c r="B2711"/>
  <c r="C2711" l="1"/>
  <c r="B2712"/>
  <c r="C2712" l="1"/>
  <c r="B2713"/>
  <c r="C2713" l="1"/>
  <c r="B2714"/>
  <c r="C2714" l="1"/>
  <c r="B2715"/>
  <c r="C2715" l="1"/>
  <c r="B2716"/>
  <c r="C2716" l="1"/>
  <c r="B2717"/>
  <c r="C2717" l="1"/>
  <c r="B2718"/>
  <c r="C2718" l="1"/>
  <c r="B2719"/>
  <c r="C2719" l="1"/>
  <c r="B2720"/>
  <c r="C2720" l="1"/>
  <c r="B2721"/>
  <c r="C2721" l="1"/>
  <c r="B2722"/>
  <c r="C2722" l="1"/>
  <c r="B2723"/>
  <c r="C2723" l="1"/>
  <c r="B2724"/>
  <c r="C2724" l="1"/>
  <c r="B2725"/>
  <c r="C2725" l="1"/>
  <c r="B2726"/>
  <c r="C2726" l="1"/>
  <c r="B2727"/>
  <c r="C2727" l="1"/>
  <c r="B2728"/>
  <c r="C2728" l="1"/>
  <c r="B2729"/>
  <c r="C2729" l="1"/>
  <c r="B2730"/>
  <c r="C2730" l="1"/>
  <c r="B2731"/>
  <c r="C2731" l="1"/>
  <c r="B2732"/>
  <c r="C2732" l="1"/>
  <c r="B2733"/>
  <c r="C2733" l="1"/>
  <c r="B2734"/>
  <c r="B2735" l="1"/>
  <c r="C2734"/>
  <c r="C2735" l="1"/>
  <c r="B2736"/>
  <c r="C2736" l="1"/>
  <c r="B2737"/>
  <c r="C2737" l="1"/>
  <c r="B2738"/>
  <c r="C2738" l="1"/>
  <c r="B2739"/>
  <c r="C2739" l="1"/>
  <c r="B2740"/>
  <c r="C2740" l="1"/>
  <c r="B2741"/>
  <c r="C2741" l="1"/>
  <c r="B2742"/>
  <c r="C2742" l="1"/>
  <c r="B2743"/>
  <c r="C2743" l="1"/>
  <c r="B2744"/>
  <c r="C2744" l="1"/>
  <c r="B2745"/>
  <c r="C2745" l="1"/>
  <c r="B2746"/>
  <c r="C2746" l="1"/>
  <c r="B2747"/>
  <c r="C2747" l="1"/>
  <c r="B2748"/>
  <c r="C2748" l="1"/>
  <c r="B2749"/>
  <c r="C2749" l="1"/>
  <c r="B2750"/>
  <c r="C2750" l="1"/>
  <c r="B2751"/>
  <c r="C2751" l="1"/>
  <c r="B2752"/>
  <c r="B2753" l="1"/>
  <c r="C2752"/>
  <c r="C2753" l="1"/>
  <c r="B2754"/>
  <c r="C2754" l="1"/>
  <c r="B2755"/>
  <c r="C2755" l="1"/>
  <c r="B2756"/>
  <c r="C2756" l="1"/>
  <c r="B2757"/>
  <c r="C2757" l="1"/>
  <c r="B2758"/>
  <c r="C2758" l="1"/>
  <c r="B2759"/>
  <c r="C2759" l="1"/>
  <c r="B2760"/>
  <c r="C2760" l="1"/>
  <c r="B2761"/>
  <c r="C2761" l="1"/>
  <c r="B2762"/>
  <c r="C2762" l="1"/>
  <c r="B2763"/>
  <c r="B2764" l="1"/>
  <c r="C2763"/>
  <c r="C2764" l="1"/>
  <c r="B2765"/>
  <c r="C2765" l="1"/>
  <c r="B2766"/>
  <c r="C2766" l="1"/>
  <c r="B2767"/>
  <c r="C2767" l="1"/>
  <c r="B2768"/>
  <c r="C2768" l="1"/>
  <c r="B2769"/>
  <c r="C2769" l="1"/>
  <c r="B2770"/>
  <c r="C2770" l="1"/>
  <c r="B2771"/>
  <c r="C2771" l="1"/>
  <c r="B2772"/>
  <c r="C2772" l="1"/>
  <c r="B2773"/>
  <c r="C2773" l="1"/>
  <c r="B2774"/>
  <c r="C2774" l="1"/>
  <c r="B2775"/>
  <c r="C2775" l="1"/>
  <c r="B2776"/>
  <c r="C2776" l="1"/>
  <c r="B2777"/>
  <c r="C2777" l="1"/>
  <c r="B2778"/>
  <c r="C2778" l="1"/>
  <c r="B2779"/>
  <c r="C2779" l="1"/>
  <c r="B2780"/>
  <c r="C2780" l="1"/>
  <c r="B2781"/>
  <c r="C2781" l="1"/>
  <c r="B2782"/>
  <c r="C2782" l="1"/>
  <c r="B2783"/>
  <c r="C2783" l="1"/>
  <c r="B2784"/>
  <c r="C2784" l="1"/>
  <c r="B2785"/>
  <c r="C2785" l="1"/>
  <c r="B2786"/>
  <c r="C2786" l="1"/>
  <c r="B2787"/>
  <c r="C2787" l="1"/>
  <c r="B2788"/>
  <c r="C2788" l="1"/>
  <c r="B2789"/>
  <c r="C2789" l="1"/>
  <c r="B2790"/>
  <c r="C2790" l="1"/>
  <c r="B2791"/>
  <c r="C2791" l="1"/>
  <c r="B2792"/>
  <c r="C2792" l="1"/>
  <c r="B2793"/>
  <c r="C2793" l="1"/>
  <c r="B2794"/>
  <c r="C2794" l="1"/>
  <c r="B2795"/>
  <c r="C2795" l="1"/>
  <c r="B2796"/>
  <c r="C2796" l="1"/>
  <c r="B2797"/>
  <c r="C2797" l="1"/>
  <c r="B2798"/>
  <c r="C2798" l="1"/>
  <c r="B2799"/>
  <c r="C2799" l="1"/>
  <c r="B2800"/>
  <c r="C2800" l="1"/>
  <c r="B2801"/>
  <c r="B2802" l="1"/>
  <c r="C2801"/>
  <c r="C2802" l="1"/>
  <c r="B2803"/>
  <c r="C2803" l="1"/>
  <c r="B2804"/>
  <c r="C2804" l="1"/>
  <c r="B2805"/>
  <c r="C2805" l="1"/>
  <c r="B2806"/>
  <c r="C2806" l="1"/>
  <c r="B2807"/>
  <c r="C2807" l="1"/>
  <c r="B2808"/>
  <c r="C2808" l="1"/>
  <c r="B2809"/>
  <c r="C2809" l="1"/>
  <c r="B2810"/>
  <c r="C2810" l="1"/>
  <c r="B2811"/>
  <c r="C2811" l="1"/>
  <c r="B2812"/>
  <c r="C2812" l="1"/>
  <c r="B2813"/>
  <c r="C2813" l="1"/>
  <c r="B2814"/>
  <c r="C2814" l="1"/>
  <c r="B2815"/>
  <c r="C2815" l="1"/>
  <c r="B2816"/>
  <c r="B2817" l="1"/>
  <c r="C2816"/>
  <c r="C2817" l="1"/>
  <c r="B2818"/>
  <c r="C2818" l="1"/>
  <c r="B2819"/>
  <c r="C2819" l="1"/>
  <c r="B2820"/>
  <c r="C2820" l="1"/>
  <c r="B2821"/>
  <c r="C2821" l="1"/>
  <c r="B2822"/>
  <c r="C2822" l="1"/>
  <c r="B2823"/>
  <c r="C2823" l="1"/>
  <c r="B2824"/>
  <c r="C2824" l="1"/>
  <c r="B2825"/>
  <c r="C2825" l="1"/>
  <c r="B2826"/>
  <c r="C2826" l="1"/>
  <c r="B2827"/>
  <c r="C2827" l="1"/>
  <c r="B2828"/>
  <c r="C2828" l="1"/>
  <c r="B2829"/>
  <c r="C2829" l="1"/>
  <c r="B2830"/>
  <c r="C2830" l="1"/>
  <c r="B2831"/>
  <c r="C2831" l="1"/>
  <c r="B2832"/>
  <c r="C2832" l="1"/>
  <c r="B2833"/>
  <c r="C2833" l="1"/>
  <c r="B2834"/>
  <c r="C2834" l="1"/>
  <c r="B2835"/>
  <c r="C2835" l="1"/>
  <c r="B2836"/>
  <c r="C2836" l="1"/>
  <c r="B2837"/>
  <c r="C2837" l="1"/>
  <c r="B2838"/>
  <c r="C2838" l="1"/>
  <c r="B2839"/>
  <c r="C2839" l="1"/>
  <c r="B2840"/>
  <c r="C2840" l="1"/>
  <c r="B2841"/>
  <c r="C2841" l="1"/>
  <c r="B2842"/>
  <c r="C2842" l="1"/>
  <c r="B2843"/>
  <c r="C2843" l="1"/>
  <c r="B2844"/>
  <c r="C2844" l="1"/>
  <c r="B2845"/>
  <c r="C2845" l="1"/>
  <c r="B2846"/>
  <c r="C2846" l="1"/>
  <c r="B2847"/>
  <c r="C2847" l="1"/>
  <c r="B2848"/>
  <c r="C2848" l="1"/>
  <c r="B2849"/>
  <c r="C2849" l="1"/>
  <c r="B2850"/>
  <c r="C2850" l="1"/>
  <c r="B2851"/>
  <c r="C2851" l="1"/>
  <c r="B2852"/>
  <c r="C2852" l="1"/>
  <c r="B2853"/>
  <c r="C2853" l="1"/>
  <c r="B2854"/>
  <c r="C2854" l="1"/>
  <c r="B2855"/>
  <c r="C2855" l="1"/>
  <c r="B2856"/>
  <c r="C2856" l="1"/>
  <c r="B2857"/>
  <c r="C2857" l="1"/>
  <c r="B2858"/>
  <c r="C2858" l="1"/>
  <c r="B2859"/>
  <c r="C2859" l="1"/>
  <c r="B2860"/>
  <c r="C2860" l="1"/>
  <c r="B2861"/>
  <c r="C2861" l="1"/>
  <c r="B2862"/>
  <c r="C2862" l="1"/>
  <c r="B2863"/>
  <c r="C2863" l="1"/>
  <c r="B2864"/>
  <c r="C2864" l="1"/>
  <c r="B2865"/>
  <c r="C2865" l="1"/>
  <c r="B2866"/>
  <c r="C2866" l="1"/>
  <c r="B2867"/>
  <c r="C2867" l="1"/>
  <c r="B2868"/>
  <c r="C2868" l="1"/>
  <c r="B2869"/>
  <c r="C2869" l="1"/>
  <c r="B2870"/>
  <c r="C2870" l="1"/>
  <c r="B2871"/>
  <c r="C2871" l="1"/>
  <c r="B2872"/>
  <c r="C2872" l="1"/>
  <c r="B2873"/>
  <c r="C2873" l="1"/>
  <c r="B2874"/>
  <c r="B2875" l="1"/>
  <c r="C2874"/>
  <c r="C2875" l="1"/>
  <c r="B2876"/>
  <c r="C2876" l="1"/>
  <c r="B2877"/>
  <c r="C2877" l="1"/>
  <c r="B2878"/>
  <c r="C2878" l="1"/>
  <c r="B2879"/>
  <c r="C2879" l="1"/>
  <c r="B2880"/>
  <c r="C2880" l="1"/>
  <c r="B2881"/>
  <c r="C2881" l="1"/>
  <c r="B2882"/>
  <c r="C2882" l="1"/>
  <c r="B2883"/>
  <c r="C2883" l="1"/>
  <c r="B2884"/>
  <c r="C2884" l="1"/>
  <c r="B2885"/>
  <c r="C2885" l="1"/>
  <c r="B2886"/>
  <c r="C2886" l="1"/>
  <c r="B2887"/>
  <c r="C2887" l="1"/>
  <c r="B2888"/>
  <c r="C2888" l="1"/>
  <c r="B2889"/>
  <c r="C2889" l="1"/>
  <c r="B2890"/>
  <c r="C2890" l="1"/>
  <c r="B2891"/>
  <c r="C2891" l="1"/>
  <c r="B2892"/>
  <c r="B2893" l="1"/>
  <c r="C2892"/>
  <c r="C2893" l="1"/>
  <c r="B2894"/>
  <c r="C2894" l="1"/>
  <c r="B2895"/>
  <c r="C2895" l="1"/>
  <c r="B2896"/>
  <c r="C2896" l="1"/>
  <c r="B2897"/>
  <c r="C2897" l="1"/>
  <c r="B2898"/>
  <c r="C2898" l="1"/>
  <c r="B2899"/>
  <c r="C2899" l="1"/>
  <c r="B2900"/>
  <c r="C2900" l="1"/>
  <c r="B2901"/>
  <c r="C2901" l="1"/>
  <c r="B2902"/>
  <c r="C2902" l="1"/>
  <c r="B2903"/>
  <c r="B2904" l="1"/>
  <c r="C2903"/>
  <c r="C2904" l="1"/>
  <c r="B2905"/>
  <c r="C2905" l="1"/>
  <c r="B2906"/>
  <c r="C2906" l="1"/>
  <c r="B2907"/>
  <c r="C2907" l="1"/>
  <c r="B2908"/>
  <c r="C2908" l="1"/>
  <c r="B2909"/>
  <c r="C2909" l="1"/>
  <c r="B2910"/>
  <c r="C2910" l="1"/>
  <c r="B2911"/>
  <c r="C2911" l="1"/>
  <c r="B2912"/>
  <c r="C2912" l="1"/>
  <c r="B2913"/>
  <c r="C2913" l="1"/>
  <c r="B2914"/>
  <c r="C2914" l="1"/>
  <c r="B2915"/>
  <c r="C2915" l="1"/>
  <c r="B2916"/>
  <c r="C2916" l="1"/>
  <c r="B2917"/>
  <c r="C2917" l="1"/>
  <c r="B2918"/>
  <c r="C2918" l="1"/>
  <c r="B2919"/>
  <c r="C2919" l="1"/>
  <c r="B2920"/>
  <c r="C2920" l="1"/>
  <c r="B2921"/>
  <c r="C2921" l="1"/>
  <c r="B2922"/>
  <c r="C2922" l="1"/>
  <c r="B2923"/>
  <c r="C2923" l="1"/>
  <c r="B2924"/>
  <c r="C2924" l="1"/>
  <c r="B2925"/>
  <c r="C2925" l="1"/>
  <c r="B2926"/>
  <c r="C2926" l="1"/>
  <c r="B2927"/>
  <c r="C2927" l="1"/>
  <c r="B2928"/>
  <c r="C2928" l="1"/>
  <c r="B2929"/>
  <c r="C2929" l="1"/>
  <c r="B2930"/>
  <c r="C2930" l="1"/>
  <c r="B2931"/>
  <c r="C2931" l="1"/>
  <c r="B2932"/>
  <c r="C2932" l="1"/>
  <c r="B2933"/>
  <c r="C2933" l="1"/>
  <c r="B2934"/>
  <c r="C2934" l="1"/>
  <c r="B2935"/>
  <c r="C2935" l="1"/>
  <c r="B2936"/>
  <c r="C2936" l="1"/>
  <c r="B2937"/>
  <c r="C2937" l="1"/>
  <c r="B2938"/>
  <c r="C2938" l="1"/>
  <c r="B2939"/>
  <c r="C2939" l="1"/>
  <c r="B2940"/>
  <c r="C2940" l="1"/>
  <c r="B2941"/>
  <c r="B2942" l="1"/>
  <c r="C2941"/>
  <c r="C2942" l="1"/>
  <c r="B2943"/>
  <c r="C2943" l="1"/>
  <c r="B2944"/>
  <c r="C2944" l="1"/>
  <c r="B2945"/>
  <c r="C2945" l="1"/>
  <c r="B2946"/>
  <c r="C2946" l="1"/>
  <c r="B2947"/>
  <c r="C2947" l="1"/>
  <c r="B2948"/>
  <c r="C2948" l="1"/>
  <c r="B2949"/>
  <c r="C2949" l="1"/>
  <c r="B2950"/>
  <c r="C2950" l="1"/>
  <c r="B2951"/>
  <c r="C2951" l="1"/>
  <c r="B2952"/>
  <c r="C2952" l="1"/>
  <c r="B2953"/>
  <c r="C2953" l="1"/>
  <c r="B2954"/>
  <c r="C2954" l="1"/>
  <c r="B2955"/>
  <c r="C2955" l="1"/>
  <c r="B2956"/>
  <c r="B2957" l="1"/>
  <c r="C2956"/>
  <c r="B2958" l="1"/>
  <c r="C2957"/>
  <c r="B2959" l="1"/>
  <c r="C2958"/>
  <c r="C2959" l="1"/>
  <c r="B2960"/>
  <c r="C2960" l="1"/>
  <c r="B2961"/>
  <c r="C2961" l="1"/>
  <c r="B2962"/>
  <c r="C2962" l="1"/>
  <c r="B2963"/>
  <c r="C2963" l="1"/>
  <c r="B2964"/>
  <c r="C2964" l="1"/>
  <c r="B2965"/>
  <c r="C2965" l="1"/>
  <c r="B2966"/>
  <c r="C2966" l="1"/>
  <c r="B2967"/>
  <c r="C2967" l="1"/>
  <c r="B2968"/>
  <c r="C2968" l="1"/>
  <c r="B2969"/>
  <c r="C2969" l="1"/>
  <c r="B2970"/>
  <c r="C2970" l="1"/>
  <c r="B2971"/>
  <c r="C2971" l="1"/>
  <c r="B2972"/>
  <c r="C2972" l="1"/>
  <c r="B2973"/>
  <c r="C2973" l="1"/>
  <c r="B2974"/>
  <c r="C2974" l="1"/>
  <c r="B2975"/>
  <c r="C2975" l="1"/>
  <c r="B2976"/>
  <c r="C2976" l="1"/>
  <c r="B2977"/>
  <c r="C2977" l="1"/>
  <c r="B2978"/>
  <c r="C2978" l="1"/>
  <c r="B2979"/>
  <c r="C2979" l="1"/>
  <c r="B2980"/>
  <c r="C2980" l="1"/>
  <c r="B2981"/>
  <c r="C2981" l="1"/>
  <c r="B2982"/>
  <c r="C2982" l="1"/>
  <c r="B2983"/>
  <c r="C2983" l="1"/>
  <c r="B2984"/>
  <c r="C2984" l="1"/>
  <c r="B2985"/>
  <c r="C2985" l="1"/>
  <c r="B2986"/>
  <c r="C2986" l="1"/>
  <c r="B2987"/>
  <c r="C2987" l="1"/>
  <c r="B2988"/>
  <c r="C2988" l="1"/>
  <c r="B2989"/>
  <c r="C2989" l="1"/>
  <c r="B2990"/>
  <c r="C2990" l="1"/>
  <c r="B2991"/>
  <c r="C2991" l="1"/>
  <c r="B2992"/>
  <c r="C2992" l="1"/>
  <c r="B2993"/>
  <c r="C2993" l="1"/>
  <c r="B2994"/>
  <c r="C2994" l="1"/>
  <c r="B2995"/>
  <c r="C2995" l="1"/>
  <c r="B2996"/>
  <c r="C2996" l="1"/>
  <c r="B2997"/>
  <c r="C2997" l="1"/>
  <c r="B2998"/>
  <c r="C2998" l="1"/>
  <c r="B2999"/>
  <c r="C2999" l="1"/>
  <c r="B3000"/>
  <c r="C3000" l="1"/>
  <c r="B3001"/>
  <c r="C3001" l="1"/>
  <c r="B3002"/>
  <c r="C3002" l="1"/>
  <c r="B3003"/>
  <c r="C3003" l="1"/>
  <c r="B3004"/>
  <c r="C3004" l="1"/>
  <c r="B3005"/>
  <c r="C3005" l="1"/>
  <c r="B3006"/>
  <c r="C3006" l="1"/>
  <c r="B3007"/>
  <c r="C3007" l="1"/>
  <c r="B3008"/>
  <c r="C3008" l="1"/>
  <c r="B3009"/>
  <c r="C3009" l="1"/>
  <c r="B3010"/>
  <c r="C3010" l="1"/>
  <c r="B3011"/>
  <c r="C3011" l="1"/>
  <c r="B3012"/>
  <c r="C3012" l="1"/>
  <c r="B3013"/>
  <c r="C3013" l="1"/>
  <c r="B3014"/>
  <c r="C3014" l="1"/>
  <c r="B3015"/>
  <c r="B3016" l="1"/>
  <c r="C3015"/>
  <c r="C3016" l="1"/>
  <c r="B3017"/>
  <c r="C3017" l="1"/>
  <c r="B3018"/>
  <c r="C3018" l="1"/>
  <c r="B3019"/>
  <c r="C3019" l="1"/>
  <c r="B3020"/>
  <c r="C3020" l="1"/>
  <c r="B3021"/>
  <c r="C3021" l="1"/>
  <c r="B3022"/>
  <c r="C3022" l="1"/>
  <c r="B3023"/>
  <c r="C3023" l="1"/>
  <c r="B3024"/>
  <c r="C3024" l="1"/>
  <c r="B3025"/>
  <c r="C3025" l="1"/>
  <c r="B3026"/>
  <c r="C3026" l="1"/>
  <c r="B3027"/>
  <c r="C3027" l="1"/>
  <c r="B3028"/>
  <c r="C3028" l="1"/>
  <c r="B3029"/>
  <c r="C3029" l="1"/>
  <c r="B3030"/>
  <c r="C3030" l="1"/>
  <c r="B3031"/>
  <c r="C3031" l="1"/>
  <c r="B3032"/>
  <c r="C3032" l="1"/>
  <c r="B3033"/>
  <c r="B3034" l="1"/>
  <c r="C3033"/>
  <c r="C3034" l="1"/>
  <c r="B3035"/>
  <c r="C3035" l="1"/>
  <c r="B3036"/>
  <c r="C3036" l="1"/>
  <c r="B3037"/>
  <c r="C3037" l="1"/>
  <c r="B3038"/>
  <c r="C3038" l="1"/>
  <c r="B3039"/>
  <c r="C3039" l="1"/>
  <c r="B3040"/>
  <c r="C3040" l="1"/>
  <c r="B3041"/>
  <c r="C3041" l="1"/>
  <c r="B3042"/>
  <c r="C3042" l="1"/>
  <c r="B3043"/>
  <c r="C3043" l="1"/>
  <c r="B3044"/>
  <c r="B3045" l="1"/>
  <c r="C3044"/>
  <c r="C3045" l="1"/>
  <c r="B3046"/>
  <c r="C3046" l="1"/>
  <c r="B3047"/>
  <c r="C3047" l="1"/>
  <c r="B3048"/>
  <c r="C3048" l="1"/>
  <c r="B3049"/>
  <c r="C3049" l="1"/>
  <c r="B3050"/>
  <c r="C3050" l="1"/>
  <c r="B3051"/>
  <c r="C3051" l="1"/>
  <c r="B3052"/>
  <c r="C3052" l="1"/>
  <c r="B3053"/>
  <c r="C3053" l="1"/>
  <c r="B3054"/>
  <c r="C3054" l="1"/>
  <c r="B3055"/>
  <c r="C3055" l="1"/>
  <c r="B3056"/>
  <c r="C3056" l="1"/>
  <c r="B3057"/>
  <c r="C3057" l="1"/>
  <c r="B3058"/>
  <c r="C3058" l="1"/>
  <c r="B3059"/>
  <c r="C3059" l="1"/>
  <c r="B3060"/>
  <c r="C3060" l="1"/>
  <c r="B3061"/>
  <c r="C3061" l="1"/>
  <c r="B3062"/>
  <c r="C3062" l="1"/>
  <c r="B3063"/>
  <c r="C3063" l="1"/>
  <c r="B3064"/>
  <c r="C3064" l="1"/>
  <c r="B3065"/>
  <c r="C3065" l="1"/>
  <c r="B3066"/>
  <c r="C3066" l="1"/>
  <c r="B3067"/>
  <c r="C3067" l="1"/>
  <c r="B3068"/>
  <c r="C3068" l="1"/>
  <c r="B3069"/>
  <c r="C3069" l="1"/>
  <c r="B3070"/>
  <c r="C3070" l="1"/>
  <c r="B3071"/>
  <c r="C3071" l="1"/>
  <c r="B3072"/>
  <c r="C3072" l="1"/>
  <c r="B3073"/>
  <c r="C3073" l="1"/>
  <c r="B3074"/>
  <c r="C3074" l="1"/>
  <c r="B3075"/>
  <c r="C3075" l="1"/>
  <c r="B3076"/>
  <c r="C3076" l="1"/>
  <c r="B3077"/>
  <c r="C3077" l="1"/>
  <c r="B3078"/>
  <c r="C3078" l="1"/>
  <c r="B3079"/>
  <c r="C3079" l="1"/>
  <c r="B3080"/>
  <c r="C3080" l="1"/>
  <c r="B3081"/>
  <c r="C3081" l="1"/>
  <c r="B3082"/>
  <c r="B3083" l="1"/>
  <c r="C3082"/>
  <c r="C3083" l="1"/>
  <c r="B3084"/>
  <c r="C3084" l="1"/>
  <c r="B3085"/>
  <c r="C3085" l="1"/>
  <c r="B3086"/>
  <c r="C3086" l="1"/>
  <c r="B3087"/>
  <c r="C3087" l="1"/>
  <c r="B3088"/>
  <c r="C3088" l="1"/>
  <c r="B3089"/>
  <c r="C3089" l="1"/>
  <c r="B3090"/>
  <c r="C3090" l="1"/>
  <c r="B3091"/>
  <c r="C3091" l="1"/>
  <c r="B3092"/>
  <c r="C3092" l="1"/>
  <c r="B3093"/>
  <c r="C3093" l="1"/>
  <c r="B3094"/>
  <c r="C3094" l="1"/>
  <c r="B3095"/>
  <c r="C3095" l="1"/>
  <c r="B3096"/>
  <c r="B3097" l="1"/>
  <c r="C3096"/>
  <c r="C3097" l="1"/>
  <c r="B3098"/>
  <c r="C3098" l="1"/>
  <c r="B3099"/>
  <c r="C3099" l="1"/>
  <c r="B3100"/>
  <c r="C3100" l="1"/>
  <c r="B3101"/>
  <c r="C3101" l="1"/>
  <c r="B3102"/>
  <c r="C3102" l="1"/>
  <c r="B3103"/>
  <c r="C3103" l="1"/>
  <c r="B3104"/>
  <c r="C3104" l="1"/>
  <c r="B3105"/>
  <c r="C3105" l="1"/>
  <c r="B3106"/>
  <c r="C3106" l="1"/>
  <c r="B3107"/>
  <c r="C3107" l="1"/>
  <c r="B3108"/>
  <c r="C3108" l="1"/>
  <c r="B3109"/>
  <c r="C3109" l="1"/>
  <c r="B3110"/>
  <c r="C3110" l="1"/>
  <c r="B3111"/>
  <c r="C3111" l="1"/>
  <c r="B3112"/>
  <c r="C3112" l="1"/>
  <c r="B3113"/>
  <c r="C3113" l="1"/>
  <c r="B3114"/>
  <c r="C3114" l="1"/>
  <c r="B3115"/>
  <c r="C3115" l="1"/>
  <c r="B3116"/>
  <c r="C3116" l="1"/>
  <c r="B3117"/>
  <c r="C3117" l="1"/>
  <c r="B3118"/>
  <c r="C3118" l="1"/>
  <c r="B3119"/>
  <c r="C3119" l="1"/>
  <c r="B3120"/>
  <c r="C3120" l="1"/>
  <c r="B3121"/>
  <c r="C3121" l="1"/>
  <c r="B3122"/>
  <c r="C3122" l="1"/>
  <c r="B3123"/>
  <c r="C3123" l="1"/>
  <c r="B3124"/>
  <c r="C3124" l="1"/>
  <c r="B3125"/>
  <c r="C3125" l="1"/>
  <c r="B3126"/>
  <c r="C3126" l="1"/>
  <c r="B3127"/>
  <c r="C3127" l="1"/>
  <c r="B3128"/>
  <c r="C3128" l="1"/>
  <c r="B3129"/>
  <c r="C3129" l="1"/>
  <c r="B3130"/>
  <c r="C3130" l="1"/>
  <c r="B3131"/>
  <c r="C3131" l="1"/>
  <c r="B3132"/>
  <c r="C3132" l="1"/>
  <c r="B3133"/>
  <c r="C3133" l="1"/>
  <c r="B3134"/>
  <c r="C3134" l="1"/>
  <c r="B3135"/>
  <c r="C3135" l="1"/>
  <c r="B3136"/>
  <c r="C3136" l="1"/>
  <c r="B3137"/>
  <c r="C3137" l="1"/>
  <c r="B3138"/>
  <c r="C3138" l="1"/>
  <c r="B3139"/>
  <c r="C3139" l="1"/>
  <c r="B3140"/>
  <c r="C3140" l="1"/>
  <c r="B3141"/>
  <c r="C3141" l="1"/>
  <c r="B3142"/>
  <c r="C3142" l="1"/>
  <c r="B3143"/>
  <c r="C3143" l="1"/>
  <c r="B3144"/>
  <c r="C3144" l="1"/>
  <c r="B3145"/>
  <c r="C3145" l="1"/>
  <c r="B3146"/>
  <c r="C3146" l="1"/>
  <c r="B3147"/>
  <c r="C3147" l="1"/>
  <c r="B3148"/>
  <c r="C3148" l="1"/>
  <c r="B3149"/>
  <c r="C3149" l="1"/>
  <c r="B3150"/>
  <c r="C3150" l="1"/>
  <c r="B3151"/>
  <c r="C3151" l="1"/>
  <c r="B3152"/>
  <c r="C3152" l="1"/>
  <c r="B3153"/>
  <c r="C3153" l="1"/>
  <c r="B3154"/>
  <c r="B3155" l="1"/>
  <c r="C3154"/>
  <c r="C3155" l="1"/>
  <c r="B3156"/>
  <c r="C3156" l="1"/>
  <c r="B3157"/>
  <c r="C3157" l="1"/>
  <c r="B3158"/>
  <c r="C3158" l="1"/>
  <c r="B3159"/>
  <c r="C3159" l="1"/>
  <c r="B3160"/>
  <c r="C3160" l="1"/>
  <c r="B3161"/>
  <c r="C3161" l="1"/>
  <c r="B3162"/>
  <c r="C3162" l="1"/>
  <c r="B3163"/>
  <c r="C3163" l="1"/>
  <c r="B3164"/>
  <c r="C3164" l="1"/>
  <c r="B3165"/>
  <c r="C3165" l="1"/>
  <c r="B3166"/>
  <c r="C3166" l="1"/>
  <c r="B3167"/>
  <c r="C3167" l="1"/>
  <c r="B3168"/>
  <c r="C3168" l="1"/>
  <c r="B3169"/>
  <c r="C3169" l="1"/>
  <c r="B3170"/>
  <c r="C3170" l="1"/>
  <c r="B3171"/>
  <c r="C3171" l="1"/>
  <c r="B3172"/>
  <c r="B3173" l="1"/>
  <c r="C3172"/>
  <c r="C3173" l="1"/>
  <c r="B3174"/>
  <c r="C3174" l="1"/>
  <c r="B3175"/>
  <c r="C3175" l="1"/>
  <c r="B3176"/>
  <c r="C3176" l="1"/>
  <c r="B3177"/>
  <c r="C3177" l="1"/>
  <c r="B3178"/>
  <c r="C3178" l="1"/>
  <c r="B3179"/>
  <c r="C3179" l="1"/>
  <c r="B3180"/>
  <c r="C3180" l="1"/>
  <c r="B3181"/>
  <c r="C3181" l="1"/>
  <c r="B3182"/>
  <c r="C3182" l="1"/>
  <c r="B3183"/>
  <c r="B3184" l="1"/>
  <c r="C3183"/>
  <c r="C3184" l="1"/>
  <c r="B3185"/>
  <c r="C3185" l="1"/>
  <c r="B3186"/>
  <c r="C3186" l="1"/>
  <c r="B3187"/>
  <c r="C3187" l="1"/>
  <c r="B3188"/>
  <c r="C3188" l="1"/>
  <c r="B3189"/>
  <c r="C3189" l="1"/>
  <c r="B3190"/>
  <c r="C3190" l="1"/>
  <c r="B3191"/>
  <c r="C3191" l="1"/>
  <c r="B3192"/>
  <c r="C3192" l="1"/>
  <c r="B3193"/>
  <c r="C3193" l="1"/>
  <c r="B3194"/>
  <c r="C3194" l="1"/>
  <c r="B3195"/>
  <c r="C3195" l="1"/>
  <c r="B3196"/>
  <c r="C3196" l="1"/>
  <c r="B3197"/>
  <c r="C3197" l="1"/>
  <c r="B3198"/>
  <c r="C3198" l="1"/>
  <c r="B3199"/>
  <c r="C3199" l="1"/>
  <c r="B3200"/>
  <c r="C3200" l="1"/>
  <c r="B3201"/>
  <c r="C3201" l="1"/>
  <c r="B3202"/>
  <c r="C3202" l="1"/>
  <c r="B3203"/>
  <c r="C3203" l="1"/>
  <c r="B3204"/>
  <c r="C3204" l="1"/>
  <c r="B3205"/>
  <c r="C3205" l="1"/>
  <c r="B3206"/>
  <c r="C3206" l="1"/>
  <c r="B3207"/>
  <c r="C3207" l="1"/>
  <c r="B3208"/>
  <c r="C3208" l="1"/>
  <c r="B3209"/>
  <c r="C3209" l="1"/>
  <c r="B3210"/>
  <c r="C3210" l="1"/>
  <c r="B3211"/>
  <c r="C3211" l="1"/>
  <c r="B3212"/>
  <c r="C3212" l="1"/>
  <c r="B3213"/>
  <c r="C3213" l="1"/>
  <c r="B3214"/>
  <c r="C3214" l="1"/>
  <c r="B3215"/>
  <c r="C3215" l="1"/>
  <c r="B3216"/>
  <c r="C3216" l="1"/>
  <c r="B3217"/>
  <c r="C3217" l="1"/>
  <c r="B3218"/>
  <c r="C3218" l="1"/>
  <c r="B3219"/>
  <c r="C3219" l="1"/>
  <c r="B3220"/>
  <c r="C3220" l="1"/>
  <c r="B3221"/>
  <c r="B3222" l="1"/>
  <c r="C3221"/>
  <c r="C3222" l="1"/>
  <c r="B3223"/>
  <c r="C3223" l="1"/>
  <c r="B3224"/>
  <c r="C3224" l="1"/>
  <c r="B3225"/>
  <c r="C3225" l="1"/>
  <c r="B3226"/>
  <c r="C3226" l="1"/>
  <c r="B3227"/>
  <c r="C3227" l="1"/>
  <c r="B3228"/>
  <c r="C3228" l="1"/>
  <c r="B3229"/>
  <c r="C3229" l="1"/>
  <c r="B3230"/>
  <c r="C3230" l="1"/>
  <c r="B3231"/>
  <c r="C3231" l="1"/>
  <c r="B3232"/>
  <c r="C3232" l="1"/>
  <c r="B3233"/>
  <c r="C3233" l="1"/>
  <c r="B3234"/>
  <c r="C3234" l="1"/>
  <c r="B3235"/>
  <c r="C3235" l="1"/>
  <c r="B3236"/>
  <c r="B3237" l="1"/>
  <c r="C3236"/>
  <c r="B3238" l="1"/>
  <c r="C3237"/>
  <c r="C3238" l="1"/>
  <c r="B3239"/>
  <c r="C3239" l="1"/>
  <c r="B3240"/>
  <c r="C3240" l="1"/>
  <c r="B3241"/>
  <c r="C3241" l="1"/>
  <c r="B3242"/>
  <c r="C3242" l="1"/>
  <c r="B3243"/>
  <c r="C3243" l="1"/>
  <c r="B3244"/>
  <c r="C3244" l="1"/>
  <c r="B3245"/>
  <c r="C3245" l="1"/>
  <c r="B3246"/>
  <c r="C3246" l="1"/>
  <c r="B3247"/>
  <c r="C3247" l="1"/>
  <c r="B3248"/>
  <c r="C3248" l="1"/>
  <c r="B3249"/>
  <c r="C3249" l="1"/>
  <c r="B3250"/>
  <c r="C3250" l="1"/>
  <c r="B3251"/>
  <c r="C3251" l="1"/>
  <c r="B3252"/>
  <c r="C3252" l="1"/>
  <c r="B3253"/>
  <c r="C3253" l="1"/>
  <c r="B3254"/>
  <c r="C3254" l="1"/>
  <c r="B3255"/>
  <c r="C3255" l="1"/>
  <c r="B3256"/>
  <c r="C3256" l="1"/>
  <c r="B3257"/>
  <c r="C3257" l="1"/>
  <c r="B3258"/>
  <c r="C3258" l="1"/>
  <c r="B3259"/>
  <c r="C3259" l="1"/>
  <c r="B3260"/>
  <c r="C3260" l="1"/>
  <c r="B3261"/>
  <c r="C3261" l="1"/>
  <c r="B3262"/>
  <c r="C3262" l="1"/>
  <c r="B3263"/>
  <c r="C3263" l="1"/>
  <c r="B3264"/>
  <c r="C3264" l="1"/>
  <c r="B3265"/>
  <c r="C3265" l="1"/>
  <c r="B3266"/>
  <c r="C3266" l="1"/>
  <c r="B3267"/>
  <c r="C3267" l="1"/>
  <c r="B3268"/>
  <c r="C3268" l="1"/>
  <c r="B3269"/>
  <c r="C3269" l="1"/>
  <c r="B3270"/>
  <c r="C3270" l="1"/>
  <c r="B3271"/>
  <c r="C3271" l="1"/>
  <c r="B3272"/>
  <c r="C3272" l="1"/>
  <c r="B3273"/>
  <c r="C3273" l="1"/>
  <c r="B3274"/>
  <c r="C3274" l="1"/>
  <c r="B3275"/>
  <c r="C3275" l="1"/>
  <c r="B3276"/>
  <c r="C3276" l="1"/>
  <c r="B3277"/>
  <c r="C3277" l="1"/>
  <c r="B3278"/>
  <c r="C3278" l="1"/>
  <c r="B3279"/>
  <c r="C3279" l="1"/>
  <c r="B3280"/>
  <c r="C3280" l="1"/>
  <c r="B3281"/>
  <c r="C3281" l="1"/>
  <c r="B3282"/>
  <c r="C3282" l="1"/>
  <c r="B3283"/>
  <c r="C3283" l="1"/>
  <c r="B3284"/>
  <c r="C3284" l="1"/>
  <c r="B3285"/>
  <c r="C3285" l="1"/>
  <c r="B3286"/>
  <c r="C3286" l="1"/>
  <c r="B3287"/>
  <c r="C3287" l="1"/>
  <c r="B3288"/>
  <c r="C3288" l="1"/>
  <c r="B3289"/>
  <c r="C3289" l="1"/>
  <c r="B3290"/>
  <c r="C3290" l="1"/>
  <c r="B3291"/>
  <c r="C3291" l="1"/>
  <c r="B3292"/>
  <c r="C3292" l="1"/>
  <c r="B3293"/>
  <c r="C3293" l="1"/>
  <c r="B3294"/>
  <c r="B3295" l="1"/>
  <c r="C3294"/>
  <c r="C3295" l="1"/>
  <c r="B3296"/>
  <c r="C3296" l="1"/>
  <c r="B3297"/>
  <c r="C3297" l="1"/>
  <c r="B3298"/>
  <c r="C3298" l="1"/>
  <c r="B3299"/>
  <c r="C3299" l="1"/>
  <c r="B3300"/>
  <c r="C3300" l="1"/>
  <c r="B3301"/>
  <c r="C3301" l="1"/>
  <c r="B3302"/>
  <c r="C3302" l="1"/>
  <c r="B3303"/>
  <c r="C3303" l="1"/>
  <c r="B3304"/>
  <c r="C3304" l="1"/>
  <c r="B3305"/>
  <c r="C3305" l="1"/>
  <c r="B3306"/>
  <c r="C3306" l="1"/>
  <c r="B3307"/>
  <c r="C3307" l="1"/>
  <c r="B3308"/>
  <c r="C3308" l="1"/>
  <c r="B3309"/>
  <c r="C3309" l="1"/>
  <c r="B3310"/>
  <c r="C3310" l="1"/>
  <c r="B3311"/>
  <c r="C3311" l="1"/>
  <c r="B3312"/>
  <c r="B3313" l="1"/>
  <c r="C3312"/>
  <c r="C3313" l="1"/>
  <c r="B3314"/>
  <c r="C3314" l="1"/>
  <c r="B3315"/>
  <c r="C3315" l="1"/>
  <c r="B3316"/>
  <c r="C3316" l="1"/>
  <c r="B3317"/>
  <c r="C3317" l="1"/>
  <c r="B3318"/>
  <c r="C3318" l="1"/>
  <c r="B3319"/>
  <c r="C3319" l="1"/>
  <c r="B3320"/>
  <c r="C3320" l="1"/>
  <c r="B3321"/>
  <c r="C3321" l="1"/>
  <c r="B3322"/>
  <c r="C3322" l="1"/>
  <c r="B3323"/>
  <c r="B3324" l="1"/>
  <c r="C3323"/>
  <c r="C3324" l="1"/>
  <c r="B3325"/>
  <c r="C3325" l="1"/>
  <c r="B3326"/>
  <c r="C3326" l="1"/>
  <c r="B3327"/>
  <c r="C3327" l="1"/>
  <c r="B3328"/>
  <c r="C3328" l="1"/>
  <c r="B3329"/>
  <c r="C3329" l="1"/>
  <c r="B3330"/>
  <c r="C3330" l="1"/>
  <c r="B3331"/>
  <c r="C3331" l="1"/>
  <c r="B3332"/>
  <c r="C3332" l="1"/>
  <c r="B3333"/>
  <c r="C3333" l="1"/>
  <c r="B3334"/>
  <c r="C3334" l="1"/>
  <c r="B3335"/>
  <c r="C3335" l="1"/>
  <c r="B3336"/>
  <c r="C3336" l="1"/>
  <c r="B3337"/>
  <c r="C3337" l="1"/>
  <c r="B3338"/>
  <c r="C3338" l="1"/>
  <c r="B3339"/>
  <c r="C3339" l="1"/>
  <c r="B3340"/>
  <c r="C3340" l="1"/>
  <c r="B3341"/>
  <c r="C3341" l="1"/>
  <c r="B3342"/>
  <c r="C3342" l="1"/>
  <c r="B3343"/>
  <c r="C3343" l="1"/>
  <c r="B3344"/>
  <c r="C3344" l="1"/>
  <c r="B3345"/>
  <c r="C3345" l="1"/>
  <c r="B3346"/>
  <c r="C3346" l="1"/>
  <c r="B3347"/>
  <c r="C3347" l="1"/>
  <c r="B3348"/>
  <c r="C3348" l="1"/>
  <c r="B3349"/>
  <c r="C3349" l="1"/>
  <c r="B3350"/>
  <c r="C3350" l="1"/>
  <c r="B3351"/>
  <c r="C3351" l="1"/>
  <c r="B3352"/>
  <c r="C3352" l="1"/>
  <c r="B3353"/>
  <c r="C3353" l="1"/>
  <c r="B3354"/>
  <c r="C3354" l="1"/>
  <c r="B3355"/>
  <c r="C3355" l="1"/>
  <c r="B3356"/>
  <c r="C3356" l="1"/>
  <c r="B3357"/>
  <c r="C3357" l="1"/>
  <c r="B3358"/>
  <c r="C3358" l="1"/>
  <c r="B3359"/>
  <c r="C3359" l="1"/>
  <c r="B3360"/>
  <c r="C3360" l="1"/>
  <c r="B3361"/>
  <c r="B3362" l="1"/>
  <c r="C3361"/>
  <c r="C3362" l="1"/>
  <c r="B3363"/>
  <c r="C3363" l="1"/>
  <c r="B3364"/>
  <c r="C3364" l="1"/>
  <c r="B3365"/>
  <c r="C3365" l="1"/>
  <c r="B3366"/>
  <c r="C3366" l="1"/>
  <c r="B3367"/>
  <c r="C3367" l="1"/>
  <c r="B3368"/>
  <c r="C3368" l="1"/>
  <c r="B3369"/>
  <c r="C3369" l="1"/>
  <c r="B3370"/>
  <c r="C3370" l="1"/>
  <c r="B3371"/>
  <c r="C3371" l="1"/>
  <c r="B3372"/>
  <c r="C3372" l="1"/>
  <c r="B3373"/>
  <c r="C3373" l="1"/>
  <c r="B3374"/>
  <c r="C3374" l="1"/>
  <c r="B3375"/>
  <c r="C3375" l="1"/>
  <c r="B3376"/>
  <c r="B3377" l="1"/>
  <c r="C3376"/>
  <c r="C3377" l="1"/>
  <c r="B3378"/>
  <c r="C3378" l="1"/>
  <c r="B3379"/>
  <c r="C3379" l="1"/>
  <c r="B3380"/>
  <c r="C3380" l="1"/>
  <c r="B3381"/>
  <c r="C3381" l="1"/>
  <c r="B3382"/>
  <c r="C3382" l="1"/>
  <c r="B3383"/>
  <c r="C3383" l="1"/>
  <c r="B3384"/>
  <c r="C3384" l="1"/>
  <c r="B3385"/>
  <c r="C3385" l="1"/>
  <c r="B3386"/>
  <c r="C3386" l="1"/>
  <c r="B3387"/>
  <c r="C3387" l="1"/>
  <c r="B3388"/>
  <c r="C3388" l="1"/>
  <c r="B3389"/>
  <c r="C3389" l="1"/>
  <c r="B3390"/>
  <c r="C3390" l="1"/>
  <c r="B3391"/>
  <c r="C3391" l="1"/>
  <c r="B3392"/>
  <c r="C3392" l="1"/>
  <c r="B3393"/>
  <c r="C3393" l="1"/>
  <c r="B3394"/>
  <c r="C3394" l="1"/>
  <c r="B3395"/>
  <c r="C3395" l="1"/>
  <c r="B3396"/>
  <c r="C3396" l="1"/>
  <c r="B3397"/>
  <c r="C3397" l="1"/>
  <c r="B3398"/>
  <c r="C3398" l="1"/>
  <c r="B3399"/>
  <c r="C3399" l="1"/>
  <c r="B3400"/>
  <c r="C3400" l="1"/>
  <c r="B3401"/>
  <c r="C3401" l="1"/>
  <c r="B3402"/>
  <c r="C3402" l="1"/>
  <c r="B3403"/>
  <c r="C3403" l="1"/>
  <c r="B3404"/>
  <c r="C3404" l="1"/>
  <c r="B3405"/>
  <c r="C3405" l="1"/>
  <c r="B3406"/>
  <c r="C3406" l="1"/>
  <c r="B3407"/>
  <c r="C3407" l="1"/>
  <c r="B3408"/>
  <c r="C3408" l="1"/>
  <c r="B3409"/>
  <c r="C3409" l="1"/>
  <c r="B3410"/>
  <c r="C3410" l="1"/>
  <c r="B3411"/>
  <c r="C3411" l="1"/>
  <c r="B3412"/>
  <c r="C3412" l="1"/>
  <c r="B3413"/>
  <c r="C3413" l="1"/>
  <c r="B3414"/>
  <c r="C3414" l="1"/>
  <c r="B3415"/>
  <c r="C3415" l="1"/>
  <c r="B3416"/>
  <c r="C3416" l="1"/>
  <c r="B3417"/>
  <c r="C3417" l="1"/>
  <c r="B3418"/>
  <c r="C3418" l="1"/>
  <c r="B3419"/>
  <c r="C3419" l="1"/>
  <c r="B3420"/>
  <c r="C3420" l="1"/>
  <c r="B3421"/>
  <c r="C3421" l="1"/>
  <c r="B3422"/>
  <c r="C3422" l="1"/>
  <c r="B3423"/>
  <c r="C3423" l="1"/>
  <c r="B3424"/>
  <c r="C3424" l="1"/>
  <c r="B3425"/>
  <c r="C3425" l="1"/>
  <c r="B3426"/>
  <c r="C3426" l="1"/>
  <c r="B3427"/>
  <c r="C3427" l="1"/>
  <c r="B3428"/>
  <c r="C3428" l="1"/>
  <c r="B3429"/>
  <c r="C3429" l="1"/>
  <c r="B3430"/>
  <c r="C3430" l="1"/>
  <c r="B3431"/>
  <c r="C3431" l="1"/>
  <c r="B3432"/>
  <c r="C3432" l="1"/>
  <c r="B3433"/>
  <c r="C3433" l="1"/>
  <c r="B3434"/>
  <c r="B3435" l="1"/>
  <c r="C3434"/>
  <c r="C3435" l="1"/>
  <c r="B3436"/>
  <c r="C3436" l="1"/>
  <c r="B3437"/>
  <c r="C3437" l="1"/>
  <c r="B3438"/>
  <c r="C3438" l="1"/>
  <c r="B3439"/>
  <c r="C3439" l="1"/>
  <c r="B3440"/>
  <c r="C3440" l="1"/>
  <c r="B3441"/>
  <c r="C3441" l="1"/>
  <c r="B3442"/>
  <c r="C3442" l="1"/>
  <c r="B3443"/>
  <c r="C3443" l="1"/>
  <c r="B3444"/>
  <c r="C3444" l="1"/>
  <c r="B3445"/>
  <c r="C3445" l="1"/>
  <c r="B3446"/>
  <c r="C3446" l="1"/>
  <c r="B3447"/>
  <c r="C3447" l="1"/>
  <c r="B3448"/>
  <c r="C3448" l="1"/>
  <c r="B3449"/>
  <c r="C3449" l="1"/>
  <c r="B3450"/>
  <c r="C3450" l="1"/>
  <c r="B3451"/>
  <c r="C3451" l="1"/>
  <c r="B3452"/>
  <c r="B3453" l="1"/>
  <c r="C3452"/>
  <c r="C3453" l="1"/>
  <c r="B3454"/>
  <c r="C3454" l="1"/>
  <c r="B3455"/>
  <c r="C3455" l="1"/>
  <c r="B3456"/>
  <c r="C3456" l="1"/>
  <c r="B3457"/>
  <c r="C3457" l="1"/>
  <c r="B3458"/>
  <c r="C3458" l="1"/>
  <c r="B3459"/>
  <c r="C3459" l="1"/>
  <c r="B3460"/>
  <c r="C3460" l="1"/>
  <c r="B3461"/>
  <c r="C3461" l="1"/>
  <c r="B3462"/>
  <c r="C3462" l="1"/>
  <c r="B3463"/>
  <c r="B3464" l="1"/>
  <c r="C3463"/>
  <c r="C3464" l="1"/>
  <c r="B3465"/>
  <c r="C3465" l="1"/>
  <c r="B3466"/>
  <c r="C3466" l="1"/>
  <c r="B3467"/>
  <c r="C3467" l="1"/>
  <c r="B3468"/>
  <c r="C3468" l="1"/>
  <c r="B3469"/>
  <c r="C3469" l="1"/>
  <c r="B3470"/>
  <c r="C3470" l="1"/>
  <c r="B3471"/>
  <c r="C3471" l="1"/>
  <c r="B3472"/>
  <c r="C3472" l="1"/>
  <c r="B3473"/>
  <c r="C3473" l="1"/>
  <c r="B3474"/>
  <c r="C3474" l="1"/>
  <c r="B3475"/>
  <c r="C3475" l="1"/>
  <c r="B3476"/>
  <c r="C3476" l="1"/>
  <c r="B3477"/>
  <c r="C3477" l="1"/>
  <c r="B3478"/>
  <c r="C3478" l="1"/>
  <c r="B3479"/>
  <c r="C3479" l="1"/>
  <c r="B3480"/>
  <c r="C3480" l="1"/>
  <c r="B3481"/>
  <c r="C3481" l="1"/>
  <c r="B3482"/>
  <c r="C3482" l="1"/>
  <c r="B3483"/>
  <c r="C3483" l="1"/>
  <c r="B3484"/>
  <c r="C3484" l="1"/>
  <c r="B3485"/>
  <c r="C3485" l="1"/>
  <c r="B3486"/>
  <c r="C3486" l="1"/>
  <c r="B3487"/>
  <c r="C3487" l="1"/>
  <c r="B3488"/>
  <c r="C3488" l="1"/>
  <c r="B3489"/>
  <c r="C3489" l="1"/>
  <c r="B3490"/>
  <c r="C3490" l="1"/>
  <c r="B3491"/>
  <c r="C3491" l="1"/>
  <c r="B3492"/>
  <c r="C3492" l="1"/>
  <c r="B3493"/>
  <c r="C3493" l="1"/>
  <c r="B3494"/>
  <c r="C3494" l="1"/>
  <c r="B3495"/>
  <c r="C3495" l="1"/>
  <c r="B3496"/>
  <c r="C3496" l="1"/>
  <c r="B3497"/>
  <c r="C3497" l="1"/>
  <c r="B3498"/>
  <c r="C3498" l="1"/>
  <c r="B3499"/>
  <c r="C3499" l="1"/>
  <c r="B3500"/>
  <c r="C3500" l="1"/>
  <c r="B3501"/>
  <c r="B3502" l="1"/>
  <c r="C3501"/>
  <c r="C3502" l="1"/>
  <c r="B3503"/>
  <c r="C3503" l="1"/>
  <c r="B3504"/>
  <c r="C3504" l="1"/>
  <c r="B3505"/>
  <c r="C3505" l="1"/>
  <c r="B3506"/>
  <c r="C3506" l="1"/>
  <c r="B3507"/>
  <c r="C3507" l="1"/>
  <c r="B3508"/>
  <c r="C3508" l="1"/>
  <c r="B3509"/>
  <c r="C3509" l="1"/>
  <c r="B3510"/>
  <c r="C3510" l="1"/>
  <c r="B3511"/>
  <c r="C3511" l="1"/>
  <c r="B3512"/>
  <c r="C3512" l="1"/>
  <c r="B3513"/>
  <c r="C3513" l="1"/>
  <c r="B3514"/>
  <c r="C3514" l="1"/>
  <c r="B3515"/>
  <c r="C3515" l="1"/>
  <c r="B3516"/>
  <c r="B3517" l="1"/>
  <c r="C3516"/>
  <c r="B3518" l="1"/>
  <c r="C3517"/>
  <c r="B3519" l="1"/>
  <c r="C3518"/>
  <c r="C3519" l="1"/>
  <c r="B3520"/>
  <c r="C3520" l="1"/>
  <c r="B3521"/>
  <c r="C3521" l="1"/>
  <c r="B3522"/>
  <c r="C3522" l="1"/>
  <c r="B3523"/>
  <c r="C3523" l="1"/>
  <c r="B3524"/>
  <c r="C3524" l="1"/>
  <c r="B3525"/>
  <c r="C3525" l="1"/>
  <c r="B3526"/>
  <c r="C3526" l="1"/>
  <c r="B3527"/>
  <c r="C3527" l="1"/>
  <c r="B3528"/>
  <c r="C3528" l="1"/>
  <c r="B3529"/>
  <c r="C3529" l="1"/>
  <c r="B3530"/>
  <c r="C3530" l="1"/>
  <c r="B3531"/>
  <c r="C3531" l="1"/>
  <c r="B3532"/>
  <c r="C3532" l="1"/>
  <c r="B3533"/>
  <c r="C3533" l="1"/>
  <c r="B3534"/>
  <c r="C3534" l="1"/>
  <c r="B3535"/>
  <c r="C3535" l="1"/>
  <c r="B3536"/>
  <c r="C3536" l="1"/>
  <c r="B3537"/>
  <c r="C3537" l="1"/>
  <c r="B3538"/>
  <c r="C3538" l="1"/>
  <c r="B3539"/>
  <c r="C3539" l="1"/>
  <c r="B3540"/>
  <c r="C3540" l="1"/>
  <c r="B3541"/>
  <c r="C3541" l="1"/>
  <c r="B3542"/>
  <c r="C3542" l="1"/>
  <c r="B3543"/>
  <c r="C3543" l="1"/>
  <c r="B3544"/>
  <c r="C3544" l="1"/>
  <c r="B3545"/>
  <c r="C3545" l="1"/>
  <c r="B3546"/>
  <c r="C3546" l="1"/>
  <c r="B3547"/>
  <c r="C3547" l="1"/>
  <c r="B3548"/>
  <c r="C3548" l="1"/>
  <c r="B3549"/>
  <c r="C3549" l="1"/>
  <c r="B3550"/>
  <c r="C3550" l="1"/>
  <c r="B3551"/>
  <c r="C3551" l="1"/>
  <c r="B3552"/>
  <c r="C3552" l="1"/>
  <c r="B3553"/>
  <c r="C3553" l="1"/>
  <c r="B3554"/>
  <c r="C3554" l="1"/>
  <c r="B3555"/>
  <c r="C3555" l="1"/>
  <c r="B3556"/>
  <c r="C3556" l="1"/>
  <c r="B3557"/>
  <c r="C3557" l="1"/>
  <c r="B3558"/>
  <c r="C3558" l="1"/>
  <c r="B3559"/>
  <c r="C3559" l="1"/>
  <c r="B3560"/>
  <c r="C3560" l="1"/>
  <c r="B3561"/>
  <c r="C3561" l="1"/>
  <c r="B3562"/>
  <c r="C3562" l="1"/>
  <c r="B3563"/>
  <c r="C3563" l="1"/>
  <c r="B3564"/>
  <c r="C3564" l="1"/>
  <c r="B3565"/>
  <c r="C3565" l="1"/>
  <c r="B3566"/>
  <c r="C3566" l="1"/>
  <c r="B3567"/>
  <c r="C3567" l="1"/>
  <c r="B3568"/>
  <c r="C3568" l="1"/>
  <c r="B3569"/>
  <c r="C3569" l="1"/>
  <c r="B3570"/>
  <c r="C3570" l="1"/>
  <c r="B3571"/>
  <c r="C3571" l="1"/>
  <c r="B3572"/>
  <c r="C3572" l="1"/>
  <c r="B3573"/>
  <c r="C3573" l="1"/>
  <c r="B3574"/>
  <c r="C3574" l="1"/>
  <c r="B3575"/>
  <c r="B3576" l="1"/>
  <c r="C3575"/>
  <c r="C3576" l="1"/>
  <c r="B3577"/>
  <c r="C3577" l="1"/>
  <c r="B3578"/>
  <c r="C3578" l="1"/>
  <c r="B3579"/>
  <c r="C3579" l="1"/>
  <c r="B3580"/>
  <c r="C3580" l="1"/>
  <c r="B3581"/>
  <c r="C3581" l="1"/>
  <c r="B3582"/>
  <c r="C3582" l="1"/>
  <c r="B3583"/>
  <c r="C3583" l="1"/>
  <c r="B3584"/>
  <c r="C3584" l="1"/>
  <c r="B3585"/>
  <c r="C3585" l="1"/>
  <c r="B3586"/>
  <c r="C3586" l="1"/>
  <c r="B3587"/>
  <c r="C3587" l="1"/>
  <c r="B3588"/>
  <c r="C3588" l="1"/>
  <c r="B3589"/>
  <c r="C3589" l="1"/>
  <c r="B3590"/>
  <c r="C3590" l="1"/>
  <c r="B3591"/>
  <c r="C3591" l="1"/>
  <c r="B3592"/>
  <c r="C3592" l="1"/>
  <c r="B3593"/>
  <c r="B3594" l="1"/>
  <c r="C3593"/>
  <c r="C3594" l="1"/>
  <c r="B3595"/>
  <c r="C3595" l="1"/>
  <c r="B3596"/>
  <c r="C3596" l="1"/>
  <c r="B3597"/>
  <c r="C3597" l="1"/>
  <c r="B3598"/>
  <c r="C3598" l="1"/>
  <c r="B3599"/>
  <c r="C3599" l="1"/>
  <c r="B3600"/>
  <c r="C3600" l="1"/>
  <c r="B3601"/>
  <c r="C3601" l="1"/>
  <c r="B3602"/>
  <c r="C3602" l="1"/>
  <c r="B3603"/>
  <c r="C3603" l="1"/>
  <c r="B3604"/>
  <c r="B3605" l="1"/>
  <c r="C3604"/>
  <c r="C3605" l="1"/>
  <c r="B3606"/>
  <c r="C3606" l="1"/>
  <c r="B3607"/>
  <c r="C3607" l="1"/>
  <c r="B3608"/>
  <c r="C3608" l="1"/>
  <c r="B3609"/>
  <c r="C3609" l="1"/>
  <c r="B3610"/>
  <c r="C3610" l="1"/>
  <c r="B3611"/>
  <c r="C3611" l="1"/>
  <c r="B3612"/>
  <c r="C3612" l="1"/>
  <c r="B3613"/>
  <c r="C3613" l="1"/>
  <c r="B3614"/>
  <c r="C3614" l="1"/>
  <c r="B3615"/>
  <c r="C3615" l="1"/>
  <c r="B3616"/>
  <c r="C3616" l="1"/>
  <c r="B3617"/>
  <c r="C3617" l="1"/>
  <c r="B3618"/>
  <c r="C3618" l="1"/>
  <c r="B3619"/>
  <c r="C3619" l="1"/>
  <c r="B3620"/>
  <c r="C3620" l="1"/>
  <c r="B3621"/>
  <c r="C3621" l="1"/>
  <c r="B3622"/>
  <c r="C3622" l="1"/>
  <c r="B3623"/>
  <c r="C3623" l="1"/>
  <c r="B3624"/>
  <c r="C3624" l="1"/>
  <c r="B3625"/>
  <c r="C3625" l="1"/>
  <c r="B3626"/>
  <c r="C3626" l="1"/>
  <c r="B3627"/>
  <c r="C3627" l="1"/>
  <c r="B3628"/>
  <c r="C3628" l="1"/>
  <c r="B3629"/>
  <c r="C3629" l="1"/>
  <c r="B3630"/>
  <c r="C3630" l="1"/>
  <c r="B3631"/>
  <c r="C3631" l="1"/>
  <c r="B3632"/>
  <c r="C3632" l="1"/>
  <c r="B3633"/>
  <c r="C3633" l="1"/>
  <c r="B3634"/>
  <c r="C3634" l="1"/>
  <c r="B3635"/>
  <c r="C3635" l="1"/>
  <c r="B3636"/>
  <c r="C3636" l="1"/>
  <c r="B3637"/>
  <c r="C3637" l="1"/>
  <c r="B3638"/>
  <c r="C3638" l="1"/>
  <c r="B3639"/>
  <c r="C3639" l="1"/>
  <c r="B3640"/>
  <c r="C3640" l="1"/>
  <c r="B3641"/>
  <c r="C3641" l="1"/>
  <c r="B3642"/>
  <c r="B3643" l="1"/>
  <c r="C3642"/>
  <c r="C3643" l="1"/>
  <c r="B3644"/>
  <c r="C3644" l="1"/>
  <c r="B3645"/>
  <c r="C3645" l="1"/>
  <c r="B3646"/>
  <c r="C3646" l="1"/>
  <c r="B3647"/>
  <c r="C3647" l="1"/>
  <c r="B3648"/>
  <c r="C3648" l="1"/>
  <c r="B3649"/>
  <c r="C3649" l="1"/>
  <c r="B3650"/>
  <c r="C3650" l="1"/>
  <c r="B3651"/>
  <c r="C3651" l="1"/>
  <c r="B3652"/>
  <c r="C3652" l="1"/>
  <c r="B3653"/>
  <c r="C3653" l="1"/>
  <c r="B3654"/>
  <c r="C3654" l="1"/>
  <c r="B3655"/>
  <c r="C3655" l="1"/>
  <c r="B3656"/>
  <c r="B3657" l="1"/>
  <c r="C3656"/>
  <c r="C3657" l="1"/>
  <c r="B3658"/>
  <c r="C3658" l="1"/>
  <c r="B3659"/>
  <c r="C3659" l="1"/>
  <c r="B3660"/>
  <c r="C3660" l="1"/>
  <c r="B3661"/>
  <c r="C3661" l="1"/>
  <c r="B3662"/>
  <c r="C3662" l="1"/>
  <c r="B3663"/>
  <c r="C3663" l="1"/>
  <c r="B3664"/>
  <c r="C3664" l="1"/>
  <c r="B3665"/>
  <c r="C3665" l="1"/>
  <c r="B3666"/>
  <c r="C3666" l="1"/>
  <c r="B3667"/>
  <c r="C3667" l="1"/>
  <c r="B3668"/>
  <c r="C3668" l="1"/>
  <c r="B3669"/>
  <c r="C3669" l="1"/>
  <c r="B3670"/>
  <c r="C3670" l="1"/>
  <c r="B3671"/>
  <c r="C3671" l="1"/>
  <c r="B3672"/>
  <c r="C3672" l="1"/>
  <c r="B3673"/>
  <c r="C3673" l="1"/>
  <c r="B3674"/>
  <c r="C3674" l="1"/>
  <c r="B3675"/>
  <c r="C3675" l="1"/>
  <c r="B3676"/>
  <c r="C3676" l="1"/>
  <c r="B3677"/>
  <c r="C3677" l="1"/>
  <c r="B3678"/>
  <c r="C3678" l="1"/>
  <c r="B3679"/>
  <c r="C3679" l="1"/>
  <c r="B3680"/>
  <c r="C3680" l="1"/>
  <c r="B3681"/>
  <c r="C3681" l="1"/>
  <c r="B3682"/>
  <c r="C3682" l="1"/>
  <c r="B3683"/>
  <c r="C3683" l="1"/>
  <c r="B3684"/>
  <c r="C3684" l="1"/>
  <c r="B3685"/>
  <c r="C3685" l="1"/>
  <c r="B3686"/>
  <c r="C3686" l="1"/>
  <c r="B3687"/>
  <c r="C3687" l="1"/>
  <c r="B3688"/>
  <c r="C3688" l="1"/>
  <c r="B3689"/>
  <c r="C3689" l="1"/>
  <c r="B3690"/>
  <c r="C3690" l="1"/>
  <c r="B3691"/>
  <c r="C3691" l="1"/>
  <c r="B3692"/>
  <c r="C3692" l="1"/>
  <c r="B3693"/>
  <c r="C3693" l="1"/>
  <c r="B3694"/>
  <c r="C3694" l="1"/>
  <c r="B3695"/>
  <c r="C3695" l="1"/>
  <c r="B3696"/>
  <c r="C3696" l="1"/>
  <c r="B3697"/>
  <c r="C3697" l="1"/>
  <c r="B3698"/>
  <c r="C3698" l="1"/>
  <c r="B3699"/>
  <c r="C3699" l="1"/>
  <c r="B3700"/>
  <c r="C3700" l="1"/>
  <c r="B3701"/>
  <c r="C3701" l="1"/>
  <c r="B3702"/>
  <c r="C3702" l="1"/>
  <c r="B3703"/>
  <c r="C3703" l="1"/>
  <c r="B3704"/>
  <c r="C3704" l="1"/>
  <c r="B3705"/>
  <c r="C3705" l="1"/>
  <c r="B3706"/>
  <c r="C3706" l="1"/>
  <c r="B3707"/>
  <c r="C3707" l="1"/>
  <c r="B3708"/>
  <c r="C3708" l="1"/>
  <c r="B3709"/>
  <c r="C3709" l="1"/>
  <c r="B3710"/>
  <c r="C3710" l="1"/>
  <c r="B3711"/>
  <c r="C3711" l="1"/>
  <c r="B3712"/>
  <c r="C3712" l="1"/>
  <c r="B3713"/>
  <c r="C3713" l="1"/>
  <c r="B3714"/>
  <c r="B3715" l="1"/>
  <c r="C3714"/>
  <c r="C3715" l="1"/>
  <c r="B3716"/>
  <c r="C3716" l="1"/>
  <c r="B3717"/>
  <c r="C3717" l="1"/>
  <c r="B3718"/>
  <c r="C3718" l="1"/>
  <c r="B3719"/>
  <c r="C3719" l="1"/>
  <c r="B3720"/>
  <c r="C3720" l="1"/>
  <c r="B3721"/>
  <c r="C3721" l="1"/>
  <c r="B3722"/>
  <c r="C3722" l="1"/>
  <c r="B3723"/>
  <c r="C3723" l="1"/>
  <c r="B3724"/>
  <c r="C3724" l="1"/>
  <c r="B3725"/>
  <c r="C3725" l="1"/>
  <c r="B3726"/>
  <c r="C3726" l="1"/>
  <c r="B3727"/>
  <c r="C3727" l="1"/>
  <c r="B3728"/>
  <c r="C3728" l="1"/>
  <c r="B3729"/>
  <c r="C3729" l="1"/>
  <c r="B3730"/>
  <c r="C3730" l="1"/>
  <c r="B3731"/>
  <c r="C3731" l="1"/>
  <c r="B3732"/>
  <c r="B3733" l="1"/>
  <c r="C3732"/>
  <c r="C3733" l="1"/>
  <c r="B3734"/>
  <c r="C3734" l="1"/>
  <c r="B3735"/>
  <c r="C3735" l="1"/>
  <c r="B3736"/>
  <c r="C3736" l="1"/>
  <c r="B3737"/>
  <c r="C3737" l="1"/>
  <c r="B3738"/>
  <c r="C3738" l="1"/>
  <c r="B3739"/>
  <c r="C3739" l="1"/>
  <c r="B3740"/>
  <c r="C3740" l="1"/>
  <c r="B3741"/>
  <c r="C3741" l="1"/>
  <c r="B3742"/>
  <c r="C3742" l="1"/>
  <c r="B3743"/>
  <c r="B3744" l="1"/>
  <c r="C3743"/>
  <c r="C3744" l="1"/>
  <c r="B3745"/>
  <c r="C3745" l="1"/>
  <c r="B3746"/>
  <c r="C3746" l="1"/>
  <c r="B3747"/>
  <c r="C3747" l="1"/>
  <c r="B3748"/>
  <c r="C3748" l="1"/>
  <c r="B3749"/>
  <c r="C3749" l="1"/>
  <c r="B3750"/>
  <c r="C3750" l="1"/>
  <c r="B3751"/>
  <c r="C3751" l="1"/>
  <c r="B3752"/>
  <c r="C3752" l="1"/>
  <c r="B3753"/>
  <c r="C3753" l="1"/>
  <c r="B3754"/>
  <c r="C3754" l="1"/>
  <c r="B3755"/>
  <c r="C3755" l="1"/>
  <c r="B3756"/>
  <c r="C3756" l="1"/>
  <c r="B3757"/>
  <c r="C3757" l="1"/>
  <c r="B3758"/>
  <c r="C3758" l="1"/>
  <c r="B3759"/>
  <c r="C3759" l="1"/>
  <c r="B3760"/>
  <c r="C3760" l="1"/>
  <c r="B3761"/>
  <c r="C3761" l="1"/>
  <c r="B3762"/>
  <c r="C3762" l="1"/>
  <c r="B3763"/>
  <c r="C3763" l="1"/>
  <c r="B3764"/>
  <c r="C3764" l="1"/>
  <c r="B3765"/>
  <c r="C3765" l="1"/>
  <c r="B3766"/>
  <c r="C3766" l="1"/>
  <c r="B3767"/>
  <c r="C3767" l="1"/>
  <c r="B3768"/>
  <c r="C3768" l="1"/>
  <c r="B3769"/>
  <c r="C3769" l="1"/>
  <c r="B3770"/>
  <c r="C3770" l="1"/>
  <c r="B3771"/>
  <c r="C3771" l="1"/>
  <c r="B3772"/>
  <c r="C3772" l="1"/>
  <c r="B3773"/>
  <c r="C3773" l="1"/>
  <c r="B3774"/>
  <c r="C3774" l="1"/>
  <c r="B3775"/>
  <c r="C3775" l="1"/>
  <c r="B3776"/>
  <c r="C3776" l="1"/>
  <c r="B3777"/>
  <c r="C3777" l="1"/>
  <c r="B3778"/>
  <c r="C3778" l="1"/>
  <c r="B3779"/>
  <c r="C3779" l="1"/>
  <c r="B3780"/>
  <c r="C3780" l="1"/>
  <c r="B3781"/>
  <c r="B3782" l="1"/>
  <c r="C3781"/>
  <c r="C3782" l="1"/>
  <c r="B3783"/>
  <c r="C3783" l="1"/>
  <c r="B3784"/>
  <c r="C3784" l="1"/>
  <c r="B3785"/>
  <c r="C3785" l="1"/>
  <c r="B3786"/>
  <c r="C3786" l="1"/>
  <c r="B3787"/>
  <c r="C3787" l="1"/>
  <c r="B3788"/>
  <c r="C3788" l="1"/>
  <c r="B3789"/>
  <c r="C3789" l="1"/>
  <c r="B3790"/>
  <c r="C3790" l="1"/>
  <c r="B3791"/>
  <c r="C3791" l="1"/>
  <c r="B3792"/>
  <c r="C3792" l="1"/>
  <c r="B3793"/>
  <c r="C3793" l="1"/>
  <c r="B3794"/>
  <c r="C3794" l="1"/>
  <c r="B3795"/>
  <c r="C3795" l="1"/>
  <c r="B3796"/>
  <c r="B3797" l="1"/>
  <c r="C3796"/>
  <c r="B3798" l="1"/>
  <c r="C3797"/>
  <c r="B3799" l="1"/>
  <c r="C3798"/>
  <c r="C3799" l="1"/>
  <c r="B3800"/>
  <c r="C3800" l="1"/>
  <c r="B3801"/>
  <c r="C3801" l="1"/>
  <c r="B3802"/>
  <c r="C3802" l="1"/>
  <c r="B3803"/>
  <c r="C3803" l="1"/>
  <c r="B3804"/>
  <c r="C3804" l="1"/>
  <c r="B3805"/>
  <c r="C3805" l="1"/>
  <c r="B3806"/>
  <c r="C3806" l="1"/>
  <c r="B3807"/>
  <c r="C3807" l="1"/>
  <c r="B3808"/>
  <c r="C3808" l="1"/>
  <c r="B3809"/>
  <c r="C3809" l="1"/>
  <c r="B3810"/>
  <c r="C3810" l="1"/>
  <c r="B3811"/>
  <c r="C3811" l="1"/>
  <c r="B3812"/>
  <c r="C3812" l="1"/>
  <c r="B3813"/>
  <c r="C3813" l="1"/>
  <c r="B3814"/>
  <c r="C3814" l="1"/>
  <c r="B3815"/>
  <c r="C3815" l="1"/>
  <c r="B3816"/>
  <c r="C3816" l="1"/>
  <c r="B3817"/>
  <c r="C3817" l="1"/>
  <c r="B3818"/>
  <c r="C3818" l="1"/>
  <c r="B3819"/>
  <c r="C3819" l="1"/>
  <c r="B3820"/>
  <c r="C3820" l="1"/>
  <c r="B3821"/>
  <c r="C3821" l="1"/>
  <c r="B3822"/>
  <c r="C3822" l="1"/>
  <c r="B3823"/>
  <c r="C3823" l="1"/>
  <c r="B3824"/>
  <c r="C3824" l="1"/>
  <c r="B3825"/>
  <c r="C3825" l="1"/>
  <c r="B3826"/>
  <c r="C3826" l="1"/>
  <c r="B3827"/>
  <c r="C3827" l="1"/>
  <c r="B3828"/>
  <c r="C3828" l="1"/>
  <c r="B3829"/>
  <c r="C3829" l="1"/>
  <c r="B3830"/>
  <c r="C3830" l="1"/>
  <c r="B3831"/>
  <c r="C3831" l="1"/>
  <c r="B3832"/>
  <c r="C3832" l="1"/>
  <c r="B3833"/>
  <c r="C3833" l="1"/>
  <c r="B3834"/>
  <c r="C3834" l="1"/>
  <c r="B3835"/>
  <c r="C3835" l="1"/>
  <c r="B3836"/>
  <c r="C3836" l="1"/>
  <c r="B3837"/>
  <c r="C3837" l="1"/>
  <c r="B3838"/>
  <c r="C3838" l="1"/>
  <c r="B3839"/>
  <c r="C3839" l="1"/>
  <c r="B3840"/>
  <c r="C3840" l="1"/>
  <c r="B3841"/>
  <c r="C3841" l="1"/>
  <c r="B3842"/>
  <c r="C3842" l="1"/>
  <c r="B3843"/>
  <c r="C3843" l="1"/>
  <c r="B3844"/>
  <c r="C3844" l="1"/>
  <c r="B3845"/>
  <c r="C3845" l="1"/>
  <c r="B3846"/>
  <c r="C3846" l="1"/>
  <c r="B3847"/>
  <c r="C3847" l="1"/>
  <c r="B3848"/>
  <c r="C3848" l="1"/>
  <c r="B3849"/>
  <c r="C3849" l="1"/>
  <c r="B3850"/>
  <c r="C3850" l="1"/>
  <c r="B3851"/>
  <c r="C3851" l="1"/>
  <c r="B3852"/>
  <c r="C3852" l="1"/>
  <c r="B3853"/>
  <c r="C3853" l="1"/>
  <c r="B3854"/>
  <c r="C3854" l="1"/>
  <c r="B3855"/>
  <c r="B3856" l="1"/>
  <c r="C3855"/>
  <c r="C3856" l="1"/>
  <c r="B3857"/>
  <c r="C3857" l="1"/>
  <c r="B3858"/>
  <c r="C3858" l="1"/>
  <c r="B3859"/>
  <c r="C3859" l="1"/>
  <c r="B3860"/>
  <c r="C3860" l="1"/>
  <c r="B3861"/>
  <c r="C3861" l="1"/>
  <c r="B3862"/>
  <c r="C3862" l="1"/>
  <c r="B3863"/>
  <c r="C3863" l="1"/>
  <c r="B3864"/>
  <c r="C3864" l="1"/>
  <c r="B3865"/>
  <c r="C3865" l="1"/>
  <c r="B3866"/>
  <c r="C3866" l="1"/>
  <c r="B3867"/>
  <c r="C3867" l="1"/>
  <c r="B3868"/>
  <c r="C3868" l="1"/>
  <c r="B3869"/>
  <c r="C3869" l="1"/>
  <c r="B3870"/>
  <c r="C3870" l="1"/>
  <c r="B3871"/>
  <c r="C3871" l="1"/>
  <c r="B3872"/>
  <c r="C3872" l="1"/>
  <c r="B3873"/>
  <c r="B3874" l="1"/>
  <c r="C3873"/>
  <c r="C3874" l="1"/>
  <c r="B3875"/>
  <c r="C3875" l="1"/>
  <c r="B3876"/>
  <c r="C3876" l="1"/>
  <c r="B3877"/>
  <c r="C3877" l="1"/>
  <c r="B3878"/>
  <c r="C3878" l="1"/>
  <c r="B3879"/>
  <c r="C3879" l="1"/>
  <c r="B3880"/>
  <c r="C3880" l="1"/>
  <c r="B3881"/>
  <c r="C3881" l="1"/>
  <c r="B3882"/>
  <c r="C3882" l="1"/>
  <c r="B3883"/>
  <c r="C3883" l="1"/>
  <c r="B3884"/>
  <c r="B3885" l="1"/>
  <c r="C3884"/>
  <c r="C3885" l="1"/>
  <c r="B3886"/>
  <c r="C3886" l="1"/>
  <c r="B3887"/>
  <c r="C3887" l="1"/>
  <c r="B3888"/>
  <c r="C3888" l="1"/>
  <c r="B3889"/>
  <c r="C3889" l="1"/>
  <c r="B3890"/>
  <c r="C3890" l="1"/>
  <c r="B3891"/>
  <c r="C3891" l="1"/>
  <c r="B3892"/>
  <c r="C3892" l="1"/>
  <c r="B3893"/>
  <c r="C3893" l="1"/>
  <c r="B3894"/>
  <c r="C3894" l="1"/>
  <c r="B3895"/>
  <c r="C3895" l="1"/>
  <c r="B3896"/>
  <c r="C3896" l="1"/>
  <c r="B3897"/>
  <c r="C3897" l="1"/>
  <c r="B3898"/>
  <c r="C3898" l="1"/>
  <c r="B3899"/>
  <c r="C3899" l="1"/>
  <c r="B3900"/>
  <c r="C3900" l="1"/>
  <c r="B3901"/>
  <c r="C3901" l="1"/>
  <c r="B3902"/>
  <c r="C3902" l="1"/>
  <c r="B3903"/>
  <c r="C3903" l="1"/>
  <c r="B3904"/>
  <c r="C3904" l="1"/>
  <c r="B3905"/>
  <c r="C3905" l="1"/>
  <c r="B3906"/>
  <c r="C3906" l="1"/>
  <c r="B3907"/>
  <c r="C3907" l="1"/>
  <c r="B3908"/>
  <c r="C3908" l="1"/>
  <c r="B3909"/>
  <c r="C3909" l="1"/>
  <c r="B3910"/>
  <c r="C3910" l="1"/>
  <c r="B3911"/>
  <c r="C3911" l="1"/>
  <c r="B3912"/>
  <c r="C3912" l="1"/>
  <c r="B3913"/>
  <c r="C3913" l="1"/>
  <c r="B3914"/>
  <c r="C3914" l="1"/>
  <c r="B3915"/>
  <c r="C3915" l="1"/>
  <c r="B3916"/>
  <c r="C3916" l="1"/>
  <c r="B3917"/>
  <c r="C3917" l="1"/>
  <c r="B3918"/>
  <c r="C3918" l="1"/>
  <c r="B3919"/>
  <c r="C3919" l="1"/>
  <c r="B3920"/>
  <c r="C3920" l="1"/>
  <c r="B3921"/>
  <c r="C3921" l="1"/>
  <c r="B3922"/>
  <c r="B3923" l="1"/>
  <c r="C3922"/>
  <c r="C3923" l="1"/>
  <c r="B3924"/>
  <c r="C3924" l="1"/>
  <c r="B3925"/>
  <c r="C3925" l="1"/>
  <c r="B3926"/>
  <c r="C3926" l="1"/>
  <c r="B3927"/>
  <c r="C3927" l="1"/>
  <c r="B3928"/>
  <c r="C3928" l="1"/>
  <c r="B3929"/>
  <c r="C3929" l="1"/>
  <c r="B3930"/>
  <c r="C3930" l="1"/>
  <c r="B3931"/>
  <c r="C3931" l="1"/>
  <c r="B3932"/>
  <c r="C3932" l="1"/>
  <c r="B3933"/>
  <c r="C3933" l="1"/>
  <c r="B3934"/>
  <c r="C3934" l="1"/>
  <c r="B3935"/>
  <c r="C3935" l="1"/>
  <c r="B3936"/>
  <c r="B3937" l="1"/>
  <c r="C3936"/>
  <c r="C3937" l="1"/>
  <c r="B3938"/>
  <c r="C3938" l="1"/>
  <c r="B3939"/>
  <c r="C3939" l="1"/>
  <c r="B3940"/>
  <c r="C3940" l="1"/>
  <c r="B3941"/>
  <c r="C3941" l="1"/>
  <c r="B3942"/>
  <c r="C3942" l="1"/>
  <c r="B3943"/>
  <c r="C3943" l="1"/>
  <c r="B3944"/>
  <c r="C3944" l="1"/>
  <c r="B3945"/>
  <c r="C3945" l="1"/>
  <c r="B3946"/>
  <c r="C3946" l="1"/>
  <c r="B3947"/>
  <c r="C3947" l="1"/>
  <c r="B3948"/>
  <c r="C3948" l="1"/>
  <c r="B3949"/>
  <c r="C3949" l="1"/>
  <c r="B3950"/>
  <c r="C3950" l="1"/>
  <c r="B3951"/>
  <c r="C3951" l="1"/>
  <c r="B3952"/>
  <c r="C3952" l="1"/>
  <c r="B3953"/>
  <c r="C3953" l="1"/>
  <c r="B3954"/>
  <c r="C3954" l="1"/>
  <c r="B3955"/>
  <c r="C3955" l="1"/>
  <c r="B3956"/>
  <c r="C3956" l="1"/>
  <c r="B3957"/>
  <c r="C3957" l="1"/>
  <c r="B3958"/>
  <c r="C3958" l="1"/>
  <c r="B3959"/>
  <c r="C3959" l="1"/>
  <c r="B3960"/>
  <c r="C3960" l="1"/>
  <c r="B3961"/>
  <c r="C3961" l="1"/>
  <c r="B3962"/>
  <c r="C3962" l="1"/>
  <c r="B3963"/>
  <c r="C3963" l="1"/>
  <c r="B3964"/>
  <c r="C3964" l="1"/>
  <c r="B3965"/>
  <c r="C3965" l="1"/>
  <c r="B3966"/>
  <c r="C3966" l="1"/>
  <c r="B3967"/>
  <c r="C3967" l="1"/>
  <c r="B3968"/>
  <c r="C3968" l="1"/>
  <c r="B3969"/>
  <c r="C3969" l="1"/>
  <c r="B3970"/>
  <c r="C3970" l="1"/>
  <c r="B3971"/>
  <c r="C3971" l="1"/>
  <c r="B3972"/>
  <c r="C3972" l="1"/>
  <c r="B3973"/>
  <c r="C3973" l="1"/>
  <c r="B3974"/>
  <c r="C3974" l="1"/>
  <c r="B3975"/>
  <c r="C3975" l="1"/>
  <c r="B3976"/>
  <c r="C3976" l="1"/>
  <c r="B3977"/>
  <c r="C3977" l="1"/>
  <c r="B3978"/>
  <c r="C3978" l="1"/>
  <c r="B3979"/>
  <c r="C3979" l="1"/>
  <c r="B3980"/>
  <c r="C3980" l="1"/>
  <c r="B3981"/>
  <c r="C3981" l="1"/>
  <c r="B3982"/>
  <c r="C3982" l="1"/>
  <c r="B3983"/>
  <c r="C3983" l="1"/>
  <c r="B3984"/>
  <c r="C3984" l="1"/>
  <c r="B3985"/>
  <c r="C3985" l="1"/>
  <c r="B3986"/>
  <c r="C3986" l="1"/>
  <c r="B3987"/>
  <c r="C3987" l="1"/>
  <c r="B3988"/>
  <c r="C3988" l="1"/>
  <c r="B3989"/>
  <c r="C3989" l="1"/>
  <c r="B3990"/>
  <c r="C3990" l="1"/>
  <c r="B3991"/>
  <c r="C3991" l="1"/>
  <c r="B3992"/>
  <c r="C3992" l="1"/>
  <c r="B3993"/>
  <c r="C3993" l="1"/>
  <c r="B3994"/>
  <c r="B3995" l="1"/>
  <c r="C3994"/>
  <c r="C3995" l="1"/>
  <c r="B3996"/>
  <c r="C3996" l="1"/>
  <c r="B3997"/>
  <c r="C3997" l="1"/>
  <c r="B3998"/>
  <c r="C3998" l="1"/>
  <c r="B3999"/>
  <c r="C3999" l="1"/>
  <c r="B4000"/>
  <c r="C4000" l="1"/>
  <c r="B4001"/>
  <c r="C4001" l="1"/>
  <c r="B4002"/>
  <c r="C4002" l="1"/>
  <c r="B4003"/>
  <c r="C4003" l="1"/>
  <c r="B4004"/>
  <c r="C4004" l="1"/>
  <c r="B4005"/>
  <c r="C4005" l="1"/>
  <c r="B4006"/>
  <c r="C4006" l="1"/>
  <c r="B4007"/>
  <c r="C4007" l="1"/>
  <c r="B4008"/>
  <c r="C4008" l="1"/>
  <c r="B4009"/>
  <c r="C4009" l="1"/>
  <c r="B4010"/>
  <c r="C4010" l="1"/>
  <c r="B4011"/>
  <c r="C4011" l="1"/>
  <c r="B4012"/>
  <c r="B4013" l="1"/>
  <c r="C4012"/>
  <c r="C4013" l="1"/>
  <c r="B4014"/>
  <c r="C4014" l="1"/>
  <c r="B4015"/>
  <c r="C4015" l="1"/>
  <c r="B4016"/>
  <c r="C4016" l="1"/>
  <c r="B4017"/>
  <c r="C4017" l="1"/>
  <c r="B4018"/>
  <c r="C4018" l="1"/>
  <c r="B4019"/>
  <c r="C4019" l="1"/>
  <c r="B4020"/>
  <c r="C4020" l="1"/>
  <c r="B4021"/>
  <c r="C4021" l="1"/>
  <c r="B4022"/>
  <c r="C4022" l="1"/>
  <c r="B4023"/>
  <c r="B4024" l="1"/>
  <c r="C4023"/>
  <c r="C4024" l="1"/>
  <c r="B4025"/>
  <c r="C4025" l="1"/>
  <c r="B4026"/>
  <c r="C4026" l="1"/>
  <c r="B4027"/>
  <c r="C4027" l="1"/>
  <c r="B4028"/>
  <c r="C4028" l="1"/>
  <c r="B4029"/>
  <c r="C4029" l="1"/>
  <c r="B4030"/>
  <c r="C4030" l="1"/>
  <c r="B4031"/>
  <c r="C4031" l="1"/>
  <c r="B4032"/>
  <c r="C4032" l="1"/>
  <c r="B4033"/>
  <c r="C4033" l="1"/>
  <c r="B4034"/>
  <c r="C4034" l="1"/>
  <c r="B4035"/>
  <c r="C4035" l="1"/>
  <c r="B4036"/>
  <c r="C4036" l="1"/>
  <c r="B4037"/>
  <c r="C4037" l="1"/>
  <c r="B4038"/>
  <c r="C4038" l="1"/>
  <c r="B4039"/>
  <c r="C4039" l="1"/>
  <c r="B4040"/>
  <c r="C4040" l="1"/>
  <c r="B4041"/>
  <c r="C4041" l="1"/>
  <c r="B4042"/>
  <c r="C4042" l="1"/>
  <c r="B4043"/>
  <c r="C4043" l="1"/>
  <c r="B4044"/>
  <c r="C4044" l="1"/>
  <c r="B4045"/>
  <c r="C4045" l="1"/>
  <c r="B4046"/>
  <c r="C4046" l="1"/>
  <c r="B4047"/>
  <c r="C4047" l="1"/>
  <c r="B4048"/>
  <c r="C4048" l="1"/>
  <c r="B4049"/>
  <c r="C4049" l="1"/>
  <c r="B4050"/>
  <c r="C4050" l="1"/>
  <c r="B4051"/>
  <c r="C4051" l="1"/>
  <c r="B4052"/>
  <c r="C4052" l="1"/>
  <c r="B4053"/>
  <c r="C4053" l="1"/>
  <c r="B4054"/>
  <c r="C4054" l="1"/>
  <c r="B4055"/>
  <c r="C4055" l="1"/>
  <c r="B4056"/>
  <c r="C4056" l="1"/>
  <c r="B4057"/>
  <c r="C4057" l="1"/>
  <c r="B4058"/>
  <c r="C4058" l="1"/>
  <c r="B4059"/>
  <c r="C4059" l="1"/>
  <c r="B4060"/>
  <c r="C4060" l="1"/>
  <c r="B4061"/>
  <c r="C4061" l="1"/>
  <c r="V22" i="49"/>
  <c r="S18"/>
  <c r="W14"/>
  <c r="R19"/>
  <c r="W4"/>
  <c r="U21"/>
  <c r="S17"/>
  <c r="Q18"/>
  <c r="T8"/>
  <c r="X6"/>
  <c r="R13"/>
  <c r="W21"/>
  <c r="P12"/>
  <c r="Q8"/>
  <c r="S22"/>
  <c r="K14"/>
  <c r="O10"/>
  <c r="J15"/>
  <c r="X4"/>
  <c r="X10"/>
  <c r="N9"/>
  <c r="S20"/>
  <c r="V6"/>
  <c r="O22"/>
  <c r="W15"/>
  <c r="M12"/>
  <c r="T9"/>
  <c r="K5"/>
  <c r="P21"/>
  <c r="S15"/>
  <c r="S9"/>
  <c r="V10"/>
  <c r="S5"/>
  <c r="K21"/>
  <c r="R12"/>
  <c r="K16"/>
  <c r="T7"/>
  <c r="S14"/>
  <c r="U12"/>
  <c r="S13"/>
  <c r="S8"/>
  <c r="X22"/>
  <c r="P18"/>
  <c r="L15"/>
  <c r="M13"/>
  <c r="P6"/>
  <c r="Q22"/>
  <c r="L18"/>
  <c r="X16"/>
  <c r="V16"/>
  <c r="M7"/>
  <c r="K10"/>
  <c r="N21"/>
  <c r="K9"/>
  <c r="X8"/>
  <c r="P13"/>
  <c r="V15"/>
  <c r="J13"/>
  <c r="P4"/>
  <c r="J5"/>
  <c r="W11"/>
  <c r="V12"/>
  <c r="L20"/>
  <c r="M4"/>
  <c r="U3"/>
  <c r="M16"/>
  <c r="K17"/>
  <c r="X17"/>
  <c r="R4"/>
  <c r="P9"/>
  <c r="O20"/>
  <c r="M21"/>
  <c r="T4"/>
  <c r="Q17"/>
  <c r="L10"/>
  <c r="U18"/>
  <c r="N12"/>
  <c r="N7"/>
  <c r="X14"/>
  <c r="N13"/>
  <c r="J12"/>
  <c r="R6"/>
  <c r="P3"/>
  <c r="T18"/>
  <c r="P19"/>
  <c r="R9"/>
  <c r="O7"/>
  <c r="W12"/>
  <c r="M20"/>
  <c r="M14"/>
  <c r="R10"/>
  <c r="T3"/>
  <c r="N18"/>
  <c r="J21"/>
  <c r="X9"/>
  <c r="Q5"/>
  <c r="U14"/>
  <c r="M11"/>
  <c r="K12"/>
  <c r="X3"/>
  <c r="P5"/>
  <c r="K19"/>
  <c r="W10"/>
  <c r="O16"/>
  <c r="V5"/>
  <c r="S3"/>
  <c r="N10"/>
  <c r="J17"/>
  <c r="W19"/>
  <c r="V4"/>
  <c r="T10"/>
  <c r="P11"/>
  <c r="Q13"/>
  <c r="X7"/>
  <c r="P17"/>
  <c r="K11"/>
  <c r="R18"/>
  <c r="O4"/>
  <c r="Q6"/>
  <c r="L21"/>
  <c r="R17"/>
  <c r="N14"/>
  <c r="K8"/>
  <c r="M3"/>
  <c r="U20"/>
  <c r="S21"/>
  <c r="X21"/>
  <c r="M8"/>
  <c r="V21"/>
  <c r="T15"/>
  <c r="P20"/>
  <c r="W8"/>
  <c r="N3"/>
  <c r="R15"/>
  <c r="Q19"/>
  <c r="U10"/>
  <c r="L4"/>
  <c r="T22"/>
  <c r="J16"/>
  <c r="Q21"/>
  <c r="Q10"/>
  <c r="M6"/>
  <c r="V13"/>
  <c r="T11"/>
  <c r="P16"/>
  <c r="T6"/>
  <c r="V3"/>
  <c r="T5"/>
  <c r="V11"/>
  <c r="X5"/>
  <c r="V8"/>
  <c r="K7"/>
  <c r="V7"/>
  <c r="L13"/>
  <c r="K20"/>
  <c r="V14"/>
  <c r="S7"/>
  <c r="L3"/>
  <c r="S11"/>
  <c r="Q12"/>
  <c r="X13"/>
  <c r="O5"/>
  <c r="R22"/>
  <c r="Q20"/>
  <c r="U16"/>
  <c r="T13"/>
  <c r="S6"/>
  <c r="L9"/>
  <c r="Q15"/>
  <c r="W20"/>
  <c r="J6"/>
  <c r="J22"/>
  <c r="U13"/>
  <c r="O12"/>
  <c r="N15"/>
  <c r="M5"/>
  <c r="M19"/>
  <c r="O17"/>
  <c r="M18"/>
  <c r="N6"/>
  <c r="J3"/>
  <c r="J9"/>
  <c r="V18"/>
  <c r="W17"/>
  <c r="R5"/>
  <c r="K22"/>
  <c r="M9"/>
  <c r="X20"/>
  <c r="N11"/>
  <c r="U22"/>
  <c r="O11"/>
  <c r="V17"/>
  <c r="S19"/>
  <c r="S4"/>
  <c r="Q14"/>
  <c r="T19"/>
  <c r="U11"/>
  <c r="R7"/>
  <c r="O3"/>
  <c r="Q16"/>
  <c r="V20"/>
  <c r="Q11"/>
  <c r="U6"/>
  <c r="N22"/>
  <c r="J20"/>
  <c r="V9"/>
  <c r="K15"/>
  <c r="W6"/>
  <c r="O14"/>
  <c r="M15"/>
  <c r="V19"/>
  <c r="U7"/>
  <c r="L22"/>
  <c r="L14"/>
  <c r="X12"/>
  <c r="N20"/>
  <c r="K6"/>
  <c r="J14"/>
  <c r="X11"/>
  <c r="T12"/>
  <c r="O8"/>
  <c r="L5"/>
  <c r="U9"/>
  <c r="S10"/>
  <c r="N8"/>
  <c r="N5"/>
  <c r="R20"/>
  <c r="R11"/>
  <c r="L16"/>
  <c r="U8"/>
  <c r="M22"/>
  <c r="O18"/>
  <c r="W16"/>
  <c r="N19"/>
  <c r="L6"/>
  <c r="O19"/>
  <c r="U15"/>
  <c r="S16"/>
  <c r="Q7"/>
  <c r="N4"/>
  <c r="R16"/>
  <c r="N16"/>
  <c r="L12"/>
  <c r="U4"/>
  <c r="M17"/>
  <c r="K13"/>
  <c r="W13"/>
  <c r="W3"/>
  <c r="J7"/>
  <c r="T14"/>
  <c r="P15"/>
  <c r="K18"/>
  <c r="O6"/>
  <c r="W22"/>
  <c r="Q9"/>
  <c r="L19"/>
  <c r="U17"/>
  <c r="K4"/>
  <c r="S12"/>
  <c r="R21"/>
  <c r="O9"/>
  <c r="P7"/>
  <c r="M10"/>
  <c r="X19"/>
  <c r="T20"/>
  <c r="R8"/>
  <c r="J8"/>
  <c r="W18"/>
  <c r="U19"/>
  <c r="O13"/>
  <c r="J4"/>
  <c r="Q3"/>
  <c r="W9"/>
  <c r="J10"/>
  <c r="O15"/>
  <c r="W7"/>
  <c r="J19"/>
  <c r="X15"/>
  <c r="T16"/>
  <c r="U5"/>
  <c r="R3"/>
  <c r="P14"/>
  <c r="L11"/>
  <c r="T21"/>
  <c r="L7"/>
  <c r="L17"/>
  <c r="J11"/>
  <c r="R14"/>
  <c r="P8"/>
  <c r="W5"/>
  <c r="X18"/>
  <c r="N17"/>
  <c r="J18"/>
  <c r="Q4"/>
  <c r="P22"/>
  <c r="P10"/>
  <c r="O21"/>
  <c r="T17"/>
  <c r="K3"/>
  <c r="L8"/>
</calcChain>
</file>

<file path=xl/sharedStrings.xml><?xml version="1.0" encoding="utf-8"?>
<sst xmlns="http://schemas.openxmlformats.org/spreadsheetml/2006/main" count="293" uniqueCount="66">
  <si>
    <t>Période des éléments de paie</t>
  </si>
  <si>
    <t>DATE</t>
  </si>
  <si>
    <t>JOUR</t>
  </si>
  <si>
    <t>Noël</t>
  </si>
  <si>
    <t>Saint-Sylvestre</t>
  </si>
  <si>
    <t>Jour de l'An</t>
  </si>
  <si>
    <t>Vendredi Saint</t>
  </si>
  <si>
    <t>Lundi de Pâques</t>
  </si>
  <si>
    <t>Fête du Travail</t>
  </si>
  <si>
    <t>Victoire 45</t>
  </si>
  <si>
    <t>Jeudi de l'Ascension</t>
  </si>
  <si>
    <t>Lundi de Pentecôte</t>
  </si>
  <si>
    <t>Fête Nationale</t>
  </si>
  <si>
    <t>Assomption</t>
  </si>
  <si>
    <t>Toussaint</t>
  </si>
  <si>
    <t>Armistice</t>
  </si>
  <si>
    <t>Pâques</t>
  </si>
  <si>
    <t>PM DAY</t>
  </si>
  <si>
    <t>PLAGE HORAIRE</t>
  </si>
  <si>
    <t>Poste</t>
  </si>
  <si>
    <t>De</t>
  </si>
  <si>
    <t>A</t>
  </si>
  <si>
    <t>J</t>
  </si>
  <si>
    <t>M</t>
  </si>
  <si>
    <t>S</t>
  </si>
  <si>
    <t>N</t>
  </si>
  <si>
    <t>CP</t>
  </si>
  <si>
    <t>RCR</t>
  </si>
  <si>
    <t>CPA</t>
  </si>
  <si>
    <t>Date de début de cycle :</t>
  </si>
  <si>
    <t>JANVIER</t>
  </si>
  <si>
    <t>POSTE</t>
  </si>
  <si>
    <t>QUI EST ABSENT</t>
  </si>
  <si>
    <t>MIXING</t>
  </si>
  <si>
    <t>COATER</t>
  </si>
  <si>
    <t>FINITION</t>
  </si>
  <si>
    <t>MEL</t>
  </si>
  <si>
    <t>ECA</t>
  </si>
  <si>
    <t>DLE</t>
  </si>
  <si>
    <t>HRH</t>
  </si>
  <si>
    <t>TME</t>
  </si>
  <si>
    <t>SYI</t>
  </si>
  <si>
    <t>HBA</t>
  </si>
  <si>
    <t>NAN</t>
  </si>
  <si>
    <t>AAS</t>
  </si>
  <si>
    <t>FLI</t>
  </si>
  <si>
    <t>CLA</t>
  </si>
  <si>
    <t>SVE</t>
  </si>
  <si>
    <t>SV</t>
  </si>
  <si>
    <t>5h00</t>
  </si>
  <si>
    <t>13h00</t>
  </si>
  <si>
    <t>21h00</t>
  </si>
  <si>
    <t>QUI REMPLACE</t>
  </si>
  <si>
    <t>IMU</t>
  </si>
  <si>
    <t>Date de début de Période Nuits :</t>
  </si>
  <si>
    <t>heure début</t>
  </si>
  <si>
    <t>heure fin</t>
  </si>
  <si>
    <t>temps entre chaque poste</t>
  </si>
  <si>
    <t>au moins 6 jours travaillés</t>
  </si>
  <si>
    <t>moins de 33 heures de repos</t>
  </si>
  <si>
    <t>Poste du Matin le 27 novembre pas faisable</t>
  </si>
  <si>
    <t>Poste du Matin le 08 décembre pas faisable</t>
  </si>
  <si>
    <t>Poste d'après-midi le 19 décembre pas faisable</t>
  </si>
  <si>
    <t>(sauf si la personne vient à 14h08)</t>
  </si>
  <si>
    <t>05:08 à 14:08 = 33:00</t>
  </si>
  <si>
    <t>D'autres situations sur lesquelles les MFC doivent s'appliquer</t>
  </si>
</sst>
</file>

<file path=xl/styles.xml><?xml version="1.0" encoding="utf-8"?>
<styleSheet xmlns="http://schemas.openxmlformats.org/spreadsheetml/2006/main">
  <numFmts count="4">
    <numFmt numFmtId="164" formatCode="[$-40C]dd\-mmm\-yy;@"/>
    <numFmt numFmtId="165" formatCode="[$-40C]d\-mmm\-yy;@"/>
    <numFmt numFmtId="166" formatCode="h:mm;@"/>
    <numFmt numFmtId="167" formatCode="[hh]:mm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ck">
        <color rgb="FFFF0000"/>
      </left>
      <right style="medium">
        <color theme="1"/>
      </right>
      <top style="medium">
        <color theme="1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5" fillId="0" borderId="0" xfId="0" applyFont="1" applyBorder="1"/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4" fontId="2" fillId="3" borderId="24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41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64" fontId="9" fillId="5" borderId="3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" fontId="0" fillId="4" borderId="4" xfId="0" applyNumberForma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 textRotation="90"/>
    </xf>
    <xf numFmtId="164" fontId="1" fillId="2" borderId="25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textRotation="90"/>
    </xf>
    <xf numFmtId="164" fontId="1" fillId="2" borderId="28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6" fontId="5" fillId="0" borderId="13" xfId="0" applyNumberFormat="1" applyFont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166" fontId="5" fillId="0" borderId="19" xfId="0" applyNumberFormat="1" applyFont="1" applyBorder="1" applyAlignment="1">
      <alignment horizontal="center"/>
    </xf>
    <xf numFmtId="166" fontId="5" fillId="0" borderId="21" xfId="0" applyNumberFormat="1" applyFont="1" applyBorder="1" applyAlignment="1">
      <alignment horizontal="center"/>
    </xf>
    <xf numFmtId="166" fontId="5" fillId="0" borderId="16" xfId="0" applyNumberFormat="1" applyFont="1" applyBorder="1" applyAlignment="1">
      <alignment horizontal="center"/>
    </xf>
    <xf numFmtId="166" fontId="5" fillId="0" borderId="22" xfId="0" applyNumberFormat="1" applyFont="1" applyBorder="1" applyAlignment="1">
      <alignment horizontal="center"/>
    </xf>
    <xf numFmtId="0" fontId="12" fillId="4" borderId="1" xfId="0" applyFont="1" applyFill="1" applyBorder="1" applyAlignment="1">
      <alignment vertical="center" textRotation="90"/>
    </xf>
    <xf numFmtId="167" fontId="1" fillId="0" borderId="0" xfId="0" applyNumberFormat="1" applyFont="1" applyBorder="1" applyAlignment="1">
      <alignment horizontal="center" vertical="center"/>
    </xf>
    <xf numFmtId="167" fontId="1" fillId="0" borderId="7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167" fontId="2" fillId="0" borderId="0" xfId="0" applyNumberFormat="1" applyFont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/>
    </xf>
    <xf numFmtId="164" fontId="1" fillId="0" borderId="31" xfId="0" applyNumberFormat="1" applyFont="1" applyBorder="1" applyAlignment="1">
      <alignment horizontal="center" vertical="center" textRotation="90"/>
    </xf>
    <xf numFmtId="164" fontId="1" fillId="0" borderId="32" xfId="0" applyNumberFormat="1" applyFont="1" applyBorder="1" applyAlignment="1">
      <alignment horizontal="center" vertical="center" textRotation="90"/>
    </xf>
    <xf numFmtId="0" fontId="1" fillId="0" borderId="32" xfId="0" applyFont="1" applyBorder="1" applyAlignment="1">
      <alignment horizontal="center" vertical="center" textRotation="90"/>
    </xf>
    <xf numFmtId="0" fontId="1" fillId="0" borderId="33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2" fillId="4" borderId="29" xfId="0" applyFont="1" applyFill="1" applyBorder="1" applyAlignment="1">
      <alignment horizontal="center" vertical="center" textRotation="90"/>
    </xf>
    <xf numFmtId="0" fontId="12" fillId="4" borderId="1" xfId="0" applyFont="1" applyFill="1" applyBorder="1" applyAlignment="1">
      <alignment horizontal="center" vertical="center" textRotation="90"/>
    </xf>
    <xf numFmtId="0" fontId="12" fillId="4" borderId="2" xfId="0" applyFont="1" applyFill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6" borderId="7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center" vertical="center"/>
    </xf>
    <xf numFmtId="0" fontId="1" fillId="0" borderId="47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</cellXfs>
  <cellStyles count="1">
    <cellStyle name="Normal" xfId="0" builtinId="0"/>
  </cellStyles>
  <dxfs count="9"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1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00"/>
      <color rgb="FFFF66FF"/>
      <color rgb="FF33CC33"/>
      <color rgb="FFCC66FF"/>
      <color rgb="FF33CCFF"/>
      <color rgb="FFFFCCFF"/>
      <color rgb="FFA50021"/>
      <color rgb="FF00FF00"/>
      <color rgb="FFFF99FF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</xdr:row>
      <xdr:rowOff>95250</xdr:rowOff>
    </xdr:from>
    <xdr:to>
      <xdr:col>8</xdr:col>
      <xdr:colOff>390525</xdr:colOff>
      <xdr:row>7</xdr:row>
      <xdr:rowOff>123825</xdr:rowOff>
    </xdr:to>
    <xdr:sp macro="" textlink="">
      <xdr:nvSpPr>
        <xdr:cNvPr id="2" name="Accolade fermante 1"/>
        <xdr:cNvSpPr/>
      </xdr:nvSpPr>
      <xdr:spPr>
        <a:xfrm>
          <a:off x="6334125" y="600075"/>
          <a:ext cx="323850" cy="1238250"/>
        </a:xfrm>
        <a:prstGeom prst="rightBrac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28575</xdr:colOff>
      <xdr:row>11</xdr:row>
      <xdr:rowOff>95250</xdr:rowOff>
    </xdr:from>
    <xdr:to>
      <xdr:col>8</xdr:col>
      <xdr:colOff>352425</xdr:colOff>
      <xdr:row>17</xdr:row>
      <xdr:rowOff>123825</xdr:rowOff>
    </xdr:to>
    <xdr:sp macro="" textlink="">
      <xdr:nvSpPr>
        <xdr:cNvPr id="3" name="Accolade fermante 2"/>
        <xdr:cNvSpPr/>
      </xdr:nvSpPr>
      <xdr:spPr>
        <a:xfrm>
          <a:off x="6296025" y="2619375"/>
          <a:ext cx="323850" cy="1238250"/>
        </a:xfrm>
        <a:prstGeom prst="rightBrac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28575</xdr:colOff>
      <xdr:row>20</xdr:row>
      <xdr:rowOff>85725</xdr:rowOff>
    </xdr:from>
    <xdr:to>
      <xdr:col>8</xdr:col>
      <xdr:colOff>352425</xdr:colOff>
      <xdr:row>27</xdr:row>
      <xdr:rowOff>152400</xdr:rowOff>
    </xdr:to>
    <xdr:sp macro="" textlink="">
      <xdr:nvSpPr>
        <xdr:cNvPr id="4" name="Accolade fermante 3"/>
        <xdr:cNvSpPr/>
      </xdr:nvSpPr>
      <xdr:spPr>
        <a:xfrm>
          <a:off x="6296025" y="4419600"/>
          <a:ext cx="323850" cy="1466850"/>
        </a:xfrm>
        <a:prstGeom prst="rightBrac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142875</xdr:colOff>
      <xdr:row>22</xdr:row>
      <xdr:rowOff>161925</xdr:rowOff>
    </xdr:from>
    <xdr:to>
      <xdr:col>6</xdr:col>
      <xdr:colOff>638175</xdr:colOff>
      <xdr:row>24</xdr:row>
      <xdr:rowOff>38100</xdr:rowOff>
    </xdr:to>
    <xdr:sp macro="" textlink="">
      <xdr:nvSpPr>
        <xdr:cNvPr id="5" name="Ellipse 4"/>
        <xdr:cNvSpPr/>
      </xdr:nvSpPr>
      <xdr:spPr>
        <a:xfrm>
          <a:off x="4886325" y="4895850"/>
          <a:ext cx="495300" cy="2762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133350</xdr:colOff>
      <xdr:row>24</xdr:row>
      <xdr:rowOff>152400</xdr:rowOff>
    </xdr:from>
    <xdr:to>
      <xdr:col>5</xdr:col>
      <xdr:colOff>628650</xdr:colOff>
      <xdr:row>26</xdr:row>
      <xdr:rowOff>28575</xdr:rowOff>
    </xdr:to>
    <xdr:sp macro="" textlink="">
      <xdr:nvSpPr>
        <xdr:cNvPr id="6" name="Ellipse 5"/>
        <xdr:cNvSpPr/>
      </xdr:nvSpPr>
      <xdr:spPr>
        <a:xfrm>
          <a:off x="4114800" y="5286375"/>
          <a:ext cx="495300" cy="2762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657225</xdr:colOff>
      <xdr:row>23</xdr:row>
      <xdr:rowOff>133350</xdr:rowOff>
    </xdr:from>
    <xdr:to>
      <xdr:col>8</xdr:col>
      <xdr:colOff>695325</xdr:colOff>
      <xdr:row>26</xdr:row>
      <xdr:rowOff>9525</xdr:rowOff>
    </xdr:to>
    <xdr:cxnSp macro="">
      <xdr:nvCxnSpPr>
        <xdr:cNvPr id="8" name="Connecteur droit avec flèche 7"/>
        <xdr:cNvCxnSpPr/>
      </xdr:nvCxnSpPr>
      <xdr:spPr>
        <a:xfrm>
          <a:off x="5400675" y="5067300"/>
          <a:ext cx="156210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619126</xdr:colOff>
      <xdr:row>23</xdr:row>
      <xdr:rowOff>190500</xdr:rowOff>
    </xdr:from>
    <xdr:to>
      <xdr:col>6</xdr:col>
      <xdr:colOff>190500</xdr:colOff>
      <xdr:row>25</xdr:row>
      <xdr:rowOff>19050</xdr:rowOff>
    </xdr:to>
    <xdr:cxnSp macro="">
      <xdr:nvCxnSpPr>
        <xdr:cNvPr id="10" name="Connecteur droit avec flèche 9"/>
        <xdr:cNvCxnSpPr/>
      </xdr:nvCxnSpPr>
      <xdr:spPr>
        <a:xfrm flipH="1">
          <a:off x="4600576" y="5124450"/>
          <a:ext cx="333374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25</xdr:row>
      <xdr:rowOff>171450</xdr:rowOff>
    </xdr:from>
    <xdr:to>
      <xdr:col>8</xdr:col>
      <xdr:colOff>666750</xdr:colOff>
      <xdr:row>26</xdr:row>
      <xdr:rowOff>142875</xdr:rowOff>
    </xdr:to>
    <xdr:cxnSp macro="">
      <xdr:nvCxnSpPr>
        <xdr:cNvPr id="14" name="Connecteur droit avec flèche 13"/>
        <xdr:cNvCxnSpPr/>
      </xdr:nvCxnSpPr>
      <xdr:spPr>
        <a:xfrm>
          <a:off x="4619625" y="5505450"/>
          <a:ext cx="23145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123825</xdr:colOff>
      <xdr:row>31</xdr:row>
      <xdr:rowOff>123825</xdr:rowOff>
    </xdr:from>
    <xdr:to>
      <xdr:col>8</xdr:col>
      <xdr:colOff>447675</xdr:colOff>
      <xdr:row>69</xdr:row>
      <xdr:rowOff>85725</xdr:rowOff>
    </xdr:to>
    <xdr:sp macro="" textlink="">
      <xdr:nvSpPr>
        <xdr:cNvPr id="20" name="Accolade fermante 19"/>
        <xdr:cNvSpPr/>
      </xdr:nvSpPr>
      <xdr:spPr>
        <a:xfrm>
          <a:off x="6391275" y="6667500"/>
          <a:ext cx="323850" cy="7581900"/>
        </a:xfrm>
        <a:prstGeom prst="rightBrac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7030A0"/>
  </sheetPr>
  <dimension ref="A1:Y169"/>
  <sheetViews>
    <sheetView workbookViewId="0">
      <selection activeCell="F1" sqref="F1:F1048576"/>
    </sheetView>
  </sheetViews>
  <sheetFormatPr baseColWidth="10" defaultColWidth="6.7109375" defaultRowHeight="18" customHeight="1"/>
  <cols>
    <col min="1" max="1" width="6.7109375" style="11"/>
    <col min="2" max="2" width="16.7109375" style="11" customWidth="1"/>
    <col min="3" max="4" width="14.7109375" style="11" customWidth="1"/>
    <col min="5" max="5" width="6.7109375" style="1"/>
    <col min="6" max="6" width="16.7109375" style="27" customWidth="1"/>
    <col min="7" max="12" width="6.7109375" style="1"/>
    <col min="13" max="13" width="6.7109375" style="1" customWidth="1"/>
    <col min="14" max="15" width="6.7109375" style="1" hidden="1" customWidth="1"/>
    <col min="16" max="17" width="15.7109375" style="1" hidden="1" customWidth="1"/>
    <col min="18" max="18" width="8.7109375" style="2" customWidth="1"/>
    <col min="19" max="24" width="6.7109375" style="1"/>
    <col min="25" max="25" width="6.7109375" style="1" customWidth="1"/>
    <col min="26" max="16384" width="6.7109375" style="1"/>
  </cols>
  <sheetData>
    <row r="1" spans="2:25" ht="18" customHeight="1" thickBot="1">
      <c r="F1" s="26" t="s">
        <v>17</v>
      </c>
      <c r="N1" s="89">
        <v>2017</v>
      </c>
      <c r="O1" s="92">
        <f>IF(N1="","",FLOOR(DAY(MINUTE(N1/38)/2+56)&amp;"/5/"&amp;N1,7)-34)</f>
        <v>42841</v>
      </c>
      <c r="P1" s="33" t="s">
        <v>5</v>
      </c>
      <c r="Q1" s="31">
        <f>IF($N1="","",DATE($N1,1,1))</f>
        <v>42736</v>
      </c>
    </row>
    <row r="2" spans="2:25" s="11" customFormat="1" ht="18" customHeight="1" thickBot="1">
      <c r="F2" s="28"/>
      <c r="N2" s="90"/>
      <c r="O2" s="93" t="e">
        <f>IF(#REF!="","",FLOOR(DAY(MINUTE(#REF!/38)/2+56)&amp;"/5/"&amp;#REF!,7)-34)</f>
        <v>#REF!</v>
      </c>
      <c r="P2" s="34" t="s">
        <v>6</v>
      </c>
      <c r="Q2" s="25">
        <f>IF($O1="","",$O1-2)</f>
        <v>42839</v>
      </c>
      <c r="R2" s="2"/>
    </row>
    <row r="3" spans="2:25" ht="18" customHeight="1">
      <c r="B3" s="96" t="s">
        <v>18</v>
      </c>
      <c r="C3" s="97"/>
      <c r="D3" s="98"/>
      <c r="F3" s="29"/>
      <c r="N3" s="90"/>
      <c r="O3" s="93" t="e">
        <f>IF(#REF!="","",FLOOR(DAY(MINUTE(#REF!/38)/2+56)&amp;"/5/"&amp;#REF!,7)-34)</f>
        <v>#REF!</v>
      </c>
      <c r="P3" s="30" t="s">
        <v>7</v>
      </c>
      <c r="Q3" s="24">
        <f>IF($O1="","",$O1+1)</f>
        <v>42842</v>
      </c>
    </row>
    <row r="4" spans="2:25" ht="18" customHeight="1" thickBot="1">
      <c r="B4" s="5"/>
      <c r="C4" s="6"/>
      <c r="D4" s="7"/>
      <c r="F4" s="29"/>
      <c r="N4" s="90"/>
      <c r="O4" s="93" t="e">
        <f>IF(#REF!="","",FLOOR(DAY(MINUTE(#REF!/38)/2+56)&amp;"/5/"&amp;#REF!,7)-34)</f>
        <v>#REF!</v>
      </c>
      <c r="P4" s="30" t="s">
        <v>8</v>
      </c>
      <c r="Q4" s="24">
        <f>IF($N1="","",DATE($N1,5,1))</f>
        <v>42856</v>
      </c>
    </row>
    <row r="5" spans="2:25" ht="18" customHeight="1" thickBot="1">
      <c r="B5" s="8" t="s">
        <v>19</v>
      </c>
      <c r="C5" s="9" t="s">
        <v>20</v>
      </c>
      <c r="D5" s="9" t="s">
        <v>21</v>
      </c>
      <c r="F5" s="29"/>
      <c r="N5" s="90"/>
      <c r="O5" s="93" t="e">
        <f>IF(#REF!="","",FLOOR(DAY(MINUTE(#REF!/38)/2+56)&amp;"/5/"&amp;#REF!,7)-34)</f>
        <v>#REF!</v>
      </c>
      <c r="P5" s="30" t="s">
        <v>9</v>
      </c>
      <c r="Q5" s="24">
        <f>IF($N1="","",DATE($N1,5,8))</f>
        <v>42863</v>
      </c>
      <c r="R5" s="13"/>
    </row>
    <row r="6" spans="2:25" ht="18" customHeight="1">
      <c r="B6" s="72" t="s">
        <v>22</v>
      </c>
      <c r="C6" s="74">
        <v>0.33333333333333331</v>
      </c>
      <c r="D6" s="75">
        <v>0.70833333333333337</v>
      </c>
      <c r="F6" s="29"/>
      <c r="N6" s="90"/>
      <c r="O6" s="93" t="e">
        <f>IF(#REF!="","",FLOOR(DAY(MINUTE(#REF!/38)/2+56)&amp;"/5/"&amp;#REF!,7)-34)</f>
        <v>#REF!</v>
      </c>
      <c r="P6" s="30" t="s">
        <v>10</v>
      </c>
      <c r="Q6" s="24">
        <f>IF($O1="","",$O1+39)</f>
        <v>42880</v>
      </c>
    </row>
    <row r="7" spans="2:25" ht="18" customHeight="1">
      <c r="B7" s="10" t="s">
        <v>23</v>
      </c>
      <c r="C7" s="76">
        <v>0.20486111111111113</v>
      </c>
      <c r="D7" s="77">
        <v>0.54722222222222217</v>
      </c>
      <c r="F7" s="29"/>
      <c r="N7" s="90"/>
      <c r="O7" s="94" t="s">
        <v>16</v>
      </c>
      <c r="P7" s="30" t="s">
        <v>11</v>
      </c>
      <c r="Q7" s="24">
        <f>IF($O1="","",$O1+50)</f>
        <v>42891</v>
      </c>
    </row>
    <row r="8" spans="2:25" ht="18" customHeight="1">
      <c r="B8" s="10" t="s">
        <v>24</v>
      </c>
      <c r="C8" s="76">
        <v>0.53819444444444442</v>
      </c>
      <c r="D8" s="77">
        <v>0.88055555555555554</v>
      </c>
      <c r="F8" s="29"/>
      <c r="N8" s="90"/>
      <c r="O8" s="94"/>
      <c r="P8" s="30" t="s">
        <v>12</v>
      </c>
      <c r="Q8" s="24">
        <f>IF(N$1="","",DATE($N1,7,14))</f>
        <v>42930</v>
      </c>
    </row>
    <row r="9" spans="2:25" ht="18" customHeight="1">
      <c r="B9" s="10" t="s">
        <v>25</v>
      </c>
      <c r="C9" s="76">
        <v>0.87152777777777779</v>
      </c>
      <c r="D9" s="77">
        <v>1.213888888888889</v>
      </c>
      <c r="F9" s="57"/>
      <c r="N9" s="90"/>
      <c r="O9" s="94"/>
      <c r="P9" s="30" t="s">
        <v>13</v>
      </c>
      <c r="Q9" s="24">
        <f>IF($N1="","",DATE($N1,8,15))</f>
        <v>42962</v>
      </c>
    </row>
    <row r="10" spans="2:25" ht="18" customHeight="1">
      <c r="B10" s="10" t="s">
        <v>26</v>
      </c>
      <c r="C10" s="76">
        <v>0.33333333333333331</v>
      </c>
      <c r="D10" s="77">
        <v>0.70833333333333337</v>
      </c>
      <c r="N10" s="90"/>
      <c r="O10" s="94"/>
      <c r="P10" s="30" t="s">
        <v>14</v>
      </c>
      <c r="Q10" s="24">
        <f>IF($N1="","",DATE($N1,11,1))</f>
        <v>43040</v>
      </c>
    </row>
    <row r="11" spans="2:25" ht="18" customHeight="1">
      <c r="B11" s="10" t="s">
        <v>27</v>
      </c>
      <c r="C11" s="76">
        <v>0.33333333333333331</v>
      </c>
      <c r="D11" s="77">
        <v>0.70833333333333337</v>
      </c>
      <c r="N11" s="90"/>
      <c r="O11" s="94"/>
      <c r="P11" s="30" t="s">
        <v>15</v>
      </c>
      <c r="Q11" s="24">
        <f>IF($N1="","",DATE($N1,11,11))</f>
        <v>43050</v>
      </c>
      <c r="Y11" s="11"/>
    </row>
    <row r="12" spans="2:25" ht="18" customHeight="1" thickBot="1">
      <c r="B12" s="73" t="s">
        <v>28</v>
      </c>
      <c r="C12" s="78">
        <v>0.33333333333333331</v>
      </c>
      <c r="D12" s="79">
        <v>0.70833333333333337</v>
      </c>
      <c r="N12" s="90"/>
      <c r="O12" s="94"/>
      <c r="P12" s="30" t="s">
        <v>3</v>
      </c>
      <c r="Q12" s="24">
        <f>IF($N1="","",DATE($N1,12,25))</f>
        <v>43094</v>
      </c>
      <c r="Y12" s="14"/>
    </row>
    <row r="13" spans="2:25" ht="18" customHeight="1" thickBot="1">
      <c r="B13" s="69"/>
      <c r="C13" s="70"/>
      <c r="D13" s="70"/>
      <c r="N13" s="91"/>
      <c r="O13" s="95"/>
      <c r="P13" s="35" t="s">
        <v>4</v>
      </c>
      <c r="Q13" s="32">
        <f>IF($N1="","",DATE($N1,12,26))</f>
        <v>43095</v>
      </c>
      <c r="Y13" s="11"/>
    </row>
    <row r="14" spans="2:25" ht="18" customHeight="1">
      <c r="B14" s="69"/>
      <c r="C14" s="70"/>
      <c r="D14" s="70"/>
      <c r="N14" s="89">
        <f>N1+1</f>
        <v>2018</v>
      </c>
      <c r="O14" s="92">
        <f>IF(N14="","",FLOOR(DAY(MINUTE(N14/38)/2+56)&amp;"/5/"&amp;N14,7)-34)</f>
        <v>43191</v>
      </c>
      <c r="P14" s="33" t="s">
        <v>5</v>
      </c>
      <c r="Q14" s="31">
        <f>IF($N14="","",DATE($N14,1,1))</f>
        <v>43101</v>
      </c>
      <c r="Y14" s="11"/>
    </row>
    <row r="15" spans="2:25" ht="18" customHeight="1">
      <c r="B15" s="71"/>
      <c r="C15" s="70"/>
      <c r="D15" s="70"/>
      <c r="N15" s="90"/>
      <c r="O15" s="93" t="e">
        <f>IF(#REF!="","",FLOOR(DAY(MINUTE(#REF!/38)/2+56)&amp;"/5/"&amp;#REF!,7)-34)</f>
        <v>#REF!</v>
      </c>
      <c r="P15" s="34" t="s">
        <v>6</v>
      </c>
      <c r="Q15" s="25">
        <f>IF($O14="","",$O14-2)</f>
        <v>43189</v>
      </c>
      <c r="Y15" s="11"/>
    </row>
    <row r="16" spans="2:25" ht="18" customHeight="1" thickBot="1">
      <c r="B16" s="12"/>
      <c r="C16" s="12"/>
      <c r="D16" s="12"/>
      <c r="N16" s="90"/>
      <c r="O16" s="93" t="e">
        <f>IF(#REF!="","",FLOOR(DAY(MINUTE(#REF!/38)/2+56)&amp;"/5/"&amp;#REF!,7)-34)</f>
        <v>#REF!</v>
      </c>
      <c r="P16" s="30" t="s">
        <v>7</v>
      </c>
      <c r="Q16" s="24">
        <f>IF($O14="","",$O14+1)</f>
        <v>43192</v>
      </c>
      <c r="Y16" s="11"/>
    </row>
    <row r="17" spans="2:25" ht="18" customHeight="1" thickBot="1">
      <c r="B17" s="99" t="s">
        <v>29</v>
      </c>
      <c r="C17" s="100"/>
      <c r="D17" s="18"/>
      <c r="N17" s="90"/>
      <c r="O17" s="93" t="e">
        <f>IF(#REF!="","",FLOOR(DAY(MINUTE(#REF!/38)/2+56)&amp;"/5/"&amp;#REF!,7)-34)</f>
        <v>#REF!</v>
      </c>
      <c r="P17" s="30" t="s">
        <v>8</v>
      </c>
      <c r="Q17" s="24">
        <f>IF($N14="","",DATE($N14,5,1))</f>
        <v>43221</v>
      </c>
      <c r="Y17" s="11"/>
    </row>
    <row r="18" spans="2:25" ht="18" customHeight="1" thickBot="1">
      <c r="N18" s="90"/>
      <c r="O18" s="93" t="e">
        <f>IF(#REF!="","",FLOOR(DAY(MINUTE(#REF!/38)/2+56)&amp;"/5/"&amp;#REF!,7)-34)</f>
        <v>#REF!</v>
      </c>
      <c r="P18" s="30" t="s">
        <v>9</v>
      </c>
      <c r="Q18" s="24">
        <f>IF($N14="","",DATE($N14,5,8))</f>
        <v>43228</v>
      </c>
    </row>
    <row r="19" spans="2:25" ht="18" customHeight="1" thickBot="1">
      <c r="B19" s="99" t="s">
        <v>54</v>
      </c>
      <c r="C19" s="100"/>
      <c r="D19" s="18"/>
      <c r="N19" s="90"/>
      <c r="O19" s="93" t="e">
        <f>IF(#REF!="","",FLOOR(DAY(MINUTE(#REF!/38)/2+56)&amp;"/5/"&amp;#REF!,7)-34)</f>
        <v>#REF!</v>
      </c>
      <c r="P19" s="30" t="s">
        <v>10</v>
      </c>
      <c r="Q19" s="24">
        <f>IF($O14="","",$O14+39)</f>
        <v>43230</v>
      </c>
    </row>
    <row r="20" spans="2:25" ht="18" customHeight="1">
      <c r="N20" s="90"/>
      <c r="O20" s="94" t="s">
        <v>16</v>
      </c>
      <c r="P20" s="30" t="s">
        <v>11</v>
      </c>
      <c r="Q20" s="24">
        <f>IF($O14="","",$O14+50)</f>
        <v>43241</v>
      </c>
    </row>
    <row r="21" spans="2:25" ht="18" customHeight="1">
      <c r="N21" s="90"/>
      <c r="O21" s="94"/>
      <c r="P21" s="30" t="s">
        <v>12</v>
      </c>
      <c r="Q21" s="24">
        <f>IF(N$1="","",DATE($N14,7,14))</f>
        <v>43295</v>
      </c>
    </row>
    <row r="22" spans="2:25" ht="18" customHeight="1">
      <c r="N22" s="90"/>
      <c r="O22" s="94"/>
      <c r="P22" s="30" t="s">
        <v>13</v>
      </c>
      <c r="Q22" s="24">
        <f>IF($N14="","",DATE($N14,8,15))</f>
        <v>43327</v>
      </c>
    </row>
    <row r="23" spans="2:25" ht="18" customHeight="1">
      <c r="F23" s="29"/>
      <c r="N23" s="90"/>
      <c r="O23" s="94"/>
      <c r="P23" s="30" t="s">
        <v>14</v>
      </c>
      <c r="Q23" s="24">
        <f>IF($N14="","",DATE($N14,11,1))</f>
        <v>43405</v>
      </c>
    </row>
    <row r="24" spans="2:25" ht="18" customHeight="1">
      <c r="N24" s="90"/>
      <c r="O24" s="94"/>
      <c r="P24" s="30" t="s">
        <v>15</v>
      </c>
      <c r="Q24" s="24">
        <f>IF($N14="","",DATE($N14,11,11))</f>
        <v>43415</v>
      </c>
    </row>
    <row r="25" spans="2:25" ht="18" customHeight="1">
      <c r="N25" s="90"/>
      <c r="O25" s="94"/>
      <c r="P25" s="30" t="s">
        <v>3</v>
      </c>
      <c r="Q25" s="24">
        <f>IF($N14="","",DATE($N14,12,25))</f>
        <v>43459</v>
      </c>
    </row>
    <row r="26" spans="2:25" ht="18" customHeight="1" thickBot="1">
      <c r="N26" s="91"/>
      <c r="O26" s="95"/>
      <c r="P26" s="35" t="s">
        <v>4</v>
      </c>
      <c r="Q26" s="32">
        <f>IF($N14="","",DATE($N14,12,26))</f>
        <v>43460</v>
      </c>
    </row>
    <row r="27" spans="2:25" ht="18" customHeight="1">
      <c r="N27" s="89">
        <f>N14+1</f>
        <v>2019</v>
      </c>
      <c r="O27" s="92">
        <f>IF(N27="","",FLOOR(DAY(MINUTE(N27/38)/2+56)&amp;"/5/"&amp;N27,7)-34)</f>
        <v>43576</v>
      </c>
      <c r="P27" s="33" t="s">
        <v>5</v>
      </c>
      <c r="Q27" s="31">
        <f>IF($N27="","",DATE($N27,1,1))</f>
        <v>43466</v>
      </c>
    </row>
    <row r="28" spans="2:25" ht="18" customHeight="1">
      <c r="N28" s="90"/>
      <c r="O28" s="93" t="e">
        <f>IF(#REF!="","",FLOOR(DAY(MINUTE(#REF!/38)/2+56)&amp;"/5/"&amp;#REF!,7)-34)</f>
        <v>#REF!</v>
      </c>
      <c r="P28" s="34" t="s">
        <v>6</v>
      </c>
      <c r="Q28" s="25">
        <f>IF($O27="","",$O27-2)</f>
        <v>43574</v>
      </c>
    </row>
    <row r="29" spans="2:25" ht="18" customHeight="1">
      <c r="N29" s="90"/>
      <c r="O29" s="93" t="e">
        <f>IF(#REF!="","",FLOOR(DAY(MINUTE(#REF!/38)/2+56)&amp;"/5/"&amp;#REF!,7)-34)</f>
        <v>#REF!</v>
      </c>
      <c r="P29" s="30" t="s">
        <v>7</v>
      </c>
      <c r="Q29" s="24">
        <f>IF($O27="","",$O27+1)</f>
        <v>43577</v>
      </c>
    </row>
    <row r="30" spans="2:25" ht="18" customHeight="1">
      <c r="N30" s="90"/>
      <c r="O30" s="93" t="e">
        <f>IF(#REF!="","",FLOOR(DAY(MINUTE(#REF!/38)/2+56)&amp;"/5/"&amp;#REF!,7)-34)</f>
        <v>#REF!</v>
      </c>
      <c r="P30" s="30" t="s">
        <v>8</v>
      </c>
      <c r="Q30" s="24">
        <f>IF($N27="","",DATE($N27,5,1))</f>
        <v>43586</v>
      </c>
    </row>
    <row r="31" spans="2:25" ht="18" customHeight="1">
      <c r="N31" s="90"/>
      <c r="O31" s="93" t="e">
        <f>IF(#REF!="","",FLOOR(DAY(MINUTE(#REF!/38)/2+56)&amp;"/5/"&amp;#REF!,7)-34)</f>
        <v>#REF!</v>
      </c>
      <c r="P31" s="30" t="s">
        <v>9</v>
      </c>
      <c r="Q31" s="24">
        <f>IF($N27="","",DATE($N27,5,8))</f>
        <v>43593</v>
      </c>
    </row>
    <row r="32" spans="2:25" ht="18" customHeight="1">
      <c r="N32" s="90"/>
      <c r="O32" s="93" t="e">
        <f>IF(#REF!="","",FLOOR(DAY(MINUTE(#REF!/38)/2+56)&amp;"/5/"&amp;#REF!,7)-34)</f>
        <v>#REF!</v>
      </c>
      <c r="P32" s="30" t="s">
        <v>10</v>
      </c>
      <c r="Q32" s="24">
        <f>IF($O27="","",$O27+39)</f>
        <v>43615</v>
      </c>
    </row>
    <row r="33" spans="14:17" ht="18" customHeight="1">
      <c r="N33" s="90"/>
      <c r="O33" s="94" t="s">
        <v>16</v>
      </c>
      <c r="P33" s="30" t="s">
        <v>11</v>
      </c>
      <c r="Q33" s="24">
        <f>IF($O27="","",$O27+50)</f>
        <v>43626</v>
      </c>
    </row>
    <row r="34" spans="14:17" ht="18" customHeight="1">
      <c r="N34" s="90"/>
      <c r="O34" s="94"/>
      <c r="P34" s="30" t="s">
        <v>12</v>
      </c>
      <c r="Q34" s="24">
        <f>IF(N$1="","",DATE($N27,7,14))</f>
        <v>43660</v>
      </c>
    </row>
    <row r="35" spans="14:17" ht="18" customHeight="1">
      <c r="N35" s="90"/>
      <c r="O35" s="94"/>
      <c r="P35" s="30" t="s">
        <v>13</v>
      </c>
      <c r="Q35" s="24">
        <f>IF($N27="","",DATE($N27,8,15))</f>
        <v>43692</v>
      </c>
    </row>
    <row r="36" spans="14:17" ht="18" customHeight="1">
      <c r="N36" s="90"/>
      <c r="O36" s="94"/>
      <c r="P36" s="30" t="s">
        <v>14</v>
      </c>
      <c r="Q36" s="24">
        <f>IF($N27="","",DATE($N27,11,1))</f>
        <v>43770</v>
      </c>
    </row>
    <row r="37" spans="14:17" ht="18" customHeight="1">
      <c r="N37" s="90"/>
      <c r="O37" s="94"/>
      <c r="P37" s="30" t="s">
        <v>15</v>
      </c>
      <c r="Q37" s="24">
        <f>IF($N27="","",DATE($N27,11,11))</f>
        <v>43780</v>
      </c>
    </row>
    <row r="38" spans="14:17" ht="18" customHeight="1">
      <c r="N38" s="90"/>
      <c r="O38" s="94"/>
      <c r="P38" s="30" t="s">
        <v>3</v>
      </c>
      <c r="Q38" s="24">
        <f>IF($N27="","",DATE($N27,12,25))</f>
        <v>43824</v>
      </c>
    </row>
    <row r="39" spans="14:17" ht="18" customHeight="1" thickBot="1">
      <c r="N39" s="91"/>
      <c r="O39" s="95"/>
      <c r="P39" s="35" t="s">
        <v>4</v>
      </c>
      <c r="Q39" s="32">
        <f>IF($N27="","",DATE($N27,12,26))</f>
        <v>43825</v>
      </c>
    </row>
    <row r="40" spans="14:17" ht="18" customHeight="1">
      <c r="N40" s="89">
        <f>N27+1</f>
        <v>2020</v>
      </c>
      <c r="O40" s="92">
        <f>IF(N40="","",FLOOR(DAY(MINUTE(N40/38)/2+56)&amp;"/5/"&amp;N40,7)-34)</f>
        <v>43933</v>
      </c>
      <c r="P40" s="33" t="s">
        <v>5</v>
      </c>
      <c r="Q40" s="31">
        <f>IF($N40="","",DATE($N40,1,1))</f>
        <v>43831</v>
      </c>
    </row>
    <row r="41" spans="14:17" ht="18" customHeight="1">
      <c r="N41" s="90"/>
      <c r="O41" s="93" t="e">
        <f>IF(#REF!="","",FLOOR(DAY(MINUTE(#REF!/38)/2+56)&amp;"/5/"&amp;#REF!,7)-34)</f>
        <v>#REF!</v>
      </c>
      <c r="P41" s="34" t="s">
        <v>6</v>
      </c>
      <c r="Q41" s="25">
        <f>IF($O40="","",$O40-2)</f>
        <v>43931</v>
      </c>
    </row>
    <row r="42" spans="14:17" ht="18" customHeight="1">
      <c r="N42" s="90"/>
      <c r="O42" s="93" t="e">
        <f>IF(#REF!="","",FLOOR(DAY(MINUTE(#REF!/38)/2+56)&amp;"/5/"&amp;#REF!,7)-34)</f>
        <v>#REF!</v>
      </c>
      <c r="P42" s="30" t="s">
        <v>7</v>
      </c>
      <c r="Q42" s="24">
        <f>IF($O40="","",$O40+1)</f>
        <v>43934</v>
      </c>
    </row>
    <row r="43" spans="14:17" ht="18" customHeight="1">
      <c r="N43" s="90"/>
      <c r="O43" s="93" t="e">
        <f>IF(#REF!="","",FLOOR(DAY(MINUTE(#REF!/38)/2+56)&amp;"/5/"&amp;#REF!,7)-34)</f>
        <v>#REF!</v>
      </c>
      <c r="P43" s="30" t="s">
        <v>8</v>
      </c>
      <c r="Q43" s="24">
        <f>IF($N40="","",DATE($N40,5,1))</f>
        <v>43952</v>
      </c>
    </row>
    <row r="44" spans="14:17" ht="18" customHeight="1">
      <c r="N44" s="90"/>
      <c r="O44" s="93" t="e">
        <f>IF(#REF!="","",FLOOR(DAY(MINUTE(#REF!/38)/2+56)&amp;"/5/"&amp;#REF!,7)-34)</f>
        <v>#REF!</v>
      </c>
      <c r="P44" s="30" t="s">
        <v>9</v>
      </c>
      <c r="Q44" s="24">
        <f>IF($N40="","",DATE($N40,5,8))</f>
        <v>43959</v>
      </c>
    </row>
    <row r="45" spans="14:17" ht="18" customHeight="1">
      <c r="N45" s="90"/>
      <c r="O45" s="93" t="e">
        <f>IF(#REF!="","",FLOOR(DAY(MINUTE(#REF!/38)/2+56)&amp;"/5/"&amp;#REF!,7)-34)</f>
        <v>#REF!</v>
      </c>
      <c r="P45" s="30" t="s">
        <v>10</v>
      </c>
      <c r="Q45" s="24">
        <f>IF($O40="","",$O40+39)</f>
        <v>43972</v>
      </c>
    </row>
    <row r="46" spans="14:17" ht="18" customHeight="1">
      <c r="N46" s="90"/>
      <c r="O46" s="94" t="s">
        <v>16</v>
      </c>
      <c r="P46" s="30" t="s">
        <v>11</v>
      </c>
      <c r="Q46" s="24">
        <f>IF($O40="","",$O40+50)</f>
        <v>43983</v>
      </c>
    </row>
    <row r="47" spans="14:17" ht="18" customHeight="1">
      <c r="N47" s="90"/>
      <c r="O47" s="94"/>
      <c r="P47" s="30" t="s">
        <v>12</v>
      </c>
      <c r="Q47" s="24">
        <f>IF(N$1="","",DATE($N40,7,14))</f>
        <v>44026</v>
      </c>
    </row>
    <row r="48" spans="14:17" ht="18" customHeight="1">
      <c r="N48" s="90"/>
      <c r="O48" s="94"/>
      <c r="P48" s="30" t="s">
        <v>13</v>
      </c>
      <c r="Q48" s="24">
        <f>IF($N40="","",DATE($N40,8,15))</f>
        <v>44058</v>
      </c>
    </row>
    <row r="49" spans="14:17" ht="18" customHeight="1">
      <c r="N49" s="90"/>
      <c r="O49" s="94"/>
      <c r="P49" s="30" t="s">
        <v>14</v>
      </c>
      <c r="Q49" s="24">
        <f>IF($N40="","",DATE($N40,11,1))</f>
        <v>44136</v>
      </c>
    </row>
    <row r="50" spans="14:17" ht="18" customHeight="1">
      <c r="N50" s="90"/>
      <c r="O50" s="94"/>
      <c r="P50" s="30" t="s">
        <v>15</v>
      </c>
      <c r="Q50" s="24">
        <f>IF($N40="","",DATE($N40,11,11))</f>
        <v>44146</v>
      </c>
    </row>
    <row r="51" spans="14:17" ht="18" customHeight="1">
      <c r="N51" s="90"/>
      <c r="O51" s="94"/>
      <c r="P51" s="30" t="s">
        <v>3</v>
      </c>
      <c r="Q51" s="24">
        <f>IF($N40="","",DATE($N40,12,25))</f>
        <v>44190</v>
      </c>
    </row>
    <row r="52" spans="14:17" ht="18" customHeight="1" thickBot="1">
      <c r="N52" s="91"/>
      <c r="O52" s="95"/>
      <c r="P52" s="35" t="s">
        <v>4</v>
      </c>
      <c r="Q52" s="32">
        <f>IF($N40="","",DATE($N40,12,26))</f>
        <v>44191</v>
      </c>
    </row>
    <row r="53" spans="14:17" ht="18" customHeight="1">
      <c r="N53" s="89">
        <f>N40+1</f>
        <v>2021</v>
      </c>
      <c r="O53" s="92">
        <f>IF(N53="","",FLOOR(DAY(MINUTE(N53/38)/2+56)&amp;"/5/"&amp;N53,7)-34)</f>
        <v>44290</v>
      </c>
      <c r="P53" s="33" t="s">
        <v>5</v>
      </c>
      <c r="Q53" s="31">
        <f>IF($N53="","",DATE($N53,1,1))</f>
        <v>44197</v>
      </c>
    </row>
    <row r="54" spans="14:17" ht="18" customHeight="1">
      <c r="N54" s="90"/>
      <c r="O54" s="93" t="e">
        <f>IF(#REF!="","",FLOOR(DAY(MINUTE(#REF!/38)/2+56)&amp;"/5/"&amp;#REF!,7)-34)</f>
        <v>#REF!</v>
      </c>
      <c r="P54" s="34" t="s">
        <v>6</v>
      </c>
      <c r="Q54" s="25">
        <f>IF($O53="","",$O53-2)</f>
        <v>44288</v>
      </c>
    </row>
    <row r="55" spans="14:17" ht="18" customHeight="1">
      <c r="N55" s="90"/>
      <c r="O55" s="93" t="e">
        <f>IF(#REF!="","",FLOOR(DAY(MINUTE(#REF!/38)/2+56)&amp;"/5/"&amp;#REF!,7)-34)</f>
        <v>#REF!</v>
      </c>
      <c r="P55" s="30" t="s">
        <v>7</v>
      </c>
      <c r="Q55" s="24">
        <f>IF($O53="","",$O53+1)</f>
        <v>44291</v>
      </c>
    </row>
    <row r="56" spans="14:17" ht="18" customHeight="1">
      <c r="N56" s="90"/>
      <c r="O56" s="93" t="e">
        <f>IF(#REF!="","",FLOOR(DAY(MINUTE(#REF!/38)/2+56)&amp;"/5/"&amp;#REF!,7)-34)</f>
        <v>#REF!</v>
      </c>
      <c r="P56" s="30" t="s">
        <v>8</v>
      </c>
      <c r="Q56" s="24">
        <f>IF($N53="","",DATE($N53,5,1))</f>
        <v>44317</v>
      </c>
    </row>
    <row r="57" spans="14:17" ht="18" customHeight="1">
      <c r="N57" s="90"/>
      <c r="O57" s="93" t="e">
        <f>IF(#REF!="","",FLOOR(DAY(MINUTE(#REF!/38)/2+56)&amp;"/5/"&amp;#REF!,7)-34)</f>
        <v>#REF!</v>
      </c>
      <c r="P57" s="30" t="s">
        <v>9</v>
      </c>
      <c r="Q57" s="24">
        <f>IF($N53="","",DATE($N53,5,8))</f>
        <v>44324</v>
      </c>
    </row>
    <row r="58" spans="14:17" ht="18" customHeight="1">
      <c r="N58" s="90"/>
      <c r="O58" s="93" t="e">
        <f>IF(#REF!="","",FLOOR(DAY(MINUTE(#REF!/38)/2+56)&amp;"/5/"&amp;#REF!,7)-34)</f>
        <v>#REF!</v>
      </c>
      <c r="P58" s="30" t="s">
        <v>10</v>
      </c>
      <c r="Q58" s="24">
        <f>IF($O53="","",$O53+39)</f>
        <v>44329</v>
      </c>
    </row>
    <row r="59" spans="14:17" ht="18" customHeight="1">
      <c r="N59" s="90"/>
      <c r="O59" s="94" t="s">
        <v>16</v>
      </c>
      <c r="P59" s="30" t="s">
        <v>11</v>
      </c>
      <c r="Q59" s="24">
        <f>IF($O53="","",$O53+50)</f>
        <v>44340</v>
      </c>
    </row>
    <row r="60" spans="14:17" ht="18" customHeight="1">
      <c r="N60" s="90"/>
      <c r="O60" s="94"/>
      <c r="P60" s="30" t="s">
        <v>12</v>
      </c>
      <c r="Q60" s="24">
        <f>IF(N$1="","",DATE($N53,7,14))</f>
        <v>44391</v>
      </c>
    </row>
    <row r="61" spans="14:17" ht="18" customHeight="1">
      <c r="N61" s="90"/>
      <c r="O61" s="94"/>
      <c r="P61" s="30" t="s">
        <v>13</v>
      </c>
      <c r="Q61" s="24">
        <f>IF($N53="","",DATE($N53,8,15))</f>
        <v>44423</v>
      </c>
    </row>
    <row r="62" spans="14:17" ht="18" customHeight="1">
      <c r="N62" s="90"/>
      <c r="O62" s="94"/>
      <c r="P62" s="30" t="s">
        <v>14</v>
      </c>
      <c r="Q62" s="24">
        <f>IF($N53="","",DATE($N53,11,1))</f>
        <v>44501</v>
      </c>
    </row>
    <row r="63" spans="14:17" ht="18" customHeight="1">
      <c r="N63" s="90"/>
      <c r="O63" s="94"/>
      <c r="P63" s="30" t="s">
        <v>15</v>
      </c>
      <c r="Q63" s="24">
        <f>IF($N53="","",DATE($N53,11,11))</f>
        <v>44511</v>
      </c>
    </row>
    <row r="64" spans="14:17" ht="18" customHeight="1">
      <c r="N64" s="90"/>
      <c r="O64" s="94"/>
      <c r="P64" s="30" t="s">
        <v>3</v>
      </c>
      <c r="Q64" s="24">
        <f>IF($N53="","",DATE($N53,12,25))</f>
        <v>44555</v>
      </c>
    </row>
    <row r="65" spans="14:17" ht="18" customHeight="1" thickBot="1">
      <c r="N65" s="91"/>
      <c r="O65" s="95"/>
      <c r="P65" s="35" t="s">
        <v>4</v>
      </c>
      <c r="Q65" s="32">
        <f>IF($N53="","",DATE($N53,12,26))</f>
        <v>44556</v>
      </c>
    </row>
    <row r="66" spans="14:17" ht="18" customHeight="1">
      <c r="N66" s="89">
        <f>N53+1</f>
        <v>2022</v>
      </c>
      <c r="O66" s="92">
        <f>IF(N66="","",FLOOR(DAY(MINUTE(N66/38)/2+56)&amp;"/5/"&amp;N66,7)-34)</f>
        <v>44668</v>
      </c>
      <c r="P66" s="33" t="s">
        <v>5</v>
      </c>
      <c r="Q66" s="31">
        <f>IF($N66="","",DATE($N66,1,1))</f>
        <v>44562</v>
      </c>
    </row>
    <row r="67" spans="14:17" ht="18" customHeight="1">
      <c r="N67" s="90"/>
      <c r="O67" s="93" t="e">
        <f>IF(#REF!="","",FLOOR(DAY(MINUTE(#REF!/38)/2+56)&amp;"/5/"&amp;#REF!,7)-34)</f>
        <v>#REF!</v>
      </c>
      <c r="P67" s="34" t="s">
        <v>6</v>
      </c>
      <c r="Q67" s="25">
        <f>IF($O66="","",$O66-2)</f>
        <v>44666</v>
      </c>
    </row>
    <row r="68" spans="14:17" ht="18" customHeight="1">
      <c r="N68" s="90"/>
      <c r="O68" s="93" t="e">
        <f>IF(#REF!="","",FLOOR(DAY(MINUTE(#REF!/38)/2+56)&amp;"/5/"&amp;#REF!,7)-34)</f>
        <v>#REF!</v>
      </c>
      <c r="P68" s="30" t="s">
        <v>7</v>
      </c>
      <c r="Q68" s="24">
        <f>IF($O66="","",$O66+1)</f>
        <v>44669</v>
      </c>
    </row>
    <row r="69" spans="14:17" ht="18" customHeight="1">
      <c r="N69" s="90"/>
      <c r="O69" s="93" t="e">
        <f>IF(#REF!="","",FLOOR(DAY(MINUTE(#REF!/38)/2+56)&amp;"/5/"&amp;#REF!,7)-34)</f>
        <v>#REF!</v>
      </c>
      <c r="P69" s="30" t="s">
        <v>8</v>
      </c>
      <c r="Q69" s="24">
        <f>IF($N66="","",DATE($N66,5,1))</f>
        <v>44682</v>
      </c>
    </row>
    <row r="70" spans="14:17" ht="18" customHeight="1">
      <c r="N70" s="90"/>
      <c r="O70" s="93" t="e">
        <f>IF(#REF!="","",FLOOR(DAY(MINUTE(#REF!/38)/2+56)&amp;"/5/"&amp;#REF!,7)-34)</f>
        <v>#REF!</v>
      </c>
      <c r="P70" s="30" t="s">
        <v>9</v>
      </c>
      <c r="Q70" s="24">
        <f>IF($N66="","",DATE($N66,5,8))</f>
        <v>44689</v>
      </c>
    </row>
    <row r="71" spans="14:17" ht="18" customHeight="1">
      <c r="N71" s="90"/>
      <c r="O71" s="93" t="e">
        <f>IF(#REF!="","",FLOOR(DAY(MINUTE(#REF!/38)/2+56)&amp;"/5/"&amp;#REF!,7)-34)</f>
        <v>#REF!</v>
      </c>
      <c r="P71" s="30" t="s">
        <v>10</v>
      </c>
      <c r="Q71" s="24">
        <f>IF($O66="","",$O66+39)</f>
        <v>44707</v>
      </c>
    </row>
    <row r="72" spans="14:17" ht="18" customHeight="1">
      <c r="N72" s="90"/>
      <c r="O72" s="94" t="s">
        <v>16</v>
      </c>
      <c r="P72" s="30" t="s">
        <v>11</v>
      </c>
      <c r="Q72" s="24">
        <f>IF($O66="","",$O66+50)</f>
        <v>44718</v>
      </c>
    </row>
    <row r="73" spans="14:17" ht="18" customHeight="1">
      <c r="N73" s="90"/>
      <c r="O73" s="94"/>
      <c r="P73" s="30" t="s">
        <v>12</v>
      </c>
      <c r="Q73" s="24">
        <f>IF(N$1="","",DATE($N66,7,14))</f>
        <v>44756</v>
      </c>
    </row>
    <row r="74" spans="14:17" ht="18" customHeight="1">
      <c r="N74" s="90"/>
      <c r="O74" s="94"/>
      <c r="P74" s="30" t="s">
        <v>13</v>
      </c>
      <c r="Q74" s="24">
        <f>IF($N66="","",DATE($N66,8,15))</f>
        <v>44788</v>
      </c>
    </row>
    <row r="75" spans="14:17" ht="18" customHeight="1">
      <c r="N75" s="90"/>
      <c r="O75" s="94"/>
      <c r="P75" s="30" t="s">
        <v>14</v>
      </c>
      <c r="Q75" s="24">
        <f>IF($N66="","",DATE($N66,11,1))</f>
        <v>44866</v>
      </c>
    </row>
    <row r="76" spans="14:17" ht="18" customHeight="1">
      <c r="N76" s="90"/>
      <c r="O76" s="94"/>
      <c r="P76" s="30" t="s">
        <v>15</v>
      </c>
      <c r="Q76" s="24">
        <f>IF($N66="","",DATE($N66,11,11))</f>
        <v>44876</v>
      </c>
    </row>
    <row r="77" spans="14:17" ht="18" customHeight="1">
      <c r="N77" s="90"/>
      <c r="O77" s="94"/>
      <c r="P77" s="30" t="s">
        <v>3</v>
      </c>
      <c r="Q77" s="24">
        <f>IF($N66="","",DATE($N66,12,25))</f>
        <v>44920</v>
      </c>
    </row>
    <row r="78" spans="14:17" ht="18" customHeight="1" thickBot="1">
      <c r="N78" s="91"/>
      <c r="O78" s="95"/>
      <c r="P78" s="35" t="s">
        <v>4</v>
      </c>
      <c r="Q78" s="32">
        <f>IF($N66="","",DATE($N66,12,26))</f>
        <v>44921</v>
      </c>
    </row>
    <row r="79" spans="14:17" ht="18" customHeight="1">
      <c r="N79" s="89">
        <f>N66+1</f>
        <v>2023</v>
      </c>
      <c r="O79" s="92">
        <f>IF(N79="","",FLOOR(DAY(MINUTE(N79/38)/2+56)&amp;"/5/"&amp;N79,7)-34)</f>
        <v>45025</v>
      </c>
      <c r="P79" s="33" t="s">
        <v>5</v>
      </c>
      <c r="Q79" s="31">
        <f>IF($N79="","",DATE($N79,1,1))</f>
        <v>44927</v>
      </c>
    </row>
    <row r="80" spans="14:17" ht="18" customHeight="1">
      <c r="N80" s="90"/>
      <c r="O80" s="93" t="e">
        <f>IF(#REF!="","",FLOOR(DAY(MINUTE(#REF!/38)/2+56)&amp;"/5/"&amp;#REF!,7)-34)</f>
        <v>#REF!</v>
      </c>
      <c r="P80" s="34" t="s">
        <v>6</v>
      </c>
      <c r="Q80" s="25">
        <f>IF($O79="","",$O79-2)</f>
        <v>45023</v>
      </c>
    </row>
    <row r="81" spans="14:17" ht="18" customHeight="1">
      <c r="N81" s="90"/>
      <c r="O81" s="93" t="e">
        <f>IF(#REF!="","",FLOOR(DAY(MINUTE(#REF!/38)/2+56)&amp;"/5/"&amp;#REF!,7)-34)</f>
        <v>#REF!</v>
      </c>
      <c r="P81" s="30" t="s">
        <v>7</v>
      </c>
      <c r="Q81" s="24">
        <f>IF($O79="","",$O79+1)</f>
        <v>45026</v>
      </c>
    </row>
    <row r="82" spans="14:17" ht="18" customHeight="1">
      <c r="N82" s="90"/>
      <c r="O82" s="93" t="e">
        <f>IF(#REF!="","",FLOOR(DAY(MINUTE(#REF!/38)/2+56)&amp;"/5/"&amp;#REF!,7)-34)</f>
        <v>#REF!</v>
      </c>
      <c r="P82" s="30" t="s">
        <v>8</v>
      </c>
      <c r="Q82" s="24">
        <f>IF($N79="","",DATE($N79,5,1))</f>
        <v>45047</v>
      </c>
    </row>
    <row r="83" spans="14:17" ht="18" customHeight="1">
      <c r="N83" s="90"/>
      <c r="O83" s="93" t="e">
        <f>IF(#REF!="","",FLOOR(DAY(MINUTE(#REF!/38)/2+56)&amp;"/5/"&amp;#REF!,7)-34)</f>
        <v>#REF!</v>
      </c>
      <c r="P83" s="30" t="s">
        <v>9</v>
      </c>
      <c r="Q83" s="24">
        <f>IF($N79="","",DATE($N79,5,8))</f>
        <v>45054</v>
      </c>
    </row>
    <row r="84" spans="14:17" ht="18" customHeight="1">
      <c r="N84" s="90"/>
      <c r="O84" s="93" t="e">
        <f>IF(#REF!="","",FLOOR(DAY(MINUTE(#REF!/38)/2+56)&amp;"/5/"&amp;#REF!,7)-34)</f>
        <v>#REF!</v>
      </c>
      <c r="P84" s="30" t="s">
        <v>10</v>
      </c>
      <c r="Q84" s="24">
        <f>IF($O79="","",$O79+39)</f>
        <v>45064</v>
      </c>
    </row>
    <row r="85" spans="14:17" ht="18" customHeight="1">
      <c r="N85" s="90"/>
      <c r="O85" s="94" t="s">
        <v>16</v>
      </c>
      <c r="P85" s="30" t="s">
        <v>11</v>
      </c>
      <c r="Q85" s="24">
        <f>IF($O79="","",$O79+50)</f>
        <v>45075</v>
      </c>
    </row>
    <row r="86" spans="14:17" ht="18" customHeight="1">
      <c r="N86" s="90"/>
      <c r="O86" s="94"/>
      <c r="P86" s="30" t="s">
        <v>12</v>
      </c>
      <c r="Q86" s="24">
        <f>IF(N$1="","",DATE($N79,7,14))</f>
        <v>45121</v>
      </c>
    </row>
    <row r="87" spans="14:17" ht="18" customHeight="1">
      <c r="N87" s="90"/>
      <c r="O87" s="94"/>
      <c r="P87" s="30" t="s">
        <v>13</v>
      </c>
      <c r="Q87" s="24">
        <f>IF($N79="","",DATE($N79,8,15))</f>
        <v>45153</v>
      </c>
    </row>
    <row r="88" spans="14:17" ht="18" customHeight="1">
      <c r="N88" s="90"/>
      <c r="O88" s="94"/>
      <c r="P88" s="30" t="s">
        <v>14</v>
      </c>
      <c r="Q88" s="24">
        <f>IF($N79="","",DATE($N79,11,1))</f>
        <v>45231</v>
      </c>
    </row>
    <row r="89" spans="14:17" ht="18" customHeight="1">
      <c r="N89" s="90"/>
      <c r="O89" s="94"/>
      <c r="P89" s="30" t="s">
        <v>15</v>
      </c>
      <c r="Q89" s="24">
        <f>IF($N79="","",DATE($N79,11,11))</f>
        <v>45241</v>
      </c>
    </row>
    <row r="90" spans="14:17" ht="18" customHeight="1">
      <c r="N90" s="90"/>
      <c r="O90" s="94"/>
      <c r="P90" s="30" t="s">
        <v>3</v>
      </c>
      <c r="Q90" s="24">
        <f>IF($N79="","",DATE($N79,12,25))</f>
        <v>45285</v>
      </c>
    </row>
    <row r="91" spans="14:17" ht="18" customHeight="1" thickBot="1">
      <c r="N91" s="91"/>
      <c r="O91" s="95"/>
      <c r="P91" s="35" t="s">
        <v>4</v>
      </c>
      <c r="Q91" s="32">
        <f>IF($N79="","",DATE($N79,12,26))</f>
        <v>45286</v>
      </c>
    </row>
    <row r="92" spans="14:17" ht="18" customHeight="1">
      <c r="N92" s="89">
        <f>N79+1</f>
        <v>2024</v>
      </c>
      <c r="O92" s="92">
        <f>IF(N92="","",FLOOR(DAY(MINUTE(N92/38)/2+56)&amp;"/5/"&amp;N92,7)-34)</f>
        <v>45382</v>
      </c>
      <c r="P92" s="33" t="s">
        <v>5</v>
      </c>
      <c r="Q92" s="31">
        <f>IF($N92="","",DATE($N92,1,1))</f>
        <v>45292</v>
      </c>
    </row>
    <row r="93" spans="14:17" ht="18" customHeight="1">
      <c r="N93" s="90"/>
      <c r="O93" s="93" t="e">
        <f>IF(#REF!="","",FLOOR(DAY(MINUTE(#REF!/38)/2+56)&amp;"/5/"&amp;#REF!,7)-34)</f>
        <v>#REF!</v>
      </c>
      <c r="P93" s="34" t="s">
        <v>6</v>
      </c>
      <c r="Q93" s="25">
        <f>IF($O92="","",$O92-2)</f>
        <v>45380</v>
      </c>
    </row>
    <row r="94" spans="14:17" ht="18" customHeight="1">
      <c r="N94" s="90"/>
      <c r="O94" s="93" t="e">
        <f>IF(#REF!="","",FLOOR(DAY(MINUTE(#REF!/38)/2+56)&amp;"/5/"&amp;#REF!,7)-34)</f>
        <v>#REF!</v>
      </c>
      <c r="P94" s="30" t="s">
        <v>7</v>
      </c>
      <c r="Q94" s="24">
        <f>IF($O92="","",$O92+1)</f>
        <v>45383</v>
      </c>
    </row>
    <row r="95" spans="14:17" ht="18" customHeight="1">
      <c r="N95" s="90"/>
      <c r="O95" s="93" t="e">
        <f>IF(#REF!="","",FLOOR(DAY(MINUTE(#REF!/38)/2+56)&amp;"/5/"&amp;#REF!,7)-34)</f>
        <v>#REF!</v>
      </c>
      <c r="P95" s="30" t="s">
        <v>8</v>
      </c>
      <c r="Q95" s="24">
        <f>IF($N92="","",DATE($N92,5,1))</f>
        <v>45413</v>
      </c>
    </row>
    <row r="96" spans="14:17" ht="18" customHeight="1">
      <c r="N96" s="90"/>
      <c r="O96" s="93" t="e">
        <f>IF(#REF!="","",FLOOR(DAY(MINUTE(#REF!/38)/2+56)&amp;"/5/"&amp;#REF!,7)-34)</f>
        <v>#REF!</v>
      </c>
      <c r="P96" s="30" t="s">
        <v>9</v>
      </c>
      <c r="Q96" s="24">
        <f>IF($N92="","",DATE($N92,5,8))</f>
        <v>45420</v>
      </c>
    </row>
    <row r="97" spans="14:17" ht="18" customHeight="1">
      <c r="N97" s="90"/>
      <c r="O97" s="93" t="e">
        <f>IF(#REF!="","",FLOOR(DAY(MINUTE(#REF!/38)/2+56)&amp;"/5/"&amp;#REF!,7)-34)</f>
        <v>#REF!</v>
      </c>
      <c r="P97" s="30" t="s">
        <v>10</v>
      </c>
      <c r="Q97" s="24">
        <f>IF($O92="","",$O92+39)</f>
        <v>45421</v>
      </c>
    </row>
    <row r="98" spans="14:17" ht="18" customHeight="1">
      <c r="N98" s="90"/>
      <c r="O98" s="94" t="s">
        <v>16</v>
      </c>
      <c r="P98" s="30" t="s">
        <v>11</v>
      </c>
      <c r="Q98" s="24">
        <f>IF($O92="","",$O92+50)</f>
        <v>45432</v>
      </c>
    </row>
    <row r="99" spans="14:17" ht="18" customHeight="1">
      <c r="N99" s="90"/>
      <c r="O99" s="94"/>
      <c r="P99" s="30" t="s">
        <v>12</v>
      </c>
      <c r="Q99" s="24">
        <f>IF(N$1="","",DATE($N92,7,14))</f>
        <v>45487</v>
      </c>
    </row>
    <row r="100" spans="14:17" ht="18" customHeight="1">
      <c r="N100" s="90"/>
      <c r="O100" s="94"/>
      <c r="P100" s="30" t="s">
        <v>13</v>
      </c>
      <c r="Q100" s="24">
        <f>IF($N92="","",DATE($N92,8,15))</f>
        <v>45519</v>
      </c>
    </row>
    <row r="101" spans="14:17" ht="18" customHeight="1">
      <c r="N101" s="90"/>
      <c r="O101" s="94"/>
      <c r="P101" s="30" t="s">
        <v>14</v>
      </c>
      <c r="Q101" s="24">
        <f>IF($N92="","",DATE($N92,11,1))</f>
        <v>45597</v>
      </c>
    </row>
    <row r="102" spans="14:17" ht="18" customHeight="1">
      <c r="N102" s="90"/>
      <c r="O102" s="94"/>
      <c r="P102" s="30" t="s">
        <v>15</v>
      </c>
      <c r="Q102" s="24">
        <f>IF($N92="","",DATE($N92,11,11))</f>
        <v>45607</v>
      </c>
    </row>
    <row r="103" spans="14:17" ht="18" customHeight="1">
      <c r="N103" s="90"/>
      <c r="O103" s="94"/>
      <c r="P103" s="30" t="s">
        <v>3</v>
      </c>
      <c r="Q103" s="24">
        <f>IF($N92="","",DATE($N92,12,25))</f>
        <v>45651</v>
      </c>
    </row>
    <row r="104" spans="14:17" ht="18" customHeight="1" thickBot="1">
      <c r="N104" s="91"/>
      <c r="O104" s="95"/>
      <c r="P104" s="35" t="s">
        <v>4</v>
      </c>
      <c r="Q104" s="32">
        <f>IF($N92="","",DATE($N92,12,26))</f>
        <v>45652</v>
      </c>
    </row>
    <row r="105" spans="14:17" ht="18" customHeight="1">
      <c r="N105" s="89">
        <f>N92+1</f>
        <v>2025</v>
      </c>
      <c r="O105" s="92">
        <f>IF(N105="","",FLOOR(DAY(MINUTE(N105/38)/2+56)&amp;"/5/"&amp;N105,7)-34)</f>
        <v>45767</v>
      </c>
      <c r="P105" s="33" t="s">
        <v>5</v>
      </c>
      <c r="Q105" s="31">
        <f>IF($N105="","",DATE($N105,1,1))</f>
        <v>45658</v>
      </c>
    </row>
    <row r="106" spans="14:17" ht="18" customHeight="1">
      <c r="N106" s="90"/>
      <c r="O106" s="93" t="e">
        <f>IF(#REF!="","",FLOOR(DAY(MINUTE(#REF!/38)/2+56)&amp;"/5/"&amp;#REF!,7)-34)</f>
        <v>#REF!</v>
      </c>
      <c r="P106" s="34" t="s">
        <v>6</v>
      </c>
      <c r="Q106" s="25">
        <f>IF($O105="","",$O105-2)</f>
        <v>45765</v>
      </c>
    </row>
    <row r="107" spans="14:17" ht="18" customHeight="1">
      <c r="N107" s="90"/>
      <c r="O107" s="93" t="e">
        <f>IF(#REF!="","",FLOOR(DAY(MINUTE(#REF!/38)/2+56)&amp;"/5/"&amp;#REF!,7)-34)</f>
        <v>#REF!</v>
      </c>
      <c r="P107" s="30" t="s">
        <v>7</v>
      </c>
      <c r="Q107" s="24">
        <f>IF($O105="","",$O105+1)</f>
        <v>45768</v>
      </c>
    </row>
    <row r="108" spans="14:17" ht="18" customHeight="1">
      <c r="N108" s="90"/>
      <c r="O108" s="93" t="e">
        <f>IF(#REF!="","",FLOOR(DAY(MINUTE(#REF!/38)/2+56)&amp;"/5/"&amp;#REF!,7)-34)</f>
        <v>#REF!</v>
      </c>
      <c r="P108" s="30" t="s">
        <v>8</v>
      </c>
      <c r="Q108" s="24">
        <f>IF($N105="","",DATE($N105,5,1))</f>
        <v>45778</v>
      </c>
    </row>
    <row r="109" spans="14:17" ht="18" customHeight="1">
      <c r="N109" s="90"/>
      <c r="O109" s="93" t="e">
        <f>IF(#REF!="","",FLOOR(DAY(MINUTE(#REF!/38)/2+56)&amp;"/5/"&amp;#REF!,7)-34)</f>
        <v>#REF!</v>
      </c>
      <c r="P109" s="30" t="s">
        <v>9</v>
      </c>
      <c r="Q109" s="24">
        <f>IF($N105="","",DATE($N105,5,8))</f>
        <v>45785</v>
      </c>
    </row>
    <row r="110" spans="14:17" ht="18" customHeight="1">
      <c r="N110" s="90"/>
      <c r="O110" s="93" t="e">
        <f>IF(#REF!="","",FLOOR(DAY(MINUTE(#REF!/38)/2+56)&amp;"/5/"&amp;#REF!,7)-34)</f>
        <v>#REF!</v>
      </c>
      <c r="P110" s="30" t="s">
        <v>10</v>
      </c>
      <c r="Q110" s="24">
        <f>IF($O105="","",$O105+39)</f>
        <v>45806</v>
      </c>
    </row>
    <row r="111" spans="14:17" ht="18" customHeight="1">
      <c r="N111" s="90"/>
      <c r="O111" s="94" t="s">
        <v>16</v>
      </c>
      <c r="P111" s="30" t="s">
        <v>11</v>
      </c>
      <c r="Q111" s="24">
        <f>IF($O105="","",$O105+50)</f>
        <v>45817</v>
      </c>
    </row>
    <row r="112" spans="14:17" ht="18" customHeight="1">
      <c r="N112" s="90"/>
      <c r="O112" s="94"/>
      <c r="P112" s="30" t="s">
        <v>12</v>
      </c>
      <c r="Q112" s="24">
        <f>IF(N$1="","",DATE($N105,7,14))</f>
        <v>45852</v>
      </c>
    </row>
    <row r="113" spans="14:17" ht="18" customHeight="1">
      <c r="N113" s="90"/>
      <c r="O113" s="94"/>
      <c r="P113" s="30" t="s">
        <v>13</v>
      </c>
      <c r="Q113" s="24">
        <f>IF($N105="","",DATE($N105,8,15))</f>
        <v>45884</v>
      </c>
    </row>
    <row r="114" spans="14:17" ht="18" customHeight="1">
      <c r="N114" s="90"/>
      <c r="O114" s="94"/>
      <c r="P114" s="30" t="s">
        <v>14</v>
      </c>
      <c r="Q114" s="24">
        <f>IF($N105="","",DATE($N105,11,1))</f>
        <v>45962</v>
      </c>
    </row>
    <row r="115" spans="14:17" ht="18" customHeight="1">
      <c r="N115" s="90"/>
      <c r="O115" s="94"/>
      <c r="P115" s="30" t="s">
        <v>15</v>
      </c>
      <c r="Q115" s="24">
        <f>IF($N105="","",DATE($N105,11,11))</f>
        <v>45972</v>
      </c>
    </row>
    <row r="116" spans="14:17" ht="18" customHeight="1">
      <c r="N116" s="90"/>
      <c r="O116" s="94"/>
      <c r="P116" s="30" t="s">
        <v>3</v>
      </c>
      <c r="Q116" s="24">
        <f>IF($N105="","",DATE($N105,12,25))</f>
        <v>46016</v>
      </c>
    </row>
    <row r="117" spans="14:17" ht="18" customHeight="1" thickBot="1">
      <c r="N117" s="91"/>
      <c r="O117" s="95"/>
      <c r="P117" s="35" t="s">
        <v>4</v>
      </c>
      <c r="Q117" s="32">
        <f>IF($N105="","",DATE($N105,12,26))</f>
        <v>46017</v>
      </c>
    </row>
    <row r="118" spans="14:17" ht="18" customHeight="1">
      <c r="N118" s="89">
        <f>N105+1</f>
        <v>2026</v>
      </c>
      <c r="O118" s="92">
        <f>IF(N118="","",FLOOR(DAY(MINUTE(N118/38)/2+56)&amp;"/5/"&amp;N118,7)-34)</f>
        <v>46117</v>
      </c>
      <c r="P118" s="33" t="s">
        <v>5</v>
      </c>
      <c r="Q118" s="31">
        <f>IF($N118="","",DATE($N118,1,1))</f>
        <v>46023</v>
      </c>
    </row>
    <row r="119" spans="14:17" ht="18" customHeight="1">
      <c r="N119" s="90"/>
      <c r="O119" s="93" t="e">
        <f>IF(#REF!="","",FLOOR(DAY(MINUTE(#REF!/38)/2+56)&amp;"/5/"&amp;#REF!,7)-34)</f>
        <v>#REF!</v>
      </c>
      <c r="P119" s="34" t="s">
        <v>6</v>
      </c>
      <c r="Q119" s="25">
        <f>IF($O118="","",$O118-2)</f>
        <v>46115</v>
      </c>
    </row>
    <row r="120" spans="14:17" ht="18" customHeight="1">
      <c r="N120" s="90"/>
      <c r="O120" s="93" t="e">
        <f>IF(#REF!="","",FLOOR(DAY(MINUTE(#REF!/38)/2+56)&amp;"/5/"&amp;#REF!,7)-34)</f>
        <v>#REF!</v>
      </c>
      <c r="P120" s="30" t="s">
        <v>7</v>
      </c>
      <c r="Q120" s="24">
        <f>IF($O118="","",$O118+1)</f>
        <v>46118</v>
      </c>
    </row>
    <row r="121" spans="14:17" ht="18" customHeight="1">
      <c r="N121" s="90"/>
      <c r="O121" s="93" t="e">
        <f>IF(#REF!="","",FLOOR(DAY(MINUTE(#REF!/38)/2+56)&amp;"/5/"&amp;#REF!,7)-34)</f>
        <v>#REF!</v>
      </c>
      <c r="P121" s="30" t="s">
        <v>8</v>
      </c>
      <c r="Q121" s="24">
        <f>IF($N118="","",DATE($N118,5,1))</f>
        <v>46143</v>
      </c>
    </row>
    <row r="122" spans="14:17" ht="18" customHeight="1">
      <c r="N122" s="90"/>
      <c r="O122" s="93" t="e">
        <f>IF(#REF!="","",FLOOR(DAY(MINUTE(#REF!/38)/2+56)&amp;"/5/"&amp;#REF!,7)-34)</f>
        <v>#REF!</v>
      </c>
      <c r="P122" s="30" t="s">
        <v>9</v>
      </c>
      <c r="Q122" s="24">
        <f>IF($N118="","",DATE($N118,5,8))</f>
        <v>46150</v>
      </c>
    </row>
    <row r="123" spans="14:17" ht="18" customHeight="1">
      <c r="N123" s="90"/>
      <c r="O123" s="93" t="e">
        <f>IF(#REF!="","",FLOOR(DAY(MINUTE(#REF!/38)/2+56)&amp;"/5/"&amp;#REF!,7)-34)</f>
        <v>#REF!</v>
      </c>
      <c r="P123" s="30" t="s">
        <v>10</v>
      </c>
      <c r="Q123" s="24">
        <f>IF($O118="","",$O118+39)</f>
        <v>46156</v>
      </c>
    </row>
    <row r="124" spans="14:17" ht="18" customHeight="1">
      <c r="N124" s="90"/>
      <c r="O124" s="94" t="s">
        <v>16</v>
      </c>
      <c r="P124" s="30" t="s">
        <v>11</v>
      </c>
      <c r="Q124" s="24">
        <f>IF($O118="","",$O118+50)</f>
        <v>46167</v>
      </c>
    </row>
    <row r="125" spans="14:17" ht="18" customHeight="1">
      <c r="N125" s="90"/>
      <c r="O125" s="94"/>
      <c r="P125" s="30" t="s">
        <v>12</v>
      </c>
      <c r="Q125" s="24">
        <f>IF(N$1="","",DATE($N118,7,14))</f>
        <v>46217</v>
      </c>
    </row>
    <row r="126" spans="14:17" ht="18" customHeight="1">
      <c r="N126" s="90"/>
      <c r="O126" s="94"/>
      <c r="P126" s="30" t="s">
        <v>13</v>
      </c>
      <c r="Q126" s="24">
        <f>IF($N118="","",DATE($N118,8,15))</f>
        <v>46249</v>
      </c>
    </row>
    <row r="127" spans="14:17" ht="18" customHeight="1">
      <c r="N127" s="90"/>
      <c r="O127" s="94"/>
      <c r="P127" s="30" t="s">
        <v>14</v>
      </c>
      <c r="Q127" s="24">
        <f>IF($N118="","",DATE($N118,11,1))</f>
        <v>46327</v>
      </c>
    </row>
    <row r="128" spans="14:17" ht="18" customHeight="1">
      <c r="N128" s="90"/>
      <c r="O128" s="94"/>
      <c r="P128" s="30" t="s">
        <v>15</v>
      </c>
      <c r="Q128" s="24">
        <f>IF($N118="","",DATE($N118,11,11))</f>
        <v>46337</v>
      </c>
    </row>
    <row r="129" spans="14:17" ht="18" customHeight="1">
      <c r="N129" s="90"/>
      <c r="O129" s="94"/>
      <c r="P129" s="30" t="s">
        <v>3</v>
      </c>
      <c r="Q129" s="24">
        <f>IF($N118="","",DATE($N118,12,25))</f>
        <v>46381</v>
      </c>
    </row>
    <row r="130" spans="14:17" ht="18" customHeight="1" thickBot="1">
      <c r="N130" s="91"/>
      <c r="O130" s="95"/>
      <c r="P130" s="35" t="s">
        <v>4</v>
      </c>
      <c r="Q130" s="32">
        <f>IF($N118="","",DATE($N118,12,26))</f>
        <v>46382</v>
      </c>
    </row>
    <row r="131" spans="14:17" ht="18" customHeight="1">
      <c r="N131" s="89">
        <f>N118+1</f>
        <v>2027</v>
      </c>
      <c r="O131" s="92">
        <f>IF(N131="","",FLOOR(DAY(MINUTE(N131/38)/2+56)&amp;"/5/"&amp;N131,7)-34)</f>
        <v>46474</v>
      </c>
      <c r="P131" s="33" t="s">
        <v>5</v>
      </c>
      <c r="Q131" s="31">
        <f>IF($N131="","",DATE($N131,1,1))</f>
        <v>46388</v>
      </c>
    </row>
    <row r="132" spans="14:17" ht="18" customHeight="1">
      <c r="N132" s="90"/>
      <c r="O132" s="93" t="e">
        <f>IF(#REF!="","",FLOOR(DAY(MINUTE(#REF!/38)/2+56)&amp;"/5/"&amp;#REF!,7)-34)</f>
        <v>#REF!</v>
      </c>
      <c r="P132" s="34" t="s">
        <v>6</v>
      </c>
      <c r="Q132" s="25">
        <f>IF($O131="","",$O131-2)</f>
        <v>46472</v>
      </c>
    </row>
    <row r="133" spans="14:17" ht="18" customHeight="1">
      <c r="N133" s="90"/>
      <c r="O133" s="93" t="e">
        <f>IF(#REF!="","",FLOOR(DAY(MINUTE(#REF!/38)/2+56)&amp;"/5/"&amp;#REF!,7)-34)</f>
        <v>#REF!</v>
      </c>
      <c r="P133" s="30" t="s">
        <v>7</v>
      </c>
      <c r="Q133" s="24">
        <f>IF($O131="","",$O131+1)</f>
        <v>46475</v>
      </c>
    </row>
    <row r="134" spans="14:17" ht="18" customHeight="1">
      <c r="N134" s="90"/>
      <c r="O134" s="93" t="e">
        <f>IF(#REF!="","",FLOOR(DAY(MINUTE(#REF!/38)/2+56)&amp;"/5/"&amp;#REF!,7)-34)</f>
        <v>#REF!</v>
      </c>
      <c r="P134" s="30" t="s">
        <v>8</v>
      </c>
      <c r="Q134" s="24">
        <f>IF($N131="","",DATE($N131,5,1))</f>
        <v>46508</v>
      </c>
    </row>
    <row r="135" spans="14:17" ht="18" customHeight="1">
      <c r="N135" s="90"/>
      <c r="O135" s="93" t="e">
        <f>IF(#REF!="","",FLOOR(DAY(MINUTE(#REF!/38)/2+56)&amp;"/5/"&amp;#REF!,7)-34)</f>
        <v>#REF!</v>
      </c>
      <c r="P135" s="30" t="s">
        <v>9</v>
      </c>
      <c r="Q135" s="24">
        <f>IF($N131="","",DATE($N131,5,8))</f>
        <v>46515</v>
      </c>
    </row>
    <row r="136" spans="14:17" ht="18" customHeight="1">
      <c r="N136" s="90"/>
      <c r="O136" s="93" t="e">
        <f>IF(#REF!="","",FLOOR(DAY(MINUTE(#REF!/38)/2+56)&amp;"/5/"&amp;#REF!,7)-34)</f>
        <v>#REF!</v>
      </c>
      <c r="P136" s="30" t="s">
        <v>10</v>
      </c>
      <c r="Q136" s="24">
        <f>IF($O131="","",$O131+39)</f>
        <v>46513</v>
      </c>
    </row>
    <row r="137" spans="14:17" ht="18" customHeight="1">
      <c r="N137" s="90"/>
      <c r="O137" s="94" t="s">
        <v>16</v>
      </c>
      <c r="P137" s="30" t="s">
        <v>11</v>
      </c>
      <c r="Q137" s="24">
        <f>IF($O131="","",$O131+50)</f>
        <v>46524</v>
      </c>
    </row>
    <row r="138" spans="14:17" ht="18" customHeight="1">
      <c r="N138" s="90"/>
      <c r="O138" s="94"/>
      <c r="P138" s="30" t="s">
        <v>12</v>
      </c>
      <c r="Q138" s="24">
        <f>IF(N$1="","",DATE($N131,7,14))</f>
        <v>46582</v>
      </c>
    </row>
    <row r="139" spans="14:17" ht="18" customHeight="1">
      <c r="N139" s="90"/>
      <c r="O139" s="94"/>
      <c r="P139" s="30" t="s">
        <v>13</v>
      </c>
      <c r="Q139" s="24">
        <f>IF($N131="","",DATE($N131,8,15))</f>
        <v>46614</v>
      </c>
    </row>
    <row r="140" spans="14:17" ht="18" customHeight="1">
      <c r="N140" s="90"/>
      <c r="O140" s="94"/>
      <c r="P140" s="30" t="s">
        <v>14</v>
      </c>
      <c r="Q140" s="24">
        <f>IF($N131="","",DATE($N131,11,1))</f>
        <v>46692</v>
      </c>
    </row>
    <row r="141" spans="14:17" ht="18" customHeight="1">
      <c r="N141" s="90"/>
      <c r="O141" s="94"/>
      <c r="P141" s="30" t="s">
        <v>15</v>
      </c>
      <c r="Q141" s="24">
        <f>IF($N131="","",DATE($N131,11,11))</f>
        <v>46702</v>
      </c>
    </row>
    <row r="142" spans="14:17" ht="18" customHeight="1">
      <c r="N142" s="90"/>
      <c r="O142" s="94"/>
      <c r="P142" s="30" t="s">
        <v>3</v>
      </c>
      <c r="Q142" s="24">
        <f>IF($N131="","",DATE($N131,12,25))</f>
        <v>46746</v>
      </c>
    </row>
    <row r="143" spans="14:17" ht="18" customHeight="1" thickBot="1">
      <c r="N143" s="91"/>
      <c r="O143" s="95"/>
      <c r="P143" s="35" t="s">
        <v>4</v>
      </c>
      <c r="Q143" s="32">
        <f>IF($N131="","",DATE($N131,12,26))</f>
        <v>46747</v>
      </c>
    </row>
    <row r="144" spans="14:17" ht="18" customHeight="1">
      <c r="N144" s="89">
        <f>N131+1</f>
        <v>2028</v>
      </c>
      <c r="O144" s="92">
        <f>IF(N144="","",FLOOR(DAY(MINUTE(N144/38)/2+56)&amp;"/5/"&amp;N144,7)-34)</f>
        <v>46859</v>
      </c>
      <c r="P144" s="33" t="s">
        <v>5</v>
      </c>
      <c r="Q144" s="31">
        <f>IF($N144="","",DATE($N144,1,1))</f>
        <v>46753</v>
      </c>
    </row>
    <row r="145" spans="14:17" ht="18" customHeight="1">
      <c r="N145" s="90"/>
      <c r="O145" s="93" t="e">
        <f>IF(#REF!="","",FLOOR(DAY(MINUTE(#REF!/38)/2+56)&amp;"/5/"&amp;#REF!,7)-34)</f>
        <v>#REF!</v>
      </c>
      <c r="P145" s="34" t="s">
        <v>6</v>
      </c>
      <c r="Q145" s="25">
        <f>IF($O144="","",$O144-2)</f>
        <v>46857</v>
      </c>
    </row>
    <row r="146" spans="14:17" ht="18" customHeight="1">
      <c r="N146" s="90"/>
      <c r="O146" s="93" t="e">
        <f>IF(#REF!="","",FLOOR(DAY(MINUTE(#REF!/38)/2+56)&amp;"/5/"&amp;#REF!,7)-34)</f>
        <v>#REF!</v>
      </c>
      <c r="P146" s="30" t="s">
        <v>7</v>
      </c>
      <c r="Q146" s="24">
        <f>IF($O144="","",$O144+1)</f>
        <v>46860</v>
      </c>
    </row>
    <row r="147" spans="14:17" ht="18" customHeight="1">
      <c r="N147" s="90"/>
      <c r="O147" s="93" t="e">
        <f>IF(#REF!="","",FLOOR(DAY(MINUTE(#REF!/38)/2+56)&amp;"/5/"&amp;#REF!,7)-34)</f>
        <v>#REF!</v>
      </c>
      <c r="P147" s="30" t="s">
        <v>8</v>
      </c>
      <c r="Q147" s="24">
        <f>IF($N144="","",DATE($N144,5,1))</f>
        <v>46874</v>
      </c>
    </row>
    <row r="148" spans="14:17" ht="18" customHeight="1">
      <c r="N148" s="90"/>
      <c r="O148" s="93" t="e">
        <f>IF(#REF!="","",FLOOR(DAY(MINUTE(#REF!/38)/2+56)&amp;"/5/"&amp;#REF!,7)-34)</f>
        <v>#REF!</v>
      </c>
      <c r="P148" s="30" t="s">
        <v>9</v>
      </c>
      <c r="Q148" s="24">
        <f>IF($N144="","",DATE($N144,5,8))</f>
        <v>46881</v>
      </c>
    </row>
    <row r="149" spans="14:17" ht="18" customHeight="1">
      <c r="N149" s="90"/>
      <c r="O149" s="93" t="e">
        <f>IF(#REF!="","",FLOOR(DAY(MINUTE(#REF!/38)/2+56)&amp;"/5/"&amp;#REF!,7)-34)</f>
        <v>#REF!</v>
      </c>
      <c r="P149" s="30" t="s">
        <v>10</v>
      </c>
      <c r="Q149" s="24">
        <f>IF($O144="","",$O144+39)</f>
        <v>46898</v>
      </c>
    </row>
    <row r="150" spans="14:17" ht="18" customHeight="1">
      <c r="N150" s="90"/>
      <c r="O150" s="94" t="s">
        <v>16</v>
      </c>
      <c r="P150" s="30" t="s">
        <v>11</v>
      </c>
      <c r="Q150" s="24">
        <f>IF($O144="","",$O144+50)</f>
        <v>46909</v>
      </c>
    </row>
    <row r="151" spans="14:17" ht="18" customHeight="1">
      <c r="N151" s="90"/>
      <c r="O151" s="94"/>
      <c r="P151" s="30" t="s">
        <v>12</v>
      </c>
      <c r="Q151" s="24">
        <f>IF(N$1="","",DATE($N144,7,14))</f>
        <v>46948</v>
      </c>
    </row>
    <row r="152" spans="14:17" ht="18" customHeight="1">
      <c r="N152" s="90"/>
      <c r="O152" s="94"/>
      <c r="P152" s="30" t="s">
        <v>13</v>
      </c>
      <c r="Q152" s="24">
        <f>IF($N144="","",DATE($N144,8,15))</f>
        <v>46980</v>
      </c>
    </row>
    <row r="153" spans="14:17" ht="18" customHeight="1">
      <c r="N153" s="90"/>
      <c r="O153" s="94"/>
      <c r="P153" s="30" t="s">
        <v>14</v>
      </c>
      <c r="Q153" s="24">
        <f>IF($N144="","",DATE($N144,11,1))</f>
        <v>47058</v>
      </c>
    </row>
    <row r="154" spans="14:17" ht="18" customHeight="1">
      <c r="N154" s="90"/>
      <c r="O154" s="94"/>
      <c r="P154" s="30" t="s">
        <v>15</v>
      </c>
      <c r="Q154" s="24">
        <f>IF($N144="","",DATE($N144,11,11))</f>
        <v>47068</v>
      </c>
    </row>
    <row r="155" spans="14:17" ht="18" customHeight="1">
      <c r="N155" s="90"/>
      <c r="O155" s="94"/>
      <c r="P155" s="30" t="s">
        <v>3</v>
      </c>
      <c r="Q155" s="24">
        <f>IF($N144="","",DATE($N144,12,25))</f>
        <v>47112</v>
      </c>
    </row>
    <row r="156" spans="14:17" ht="18" customHeight="1" thickBot="1">
      <c r="N156" s="91"/>
      <c r="O156" s="95"/>
      <c r="P156" s="35" t="s">
        <v>4</v>
      </c>
      <c r="Q156" s="32">
        <f>IF($N144="","",DATE($N144,12,26))</f>
        <v>47113</v>
      </c>
    </row>
    <row r="157" spans="14:17" ht="18" customHeight="1">
      <c r="N157" s="89">
        <f>N144+1</f>
        <v>2029</v>
      </c>
      <c r="O157" s="92">
        <f>IF(N157="","",FLOOR(DAY(MINUTE(N157/38)/2+56)&amp;"/5/"&amp;N157,7)-34)</f>
        <v>47209</v>
      </c>
      <c r="P157" s="33" t="s">
        <v>5</v>
      </c>
      <c r="Q157" s="31">
        <f>IF($N157="","",DATE($N157,1,1))</f>
        <v>47119</v>
      </c>
    </row>
    <row r="158" spans="14:17" ht="18" customHeight="1">
      <c r="N158" s="90"/>
      <c r="O158" s="93" t="e">
        <f>IF(#REF!="","",FLOOR(DAY(MINUTE(#REF!/38)/2+56)&amp;"/5/"&amp;#REF!,7)-34)</f>
        <v>#REF!</v>
      </c>
      <c r="P158" s="34" t="s">
        <v>6</v>
      </c>
      <c r="Q158" s="25">
        <f>IF($O157="","",$O157-2)</f>
        <v>47207</v>
      </c>
    </row>
    <row r="159" spans="14:17" ht="18" customHeight="1">
      <c r="N159" s="90"/>
      <c r="O159" s="93" t="e">
        <f>IF(#REF!="","",FLOOR(DAY(MINUTE(#REF!/38)/2+56)&amp;"/5/"&amp;#REF!,7)-34)</f>
        <v>#REF!</v>
      </c>
      <c r="P159" s="30" t="s">
        <v>7</v>
      </c>
      <c r="Q159" s="24">
        <f>IF($O157="","",$O157+1)</f>
        <v>47210</v>
      </c>
    </row>
    <row r="160" spans="14:17" ht="18" customHeight="1">
      <c r="N160" s="90"/>
      <c r="O160" s="93" t="e">
        <f>IF(#REF!="","",FLOOR(DAY(MINUTE(#REF!/38)/2+56)&amp;"/5/"&amp;#REF!,7)-34)</f>
        <v>#REF!</v>
      </c>
      <c r="P160" s="30" t="s">
        <v>8</v>
      </c>
      <c r="Q160" s="24">
        <f>IF($N157="","",DATE($N157,5,1))</f>
        <v>47239</v>
      </c>
    </row>
    <row r="161" spans="14:17" ht="18" customHeight="1">
      <c r="N161" s="90"/>
      <c r="O161" s="93" t="e">
        <f>IF(#REF!="","",FLOOR(DAY(MINUTE(#REF!/38)/2+56)&amp;"/5/"&amp;#REF!,7)-34)</f>
        <v>#REF!</v>
      </c>
      <c r="P161" s="30" t="s">
        <v>9</v>
      </c>
      <c r="Q161" s="24">
        <f>IF($N157="","",DATE($N157,5,8))</f>
        <v>47246</v>
      </c>
    </row>
    <row r="162" spans="14:17" ht="18" customHeight="1">
      <c r="N162" s="90"/>
      <c r="O162" s="93" t="e">
        <f>IF(#REF!="","",FLOOR(DAY(MINUTE(#REF!/38)/2+56)&amp;"/5/"&amp;#REF!,7)-34)</f>
        <v>#REF!</v>
      </c>
      <c r="P162" s="30" t="s">
        <v>10</v>
      </c>
      <c r="Q162" s="24">
        <f>IF($O157="","",$O157+39)</f>
        <v>47248</v>
      </c>
    </row>
    <row r="163" spans="14:17" ht="18" customHeight="1">
      <c r="N163" s="90"/>
      <c r="O163" s="94" t="s">
        <v>16</v>
      </c>
      <c r="P163" s="30" t="s">
        <v>11</v>
      </c>
      <c r="Q163" s="24">
        <f>IF($O157="","",$O157+50)</f>
        <v>47259</v>
      </c>
    </row>
    <row r="164" spans="14:17" ht="18" customHeight="1">
      <c r="N164" s="90"/>
      <c r="O164" s="94"/>
      <c r="P164" s="30" t="s">
        <v>12</v>
      </c>
      <c r="Q164" s="24">
        <f>IF(N$1="","",DATE($N157,7,14))</f>
        <v>47313</v>
      </c>
    </row>
    <row r="165" spans="14:17" ht="18" customHeight="1">
      <c r="N165" s="90"/>
      <c r="O165" s="94"/>
      <c r="P165" s="30" t="s">
        <v>13</v>
      </c>
      <c r="Q165" s="24">
        <f>IF($N157="","",DATE($N157,8,15))</f>
        <v>47345</v>
      </c>
    </row>
    <row r="166" spans="14:17" ht="18" customHeight="1">
      <c r="N166" s="90"/>
      <c r="O166" s="94"/>
      <c r="P166" s="30" t="s">
        <v>14</v>
      </c>
      <c r="Q166" s="24">
        <f>IF($N157="","",DATE($N157,11,1))</f>
        <v>47423</v>
      </c>
    </row>
    <row r="167" spans="14:17" ht="18" customHeight="1">
      <c r="N167" s="90"/>
      <c r="O167" s="94"/>
      <c r="P167" s="30" t="s">
        <v>15</v>
      </c>
      <c r="Q167" s="24">
        <f>IF($N157="","",DATE($N157,11,11))</f>
        <v>47433</v>
      </c>
    </row>
    <row r="168" spans="14:17" ht="18" customHeight="1">
      <c r="N168" s="90"/>
      <c r="O168" s="94"/>
      <c r="P168" s="30" t="s">
        <v>3</v>
      </c>
      <c r="Q168" s="24">
        <f>IF($N157="","",DATE($N157,12,25))</f>
        <v>47477</v>
      </c>
    </row>
    <row r="169" spans="14:17" ht="18" customHeight="1" thickBot="1">
      <c r="N169" s="91"/>
      <c r="O169" s="95"/>
      <c r="P169" s="35" t="s">
        <v>4</v>
      </c>
      <c r="Q169" s="32">
        <f>IF($N157="","",DATE($N157,12,26))</f>
        <v>47478</v>
      </c>
    </row>
  </sheetData>
  <mergeCells count="42">
    <mergeCell ref="N157:N169"/>
    <mergeCell ref="O157:O162"/>
    <mergeCell ref="O163:O169"/>
    <mergeCell ref="N144:N156"/>
    <mergeCell ref="O144:O149"/>
    <mergeCell ref="O150:O156"/>
    <mergeCell ref="B3:D3"/>
    <mergeCell ref="B17:C17"/>
    <mergeCell ref="N1:N13"/>
    <mergeCell ref="O7:O13"/>
    <mergeCell ref="O1:O6"/>
    <mergeCell ref="N14:N26"/>
    <mergeCell ref="O14:O19"/>
    <mergeCell ref="O20:O26"/>
    <mergeCell ref="B19:C19"/>
    <mergeCell ref="N27:N39"/>
    <mergeCell ref="O27:O32"/>
    <mergeCell ref="O33:O39"/>
    <mergeCell ref="N40:N52"/>
    <mergeCell ref="O40:O45"/>
    <mergeCell ref="O46:O52"/>
    <mergeCell ref="N53:N65"/>
    <mergeCell ref="O53:O58"/>
    <mergeCell ref="O59:O65"/>
    <mergeCell ref="N66:N78"/>
    <mergeCell ref="O66:O71"/>
    <mergeCell ref="O72:O78"/>
    <mergeCell ref="N79:N91"/>
    <mergeCell ref="O79:O84"/>
    <mergeCell ref="O85:O91"/>
    <mergeCell ref="N92:N104"/>
    <mergeCell ref="O92:O97"/>
    <mergeCell ref="O98:O104"/>
    <mergeCell ref="N131:N143"/>
    <mergeCell ref="O131:O136"/>
    <mergeCell ref="O137:O143"/>
    <mergeCell ref="N105:N117"/>
    <mergeCell ref="O105:O110"/>
    <mergeCell ref="O111:O117"/>
    <mergeCell ref="N118:N130"/>
    <mergeCell ref="O118:O123"/>
    <mergeCell ref="O124:O1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AV22"/>
  <sheetViews>
    <sheetView zoomScale="85" zoomScaleNormal="85" workbookViewId="0">
      <selection activeCell="A10" sqref="A10:B15"/>
    </sheetView>
  </sheetViews>
  <sheetFormatPr baseColWidth="10" defaultRowHeight="18" customHeight="1"/>
  <cols>
    <col min="1" max="1" width="18.7109375" style="16" customWidth="1"/>
    <col min="2" max="2" width="11.42578125" style="1"/>
    <col min="3" max="4" width="18.7109375" style="1" customWidth="1"/>
    <col min="5" max="5" width="2.7109375" style="1" customWidth="1"/>
    <col min="6" max="7" width="5.7109375" style="44" customWidth="1"/>
    <col min="8" max="8" width="5.7109375" style="44" hidden="1" customWidth="1"/>
    <col min="9" max="9" width="1.7109375" style="44" customWidth="1"/>
    <col min="10" max="17" width="5.7109375" style="44" customWidth="1"/>
    <col min="18" max="24" width="5.7109375" style="44" hidden="1" customWidth="1"/>
    <col min="25" max="25" width="1.7109375" style="44" customWidth="1"/>
    <col min="26" max="28" width="5.7109375" style="44" customWidth="1"/>
    <col min="29" max="31" width="5.7109375" style="44" hidden="1" customWidth="1"/>
    <col min="32" max="32" width="11.42578125" style="1"/>
    <col min="33" max="33" width="12.7109375" style="15" hidden="1" customWidth="1"/>
    <col min="34" max="34" width="11.42578125" style="1" hidden="1" customWidth="1"/>
    <col min="35" max="45" width="11.42578125" style="1"/>
    <col min="46" max="46" width="6.7109375" style="1" hidden="1" customWidth="1"/>
    <col min="47" max="48" width="11.42578125" style="1" hidden="1" customWidth="1"/>
    <col min="49" max="16384" width="11.42578125" style="1"/>
  </cols>
  <sheetData>
    <row r="1" spans="1:48" s="15" customFormat="1" ht="24" customHeight="1" thickBot="1">
      <c r="A1" s="56"/>
      <c r="F1" s="19" t="s">
        <v>36</v>
      </c>
      <c r="G1" s="19" t="s">
        <v>53</v>
      </c>
      <c r="H1" s="19">
        <v>3</v>
      </c>
      <c r="J1" s="19" t="s">
        <v>37</v>
      </c>
      <c r="K1" s="19" t="s">
        <v>38</v>
      </c>
      <c r="L1" s="19" t="s">
        <v>39</v>
      </c>
      <c r="M1" s="19" t="s">
        <v>40</v>
      </c>
      <c r="N1" s="19" t="s">
        <v>41</v>
      </c>
      <c r="O1" s="19" t="s">
        <v>42</v>
      </c>
      <c r="P1" s="19" t="s">
        <v>43</v>
      </c>
      <c r="Q1" s="19" t="s">
        <v>44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Z1" s="19" t="s">
        <v>45</v>
      </c>
      <c r="AA1" s="19" t="s">
        <v>46</v>
      </c>
      <c r="AB1" s="19" t="s">
        <v>47</v>
      </c>
      <c r="AC1" s="19">
        <v>11</v>
      </c>
      <c r="AD1" s="19">
        <v>12</v>
      </c>
      <c r="AE1" s="19">
        <v>13</v>
      </c>
      <c r="AG1" s="45" t="s">
        <v>48</v>
      </c>
      <c r="AH1" s="15" t="e">
        <v>#N/A</v>
      </c>
    </row>
    <row r="2" spans="1:48" s="40" customFormat="1" ht="20.100000000000001" customHeight="1" thickBot="1">
      <c r="A2" s="39"/>
      <c r="F2" s="41"/>
      <c r="G2" s="41"/>
      <c r="H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Z2" s="41"/>
      <c r="AA2" s="41"/>
      <c r="AB2" s="41"/>
      <c r="AC2" s="41"/>
      <c r="AD2" s="41"/>
      <c r="AE2" s="41"/>
      <c r="AG2" s="41"/>
    </row>
    <row r="3" spans="1:48" s="40" customFormat="1" ht="20.100000000000001" hidden="1" customHeight="1">
      <c r="A3" s="39"/>
      <c r="F3" s="41" t="e">
        <f>IF(VLOOKUP($A$10-7,[0]!Plage1,3,FALSE)=0,1,VLOOKUP($A$10-7,[0]!Plage1,3,FALSE))</f>
        <v>#REF!</v>
      </c>
      <c r="G3" s="41" t="e">
        <f>IF(VLOOKUP($A$10-7,[0]!Plage1,7,FALSE)=0,1,VLOOKUP($A$10-7,[0]!Plage1,7,FALSE))</f>
        <v>#REF!</v>
      </c>
      <c r="H3" s="41" t="e">
        <f>IF(VLOOKUP($A$10-7,[0]!Plage1,11,FALSE)=0,1,VLOOKUP($A$10-7,[0]!Plage1,11,FALSE))</f>
        <v>#REF!</v>
      </c>
      <c r="I3" s="41"/>
      <c r="J3" s="41" t="e">
        <f>IF(VLOOKUP($A$10-7,[0]!Plage2,3,FALSE)=0,1,VLOOKUP($A$10-7,[0]!Plage2,3,FALSE))</f>
        <v>#N/A</v>
      </c>
      <c r="K3" s="41" t="e">
        <f>IF(VLOOKUP($A$10-7,[0]!Plage2,7,FALSE)=0,1,VLOOKUP($A$10-7,[0]!Plage2,7,FALSE))</f>
        <v>#N/A</v>
      </c>
      <c r="L3" s="41" t="e">
        <f>IF(VLOOKUP($A$10-7,[0]!Plage2,11,FALSE)=0,1,VLOOKUP($A$10-7,[0]!Plage2,11,FALSE))</f>
        <v>#N/A</v>
      </c>
      <c r="M3" s="41" t="e">
        <f>IF(VLOOKUP($A$10-7,[0]!Plage2,15,FALSE)=0,1,VLOOKUP($A$10-7,[0]!Plage2,15,FALSE))</f>
        <v>#N/A</v>
      </c>
      <c r="N3" s="41" t="e">
        <f>IF(VLOOKUP($A$10-7,[0]!Plage2,19,FALSE)=0,1,VLOOKUP($A$10-7,[0]!Plage2,19,FALSE))</f>
        <v>#N/A</v>
      </c>
      <c r="O3" s="41" t="e">
        <f>IF(VLOOKUP($A$10-7,[0]!Plage2,23,FALSE)=0,1,VLOOKUP($A$10-7,[0]!Plage2,23,FALSE))</f>
        <v>#N/A</v>
      </c>
      <c r="P3" s="41" t="e">
        <f>IF(VLOOKUP($A$10-7,[0]!Plage2,27,FALSE)=0,1,VLOOKUP($A$10-7,[0]!Plage2,27,FALSE))</f>
        <v>#N/A</v>
      </c>
      <c r="Q3" s="41" t="e">
        <f>IF(VLOOKUP($A$10-7,[0]!Plage2,31,FALSE)=0,1,VLOOKUP($A$10-7,[0]!Plage2,31,FALSE))</f>
        <v>#N/A</v>
      </c>
      <c r="R3" s="41" t="e">
        <f>IF(VLOOKUP($A$10-7,[0]!Plage2,35,FALSE)=0,1,VLOOKUP($A$10-7,[0]!Plage2,35,FALSE))</f>
        <v>#N/A</v>
      </c>
      <c r="S3" s="41" t="e">
        <f>IF(VLOOKUP($A$10-7,[0]!Plage2,39,FALSE)=0,1,VLOOKUP($A$10-7,[0]!Plage2,39,FALSE))</f>
        <v>#N/A</v>
      </c>
      <c r="T3" s="41" t="e">
        <f>IF(VLOOKUP($A$10-7,[0]!Plage2,43,FALSE)=0,1,VLOOKUP($A$10-7,[0]!Plage2,43,FALSE))</f>
        <v>#N/A</v>
      </c>
      <c r="U3" s="41" t="e">
        <f>IF(VLOOKUP($A$10-7,[0]!Plage2,47,FALSE)=0,1,VLOOKUP($A$10-7,[0]!Plage2,47,FALSE))</f>
        <v>#N/A</v>
      </c>
      <c r="V3" s="41" t="e">
        <f>IF(VLOOKUP($A$10-7,[0]!Plage2,51,FALSE)=0,1,VLOOKUP($A$10-7,[0]!Plage2,51,FALSE))</f>
        <v>#N/A</v>
      </c>
      <c r="W3" s="41" t="e">
        <f>IF(VLOOKUP($A$10-7,[0]!Plage2,55,FALSE)=0,1,VLOOKUP($A$10-7,[0]!Plage2,55,FALSE))</f>
        <v>#N/A</v>
      </c>
      <c r="X3" s="41" t="e">
        <f>IF(VLOOKUP($A$10-7,[0]!Plage2,59,FALSE)=0,1,VLOOKUP($A$10-7,[0]!Plage2,59,FALSE))</f>
        <v>#N/A</v>
      </c>
      <c r="Y3" s="41"/>
      <c r="Z3" s="41" t="e">
        <f>IF(VLOOKUP($A$10-7,[0]!Plage3,3,FALSE)=0,1,VLOOKUP($A$10-7,[0]!Plage3,3,FALSE))</f>
        <v>#REF!</v>
      </c>
      <c r="AA3" s="41" t="e">
        <f>IF(VLOOKUP($A$10-7,[0]!Plage3,7,FALSE)=0,1,VLOOKUP($A$10-7,[0]!Plage3,7,FALSE))</f>
        <v>#REF!</v>
      </c>
      <c r="AB3" s="41" t="e">
        <f>IF(VLOOKUP($A$10-7,[0]!Plage3,11,FALSE)=0,1,VLOOKUP($A$10-7,[0]!Plage3,11,FALSE))</f>
        <v>#REF!</v>
      </c>
      <c r="AC3" s="41" t="e">
        <f>IF(VLOOKUP($A$10-7,[0]!Plage3,15,FALSE)=0,1,VLOOKUP($A$10-7,[0]!Plage3,15,FALSE))</f>
        <v>#REF!</v>
      </c>
      <c r="AD3" s="41" t="e">
        <f>IF(VLOOKUP($A$10-7,[0]!Plage3,19,FALSE)=0,1,VLOOKUP($A$10-7,[0]!Plage3,19,FALSE))</f>
        <v>#REF!</v>
      </c>
      <c r="AE3" s="41" t="e">
        <f>IF(VLOOKUP($A$10-7,[0]!Plage3,23,FALSE)=0,1,VLOOKUP($A$10-7,[0]!Plage3,23,FALSE))</f>
        <v>#REF!</v>
      </c>
      <c r="AG3" s="41"/>
    </row>
    <row r="4" spans="1:48" s="40" customFormat="1" ht="20.100000000000001" hidden="1" customHeight="1">
      <c r="A4" s="39"/>
      <c r="F4" s="41" t="e">
        <f>IF(VLOOKUP($A$10-6,[0]!Plage1,3,FALSE)=0,1,VLOOKUP($A$10-6,[0]!Plage1,3,FALSE))</f>
        <v>#REF!</v>
      </c>
      <c r="G4" s="41" t="e">
        <f>IF(VLOOKUP($A$10-6,[0]!Plage1,7,FALSE)=0,1,VLOOKUP($A$10-6,[0]!Plage1,7,FALSE))</f>
        <v>#REF!</v>
      </c>
      <c r="H4" s="41" t="e">
        <f>IF(VLOOKUP($A$10-6,[0]!Plage1,11,FALSE)=0,1,VLOOKUP($A$10-6,[0]!Plage1,11,FALSE))</f>
        <v>#REF!</v>
      </c>
      <c r="I4" s="41"/>
      <c r="J4" s="41" t="e">
        <f>IF(VLOOKUP($A$10-6,[0]!Plage2,3,FALSE)=0,1,VLOOKUP($A$10-6,[0]!Plage2,3,FALSE))</f>
        <v>#N/A</v>
      </c>
      <c r="K4" s="41" t="e">
        <f>IF(VLOOKUP($A$10-6,[0]!Plage2,7,FALSE)=0,1,VLOOKUP($A$10-6,[0]!Plage2,7,FALSE))</f>
        <v>#N/A</v>
      </c>
      <c r="L4" s="41" t="e">
        <f>IF(VLOOKUP($A$10-6,[0]!Plage2,11,FALSE)=0,1,VLOOKUP($A$10-6,[0]!Plage2,11,FALSE))</f>
        <v>#N/A</v>
      </c>
      <c r="M4" s="41" t="e">
        <f>IF(VLOOKUP($A$10-6,[0]!Plage2,15,FALSE)=0,1,VLOOKUP($A$10-6,[0]!Plage2,15,FALSE))</f>
        <v>#N/A</v>
      </c>
      <c r="N4" s="41" t="e">
        <f>IF(VLOOKUP($A$10-6,[0]!Plage2,19,FALSE)=0,1,VLOOKUP($A$10-6,[0]!Plage2,19,FALSE))</f>
        <v>#N/A</v>
      </c>
      <c r="O4" s="41" t="e">
        <f>IF(VLOOKUP($A$10-6,[0]!Plage2,23,FALSE)=0,1,VLOOKUP($A$10-6,[0]!Plage2,23,FALSE))</f>
        <v>#N/A</v>
      </c>
      <c r="P4" s="41" t="e">
        <f>IF(VLOOKUP($A$10-6,[0]!Plage2,27,FALSE)=0,1,VLOOKUP($A$10-6,[0]!Plage2,27,FALSE))</f>
        <v>#N/A</v>
      </c>
      <c r="Q4" s="41" t="e">
        <f>IF(VLOOKUP($A$10-6,[0]!Plage2,31,FALSE)=0,1,VLOOKUP($A$10-6,[0]!Plage2,31,FALSE))</f>
        <v>#N/A</v>
      </c>
      <c r="R4" s="41" t="e">
        <f>IF(VLOOKUP($A$10-6,[0]!Plage2,35,FALSE)=0,1,VLOOKUP($A$10-6,[0]!Plage2,35,FALSE))</f>
        <v>#N/A</v>
      </c>
      <c r="S4" s="41" t="e">
        <f>IF(VLOOKUP($A$10-6,[0]!Plage2,39,FALSE)=0,1,VLOOKUP($A$10-6,[0]!Plage2,39,FALSE))</f>
        <v>#N/A</v>
      </c>
      <c r="T4" s="41" t="e">
        <f>IF(VLOOKUP($A$10-6,[0]!Plage2,43,FALSE)=0,1,VLOOKUP($A$10-6,[0]!Plage2,43,FALSE))</f>
        <v>#N/A</v>
      </c>
      <c r="U4" s="41" t="e">
        <f>IF(VLOOKUP($A$10-6,[0]!Plage2,47,FALSE)=0,1,VLOOKUP($A$10-6,[0]!Plage2,47,FALSE))</f>
        <v>#N/A</v>
      </c>
      <c r="V4" s="41" t="e">
        <f>IF(VLOOKUP($A$10-6,[0]!Plage2,51,FALSE)=0,1,VLOOKUP($A$10-6,[0]!Plage2,51,FALSE))</f>
        <v>#N/A</v>
      </c>
      <c r="W4" s="41" t="e">
        <f>IF(VLOOKUP($A$10-6,[0]!Plage2,55,FALSE)=0,1,VLOOKUP($A$10-6,[0]!Plage2,55,FALSE))</f>
        <v>#N/A</v>
      </c>
      <c r="X4" s="41" t="e">
        <f>IF(VLOOKUP($A$10-6,[0]!Plage2,59,FALSE)=0,1,VLOOKUP($A$10-6,[0]!Plage2,59,FALSE))</f>
        <v>#N/A</v>
      </c>
      <c r="Y4" s="41"/>
      <c r="Z4" s="41" t="e">
        <f>IF(VLOOKUP($A$10-6,[0]!Plage3,3,FALSE)=0,1,VLOOKUP($A$10-6,[0]!Plage3,3,FALSE))</f>
        <v>#REF!</v>
      </c>
      <c r="AA4" s="41" t="e">
        <f>IF(VLOOKUP($A$10-6,[0]!Plage3,7,FALSE)=0,1,VLOOKUP($A$10-6,[0]!Plage3,7,FALSE))</f>
        <v>#REF!</v>
      </c>
      <c r="AB4" s="41" t="e">
        <f>IF(VLOOKUP($A$10-6,[0]!Plage3,11,FALSE)=0,1,VLOOKUP($A$10-6,[0]!Plage3,11,FALSE))</f>
        <v>#REF!</v>
      </c>
      <c r="AC4" s="41" t="e">
        <f>IF(VLOOKUP($A$10-6,[0]!Plage3,15,FALSE)=0,1,VLOOKUP($A$10-6,[0]!Plage3,15,FALSE))</f>
        <v>#REF!</v>
      </c>
      <c r="AD4" s="41" t="e">
        <f>IF(VLOOKUP($A$10-6,[0]!Plage3,19,FALSE)=0,1,VLOOKUP($A$10-6,[0]!Plage3,19,FALSE))</f>
        <v>#REF!</v>
      </c>
      <c r="AE4" s="41" t="e">
        <f>IF(VLOOKUP($A$10-6,[0]!Plage3,23,FALSE)=0,1,VLOOKUP($A$10-6,[0]!Plage3,23,FALSE))</f>
        <v>#REF!</v>
      </c>
      <c r="AG4" s="41"/>
    </row>
    <row r="5" spans="1:48" s="40" customFormat="1" ht="20.100000000000001" hidden="1" customHeight="1">
      <c r="A5" s="39"/>
      <c r="F5" s="41" t="e">
        <f>IF(VLOOKUP($A$10-5,[0]!Plage1,3,FALSE)=0,1,VLOOKUP($A$10-5,[0]!Plage1,3,FALSE))</f>
        <v>#REF!</v>
      </c>
      <c r="G5" s="41" t="e">
        <f>IF(VLOOKUP($A$10-5,[0]!Plage1,7,FALSE)=0,1,VLOOKUP($A$10-5,[0]!Plage1,7,FALSE))</f>
        <v>#REF!</v>
      </c>
      <c r="H5" s="41" t="e">
        <f>IF(VLOOKUP($A$10-5,[0]!Plage1,11,FALSE)=0,1,VLOOKUP($A$10-5,[0]!Plage1,11,FALSE))</f>
        <v>#REF!</v>
      </c>
      <c r="I5" s="41"/>
      <c r="J5" s="41" t="e">
        <f>IF(VLOOKUP($A$10-5,[0]!Plage2,3,FALSE)=0,1,VLOOKUP($A$10-5,[0]!Plage2,3,FALSE))</f>
        <v>#N/A</v>
      </c>
      <c r="K5" s="41" t="e">
        <f>IF(VLOOKUP($A$10-5,[0]!Plage2,7,FALSE)=0,1,VLOOKUP($A$10-5,[0]!Plage2,7,FALSE))</f>
        <v>#N/A</v>
      </c>
      <c r="L5" s="41" t="e">
        <f>IF(VLOOKUP($A$10-5,[0]!Plage2,11,FALSE)=0,1,VLOOKUP($A$10-5,[0]!Plage2,11,FALSE))</f>
        <v>#N/A</v>
      </c>
      <c r="M5" s="41" t="e">
        <f>IF(VLOOKUP($A$10-5,[0]!Plage2,15,FALSE)=0,1,VLOOKUP($A$10-5,[0]!Plage2,15,FALSE))</f>
        <v>#N/A</v>
      </c>
      <c r="N5" s="41" t="e">
        <f>IF(VLOOKUP($A$10-5,[0]!Plage2,19,FALSE)=0,1,VLOOKUP($A$10-5,[0]!Plage2,19,FALSE))</f>
        <v>#N/A</v>
      </c>
      <c r="O5" s="41" t="e">
        <f>IF(VLOOKUP($A$10-5,[0]!Plage2,23,FALSE)=0,1,VLOOKUP($A$10-5,[0]!Plage2,23,FALSE))</f>
        <v>#N/A</v>
      </c>
      <c r="P5" s="41" t="e">
        <f>IF(VLOOKUP($A$10-5,[0]!Plage2,27,FALSE)=0,1,VLOOKUP($A$10-5,[0]!Plage2,27,FALSE))</f>
        <v>#N/A</v>
      </c>
      <c r="Q5" s="41" t="e">
        <f>IF(VLOOKUP($A$10-5,[0]!Plage2,31,FALSE)=0,1,VLOOKUP($A$10-5,[0]!Plage2,31,FALSE))</f>
        <v>#N/A</v>
      </c>
      <c r="R5" s="41" t="e">
        <f>IF(VLOOKUP($A$10-5,[0]!Plage2,35,FALSE)=0,1,VLOOKUP($A$10-5,[0]!Plage2,35,FALSE))</f>
        <v>#N/A</v>
      </c>
      <c r="S5" s="41" t="e">
        <f>IF(VLOOKUP($A$10-5,[0]!Plage2,39,FALSE)=0,1,VLOOKUP($A$10-5,[0]!Plage2,39,FALSE))</f>
        <v>#N/A</v>
      </c>
      <c r="T5" s="41" t="e">
        <f>IF(VLOOKUP($A$10-5,[0]!Plage2,43,FALSE)=0,1,VLOOKUP($A$10-5,[0]!Plage2,43,FALSE))</f>
        <v>#N/A</v>
      </c>
      <c r="U5" s="41" t="e">
        <f>IF(VLOOKUP($A$10-5,[0]!Plage2,47,FALSE)=0,1,VLOOKUP($A$10-5,[0]!Plage2,47,FALSE))</f>
        <v>#N/A</v>
      </c>
      <c r="V5" s="41" t="e">
        <f>IF(VLOOKUP($A$10-5,[0]!Plage2,51,FALSE)=0,1,VLOOKUP($A$10-5,[0]!Plage2,51,FALSE))</f>
        <v>#N/A</v>
      </c>
      <c r="W5" s="41" t="e">
        <f>IF(VLOOKUP($A$10-5,[0]!Plage2,55,FALSE)=0,1,VLOOKUP($A$10-5,[0]!Plage2,55,FALSE))</f>
        <v>#N/A</v>
      </c>
      <c r="X5" s="41" t="e">
        <f>IF(VLOOKUP($A$10-5,[0]!Plage2,59,FALSE)=0,1,VLOOKUP($A$10-5,[0]!Plage2,59,FALSE))</f>
        <v>#N/A</v>
      </c>
      <c r="Y5" s="41"/>
      <c r="Z5" s="41" t="e">
        <f>IF(VLOOKUP($A$10-5,[0]!Plage3,3,FALSE)=0,1,VLOOKUP($A$10-5,[0]!Plage3,3,FALSE))</f>
        <v>#REF!</v>
      </c>
      <c r="AA5" s="41" t="e">
        <f>IF(VLOOKUP($A$10-5,[0]!Plage3,7,FALSE)=0,1,VLOOKUP($A$10-5,[0]!Plage3,7,FALSE))</f>
        <v>#REF!</v>
      </c>
      <c r="AB5" s="41" t="e">
        <f>IF(VLOOKUP($A$10-5,[0]!Plage3,11,FALSE)=0,1,VLOOKUP($A$10-5,[0]!Plage3,11,FALSE))</f>
        <v>#REF!</v>
      </c>
      <c r="AC5" s="41" t="e">
        <f>IF(VLOOKUP($A$10-5,[0]!Plage3,15,FALSE)=0,1,VLOOKUP($A$10-5,[0]!Plage3,15,FALSE))</f>
        <v>#REF!</v>
      </c>
      <c r="AD5" s="41" t="e">
        <f>IF(VLOOKUP($A$10-5,[0]!Plage3,19,FALSE)=0,1,VLOOKUP($A$10-5,[0]!Plage3,19,FALSE))</f>
        <v>#REF!</v>
      </c>
      <c r="AE5" s="41" t="e">
        <f>IF(VLOOKUP($A$10-5,[0]!Plage3,23,FALSE)=0,1,VLOOKUP($A$10-5,[0]!Plage3,23,FALSE))</f>
        <v>#REF!</v>
      </c>
      <c r="AG5" s="41"/>
    </row>
    <row r="6" spans="1:48" s="40" customFormat="1" ht="20.100000000000001" hidden="1" customHeight="1">
      <c r="A6" s="39"/>
      <c r="F6" s="41" t="e">
        <f>IF(VLOOKUP($A$10-4,[0]!Plage1,3,FALSE)=0,1,VLOOKUP($A$10-4,[0]!Plage1,3,FALSE))</f>
        <v>#REF!</v>
      </c>
      <c r="G6" s="41" t="e">
        <f>IF(VLOOKUP($A$10-4,[0]!Plage1,7,FALSE)=0,1,VLOOKUP($A$10-4,[0]!Plage1,7,FALSE))</f>
        <v>#REF!</v>
      </c>
      <c r="H6" s="41" t="e">
        <f>IF(VLOOKUP($A$10-4,[0]!Plage1,11,FALSE)=0,1,VLOOKUP($A$10-4,[0]!Plage1,11,FALSE))</f>
        <v>#REF!</v>
      </c>
      <c r="I6" s="41"/>
      <c r="J6" s="41" t="e">
        <f>IF(VLOOKUP($A$10-4,[0]!Plage2,3,FALSE)=0,1,VLOOKUP($A$10-4,[0]!Plage2,3,FALSE))</f>
        <v>#N/A</v>
      </c>
      <c r="K6" s="41" t="e">
        <f>IF(VLOOKUP($A$10-4,[0]!Plage2,7,FALSE)=0,1,VLOOKUP($A$10-4,[0]!Plage2,7,FALSE))</f>
        <v>#N/A</v>
      </c>
      <c r="L6" s="41" t="e">
        <f>IF(VLOOKUP($A$10-4,[0]!Plage2,11,FALSE)=0,1,VLOOKUP($A$10-4,[0]!Plage2,11,FALSE))</f>
        <v>#N/A</v>
      </c>
      <c r="M6" s="41" t="e">
        <f>IF(VLOOKUP($A$10-4,[0]!Plage2,15,FALSE)=0,1,VLOOKUP($A$10-4,[0]!Plage2,15,FALSE))</f>
        <v>#N/A</v>
      </c>
      <c r="N6" s="41" t="e">
        <f>IF(VLOOKUP($A$10-4,[0]!Plage2,19,FALSE)=0,1,VLOOKUP($A$10-4,[0]!Plage2,19,FALSE))</f>
        <v>#N/A</v>
      </c>
      <c r="O6" s="41" t="e">
        <f>IF(VLOOKUP($A$10-4,[0]!Plage2,23,FALSE)=0,1,VLOOKUP($A$10-4,[0]!Plage2,23,FALSE))</f>
        <v>#N/A</v>
      </c>
      <c r="P6" s="41" t="e">
        <f>IF(VLOOKUP($A$10-4,[0]!Plage2,27,FALSE)=0,1,VLOOKUP($A$10-4,[0]!Plage2,27,FALSE))</f>
        <v>#N/A</v>
      </c>
      <c r="Q6" s="41" t="e">
        <f>IF(VLOOKUP($A$10-4,[0]!Plage2,31,FALSE)=0,1,VLOOKUP($A$10-4,[0]!Plage2,31,FALSE))</f>
        <v>#N/A</v>
      </c>
      <c r="R6" s="41" t="e">
        <f>IF(VLOOKUP($A$10-4,[0]!Plage2,35,FALSE)=0,1,VLOOKUP($A$10-4,[0]!Plage2,35,FALSE))</f>
        <v>#N/A</v>
      </c>
      <c r="S6" s="41" t="e">
        <f>IF(VLOOKUP($A$10-4,[0]!Plage2,39,FALSE)=0,1,VLOOKUP($A$10-4,[0]!Plage2,39,FALSE))</f>
        <v>#N/A</v>
      </c>
      <c r="T6" s="41" t="e">
        <f>IF(VLOOKUP($A$10-4,[0]!Plage2,43,FALSE)=0,1,VLOOKUP($A$10-4,[0]!Plage2,43,FALSE))</f>
        <v>#N/A</v>
      </c>
      <c r="U6" s="41" t="e">
        <f>IF(VLOOKUP($A$10-4,[0]!Plage2,47,FALSE)=0,1,VLOOKUP($A$10-4,[0]!Plage2,47,FALSE))</f>
        <v>#N/A</v>
      </c>
      <c r="V6" s="41" t="e">
        <f>IF(VLOOKUP($A$10-4,[0]!Plage2,51,FALSE)=0,1,VLOOKUP($A$10-4,[0]!Plage2,51,FALSE))</f>
        <v>#N/A</v>
      </c>
      <c r="W6" s="41" t="e">
        <f>IF(VLOOKUP($A$10-4,[0]!Plage2,55,FALSE)=0,1,VLOOKUP($A$10-4,[0]!Plage2,55,FALSE))</f>
        <v>#N/A</v>
      </c>
      <c r="X6" s="41" t="e">
        <f>IF(VLOOKUP($A$10-4,[0]!Plage2,59,FALSE)=0,1,VLOOKUP($A$10-4,[0]!Plage2,59,FALSE))</f>
        <v>#N/A</v>
      </c>
      <c r="Y6" s="41"/>
      <c r="Z6" s="41" t="e">
        <f>IF(VLOOKUP($A$10-4,[0]!Plage3,3,FALSE)=0,1,VLOOKUP($A$10-4,[0]!Plage3,3,FALSE))</f>
        <v>#REF!</v>
      </c>
      <c r="AA6" s="41" t="e">
        <f>IF(VLOOKUP($A$10-4,[0]!Plage3,7,FALSE)=0,1,VLOOKUP($A$10-4,[0]!Plage3,7,FALSE))</f>
        <v>#REF!</v>
      </c>
      <c r="AB6" s="41" t="e">
        <f>IF(VLOOKUP($A$10-4,[0]!Plage3,11,FALSE)=0,1,VLOOKUP($A$10-4,[0]!Plage3,11,FALSE))</f>
        <v>#REF!</v>
      </c>
      <c r="AC6" s="41" t="e">
        <f>IF(VLOOKUP($A$10-4,[0]!Plage3,15,FALSE)=0,1,VLOOKUP($A$10-4,[0]!Plage3,15,FALSE))</f>
        <v>#REF!</v>
      </c>
      <c r="AD6" s="41" t="e">
        <f>IF(VLOOKUP($A$10-4,[0]!Plage3,19,FALSE)=0,1,VLOOKUP($A$10-4,[0]!Plage3,19,FALSE))</f>
        <v>#REF!</v>
      </c>
      <c r="AE6" s="41" t="e">
        <f>IF(VLOOKUP($A$10-4,[0]!Plage3,23,FALSE)=0,1,VLOOKUP($A$10-4,[0]!Plage3,23,FALSE))</f>
        <v>#REF!</v>
      </c>
      <c r="AG6" s="41"/>
    </row>
    <row r="7" spans="1:48" s="40" customFormat="1" ht="20.100000000000001" hidden="1" customHeight="1">
      <c r="A7" s="39"/>
      <c r="F7" s="41" t="e">
        <f>IF(VLOOKUP($A$10-3,[0]!Plage1,3,FALSE)=0,1,VLOOKUP($A$10-3,[0]!Plage1,3,FALSE))</f>
        <v>#REF!</v>
      </c>
      <c r="G7" s="41" t="e">
        <f>IF(VLOOKUP($A$10-3,[0]!Plage1,7,FALSE)=0,1,VLOOKUP($A$10-3,[0]!Plage1,7,FALSE))</f>
        <v>#REF!</v>
      </c>
      <c r="H7" s="41" t="e">
        <f>IF(VLOOKUP($A$10-3,[0]!Plage1,11,FALSE)=0,1,VLOOKUP($A$10-3,[0]!Plage1,11,FALSE))</f>
        <v>#REF!</v>
      </c>
      <c r="I7" s="41"/>
      <c r="J7" s="41" t="e">
        <f>IF(VLOOKUP($A$10-3,[0]!Plage2,3,FALSE)=0,1,VLOOKUP($A$10-3,[0]!Plage2,3,FALSE))</f>
        <v>#N/A</v>
      </c>
      <c r="K7" s="41" t="e">
        <f>IF(VLOOKUP($A$10-3,[0]!Plage2,7,FALSE)=0,1,VLOOKUP($A$10-3,[0]!Plage2,7,FALSE))</f>
        <v>#N/A</v>
      </c>
      <c r="L7" s="41" t="e">
        <f>IF(VLOOKUP($A$10-3,[0]!Plage2,11,FALSE)=0,1,VLOOKUP($A$10-3,[0]!Plage2,11,FALSE))</f>
        <v>#N/A</v>
      </c>
      <c r="M7" s="41" t="e">
        <f>IF(VLOOKUP($A$10-3,[0]!Plage2,15,FALSE)=0,1,VLOOKUP($A$10-3,[0]!Plage2,15,FALSE))</f>
        <v>#N/A</v>
      </c>
      <c r="N7" s="41" t="e">
        <f>IF(VLOOKUP($A$10-3,[0]!Plage2,19,FALSE)=0,1,VLOOKUP($A$10-3,[0]!Plage2,19,FALSE))</f>
        <v>#N/A</v>
      </c>
      <c r="O7" s="41" t="e">
        <f>IF(VLOOKUP($A$10-3,[0]!Plage2,23,FALSE)=0,1,VLOOKUP($A$10-3,[0]!Plage2,23,FALSE))</f>
        <v>#N/A</v>
      </c>
      <c r="P7" s="41" t="e">
        <f>IF(VLOOKUP($A$10-3,[0]!Plage2,27,FALSE)=0,1,VLOOKUP($A$10-3,[0]!Plage2,27,FALSE))</f>
        <v>#N/A</v>
      </c>
      <c r="Q7" s="41" t="e">
        <f>IF(VLOOKUP($A$10-3,[0]!Plage2,31,FALSE)=0,1,VLOOKUP($A$10-3,[0]!Plage2,31,FALSE))</f>
        <v>#N/A</v>
      </c>
      <c r="R7" s="41" t="e">
        <f>IF(VLOOKUP($A$10-3,[0]!Plage2,35,FALSE)=0,1,VLOOKUP($A$10-3,[0]!Plage2,35,FALSE))</f>
        <v>#N/A</v>
      </c>
      <c r="S7" s="41" t="e">
        <f>IF(VLOOKUP($A$10-3,[0]!Plage2,39,FALSE)=0,1,VLOOKUP($A$10-3,[0]!Plage2,39,FALSE))</f>
        <v>#N/A</v>
      </c>
      <c r="T7" s="41" t="e">
        <f>IF(VLOOKUP($A$10-3,[0]!Plage2,43,FALSE)=0,1,VLOOKUP($A$10-3,[0]!Plage2,43,FALSE))</f>
        <v>#N/A</v>
      </c>
      <c r="U7" s="41" t="e">
        <f>IF(VLOOKUP($A$10-3,[0]!Plage2,47,FALSE)=0,1,VLOOKUP($A$10-3,[0]!Plage2,47,FALSE))</f>
        <v>#N/A</v>
      </c>
      <c r="V7" s="41" t="e">
        <f>IF(VLOOKUP($A$10-3,[0]!Plage2,51,FALSE)=0,1,VLOOKUP($A$10-3,[0]!Plage2,51,FALSE))</f>
        <v>#N/A</v>
      </c>
      <c r="W7" s="41" t="e">
        <f>IF(VLOOKUP($A$10-3,[0]!Plage2,55,FALSE)=0,1,VLOOKUP($A$10-3,[0]!Plage2,55,FALSE))</f>
        <v>#N/A</v>
      </c>
      <c r="X7" s="41" t="e">
        <f>IF(VLOOKUP($A$10-3,[0]!Plage2,59,FALSE)=0,1,VLOOKUP($A$10-3,[0]!Plage2,59,FALSE))</f>
        <v>#N/A</v>
      </c>
      <c r="Y7" s="41"/>
      <c r="Z7" s="41" t="e">
        <f>IF(VLOOKUP($A$10-3,[0]!Plage3,3,FALSE)=0,1,VLOOKUP($A$10-3,[0]!Plage3,3,FALSE))</f>
        <v>#REF!</v>
      </c>
      <c r="AA7" s="41" t="e">
        <f>IF(VLOOKUP($A$10-3,[0]!Plage3,7,FALSE)=0,1,VLOOKUP($A$10-3,[0]!Plage3,7,FALSE))</f>
        <v>#REF!</v>
      </c>
      <c r="AB7" s="41" t="e">
        <f>IF(VLOOKUP($A$10-3,[0]!Plage3,11,FALSE)=0,1,VLOOKUP($A$10-3,[0]!Plage3,11,FALSE))</f>
        <v>#REF!</v>
      </c>
      <c r="AC7" s="41" t="e">
        <f>IF(VLOOKUP($A$10-3,[0]!Plage3,15,FALSE)=0,1,VLOOKUP($A$10-3,[0]!Plage3,15,FALSE))</f>
        <v>#REF!</v>
      </c>
      <c r="AD7" s="41" t="e">
        <f>IF(VLOOKUP($A$10-3,[0]!Plage3,19,FALSE)=0,1,VLOOKUP($A$10-3,[0]!Plage3,19,FALSE))</f>
        <v>#REF!</v>
      </c>
      <c r="AE7" s="41" t="e">
        <f>IF(VLOOKUP($A$10-3,[0]!Plage3,23,FALSE)=0,1,VLOOKUP($A$10-3,[0]!Plage3,23,FALSE))</f>
        <v>#REF!</v>
      </c>
      <c r="AG7" s="41"/>
    </row>
    <row r="8" spans="1:48" s="40" customFormat="1" ht="20.100000000000001" hidden="1" customHeight="1" thickBot="1">
      <c r="A8" s="39"/>
      <c r="F8" s="47" t="e">
        <f>IF(VLOOKUP($A$10-2,[0]!Plage1,3,FALSE)=0,1,VLOOKUP($A$10-2,[0]!Plage1,3,FALSE))</f>
        <v>#REF!</v>
      </c>
      <c r="G8" s="47" t="e">
        <f>IF(VLOOKUP($A$10-2,[0]!Plage1,7,FALSE)=0,1,VLOOKUP($A$10-2,[0]!Plage1,7,FALSE))</f>
        <v>#REF!</v>
      </c>
      <c r="H8" s="47" t="e">
        <f>IF(VLOOKUP($A$10-2,[0]!Plage1,11,FALSE)=0,1,VLOOKUP($A$10-2,[0]!Plage1,11,FALSE))</f>
        <v>#REF!</v>
      </c>
      <c r="I8" s="41"/>
      <c r="J8" s="47" t="e">
        <f>IF(VLOOKUP($A$10-2,[0]!Plage2,3,FALSE)=0,1,VLOOKUP($A$10-2,[0]!Plage2,3,FALSE))</f>
        <v>#N/A</v>
      </c>
      <c r="K8" s="47" t="e">
        <f>IF(VLOOKUP($A$10-2,[0]!Plage2,7,FALSE)=0,1,VLOOKUP($A$10-2,[0]!Plage2,7,FALSE))</f>
        <v>#N/A</v>
      </c>
      <c r="L8" s="47" t="e">
        <f>IF(VLOOKUP($A$10-2,[0]!Plage2,11,FALSE)=0,1,VLOOKUP($A$10-2,[0]!Plage2,11,FALSE))</f>
        <v>#N/A</v>
      </c>
      <c r="M8" s="47" t="e">
        <f>IF(VLOOKUP($A$10-2,[0]!Plage2,15,FALSE)=0,1,VLOOKUP($A$10-2,[0]!Plage2,15,FALSE))</f>
        <v>#N/A</v>
      </c>
      <c r="N8" s="47" t="e">
        <f>IF(VLOOKUP($A$10-2,[0]!Plage2,19,FALSE)=0,1,VLOOKUP($A$10-2,[0]!Plage2,19,FALSE))</f>
        <v>#N/A</v>
      </c>
      <c r="O8" s="47" t="e">
        <f>IF(VLOOKUP($A$10-2,[0]!Plage2,23,FALSE)=0,1,VLOOKUP($A$10-2,[0]!Plage2,23,FALSE))</f>
        <v>#N/A</v>
      </c>
      <c r="P8" s="47" t="e">
        <f>IF(VLOOKUP($A$10-2,[0]!Plage2,27,FALSE)=0,1,VLOOKUP($A$10-2,[0]!Plage2,27,FALSE))</f>
        <v>#N/A</v>
      </c>
      <c r="Q8" s="47" t="e">
        <f>IF(VLOOKUP($A$10-2,[0]!Plage2,31,FALSE)=0,1,VLOOKUP($A$10-2,[0]!Plage2,31,FALSE))</f>
        <v>#N/A</v>
      </c>
      <c r="R8" s="47" t="e">
        <f>IF(VLOOKUP($A$10-2,[0]!Plage2,35,FALSE)=0,1,VLOOKUP($A$10-2,[0]!Plage2,35,FALSE))</f>
        <v>#N/A</v>
      </c>
      <c r="S8" s="47" t="e">
        <f>IF(VLOOKUP($A$10-2,[0]!Plage2,39,FALSE)=0,1,VLOOKUP($A$10-2,[0]!Plage2,39,FALSE))</f>
        <v>#N/A</v>
      </c>
      <c r="T8" s="47" t="e">
        <f>IF(VLOOKUP($A$10-2,[0]!Plage2,43,FALSE)=0,1,VLOOKUP($A$10-2,[0]!Plage2,43,FALSE))</f>
        <v>#N/A</v>
      </c>
      <c r="U8" s="47" t="e">
        <f>IF(VLOOKUP($A$10-2,[0]!Plage2,47,FALSE)=0,1,VLOOKUP($A$10-2,[0]!Plage2,47,FALSE))</f>
        <v>#N/A</v>
      </c>
      <c r="V8" s="47" t="e">
        <f>IF(VLOOKUP($A$10-2,[0]!Plage2,51,FALSE)=0,1,VLOOKUP($A$10-2,[0]!Plage2,51,FALSE))</f>
        <v>#N/A</v>
      </c>
      <c r="W8" s="47" t="e">
        <f>IF(VLOOKUP($A$10-2,[0]!Plage2,55,FALSE)=0,1,VLOOKUP($A$10-2,[0]!Plage2,55,FALSE))</f>
        <v>#N/A</v>
      </c>
      <c r="X8" s="47" t="e">
        <f>IF(VLOOKUP($A$10-2,[0]!Plage2,59,FALSE)=0,1,VLOOKUP($A$10-2,[0]!Plage2,59,FALSE))</f>
        <v>#N/A</v>
      </c>
      <c r="Y8" s="41"/>
      <c r="Z8" s="47" t="e">
        <f>IF(VLOOKUP($A$10-2,[0]!Plage3,3,FALSE)=0,1,VLOOKUP($A$10-2,[0]!Plage3,3,FALSE))</f>
        <v>#REF!</v>
      </c>
      <c r="AA8" s="47" t="e">
        <f>IF(VLOOKUP($A$10-2,[0]!Plage3,7,FALSE)=0,1,VLOOKUP($A$10-2,[0]!Plage3,7,FALSE))</f>
        <v>#REF!</v>
      </c>
      <c r="AB8" s="47" t="e">
        <f>IF(VLOOKUP($A$10-2,[0]!Plage3,11,FALSE)=0,1,VLOOKUP($A$10-2,[0]!Plage3,11,FALSE))</f>
        <v>#REF!</v>
      </c>
      <c r="AC8" s="47" t="e">
        <f>IF(VLOOKUP($A$10-2,[0]!Plage3,15,FALSE)=0,1,VLOOKUP($A$10-2,[0]!Plage3,15,FALSE))</f>
        <v>#REF!</v>
      </c>
      <c r="AD8" s="47" t="e">
        <f>IF(VLOOKUP($A$10-2,[0]!Plage3,19,FALSE)=0,1,VLOOKUP($A$10-2,[0]!Plage3,19,FALSE))</f>
        <v>#REF!</v>
      </c>
      <c r="AE8" s="47" t="e">
        <f>IF(VLOOKUP($A$10-2,[0]!Plage3,23,FALSE)=0,1,VLOOKUP($A$10-2,[0]!Plage3,23,FALSE))</f>
        <v>#REF!</v>
      </c>
      <c r="AG8" s="36" t="s">
        <v>48</v>
      </c>
    </row>
    <row r="9" spans="1:48" ht="18" customHeight="1" thickBot="1">
      <c r="A9" s="21" t="s">
        <v>1</v>
      </c>
      <c r="B9" s="22" t="s">
        <v>31</v>
      </c>
      <c r="C9" s="22" t="s">
        <v>32</v>
      </c>
      <c r="D9" s="23" t="s">
        <v>52</v>
      </c>
      <c r="F9" s="55" t="e">
        <f>IF(VLOOKUP($A$10-1,[0]!Plage1,3,FALSE)=0,1,VLOOKUP($A$10-1,[0]!Plage1,3,FALSE))</f>
        <v>#REF!</v>
      </c>
      <c r="G9" s="55" t="e">
        <f>IF(VLOOKUP($A$10-1,[0]!Plage1,7,FALSE)=0,1,VLOOKUP($A$10-1,[0]!Plage1,7,FALSE))</f>
        <v>#REF!</v>
      </c>
      <c r="H9" s="55" t="e">
        <f>IF(VLOOKUP($A$10-1,[0]!Plage1,11,FALSE)=0,1,VLOOKUP($A$10-1,[0]!Plage1,11,FALSE))</f>
        <v>#REF!</v>
      </c>
      <c r="I9" s="55"/>
      <c r="J9" s="55" t="e">
        <f>IF(VLOOKUP($A$10-1,[0]!Plage2,3,FALSE)=0,1,VLOOKUP($A$10-1,[0]!Plage2,3,FALSE))</f>
        <v>#N/A</v>
      </c>
      <c r="K9" s="55" t="e">
        <f>IF(VLOOKUP($A$10-1,[0]!Plage2,7,FALSE)=0,1,VLOOKUP($A$10-1,[0]!Plage2,7,FALSE))</f>
        <v>#N/A</v>
      </c>
      <c r="L9" s="55" t="e">
        <f>IF(VLOOKUP($A$10-1,[0]!Plage2,11,FALSE)=0,1,VLOOKUP($A$10-1,[0]!Plage2,11,FALSE))</f>
        <v>#N/A</v>
      </c>
      <c r="M9" s="55" t="e">
        <f>IF(VLOOKUP($A$10-1,[0]!Plage2,15,FALSE)=0,1,VLOOKUP($A$10-1,[0]!Plage2,15,FALSE))</f>
        <v>#N/A</v>
      </c>
      <c r="N9" s="55" t="e">
        <f>IF(VLOOKUP($A$10-1,[0]!Plage2,19,FALSE)=0,1,VLOOKUP($A$10-1,[0]!Plage2,19,FALSE))</f>
        <v>#N/A</v>
      </c>
      <c r="O9" s="55" t="e">
        <f>IF(VLOOKUP($A$10-1,[0]!Plage2,23,FALSE)=0,1,VLOOKUP($A$10-1,[0]!Plage2,23,FALSE))</f>
        <v>#N/A</v>
      </c>
      <c r="P9" s="55" t="e">
        <f>IF(VLOOKUP($A$10-1,[0]!Plage2,27,FALSE)=0,1,VLOOKUP($A$10-1,[0]!Plage2,27,FALSE))</f>
        <v>#N/A</v>
      </c>
      <c r="Q9" s="55" t="e">
        <f>IF(VLOOKUP($A$10-1,[0]!Plage2,31,FALSE)=0,1,VLOOKUP($A$10-1,[0]!Plage2,31,FALSE))</f>
        <v>#N/A</v>
      </c>
      <c r="R9" s="55" t="e">
        <f>IF(VLOOKUP($A$10-1,[0]!Plage2,35,FALSE)=0,1,VLOOKUP($A$10-1,[0]!Plage2,35,FALSE))</f>
        <v>#N/A</v>
      </c>
      <c r="S9" s="55" t="e">
        <f>IF(VLOOKUP($A$10-1,[0]!Plage2,39,FALSE)=0,1,VLOOKUP($A$10-1,[0]!Plage2,39,FALSE))</f>
        <v>#N/A</v>
      </c>
      <c r="T9" s="55" t="e">
        <f>IF(VLOOKUP($A$10-1,[0]!Plage2,43,FALSE)=0,1,VLOOKUP($A$10-1,[0]!Plage2,43,FALSE))</f>
        <v>#N/A</v>
      </c>
      <c r="U9" s="55" t="e">
        <f>IF(VLOOKUP($A$10-1,[0]!Plage2,47,FALSE)=0,1,VLOOKUP($A$10-1,[0]!Plage2,47,FALSE))</f>
        <v>#N/A</v>
      </c>
      <c r="V9" s="55" t="e">
        <f>IF(VLOOKUP($A$10-1,[0]!Plage2,51,FALSE)=0,1,VLOOKUP($A$10-1,[0]!Plage2,51,FALSE))</f>
        <v>#N/A</v>
      </c>
      <c r="W9" s="55" t="e">
        <f>IF(VLOOKUP($A$10-1,[0]!Plage2,55,FALSE)=0,1,VLOOKUP($A$10-1,[0]!Plage2,55,FALSE))</f>
        <v>#N/A</v>
      </c>
      <c r="X9" s="55" t="e">
        <f>IF(VLOOKUP($A$10-1,[0]!Plage2,59,FALSE)=0,1,VLOOKUP($A$10-1,[0]!Plage2,59,FALSE))</f>
        <v>#N/A</v>
      </c>
      <c r="Y9" s="55"/>
      <c r="Z9" s="55" t="e">
        <f>IF(VLOOKUP($A$10-1,[0]!Plage3,3,FALSE)=0,1,VLOOKUP($A$10-1,[0]!Plage3,3,FALSE))</f>
        <v>#REF!</v>
      </c>
      <c r="AA9" s="55" t="e">
        <f>IF(VLOOKUP($A$10-1,[0]!Plage3,7,FALSE)=0,1,VLOOKUP($A$10-1,[0]!Plage3,7,FALSE))</f>
        <v>#REF!</v>
      </c>
      <c r="AB9" s="55" t="e">
        <f>IF(VLOOKUP($A$10-1,[0]!Plage3,11,FALSE)=0,1,VLOOKUP($A$10-1,[0]!Plage3,11,FALSE))</f>
        <v>#REF!</v>
      </c>
      <c r="AC9" s="55" t="e">
        <f>IF(VLOOKUP($A$10-1,[0]!Plage3,15,FALSE)=0,1,VLOOKUP($A$10-1,[0]!Plage3,15,FALSE))</f>
        <v>#REF!</v>
      </c>
      <c r="AD9" s="55" t="e">
        <f>IF(VLOOKUP($A$10-1,[0]!Plage3,19,FALSE)=0,1,VLOOKUP($A$10-1,[0]!Plage3,19,FALSE))</f>
        <v>#REF!</v>
      </c>
      <c r="AE9" s="55" t="e">
        <f>IF(VLOOKUP($A$10-1,[0]!Plage3,23,FALSE)=0,1,VLOOKUP($A$10-1,[0]!Plage3,23,FALSE))</f>
        <v>#REF!</v>
      </c>
      <c r="AG9" s="20" t="s">
        <v>33</v>
      </c>
      <c r="AT9" s="1" t="s">
        <v>23</v>
      </c>
      <c r="AU9" s="1" t="s">
        <v>49</v>
      </c>
      <c r="AV9" s="1" t="s">
        <v>50</v>
      </c>
    </row>
    <row r="10" spans="1:48" ht="20.100000000000001" customHeight="1">
      <c r="A10" s="52"/>
      <c r="B10" s="49"/>
      <c r="C10" s="53"/>
      <c r="D10" s="53"/>
      <c r="F10" s="46" t="e">
        <f>IF(VLOOKUP($A$10,[0]!Plage1,3,FALSE)=0,1,VLOOKUP($A$10,[0]!Plage1,3,FALSE))</f>
        <v>#REF!</v>
      </c>
      <c r="G10" s="46" t="e">
        <f>IF(VLOOKUP($A$10,[0]!Plage1,7,FALSE)=0,1,VLOOKUP($A$10,[0]!Plage1,7,FALSE))</f>
        <v>#REF!</v>
      </c>
      <c r="H10" s="46" t="e">
        <f>IF(VLOOKUP($A$10,[0]!Plage1,11,FALSE)=0,1,VLOOKUP($A$10,[0]!Plage1,11,FALSE))</f>
        <v>#REF!</v>
      </c>
      <c r="I10" s="15"/>
      <c r="J10" s="46" t="e">
        <f>IF(VLOOKUP($A$10,[0]!Plage2,3,FALSE)=0,1,VLOOKUP($A$10,[0]!Plage2,3,FALSE))</f>
        <v>#N/A</v>
      </c>
      <c r="K10" s="46" t="e">
        <f>IF(VLOOKUP($A$10,[0]!Plage2,7,FALSE)=0,1,VLOOKUP($A$10,[0]!Plage2,7,FALSE))</f>
        <v>#N/A</v>
      </c>
      <c r="L10" s="46" t="e">
        <f>IF(VLOOKUP($A$10,[0]!Plage2,11,FALSE)=0,1,VLOOKUP($A$10,[0]!Plage2,11,FALSE))</f>
        <v>#N/A</v>
      </c>
      <c r="M10" s="46" t="e">
        <f>IF(VLOOKUP($A$10,[0]!Plage2,15,FALSE)=0,1,VLOOKUP($A$10,[0]!Plage2,15,FALSE))</f>
        <v>#N/A</v>
      </c>
      <c r="N10" s="46" t="e">
        <f>IF(VLOOKUP($A$10,[0]!Plage2,19,FALSE)=0,1,VLOOKUP($A$10,[0]!Plage2,19,FALSE))</f>
        <v>#N/A</v>
      </c>
      <c r="O10" s="46" t="e">
        <f>IF(VLOOKUP($A$10,[0]!Plage2,23,FALSE)=0,1,VLOOKUP($A$10,[0]!Plage2,23,FALSE))</f>
        <v>#N/A</v>
      </c>
      <c r="P10" s="46" t="e">
        <f>IF(VLOOKUP($A$10,[0]!Plage2,27,FALSE)=0,1,VLOOKUP($A$10,[0]!Plage2,27,FALSE))</f>
        <v>#N/A</v>
      </c>
      <c r="Q10" s="46" t="e">
        <f>IF(VLOOKUP($A$10,[0]!Plage2,31,FALSE)=0,1,VLOOKUP($A$10,[0]!Plage2,31,FALSE))</f>
        <v>#N/A</v>
      </c>
      <c r="R10" s="46" t="e">
        <f>IF(VLOOKUP($A$10,[0]!Plage2,35,FALSE)=0,1,VLOOKUP($A$10,[0]!Plage2,35,FALSE))</f>
        <v>#N/A</v>
      </c>
      <c r="S10" s="46" t="e">
        <f>IF(VLOOKUP($A$10,[0]!Plage2,39,FALSE)=0,1,VLOOKUP($A$10,[0]!Plage2,39,FALSE))</f>
        <v>#N/A</v>
      </c>
      <c r="T10" s="46" t="e">
        <f>IF(VLOOKUP($A$10,[0]!Plage2,43,FALSE)=0,1,VLOOKUP($A$10,[0]!Plage2,43,FALSE))</f>
        <v>#N/A</v>
      </c>
      <c r="U10" s="46" t="e">
        <f>IF(VLOOKUP($A$10,[0]!Plage2,47,FALSE)=0,1,VLOOKUP($A$10,[0]!Plage2,47,FALSE))</f>
        <v>#N/A</v>
      </c>
      <c r="V10" s="46" t="e">
        <f>IF(VLOOKUP($A$10,[0]!Plage2,51,FALSE)=0,1,VLOOKUP($A$10,[0]!Plage2,51,FALSE))</f>
        <v>#N/A</v>
      </c>
      <c r="W10" s="46" t="e">
        <f>IF(VLOOKUP($A$10,[0]!Plage2,55,FALSE)=0,1,VLOOKUP($A$10,[0]!Plage2,55,FALSE))</f>
        <v>#N/A</v>
      </c>
      <c r="X10" s="46" t="e">
        <f>IF(VLOOKUP($A$10,[0]!Plage2,59,FALSE)=0,1,VLOOKUP($A$10,[0]!Plage2,59,FALSE))</f>
        <v>#N/A</v>
      </c>
      <c r="Y10" s="15"/>
      <c r="Z10" s="46" t="e">
        <f>IF(VLOOKUP($A$10,[0]!Plage3,3,FALSE)=0,1,VLOOKUP($A$10,[0]!Plage3,3,FALSE))</f>
        <v>#REF!</v>
      </c>
      <c r="AA10" s="46" t="e">
        <f>IF(VLOOKUP($A$10,[0]!Plage3,7,FALSE)=0,1,VLOOKUP($A$10,[0]!Plage3,7,FALSE))</f>
        <v>#REF!</v>
      </c>
      <c r="AB10" s="46" t="e">
        <f>IF(VLOOKUP($A$10,[0]!Plage3,11,FALSE)=0,1,VLOOKUP($A$10,[0]!Plage3,11,FALSE))</f>
        <v>#REF!</v>
      </c>
      <c r="AC10" s="46" t="e">
        <f>IF(VLOOKUP($A$10,[0]!Plage3,15,FALSE)=0,1,VLOOKUP($A$10,[0]!Plage3,15,FALSE))</f>
        <v>#REF!</v>
      </c>
      <c r="AD10" s="46" t="e">
        <f>IF(VLOOKUP($A$10,[0]!Plage3,19,FALSE)=0,1,VLOOKUP($A$10,[0]!Plage3,19,FALSE))</f>
        <v>#REF!</v>
      </c>
      <c r="AE10" s="46" t="e">
        <f>IF(VLOOKUP($A$10,[0]!Plage3,23,FALSE)=0,1,VLOOKUP($A$10,[0]!Plage3,23,FALSE))</f>
        <v>#REF!</v>
      </c>
      <c r="AG10" s="20" t="s">
        <v>34</v>
      </c>
      <c r="AT10" s="1" t="s">
        <v>24</v>
      </c>
      <c r="AU10" s="1" t="s">
        <v>50</v>
      </c>
      <c r="AV10" s="1" t="s">
        <v>51</v>
      </c>
    </row>
    <row r="11" spans="1:48" ht="20.100000000000001" customHeight="1">
      <c r="A11" s="52"/>
      <c r="B11" s="50"/>
      <c r="C11" s="3"/>
      <c r="D11" s="4"/>
      <c r="F11" s="46" t="e">
        <f>IF(VLOOKUP($A$11,[0]!Plage1,3,FALSE)=0,1,VLOOKUP($A$11,[0]!Plage1,3,FALSE))</f>
        <v>#REF!</v>
      </c>
      <c r="G11" s="46" t="e">
        <f>IF(VLOOKUP($A$11,[0]!Plage1,7,FALSE)=0,1,VLOOKUP($A$11,[0]!Plage1,7,FALSE))</f>
        <v>#REF!</v>
      </c>
      <c r="H11" s="46" t="e">
        <f>IF(VLOOKUP($A$11,[0]!Plage1,11,FALSE)=0,1,VLOOKUP($A$11,[0]!Plage1,11,FALSE))</f>
        <v>#REF!</v>
      </c>
      <c r="I11" s="15"/>
      <c r="J11" s="46" t="e">
        <f>IF(VLOOKUP($A$11,[0]!Plage2,3,FALSE)=0,1,VLOOKUP($A$11,[0]!Plage2,3,FALSE))</f>
        <v>#N/A</v>
      </c>
      <c r="K11" s="46" t="e">
        <f>IF(VLOOKUP($A$11,[0]!Plage2,7,FALSE)=0,1,VLOOKUP($A$11,[0]!Plage2,7,FALSE))</f>
        <v>#N/A</v>
      </c>
      <c r="L11" s="46" t="e">
        <f>IF(VLOOKUP($A$11,[0]!Plage2,11,FALSE)=0,1,VLOOKUP($A$11,[0]!Plage2,11,FALSE))</f>
        <v>#N/A</v>
      </c>
      <c r="M11" s="46" t="e">
        <f>IF(VLOOKUP($A$11,[0]!Plage2,15,FALSE)=0,1,VLOOKUP($A$11,[0]!Plage2,15,FALSE))</f>
        <v>#N/A</v>
      </c>
      <c r="N11" s="46" t="e">
        <f>IF(VLOOKUP($A$11,[0]!Plage2,19,FALSE)=0,1,VLOOKUP($A$11,[0]!Plage2,19,FALSE))</f>
        <v>#N/A</v>
      </c>
      <c r="O11" s="46" t="e">
        <f>IF(VLOOKUP($A$11,[0]!Plage2,23,FALSE)=0,1,VLOOKUP($A$11,[0]!Plage2,23,FALSE))</f>
        <v>#N/A</v>
      </c>
      <c r="P11" s="46" t="e">
        <f>IF(VLOOKUP($A$11,[0]!Plage2,27,FALSE)=0,1,VLOOKUP($A$11,[0]!Plage2,27,FALSE))</f>
        <v>#N/A</v>
      </c>
      <c r="Q11" s="46" t="e">
        <f>IF(VLOOKUP($A$11,[0]!Plage2,31,FALSE)=0,1,VLOOKUP($A$11,[0]!Plage2,31,FALSE))</f>
        <v>#N/A</v>
      </c>
      <c r="R11" s="46" t="e">
        <f>IF(VLOOKUP($A$11,[0]!Plage2,35,FALSE)=0,1,VLOOKUP($A$11,[0]!Plage2,35,FALSE))</f>
        <v>#N/A</v>
      </c>
      <c r="S11" s="46" t="e">
        <f>IF(VLOOKUP($A$11,[0]!Plage2,39,FALSE)=0,1,VLOOKUP($A$11,[0]!Plage2,39,FALSE))</f>
        <v>#N/A</v>
      </c>
      <c r="T11" s="46" t="e">
        <f>IF(VLOOKUP($A$11,[0]!Plage2,43,FALSE)=0,1,VLOOKUP($A$11,[0]!Plage2,43,FALSE))</f>
        <v>#N/A</v>
      </c>
      <c r="U11" s="46" t="e">
        <f>IF(VLOOKUP($A$11,[0]!Plage2,47,FALSE)=0,1,VLOOKUP($A$11,[0]!Plage2,47,FALSE))</f>
        <v>#N/A</v>
      </c>
      <c r="V11" s="46" t="e">
        <f>IF(VLOOKUP($A$11,[0]!Plage2,51,FALSE)=0,1,VLOOKUP($A$11,[0]!Plage2,51,FALSE))</f>
        <v>#N/A</v>
      </c>
      <c r="W11" s="46" t="e">
        <f>IF(VLOOKUP($A$11,[0]!Plage2,55,FALSE)=0,1,VLOOKUP($A$11,[0]!Plage2,55,FALSE))</f>
        <v>#N/A</v>
      </c>
      <c r="X11" s="46" t="e">
        <f>IF(VLOOKUP($A$11,[0]!Plage2,59,FALSE)=0,1,VLOOKUP($A$11,[0]!Plage2,59,FALSE))</f>
        <v>#N/A</v>
      </c>
      <c r="Y11" s="15"/>
      <c r="Z11" s="46" t="e">
        <f>IF(VLOOKUP($A$11,[0]!Plage3,3,FALSE)=0,1,VLOOKUP($A$11,[0]!Plage3,3,FALSE))</f>
        <v>#REF!</v>
      </c>
      <c r="AA11" s="46" t="e">
        <f>IF(VLOOKUP($A$11,[0]!Plage3,7,FALSE)=0,1,VLOOKUP($A$11,[0]!Plage3,7,FALSE))</f>
        <v>#REF!</v>
      </c>
      <c r="AB11" s="46" t="e">
        <f>IF(VLOOKUP($A$11,[0]!Plage3,11,FALSE)=0,1,VLOOKUP($A$11,[0]!Plage3,11,FALSE))</f>
        <v>#REF!</v>
      </c>
      <c r="AC11" s="46" t="e">
        <f>IF(VLOOKUP($A$11,[0]!Plage3,15,FALSE)=0,1,VLOOKUP($A$11,[0]!Plage3,15,FALSE))</f>
        <v>#REF!</v>
      </c>
      <c r="AD11" s="46" t="e">
        <f>IF(VLOOKUP($A$11,[0]!Plage3,19,FALSE)=0,1,VLOOKUP($A$11,[0]!Plage3,19,FALSE))</f>
        <v>#REF!</v>
      </c>
      <c r="AE11" s="46" t="e">
        <f>IF(VLOOKUP($A$11,[0]!Plage3,23,FALSE)=0,1,VLOOKUP($A$11,[0]!Plage3,23,FALSE))</f>
        <v>#REF!</v>
      </c>
      <c r="AG11" s="20" t="s">
        <v>35</v>
      </c>
      <c r="AT11" s="1" t="s">
        <v>25</v>
      </c>
      <c r="AU11" s="1" t="s">
        <v>51</v>
      </c>
      <c r="AV11" s="1" t="s">
        <v>49</v>
      </c>
    </row>
    <row r="12" spans="1:48" ht="20.100000000000001" customHeight="1">
      <c r="A12" s="52"/>
      <c r="B12" s="50"/>
      <c r="C12" s="3"/>
      <c r="D12" s="4"/>
      <c r="F12" s="46" t="e">
        <f>IF(VLOOKUP($A$12,[0]!Plage1,3,FALSE)=0,1,VLOOKUP($A$12,[0]!Plage1,3,FALSE))</f>
        <v>#REF!</v>
      </c>
      <c r="G12" s="46" t="e">
        <f>IF(VLOOKUP($A$12,[0]!Plage1,7,FALSE)=0,1,VLOOKUP($A$12,[0]!Plage1,7,FALSE))</f>
        <v>#REF!</v>
      </c>
      <c r="H12" s="46" t="e">
        <f>IF(VLOOKUP($A$12,[0]!Plage1,11,FALSE)=0,1,VLOOKUP($A$12,[0]!Plage1,11,FALSE))</f>
        <v>#REF!</v>
      </c>
      <c r="I12" s="15"/>
      <c r="J12" s="46" t="e">
        <f>IF(VLOOKUP($A$12,[0]!Plage2,3,FALSE)=0,1,VLOOKUP($A$12,[0]!Plage2,3,FALSE))</f>
        <v>#N/A</v>
      </c>
      <c r="K12" s="46" t="e">
        <f>IF(VLOOKUP($A$12,[0]!Plage2,7,FALSE)=0,1,VLOOKUP($A$12,[0]!Plage2,7,FALSE))</f>
        <v>#N/A</v>
      </c>
      <c r="L12" s="46" t="e">
        <f>IF(VLOOKUP($A$12,[0]!Plage2,11,FALSE)=0,1,VLOOKUP($A$12,[0]!Plage2,11,FALSE))</f>
        <v>#N/A</v>
      </c>
      <c r="M12" s="46" t="e">
        <f>IF(VLOOKUP($A$12,[0]!Plage2,15,FALSE)=0,1,VLOOKUP($A$12,[0]!Plage2,15,FALSE))</f>
        <v>#N/A</v>
      </c>
      <c r="N12" s="46" t="e">
        <f>IF(VLOOKUP($A$12,[0]!Plage2,19,FALSE)=0,1,VLOOKUP($A$12,[0]!Plage2,19,FALSE))</f>
        <v>#N/A</v>
      </c>
      <c r="O12" s="46" t="e">
        <f>IF(VLOOKUP($A$12,[0]!Plage2,23,FALSE)=0,1,VLOOKUP($A$12,[0]!Plage2,23,FALSE))</f>
        <v>#N/A</v>
      </c>
      <c r="P12" s="46" t="e">
        <f>IF(VLOOKUP($A$12,[0]!Plage2,27,FALSE)=0,1,VLOOKUP($A$12,[0]!Plage2,27,FALSE))</f>
        <v>#N/A</v>
      </c>
      <c r="Q12" s="46" t="e">
        <f>IF(VLOOKUP($A$12,[0]!Plage2,31,FALSE)=0,1,VLOOKUP($A$12,[0]!Plage2,31,FALSE))</f>
        <v>#N/A</v>
      </c>
      <c r="R12" s="46" t="e">
        <f>IF(VLOOKUP($A$12,[0]!Plage2,35,FALSE)=0,1,VLOOKUP($A$12,[0]!Plage2,35,FALSE))</f>
        <v>#N/A</v>
      </c>
      <c r="S12" s="46" t="e">
        <f>IF(VLOOKUP($A$12,[0]!Plage2,39,FALSE)=0,1,VLOOKUP($A$12,[0]!Plage2,39,FALSE))</f>
        <v>#N/A</v>
      </c>
      <c r="T12" s="46" t="e">
        <f>IF(VLOOKUP($A$12,[0]!Plage2,43,FALSE)=0,1,VLOOKUP($A$12,[0]!Plage2,43,FALSE))</f>
        <v>#N/A</v>
      </c>
      <c r="U12" s="46" t="e">
        <f>IF(VLOOKUP($A$12,[0]!Plage2,47,FALSE)=0,1,VLOOKUP($A$12,[0]!Plage2,47,FALSE))</f>
        <v>#N/A</v>
      </c>
      <c r="V12" s="46" t="e">
        <f>IF(VLOOKUP($A$12,[0]!Plage2,51,FALSE)=0,1,VLOOKUP($A$12,[0]!Plage2,51,FALSE))</f>
        <v>#N/A</v>
      </c>
      <c r="W12" s="46" t="e">
        <f>IF(VLOOKUP($A$12,[0]!Plage2,55,FALSE)=0,1,VLOOKUP($A$12,[0]!Plage2,55,FALSE))</f>
        <v>#N/A</v>
      </c>
      <c r="X12" s="46" t="e">
        <f>IF(VLOOKUP($A$12,[0]!Plage2,59,FALSE)=0,1,VLOOKUP($A$12,[0]!Plage2,59,FALSE))</f>
        <v>#N/A</v>
      </c>
      <c r="Y12" s="15"/>
      <c r="Z12" s="46" t="e">
        <f>IF(VLOOKUP($A$12,[0]!Plage3,3,FALSE)=0,1,VLOOKUP($A$12,[0]!Plage3,3,FALSE))</f>
        <v>#REF!</v>
      </c>
      <c r="AA12" s="46" t="e">
        <f>IF(VLOOKUP($A$12,[0]!Plage3,7,FALSE)=0,1,VLOOKUP($A$12,[0]!Plage3,7,FALSE))</f>
        <v>#REF!</v>
      </c>
      <c r="AB12" s="46" t="e">
        <f>IF(VLOOKUP($A$12,[0]!Plage3,11,FALSE)=0,1,VLOOKUP($A$12,[0]!Plage3,11,FALSE))</f>
        <v>#REF!</v>
      </c>
      <c r="AC12" s="46" t="e">
        <f>IF(VLOOKUP($A$12,[0]!Plage3,15,FALSE)=0,1,VLOOKUP($A$12,[0]!Plage3,15,FALSE))</f>
        <v>#REF!</v>
      </c>
      <c r="AD12" s="46" t="e">
        <f>IF(VLOOKUP($A$12,[0]!Plage3,19,FALSE)=0,1,VLOOKUP($A$12,[0]!Plage3,19,FALSE))</f>
        <v>#REF!</v>
      </c>
      <c r="AE12" s="46" t="e">
        <f>IF(VLOOKUP($A$12,[0]!Plage3,23,FALSE)=0,1,VLOOKUP($A$12,[0]!Plage3,23,FALSE))</f>
        <v>#REF!</v>
      </c>
    </row>
    <row r="13" spans="1:48" ht="20.100000000000001" customHeight="1">
      <c r="A13" s="52"/>
      <c r="B13" s="50"/>
      <c r="C13" s="3"/>
      <c r="D13" s="4"/>
      <c r="F13" s="46" t="e">
        <f>IF(VLOOKUP($A$13,[0]!Plage1,3,FALSE)=0,1,VLOOKUP($A$13,[0]!Plage1,3,FALSE))</f>
        <v>#REF!</v>
      </c>
      <c r="G13" s="46" t="e">
        <f>IF(VLOOKUP($A$13,[0]!Plage1,7,FALSE)=0,1,VLOOKUP($A$13,[0]!Plage1,7,FALSE))</f>
        <v>#REF!</v>
      </c>
      <c r="H13" s="46" t="e">
        <f>IF(VLOOKUP($A$13,[0]!Plage1,11,FALSE)=0,1,VLOOKUP($A$13,[0]!Plage1,11,FALSE))</f>
        <v>#REF!</v>
      </c>
      <c r="I13" s="15"/>
      <c r="J13" s="46" t="e">
        <f>IF(VLOOKUP($A$13,[0]!Plage2,3,FALSE)=0,1,VLOOKUP($A$13,[0]!Plage2,3,FALSE))</f>
        <v>#N/A</v>
      </c>
      <c r="K13" s="46" t="e">
        <f>IF(VLOOKUP($A$13,[0]!Plage2,7,FALSE)=0,1,VLOOKUP($A$13,[0]!Plage2,7,FALSE))</f>
        <v>#N/A</v>
      </c>
      <c r="L13" s="46" t="e">
        <f>IF(VLOOKUP($A$13,[0]!Plage2,11,FALSE)=0,1,VLOOKUP($A$13,[0]!Plage2,11,FALSE))</f>
        <v>#N/A</v>
      </c>
      <c r="M13" s="46" t="e">
        <f>IF(VLOOKUP($A$13,[0]!Plage2,15,FALSE)=0,1,VLOOKUP($A$13,[0]!Plage2,15,FALSE))</f>
        <v>#N/A</v>
      </c>
      <c r="N13" s="46" t="e">
        <f>IF(VLOOKUP($A$13,[0]!Plage2,19,FALSE)=0,1,VLOOKUP($A$13,[0]!Plage2,19,FALSE))</f>
        <v>#N/A</v>
      </c>
      <c r="O13" s="46" t="e">
        <f>IF(VLOOKUP($A$13,[0]!Plage2,23,FALSE)=0,1,VLOOKUP($A$13,[0]!Plage2,23,FALSE))</f>
        <v>#N/A</v>
      </c>
      <c r="P13" s="46" t="e">
        <f>IF(VLOOKUP($A$13,[0]!Plage2,27,FALSE)=0,1,VLOOKUP($A$13,[0]!Plage2,27,FALSE))</f>
        <v>#N/A</v>
      </c>
      <c r="Q13" s="46" t="e">
        <f>IF(VLOOKUP($A$13,[0]!Plage2,31,FALSE)=0,1,VLOOKUP($A$13,[0]!Plage2,31,FALSE))</f>
        <v>#N/A</v>
      </c>
      <c r="R13" s="46" t="e">
        <f>IF(VLOOKUP($A$13,[0]!Plage2,35,FALSE)=0,1,VLOOKUP($A$13,[0]!Plage2,35,FALSE))</f>
        <v>#N/A</v>
      </c>
      <c r="S13" s="46" t="e">
        <f>IF(VLOOKUP($A$13,[0]!Plage2,39,FALSE)=0,1,VLOOKUP($A$13,[0]!Plage2,39,FALSE))</f>
        <v>#N/A</v>
      </c>
      <c r="T13" s="46" t="e">
        <f>IF(VLOOKUP($A$13,[0]!Plage2,43,FALSE)=0,1,VLOOKUP($A$13,[0]!Plage2,43,FALSE))</f>
        <v>#N/A</v>
      </c>
      <c r="U13" s="46" t="e">
        <f>IF(VLOOKUP($A$13,[0]!Plage2,47,FALSE)=0,1,VLOOKUP($A$13,[0]!Plage2,47,FALSE))</f>
        <v>#N/A</v>
      </c>
      <c r="V13" s="46" t="e">
        <f>IF(VLOOKUP($A$13,[0]!Plage2,51,FALSE)=0,1,VLOOKUP($A$13,[0]!Plage2,51,FALSE))</f>
        <v>#N/A</v>
      </c>
      <c r="W13" s="46" t="e">
        <f>IF(VLOOKUP($A$13,[0]!Plage2,55,FALSE)=0,1,VLOOKUP($A$13,[0]!Plage2,55,FALSE))</f>
        <v>#N/A</v>
      </c>
      <c r="X13" s="46" t="e">
        <f>IF(VLOOKUP($A$13,[0]!Plage2,59,FALSE)=0,1,VLOOKUP($A$13,[0]!Plage2,59,FALSE))</f>
        <v>#N/A</v>
      </c>
      <c r="Y13" s="15"/>
      <c r="Z13" s="46" t="e">
        <f>IF(VLOOKUP($A$13,[0]!Plage3,3,FALSE)=0,1,VLOOKUP($A$13,[0]!Plage3,3,FALSE))</f>
        <v>#REF!</v>
      </c>
      <c r="AA13" s="46" t="e">
        <f>IF(VLOOKUP($A$13,[0]!Plage3,7,FALSE)=0,1,VLOOKUP($A$13,[0]!Plage3,7,FALSE))</f>
        <v>#REF!</v>
      </c>
      <c r="AB13" s="46" t="e">
        <f>IF(VLOOKUP($A$13,[0]!Plage3,11,FALSE)=0,1,VLOOKUP($A$13,[0]!Plage3,11,FALSE))</f>
        <v>#REF!</v>
      </c>
      <c r="AC13" s="46" t="e">
        <f>IF(VLOOKUP($A$13,[0]!Plage3,15,FALSE)=0,1,VLOOKUP($A$13,[0]!Plage3,15,FALSE))</f>
        <v>#REF!</v>
      </c>
      <c r="AD13" s="46" t="e">
        <f>IF(VLOOKUP($A$13,[0]!Plage3,19,FALSE)=0,1,VLOOKUP($A$13,[0]!Plage3,19,FALSE))</f>
        <v>#REF!</v>
      </c>
      <c r="AE13" s="46" t="e">
        <f>IF(VLOOKUP($A$13,[0]!Plage3,23,FALSE)=0,1,VLOOKUP($A$13,[0]!Plage3,23,FALSE))</f>
        <v>#REF!</v>
      </c>
    </row>
    <row r="14" spans="1:48" ht="20.100000000000001" customHeight="1">
      <c r="A14" s="52"/>
      <c r="B14" s="51"/>
      <c r="C14" s="42"/>
      <c r="D14" s="43"/>
      <c r="F14" s="46" t="e">
        <f>IF(VLOOKUP($A$14,[0]!Plage1,3,FALSE)=0,1,VLOOKUP($A$14,[0]!Plage1,3,FALSE))</f>
        <v>#REF!</v>
      </c>
      <c r="G14" s="46" t="e">
        <f>IF(VLOOKUP($A$14,[0]!Plage1,7,FALSE)=0,1,VLOOKUP($A$14,[0]!Plage1,7,FALSE))</f>
        <v>#REF!</v>
      </c>
      <c r="H14" s="46" t="e">
        <f>IF(VLOOKUP($A$14,[0]!Plage1,11,FALSE)=0,1,VLOOKUP($A$14,[0]!Plage1,11,FALSE))</f>
        <v>#REF!</v>
      </c>
      <c r="I14" s="15"/>
      <c r="J14" s="46" t="e">
        <f>IF(VLOOKUP($A$14,[0]!Plage2,3,FALSE)=0,1,VLOOKUP($A$14,[0]!Plage2,3,FALSE))</f>
        <v>#N/A</v>
      </c>
      <c r="K14" s="46" t="e">
        <f>IF(VLOOKUP($A$14,[0]!Plage2,7,FALSE)=0,1,VLOOKUP($A$14,[0]!Plage2,7,FALSE))</f>
        <v>#N/A</v>
      </c>
      <c r="L14" s="46" t="e">
        <f>IF(VLOOKUP($A$14,[0]!Plage2,11,FALSE)=0,1,VLOOKUP($A$14,[0]!Plage2,11,FALSE))</f>
        <v>#N/A</v>
      </c>
      <c r="M14" s="46" t="e">
        <f>IF(VLOOKUP($A$14,[0]!Plage2,15,FALSE)=0,1,VLOOKUP($A$14,[0]!Plage2,15,FALSE))</f>
        <v>#N/A</v>
      </c>
      <c r="N14" s="46" t="e">
        <f>IF(VLOOKUP($A$14,[0]!Plage2,19,FALSE)=0,1,VLOOKUP($A$14,[0]!Plage2,19,FALSE))</f>
        <v>#N/A</v>
      </c>
      <c r="O14" s="46" t="e">
        <f>IF(VLOOKUP($A$14,[0]!Plage2,23,FALSE)=0,1,VLOOKUP($A$14,[0]!Plage2,23,FALSE))</f>
        <v>#N/A</v>
      </c>
      <c r="P14" s="46" t="e">
        <f>IF(VLOOKUP($A$14,[0]!Plage2,27,FALSE)=0,1,VLOOKUP($A$14,[0]!Plage2,27,FALSE))</f>
        <v>#N/A</v>
      </c>
      <c r="Q14" s="46" t="e">
        <f>IF(VLOOKUP($A$14,[0]!Plage2,31,FALSE)=0,1,VLOOKUP($A$14,[0]!Plage2,31,FALSE))</f>
        <v>#N/A</v>
      </c>
      <c r="R14" s="46" t="e">
        <f>IF(VLOOKUP($A$14,[0]!Plage2,35,FALSE)=0,1,VLOOKUP($A$14,[0]!Plage2,35,FALSE))</f>
        <v>#N/A</v>
      </c>
      <c r="S14" s="46" t="e">
        <f>IF(VLOOKUP($A$14,[0]!Plage2,39,FALSE)=0,1,VLOOKUP($A$14,[0]!Plage2,39,FALSE))</f>
        <v>#N/A</v>
      </c>
      <c r="T14" s="46" t="e">
        <f>IF(VLOOKUP($A$14,[0]!Plage2,43,FALSE)=0,1,VLOOKUP($A$14,[0]!Plage2,43,FALSE))</f>
        <v>#N/A</v>
      </c>
      <c r="U14" s="46" t="e">
        <f>IF(VLOOKUP($A$14,[0]!Plage2,47,FALSE)=0,1,VLOOKUP($A$14,[0]!Plage2,47,FALSE))</f>
        <v>#N/A</v>
      </c>
      <c r="V14" s="46" t="e">
        <f>IF(VLOOKUP($A$14,[0]!Plage2,51,FALSE)=0,1,VLOOKUP($A$14,[0]!Plage2,51,FALSE))</f>
        <v>#N/A</v>
      </c>
      <c r="W14" s="46" t="e">
        <f>IF(VLOOKUP($A$14,[0]!Plage2,55,FALSE)=0,1,VLOOKUP($A$14,[0]!Plage2,55,FALSE))</f>
        <v>#N/A</v>
      </c>
      <c r="X14" s="46" t="e">
        <f>IF(VLOOKUP($A$14,[0]!Plage2,59,FALSE)=0,1,VLOOKUP($A$14,[0]!Plage2,59,FALSE))</f>
        <v>#N/A</v>
      </c>
      <c r="Y14" s="15"/>
      <c r="Z14" s="46" t="e">
        <f>IF(VLOOKUP($A$14,[0]!Plage3,3,FALSE)=0,1,VLOOKUP($A$14,[0]!Plage3,3,FALSE))</f>
        <v>#REF!</v>
      </c>
      <c r="AA14" s="46" t="e">
        <f>IF(VLOOKUP($A$14,[0]!Plage3,7,FALSE)=0,1,VLOOKUP($A$14,[0]!Plage3,7,FALSE))</f>
        <v>#REF!</v>
      </c>
      <c r="AB14" s="46" t="e">
        <f>IF(VLOOKUP($A$14,[0]!Plage3,11,FALSE)=0,1,VLOOKUP($A$14,[0]!Plage3,11,FALSE))</f>
        <v>#REF!</v>
      </c>
      <c r="AC14" s="46" t="e">
        <f>IF(VLOOKUP($A$14,[0]!Plage3,15,FALSE)=0,1,VLOOKUP($A$14,[0]!Plage3,15,FALSE))</f>
        <v>#REF!</v>
      </c>
      <c r="AD14" s="46" t="e">
        <f>IF(VLOOKUP($A$14,[0]!Plage3,19,FALSE)=0,1,VLOOKUP($A$14,[0]!Plage3,19,FALSE))</f>
        <v>#REF!</v>
      </c>
      <c r="AE14" s="46" t="e">
        <f>IF(VLOOKUP($A$14,[0]!Plage3,23,FALSE)=0,1,VLOOKUP($A$14,[0]!Plage3,23,FALSE))</f>
        <v>#REF!</v>
      </c>
    </row>
    <row r="15" spans="1:48" ht="20.100000000000001" customHeight="1">
      <c r="A15" s="52"/>
      <c r="B15" s="38"/>
      <c r="C15" s="17"/>
      <c r="D15" s="17"/>
      <c r="F15" s="46" t="e">
        <f>IF(VLOOKUP($A$15,[0]!Plage1,3,FALSE)=0,1,VLOOKUP($A$15,[0]!Plage1,3,FALSE))</f>
        <v>#REF!</v>
      </c>
      <c r="G15" s="46" t="e">
        <f>IF(VLOOKUP($A$15,[0]!Plage1,7,FALSE)=0,1,VLOOKUP($A$15,[0]!Plage1,7,FALSE))</f>
        <v>#REF!</v>
      </c>
      <c r="H15" s="46" t="e">
        <f>IF(VLOOKUP($A$15,[0]!Plage1,11,FALSE)=0,1,VLOOKUP($A$15,[0]!Plage1,11,FALSE))</f>
        <v>#REF!</v>
      </c>
      <c r="I15" s="15"/>
      <c r="J15" s="46" t="e">
        <f>IF(VLOOKUP($A$15,[0]!Plage2,3,FALSE)=0,1,VLOOKUP($A$15,[0]!Plage2,3,FALSE))</f>
        <v>#N/A</v>
      </c>
      <c r="K15" s="46" t="e">
        <f>IF(VLOOKUP($A$15,[0]!Plage2,7,FALSE)=0,1,VLOOKUP($A$15,[0]!Plage2,7,FALSE))</f>
        <v>#N/A</v>
      </c>
      <c r="L15" s="46" t="e">
        <f>IF(VLOOKUP($A$15,[0]!Plage2,11,FALSE)=0,1,VLOOKUP($A$15,[0]!Plage2,11,FALSE))</f>
        <v>#N/A</v>
      </c>
      <c r="M15" s="46" t="e">
        <f>IF(VLOOKUP($A$15,[0]!Plage2,15,FALSE)=0,1,VLOOKUP($A$15,[0]!Plage2,15,FALSE))</f>
        <v>#N/A</v>
      </c>
      <c r="N15" s="46" t="e">
        <f>IF(VLOOKUP($A$15,[0]!Plage2,19,FALSE)=0,1,VLOOKUP($A$15,[0]!Plage2,19,FALSE))</f>
        <v>#N/A</v>
      </c>
      <c r="O15" s="46" t="e">
        <f>IF(VLOOKUP($A$15,[0]!Plage2,23,FALSE)=0,1,VLOOKUP($A$15,[0]!Plage2,23,FALSE))</f>
        <v>#N/A</v>
      </c>
      <c r="P15" s="46" t="e">
        <f>IF(VLOOKUP($A$15,[0]!Plage2,27,FALSE)=0,1,VLOOKUP($A$15,[0]!Plage2,27,FALSE))</f>
        <v>#N/A</v>
      </c>
      <c r="Q15" s="46" t="e">
        <f>IF(VLOOKUP($A$15,[0]!Plage2,31,FALSE)=0,1,VLOOKUP($A$15,[0]!Plage2,31,FALSE))</f>
        <v>#N/A</v>
      </c>
      <c r="R15" s="46" t="e">
        <f>IF(VLOOKUP($A$15,[0]!Plage2,35,FALSE)=0,1,VLOOKUP($A$15,[0]!Plage2,35,FALSE))</f>
        <v>#N/A</v>
      </c>
      <c r="S15" s="46" t="e">
        <f>IF(VLOOKUP($A$15,[0]!Plage2,39,FALSE)=0,1,VLOOKUP($A$15,[0]!Plage2,39,FALSE))</f>
        <v>#N/A</v>
      </c>
      <c r="T15" s="46" t="e">
        <f>IF(VLOOKUP($A$15,[0]!Plage2,43,FALSE)=0,1,VLOOKUP($A$15,[0]!Plage2,43,FALSE))</f>
        <v>#N/A</v>
      </c>
      <c r="U15" s="46" t="e">
        <f>IF(VLOOKUP($A$15,[0]!Plage2,47,FALSE)=0,1,VLOOKUP($A$15,[0]!Plage2,47,FALSE))</f>
        <v>#N/A</v>
      </c>
      <c r="V15" s="46" t="e">
        <f>IF(VLOOKUP($A$15,[0]!Plage2,51,FALSE)=0,1,VLOOKUP($A$15,[0]!Plage2,51,FALSE))</f>
        <v>#N/A</v>
      </c>
      <c r="W15" s="46" t="e">
        <f>IF(VLOOKUP($A$15,[0]!Plage2,55,FALSE)=0,1,VLOOKUP($A$15,[0]!Plage2,55,FALSE))</f>
        <v>#N/A</v>
      </c>
      <c r="X15" s="46" t="e">
        <f>IF(VLOOKUP($A$15,[0]!Plage2,59,FALSE)=0,1,VLOOKUP($A$15,[0]!Plage2,59,FALSE))</f>
        <v>#N/A</v>
      </c>
      <c r="Y15" s="15"/>
      <c r="Z15" s="46" t="e">
        <f>IF(VLOOKUP($A$15,[0]!Plage3,3,FALSE)=0,1,VLOOKUP($A$15,[0]!Plage3,3,FALSE))</f>
        <v>#REF!</v>
      </c>
      <c r="AA15" s="46" t="e">
        <f>IF(VLOOKUP($A$15,[0]!Plage3,7,FALSE)=0,1,VLOOKUP($A$15,[0]!Plage3,7,FALSE))</f>
        <v>#REF!</v>
      </c>
      <c r="AB15" s="46" t="e">
        <f>IF(VLOOKUP($A$15,[0]!Plage3,11,FALSE)=0,1,VLOOKUP($A$15,[0]!Plage3,11,FALSE))</f>
        <v>#REF!</v>
      </c>
      <c r="AC15" s="46" t="e">
        <f>IF(VLOOKUP($A$15,[0]!Plage3,15,FALSE)=0,1,VLOOKUP($A$15,[0]!Plage3,15,FALSE))</f>
        <v>#REF!</v>
      </c>
      <c r="AD15" s="46" t="e">
        <f>IF(VLOOKUP($A$15,[0]!Plage3,19,FALSE)=0,1,VLOOKUP($A$15,[0]!Plage3,19,FALSE))</f>
        <v>#REF!</v>
      </c>
      <c r="AE15" s="46" t="e">
        <f>IF(VLOOKUP($A$15,[0]!Plage3,23,FALSE)=0,1,VLOOKUP($A$15,[0]!Plage3,23,FALSE))</f>
        <v>#REF!</v>
      </c>
    </row>
    <row r="16" spans="1:48" ht="20.100000000000001" hidden="1" customHeight="1">
      <c r="A16" s="48"/>
      <c r="B16" s="2"/>
      <c r="C16" s="2"/>
      <c r="D16" s="2"/>
      <c r="F16" s="47" t="e">
        <f>IF(VLOOKUP($A$15+1,[0]!Plage1,3,FALSE)=0,1,VLOOKUP($A$15+1,[0]!Plage1,3,FALSE))</f>
        <v>#REF!</v>
      </c>
      <c r="G16" s="47" t="e">
        <f>IF(VLOOKUP($A$15+1,[0]!Plage1,7,FALSE)=0,1,VLOOKUP($A$15+1,[0]!Plage1,7,FALSE))</f>
        <v>#REF!</v>
      </c>
      <c r="H16" s="47" t="e">
        <f>IF(VLOOKUP($A$15+1,[0]!Plage1,11,FALSE)=0,1,VLOOKUP($A$15+1,[0]!Plage1,11,FALSE))</f>
        <v>#REF!</v>
      </c>
      <c r="I16" s="45"/>
      <c r="J16" s="47" t="e">
        <f>IF(VLOOKUP($A$15+1,[0]!Plage2,3,FALSE)=0,1,VLOOKUP($A$15+1,[0]!Plage2,3,FALSE))</f>
        <v>#N/A</v>
      </c>
      <c r="K16" s="47" t="e">
        <f>IF(VLOOKUP($A$15+1,[0]!Plage2,7,FALSE)=0,1,VLOOKUP($A$15+1,[0]!Plage2,7,FALSE))</f>
        <v>#N/A</v>
      </c>
      <c r="L16" s="47" t="e">
        <f>IF(VLOOKUP($A$15+1,[0]!Plage2,11,FALSE)=0,1,VLOOKUP($A$15+1,[0]!Plage2,11,FALSE))</f>
        <v>#N/A</v>
      </c>
      <c r="M16" s="47" t="e">
        <f>IF(VLOOKUP($A$15+1,[0]!Plage2,15,FALSE)=0,1,VLOOKUP($A$15+1,[0]!Plage2,15,FALSE))</f>
        <v>#N/A</v>
      </c>
      <c r="N16" s="47" t="e">
        <f>IF(VLOOKUP($A$15+1,[0]!Plage2,19,FALSE)=0,1,VLOOKUP($A$15+1,[0]!Plage2,19,FALSE))</f>
        <v>#N/A</v>
      </c>
      <c r="O16" s="47" t="e">
        <f>IF(VLOOKUP($A$15+1,[0]!Plage2,23,FALSE)=0,1,VLOOKUP($A$15+1,[0]!Plage2,23,FALSE))</f>
        <v>#N/A</v>
      </c>
      <c r="P16" s="47" t="e">
        <f>IF(VLOOKUP($A$15+1,[0]!Plage2,27,FALSE)=0,1,VLOOKUP($A$15+1,[0]!Plage2,27,FALSE))</f>
        <v>#N/A</v>
      </c>
      <c r="Q16" s="47" t="e">
        <f>IF(VLOOKUP($A$15+1,[0]!Plage2,31,FALSE)=0,1,VLOOKUP($A$15+1,[0]!Plage2,31,FALSE))</f>
        <v>#N/A</v>
      </c>
      <c r="R16" s="47" t="e">
        <f>IF(VLOOKUP($A$15+1,[0]!Plage2,35,FALSE)=0,1,VLOOKUP($A$15+1,[0]!Plage2,35,FALSE))</f>
        <v>#N/A</v>
      </c>
      <c r="S16" s="47" t="e">
        <f>IF(VLOOKUP($A$15+1,[0]!Plage2,39,FALSE)=0,1,VLOOKUP($A$15+1,[0]!Plage2,39,FALSE))</f>
        <v>#N/A</v>
      </c>
      <c r="T16" s="47" t="e">
        <f>IF(VLOOKUP($A$15+1,[0]!Plage2,43,FALSE)=0,1,VLOOKUP($A$15+1,[0]!Plage2,43,FALSE))</f>
        <v>#N/A</v>
      </c>
      <c r="U16" s="47" t="e">
        <f>IF(VLOOKUP($A$15+1,[0]!Plage2,47,FALSE)=0,1,VLOOKUP($A$15+1,[0]!Plage2,47,FALSE))</f>
        <v>#N/A</v>
      </c>
      <c r="V16" s="47" t="e">
        <f>IF(VLOOKUP($A$15+1,[0]!Plage2,51,FALSE)=0,1,VLOOKUP($A$15+1,[0]!Plage2,51,FALSE))</f>
        <v>#N/A</v>
      </c>
      <c r="W16" s="47" t="e">
        <f>IF(VLOOKUP($A$15+1,[0]!Plage2,55,FALSE)=0,1,VLOOKUP($A$15+1,[0]!Plage2,55,FALSE))</f>
        <v>#N/A</v>
      </c>
      <c r="X16" s="47" t="e">
        <f>IF(VLOOKUP($A$15+1,[0]!Plage2,59,FALSE)=0,1,VLOOKUP($A$15+1,[0]!Plage2,59,FALSE))</f>
        <v>#N/A</v>
      </c>
      <c r="Y16" s="45"/>
      <c r="Z16" s="47" t="e">
        <f>IF(VLOOKUP($A$15+1,[0]!Plage3,3,FALSE)=0,1,VLOOKUP($A$15+1,[0]!Plage3,3,FALSE))</f>
        <v>#REF!</v>
      </c>
      <c r="AA16" s="47" t="e">
        <f>IF(VLOOKUP($A$15+1,[0]!Plage3,7,FALSE)=0,1,VLOOKUP($A$15+1,[0]!Plage3,7,FALSE))</f>
        <v>#REF!</v>
      </c>
      <c r="AB16" s="47" t="e">
        <f>IF(VLOOKUP($A$15+1,[0]!Plage3,11,FALSE)=0,1,VLOOKUP($A$15+1,[0]!Plage3,11,FALSE))</f>
        <v>#REF!</v>
      </c>
      <c r="AC16" s="47" t="e">
        <f>IF(VLOOKUP($A$15+1,[0]!Plage3,15,FALSE)=0,1,VLOOKUP($A$15+1,[0]!Plage3,15,FALSE))</f>
        <v>#REF!</v>
      </c>
      <c r="AD16" s="47" t="e">
        <f>IF(VLOOKUP($A$15+1,[0]!Plage3,19,FALSE)=0,1,VLOOKUP($A$15+1,[0]!Plage3,19,FALSE))</f>
        <v>#REF!</v>
      </c>
      <c r="AE16" s="47" t="e">
        <f>IF(VLOOKUP($A$15+1,[0]!Plage3,23,FALSE)=0,1,VLOOKUP($A$15+1,[0]!Plage3,23,FALSE))</f>
        <v>#REF!</v>
      </c>
    </row>
    <row r="17" spans="1:31" ht="20.100000000000001" hidden="1" customHeight="1">
      <c r="A17" s="48"/>
      <c r="B17" s="2"/>
      <c r="C17" s="2"/>
      <c r="D17" s="2"/>
      <c r="F17" s="47" t="e">
        <f>IF(VLOOKUP($A$15+2,[0]!Plage1,3,FALSE)=0,1,VLOOKUP($A$15+2,[0]!Plage1,3,FALSE))</f>
        <v>#REF!</v>
      </c>
      <c r="G17" s="47" t="e">
        <f>IF(VLOOKUP($A$15+2,[0]!Plage1,7,FALSE)=0,1,VLOOKUP($A$15+2,[0]!Plage1,7,FALSE))</f>
        <v>#REF!</v>
      </c>
      <c r="H17" s="47" t="e">
        <f>IF(VLOOKUP($A$15+2,[0]!Plage1,11,FALSE)=0,1,VLOOKUP($A$15+2,[0]!Plage1,11,FALSE))</f>
        <v>#REF!</v>
      </c>
      <c r="I17" s="45"/>
      <c r="J17" s="47" t="e">
        <f>IF(VLOOKUP($A$15+2,[0]!Plage2,3,FALSE)=0,1,VLOOKUP($A$15+2,[0]!Plage2,3,FALSE))</f>
        <v>#N/A</v>
      </c>
      <c r="K17" s="47" t="e">
        <f>IF(VLOOKUP($A$15+2,[0]!Plage2,7,FALSE)=0,1,VLOOKUP($A$15+2,[0]!Plage2,7,FALSE))</f>
        <v>#N/A</v>
      </c>
      <c r="L17" s="47" t="e">
        <f>IF(VLOOKUP($A$15+2,[0]!Plage2,11,FALSE)=0,1,VLOOKUP($A$15+2,[0]!Plage2,11,FALSE))</f>
        <v>#N/A</v>
      </c>
      <c r="M17" s="47" t="e">
        <f>IF(VLOOKUP($A$15+2,[0]!Plage2,15,FALSE)=0,1,VLOOKUP($A$15+2,[0]!Plage2,15,FALSE))</f>
        <v>#N/A</v>
      </c>
      <c r="N17" s="47" t="e">
        <f>IF(VLOOKUP($A$15+2,[0]!Plage2,19,FALSE)=0,1,VLOOKUP($A$15+2,[0]!Plage2,19,FALSE))</f>
        <v>#N/A</v>
      </c>
      <c r="O17" s="47" t="e">
        <f>IF(VLOOKUP($A$15+2,[0]!Plage2,23,FALSE)=0,1,VLOOKUP($A$15+2,[0]!Plage2,23,FALSE))</f>
        <v>#N/A</v>
      </c>
      <c r="P17" s="47" t="e">
        <f>IF(VLOOKUP($A$15+2,[0]!Plage2,27,FALSE)=0,1,VLOOKUP($A$15+2,[0]!Plage2,27,FALSE))</f>
        <v>#N/A</v>
      </c>
      <c r="Q17" s="47" t="e">
        <f>IF(VLOOKUP($A$15+2,[0]!Plage2,31,FALSE)=0,1,VLOOKUP($A$15+2,[0]!Plage2,31,FALSE))</f>
        <v>#N/A</v>
      </c>
      <c r="R17" s="47" t="e">
        <f>IF(VLOOKUP($A$15+2,[0]!Plage2,35,FALSE)=0,1,VLOOKUP($A$15+2,[0]!Plage2,35,FALSE))</f>
        <v>#N/A</v>
      </c>
      <c r="S17" s="47" t="e">
        <f>IF(VLOOKUP($A$15+2,[0]!Plage2,39,FALSE)=0,1,VLOOKUP($A$15+2,[0]!Plage2,39,FALSE))</f>
        <v>#N/A</v>
      </c>
      <c r="T17" s="47" t="e">
        <f>IF(VLOOKUP($A$15+2,[0]!Plage2,43,FALSE)=0,1,VLOOKUP($A$15+2,[0]!Plage2,43,FALSE))</f>
        <v>#N/A</v>
      </c>
      <c r="U17" s="47" t="e">
        <f>IF(VLOOKUP($A$15+2,[0]!Plage2,47,FALSE)=0,1,VLOOKUP($A$15+2,[0]!Plage2,47,FALSE))</f>
        <v>#N/A</v>
      </c>
      <c r="V17" s="47" t="e">
        <f>IF(VLOOKUP($A$15+2,[0]!Plage2,51,FALSE)=0,1,VLOOKUP($A$15+2,[0]!Plage2,51,FALSE))</f>
        <v>#N/A</v>
      </c>
      <c r="W17" s="47" t="e">
        <f>IF(VLOOKUP($A$15+2,[0]!Plage2,55,FALSE)=0,1,VLOOKUP($A$15+2,[0]!Plage2,55,FALSE))</f>
        <v>#N/A</v>
      </c>
      <c r="X17" s="47" t="e">
        <f>IF(VLOOKUP($A$15+2,[0]!Plage2,59,FALSE)=0,1,VLOOKUP($A$15+2,[0]!Plage2,59,FALSE))</f>
        <v>#N/A</v>
      </c>
      <c r="Y17" s="45"/>
      <c r="Z17" s="47" t="e">
        <f>IF(VLOOKUP($A$15+2,[0]!Plage3,3,FALSE)=0,1,VLOOKUP($A$15+2,[0]!Plage3,3,FALSE))</f>
        <v>#REF!</v>
      </c>
      <c r="AA17" s="47" t="e">
        <f>IF(VLOOKUP($A$15+2,[0]!Plage3,7,FALSE)=0,1,VLOOKUP($A$15+2,[0]!Plage3,7,FALSE))</f>
        <v>#REF!</v>
      </c>
      <c r="AB17" s="47" t="e">
        <f>IF(VLOOKUP($A$15+2,[0]!Plage3,11,FALSE)=0,1,VLOOKUP($A$15+2,[0]!Plage3,11,FALSE))</f>
        <v>#REF!</v>
      </c>
      <c r="AC17" s="47" t="e">
        <f>IF(VLOOKUP($A$15+2,[0]!Plage3,15,FALSE)=0,1,VLOOKUP($A$15+2,[0]!Plage3,15,FALSE))</f>
        <v>#REF!</v>
      </c>
      <c r="AD17" s="47" t="e">
        <f>IF(VLOOKUP($A$15+2,[0]!Plage3,19,FALSE)=0,1,VLOOKUP($A$15+2,[0]!Plage3,19,FALSE))</f>
        <v>#REF!</v>
      </c>
      <c r="AE17" s="47" t="e">
        <f>IF(VLOOKUP($A$15+2,[0]!Plage3,23,FALSE)=0,1,VLOOKUP($A$15+2,[0]!Plage3,23,FALSE))</f>
        <v>#REF!</v>
      </c>
    </row>
    <row r="18" spans="1:31" ht="18" hidden="1" customHeight="1">
      <c r="A18" s="48"/>
      <c r="F18" s="45" t="e">
        <f>IF(VLOOKUP($A$15+3,[0]!Plage1,3,FALSE)=0,1,VLOOKUP($A$15+3,[0]!Plage1,3,FALSE))</f>
        <v>#REF!</v>
      </c>
      <c r="G18" s="45" t="e">
        <f>IF(VLOOKUP($A$15+3,[0]!Plage1,7,FALSE)=0,1,VLOOKUP($A$15+3,[0]!Plage1,7,FALSE))</f>
        <v>#REF!</v>
      </c>
      <c r="H18" s="45" t="e">
        <f>IF(VLOOKUP($A$15+3,[0]!Plage1,11,FALSE)=0,1,VLOOKUP($A$15+3,[0]!Plage1,11,FALSE))</f>
        <v>#REF!</v>
      </c>
      <c r="I18" s="45"/>
      <c r="J18" s="45" t="e">
        <f>IF(VLOOKUP($A$15+3,[0]!Plage2,3,FALSE)=0,1,VLOOKUP($A$15+3,[0]!Plage2,3,FALSE))</f>
        <v>#N/A</v>
      </c>
      <c r="K18" s="45" t="e">
        <f>IF(VLOOKUP($A$15+3,[0]!Plage2,7,FALSE)=0,1,VLOOKUP($A$15+3,[0]!Plage2,7,FALSE))</f>
        <v>#N/A</v>
      </c>
      <c r="L18" s="45" t="e">
        <f>IF(VLOOKUP($A$15+3,[0]!Plage2,11,FALSE)=0,1,VLOOKUP($A$15+3,[0]!Plage2,11,FALSE))</f>
        <v>#N/A</v>
      </c>
      <c r="M18" s="45" t="e">
        <f>IF(VLOOKUP($A$15+3,[0]!Plage2,15,FALSE)=0,1,VLOOKUP($A$15+3,[0]!Plage2,15,FALSE))</f>
        <v>#N/A</v>
      </c>
      <c r="N18" s="45" t="e">
        <f>IF(VLOOKUP($A$15+3,[0]!Plage2,19,FALSE)=0,1,VLOOKUP($A$15+3,[0]!Plage2,19,FALSE))</f>
        <v>#N/A</v>
      </c>
      <c r="O18" s="45" t="e">
        <f>IF(VLOOKUP($A$15+3,[0]!Plage2,23,FALSE)=0,1,VLOOKUP($A$15+3,[0]!Plage2,23,FALSE))</f>
        <v>#N/A</v>
      </c>
      <c r="P18" s="45" t="e">
        <f>IF(VLOOKUP($A$15+3,[0]!Plage2,27,FALSE)=0,1,VLOOKUP($A$15+3,[0]!Plage2,27,FALSE))</f>
        <v>#N/A</v>
      </c>
      <c r="Q18" s="45" t="e">
        <f>IF(VLOOKUP($A$15+3,[0]!Plage2,31,FALSE)=0,1,VLOOKUP($A$15+3,[0]!Plage2,31,FALSE))</f>
        <v>#N/A</v>
      </c>
      <c r="R18" s="45" t="e">
        <f>IF(VLOOKUP($A$15+3,[0]!Plage2,35,FALSE)=0,1,VLOOKUP($A$15+3,[0]!Plage2,35,FALSE))</f>
        <v>#N/A</v>
      </c>
      <c r="S18" s="45" t="e">
        <f>IF(VLOOKUP($A$15+3,[0]!Plage2,39,FALSE)=0,1,VLOOKUP($A$15+3,[0]!Plage2,39,FALSE))</f>
        <v>#N/A</v>
      </c>
      <c r="T18" s="45" t="e">
        <f>IF(VLOOKUP($A$15+3,[0]!Plage2,43,FALSE)=0,1,VLOOKUP($A$15+3,[0]!Plage2,43,FALSE))</f>
        <v>#N/A</v>
      </c>
      <c r="U18" s="45" t="e">
        <f>IF(VLOOKUP($A$15+3,[0]!Plage2,47,FALSE)=0,1,VLOOKUP($A$15+3,[0]!Plage2,47,FALSE))</f>
        <v>#N/A</v>
      </c>
      <c r="V18" s="45" t="e">
        <f>IF(VLOOKUP($A$15+3,[0]!Plage2,51,FALSE)=0,1,VLOOKUP($A$15+3,[0]!Plage2,51,FALSE))</f>
        <v>#N/A</v>
      </c>
      <c r="W18" s="45" t="e">
        <f>IF(VLOOKUP($A$15+3,[0]!Plage2,55,FALSE)=0,1,VLOOKUP($A$15+3,[0]!Plage2,55,FALSE))</f>
        <v>#N/A</v>
      </c>
      <c r="X18" s="45" t="e">
        <f>IF(VLOOKUP($A$15+3,[0]!Plage2,59,FALSE)=0,1,VLOOKUP($A$15+3,[0]!Plage2,59,FALSE))</f>
        <v>#N/A</v>
      </c>
      <c r="Y18" s="45"/>
      <c r="Z18" s="45" t="e">
        <f>IF(VLOOKUP($A$15+3,[0]!Plage3,3,FALSE)=0,1,VLOOKUP($A$15+3,[0]!Plage3,3,FALSE))</f>
        <v>#REF!</v>
      </c>
      <c r="AA18" s="45" t="e">
        <f>IF(VLOOKUP($A$15+3,[0]!Plage3,7,FALSE)=0,1,VLOOKUP($A$15+3,[0]!Plage3,7,FALSE))</f>
        <v>#REF!</v>
      </c>
      <c r="AB18" s="45" t="e">
        <f>IF(VLOOKUP($A$15+3,[0]!Plage3,11,FALSE)=0,1,VLOOKUP($A$15+3,[0]!Plage3,11,FALSE))</f>
        <v>#REF!</v>
      </c>
      <c r="AC18" s="45" t="e">
        <f>IF(VLOOKUP($A$15+3,[0]!Plage3,15,FALSE)=0,1,VLOOKUP($A$15+3,[0]!Plage3,15,FALSE))</f>
        <v>#REF!</v>
      </c>
      <c r="AD18" s="45" t="e">
        <f>IF(VLOOKUP($A$15+3,[0]!Plage3,19,FALSE)=0,1,VLOOKUP($A$15+3,[0]!Plage3,19,FALSE))</f>
        <v>#REF!</v>
      </c>
      <c r="AE18" s="45" t="e">
        <f>IF(VLOOKUP($A$15+3,[0]!Plage3,23,FALSE)=0,1,VLOOKUP($A$15+3,[0]!Plage3,23,FALSE))</f>
        <v>#REF!</v>
      </c>
    </row>
    <row r="19" spans="1:31" ht="18" hidden="1" customHeight="1">
      <c r="A19" s="48"/>
      <c r="F19" s="45" t="e">
        <f>IF(VLOOKUP($A$15+4,[0]!Plage1,3,FALSE)=0,1,VLOOKUP($A$15+4,[0]!Plage1,3,FALSE))</f>
        <v>#REF!</v>
      </c>
      <c r="G19" s="45" t="e">
        <f>IF(VLOOKUP($A$15+4,[0]!Plage1,7,FALSE)=0,1,VLOOKUP($A$15+4,[0]!Plage1,7,FALSE))</f>
        <v>#REF!</v>
      </c>
      <c r="H19" s="45" t="e">
        <f>IF(VLOOKUP($A$15+4,[0]!Plage1,11,FALSE)=0,1,VLOOKUP($A$15+4,[0]!Plage1,11,FALSE))</f>
        <v>#REF!</v>
      </c>
      <c r="I19" s="45"/>
      <c r="J19" s="45" t="e">
        <f>IF(VLOOKUP($A$15+4,[0]!Plage2,3,FALSE)=0,1,VLOOKUP($A$15+4,[0]!Plage2,3,FALSE))</f>
        <v>#N/A</v>
      </c>
      <c r="K19" s="45" t="e">
        <f>IF(VLOOKUP($A$15+4,[0]!Plage2,7,FALSE)=0,1,VLOOKUP($A$15+4,[0]!Plage2,7,FALSE))</f>
        <v>#N/A</v>
      </c>
      <c r="L19" s="45" t="e">
        <f>IF(VLOOKUP($A$15+4,[0]!Plage2,11,FALSE)=0,1,VLOOKUP($A$15+4,[0]!Plage2,11,FALSE))</f>
        <v>#N/A</v>
      </c>
      <c r="M19" s="45" t="e">
        <f>IF(VLOOKUP($A$15+4,[0]!Plage2,15,FALSE)=0,1,VLOOKUP($A$15+4,[0]!Plage2,15,FALSE))</f>
        <v>#N/A</v>
      </c>
      <c r="N19" s="45" t="e">
        <f>IF(VLOOKUP($A$15+4,[0]!Plage2,19,FALSE)=0,1,VLOOKUP($A$15+4,[0]!Plage2,19,FALSE))</f>
        <v>#N/A</v>
      </c>
      <c r="O19" s="45" t="e">
        <f>IF(VLOOKUP($A$15+4,[0]!Plage2,23,FALSE)=0,1,VLOOKUP($A$15+4,[0]!Plage2,23,FALSE))</f>
        <v>#N/A</v>
      </c>
      <c r="P19" s="45" t="e">
        <f>IF(VLOOKUP($A$15+4,[0]!Plage2,27,FALSE)=0,1,VLOOKUP($A$15+4,[0]!Plage2,27,FALSE))</f>
        <v>#N/A</v>
      </c>
      <c r="Q19" s="45" t="e">
        <f>IF(VLOOKUP($A$15+4,[0]!Plage2,31,FALSE)=0,1,VLOOKUP($A$15+4,[0]!Plage2,31,FALSE))</f>
        <v>#N/A</v>
      </c>
      <c r="R19" s="45" t="e">
        <f>IF(VLOOKUP($A$15+4,[0]!Plage2,35,FALSE)=0,1,VLOOKUP($A$15+4,[0]!Plage2,35,FALSE))</f>
        <v>#N/A</v>
      </c>
      <c r="S19" s="45" t="e">
        <f>IF(VLOOKUP($A$15+4,[0]!Plage2,39,FALSE)=0,1,VLOOKUP($A$15+4,[0]!Plage2,39,FALSE))</f>
        <v>#N/A</v>
      </c>
      <c r="T19" s="45" t="e">
        <f>IF(VLOOKUP($A$15+4,[0]!Plage2,43,FALSE)=0,1,VLOOKUP($A$15+4,[0]!Plage2,43,FALSE))</f>
        <v>#N/A</v>
      </c>
      <c r="U19" s="45" t="e">
        <f>IF(VLOOKUP($A$15+4,[0]!Plage2,47,FALSE)=0,1,VLOOKUP($A$15+4,[0]!Plage2,47,FALSE))</f>
        <v>#N/A</v>
      </c>
      <c r="V19" s="45" t="e">
        <f>IF(VLOOKUP($A$15+4,[0]!Plage2,51,FALSE)=0,1,VLOOKUP($A$15+4,[0]!Plage2,51,FALSE))</f>
        <v>#N/A</v>
      </c>
      <c r="W19" s="45" t="e">
        <f>IF(VLOOKUP($A$15+4,[0]!Plage2,55,FALSE)=0,1,VLOOKUP($A$15+4,[0]!Plage2,55,FALSE))</f>
        <v>#N/A</v>
      </c>
      <c r="X19" s="45" t="e">
        <f>IF(VLOOKUP($A$15+4,[0]!Plage2,59,FALSE)=0,1,VLOOKUP($A$15+4,[0]!Plage2,59,FALSE))</f>
        <v>#N/A</v>
      </c>
      <c r="Y19" s="45"/>
      <c r="Z19" s="45" t="e">
        <f>IF(VLOOKUP($A$15+4,[0]!Plage3,3,FALSE)=0,1,VLOOKUP($A$15+4,[0]!Plage3,3,FALSE))</f>
        <v>#REF!</v>
      </c>
      <c r="AA19" s="45" t="e">
        <f>IF(VLOOKUP($A$15+4,[0]!Plage3,7,FALSE)=0,1,VLOOKUP($A$15+4,[0]!Plage3,7,FALSE))</f>
        <v>#REF!</v>
      </c>
      <c r="AB19" s="45" t="e">
        <f>IF(VLOOKUP($A$15+4,[0]!Plage3,11,FALSE)=0,1,VLOOKUP($A$15+4,[0]!Plage3,11,FALSE))</f>
        <v>#REF!</v>
      </c>
      <c r="AC19" s="45" t="e">
        <f>IF(VLOOKUP($A$15+4,[0]!Plage3,15,FALSE)=0,1,VLOOKUP($A$15+4,[0]!Plage3,15,FALSE))</f>
        <v>#REF!</v>
      </c>
      <c r="AD19" s="45" t="e">
        <f>IF(VLOOKUP($A$15+4,[0]!Plage3,19,FALSE)=0,1,VLOOKUP($A$15+4,[0]!Plage3,19,FALSE))</f>
        <v>#REF!</v>
      </c>
      <c r="AE19" s="45" t="e">
        <f>IF(VLOOKUP($A$15+4,[0]!Plage3,23,FALSE)=0,1,VLOOKUP($A$15+4,[0]!Plage3,23,FALSE))</f>
        <v>#REF!</v>
      </c>
    </row>
    <row r="20" spans="1:31" ht="18" hidden="1" customHeight="1">
      <c r="A20" s="48"/>
      <c r="F20" s="45" t="e">
        <f>IF(VLOOKUP($A$15+5,[0]!Plage1,3,FALSE)=0,1,VLOOKUP($A$15+5,[0]!Plage1,3,FALSE))</f>
        <v>#REF!</v>
      </c>
      <c r="G20" s="45" t="e">
        <f>IF(VLOOKUP($A$15+5,[0]!Plage1,7,FALSE)=0,1,VLOOKUP($A$15+5,[0]!Plage1,7,FALSE))</f>
        <v>#REF!</v>
      </c>
      <c r="H20" s="45" t="e">
        <f>IF(VLOOKUP($A$15+5,[0]!Plage1,11,FALSE)=0,1,VLOOKUP($A$15+5,[0]!Plage1,11,FALSE))</f>
        <v>#REF!</v>
      </c>
      <c r="I20" s="45"/>
      <c r="J20" s="45" t="e">
        <f>IF(VLOOKUP($A$15+5,[0]!Plage2,3,FALSE)=0,1,VLOOKUP($A$15+5,[0]!Plage2,3,FALSE))</f>
        <v>#N/A</v>
      </c>
      <c r="K20" s="45" t="e">
        <f>IF(VLOOKUP($A$15+5,[0]!Plage2,7,FALSE)=0,1,VLOOKUP($A$15+5,[0]!Plage2,7,FALSE))</f>
        <v>#N/A</v>
      </c>
      <c r="L20" s="45" t="e">
        <f>IF(VLOOKUP($A$15+5,[0]!Plage2,11,FALSE)=0,1,VLOOKUP($A$15+5,[0]!Plage2,11,FALSE))</f>
        <v>#N/A</v>
      </c>
      <c r="M20" s="45" t="e">
        <f>IF(VLOOKUP($A$15+5,[0]!Plage2,15,FALSE)=0,1,VLOOKUP($A$15+5,[0]!Plage2,15,FALSE))</f>
        <v>#N/A</v>
      </c>
      <c r="N20" s="45" t="e">
        <f>IF(VLOOKUP($A$15+5,[0]!Plage2,19,FALSE)=0,1,VLOOKUP($A$15+5,[0]!Plage2,19,FALSE))</f>
        <v>#N/A</v>
      </c>
      <c r="O20" s="45" t="e">
        <f>IF(VLOOKUP($A$15+5,[0]!Plage2,23,FALSE)=0,1,VLOOKUP($A$15+5,[0]!Plage2,23,FALSE))</f>
        <v>#N/A</v>
      </c>
      <c r="P20" s="45" t="e">
        <f>IF(VLOOKUP($A$15+5,[0]!Plage2,27,FALSE)=0,1,VLOOKUP($A$15+5,[0]!Plage2,27,FALSE))</f>
        <v>#N/A</v>
      </c>
      <c r="Q20" s="45" t="e">
        <f>IF(VLOOKUP($A$15+5,[0]!Plage2,31,FALSE)=0,1,VLOOKUP($A$15+5,[0]!Plage2,31,FALSE))</f>
        <v>#N/A</v>
      </c>
      <c r="R20" s="45" t="e">
        <f>IF(VLOOKUP($A$15+5,[0]!Plage2,35,FALSE)=0,1,VLOOKUP($A$15+5,[0]!Plage2,35,FALSE))</f>
        <v>#N/A</v>
      </c>
      <c r="S20" s="45" t="e">
        <f>IF(VLOOKUP($A$15+5,[0]!Plage2,39,FALSE)=0,1,VLOOKUP($A$15+5,[0]!Plage2,39,FALSE))</f>
        <v>#N/A</v>
      </c>
      <c r="T20" s="45" t="e">
        <f>IF(VLOOKUP($A$15+5,[0]!Plage2,43,FALSE)=0,1,VLOOKUP($A$15+5,[0]!Plage2,43,FALSE))</f>
        <v>#N/A</v>
      </c>
      <c r="U20" s="45" t="e">
        <f>IF(VLOOKUP($A$15+5,[0]!Plage2,47,FALSE)=0,1,VLOOKUP($A$15+5,[0]!Plage2,47,FALSE))</f>
        <v>#N/A</v>
      </c>
      <c r="V20" s="45" t="e">
        <f>IF(VLOOKUP($A$15+5,[0]!Plage2,51,FALSE)=0,1,VLOOKUP($A$15+5,[0]!Plage2,51,FALSE))</f>
        <v>#N/A</v>
      </c>
      <c r="W20" s="45" t="e">
        <f>IF(VLOOKUP($A$15+5,[0]!Plage2,55,FALSE)=0,1,VLOOKUP($A$15+5,[0]!Plage2,55,FALSE))</f>
        <v>#N/A</v>
      </c>
      <c r="X20" s="45" t="e">
        <f>IF(VLOOKUP($A$15+5,[0]!Plage2,59,FALSE)=0,1,VLOOKUP($A$15+5,[0]!Plage2,59,FALSE))</f>
        <v>#N/A</v>
      </c>
      <c r="Y20" s="45"/>
      <c r="Z20" s="45" t="e">
        <f>IF(VLOOKUP($A$15+5,[0]!Plage3,3,FALSE)=0,1,VLOOKUP($A$15+5,[0]!Plage3,3,FALSE))</f>
        <v>#REF!</v>
      </c>
      <c r="AA20" s="45" t="e">
        <f>IF(VLOOKUP($A$15+5,[0]!Plage3,7,FALSE)=0,1,VLOOKUP($A$15+5,[0]!Plage3,7,FALSE))</f>
        <v>#REF!</v>
      </c>
      <c r="AB20" s="45" t="e">
        <f>IF(VLOOKUP($A$15+5,[0]!Plage3,11,FALSE)=0,1,VLOOKUP($A$15+5,[0]!Plage3,11,FALSE))</f>
        <v>#REF!</v>
      </c>
      <c r="AC20" s="45" t="e">
        <f>IF(VLOOKUP($A$15+5,[0]!Plage3,15,FALSE)=0,1,VLOOKUP($A$15+5,[0]!Plage3,15,FALSE))</f>
        <v>#REF!</v>
      </c>
      <c r="AD20" s="45" t="e">
        <f>IF(VLOOKUP($A$15+5,[0]!Plage3,19,FALSE)=0,1,VLOOKUP($A$15+5,[0]!Plage3,19,FALSE))</f>
        <v>#REF!</v>
      </c>
      <c r="AE20" s="45" t="e">
        <f>IF(VLOOKUP($A$15+5,[0]!Plage3,23,FALSE)=0,1,VLOOKUP($A$15+5,[0]!Plage3,23,FALSE))</f>
        <v>#REF!</v>
      </c>
    </row>
    <row r="21" spans="1:31" ht="18" hidden="1" customHeight="1">
      <c r="A21" s="48"/>
      <c r="F21" s="45" t="e">
        <f>IF(VLOOKUP($A$15+6,[0]!Plage1,3,FALSE)=0,1,VLOOKUP($A$15+6,[0]!Plage1,3,FALSE))</f>
        <v>#REF!</v>
      </c>
      <c r="G21" s="45" t="e">
        <f>IF(VLOOKUP($A$15+6,[0]!Plage1,7,FALSE)=0,1,VLOOKUP($A$15+6,[0]!Plage1,7,FALSE))</f>
        <v>#REF!</v>
      </c>
      <c r="H21" s="45" t="e">
        <f>IF(VLOOKUP($A$15+6,[0]!Plage1,11,FALSE)=0,1,VLOOKUP($A$15+6,[0]!Plage1,11,FALSE))</f>
        <v>#REF!</v>
      </c>
      <c r="I21" s="45"/>
      <c r="J21" s="45" t="e">
        <f>IF(VLOOKUP($A$15+6,[0]!Plage2,3,FALSE)=0,1,VLOOKUP($A$15+6,[0]!Plage2,3,FALSE))</f>
        <v>#N/A</v>
      </c>
      <c r="K21" s="45" t="e">
        <f>IF(VLOOKUP($A$15+6,[0]!Plage2,7,FALSE)=0,1,VLOOKUP($A$15+6,[0]!Plage2,7,FALSE))</f>
        <v>#N/A</v>
      </c>
      <c r="L21" s="45" t="e">
        <f>IF(VLOOKUP($A$15+6,[0]!Plage2,11,FALSE)=0,1,VLOOKUP($A$15+6,[0]!Plage2,11,FALSE))</f>
        <v>#N/A</v>
      </c>
      <c r="M21" s="45" t="e">
        <f>IF(VLOOKUP($A$15+6,[0]!Plage2,15,FALSE)=0,1,VLOOKUP($A$15+6,[0]!Plage2,15,FALSE))</f>
        <v>#N/A</v>
      </c>
      <c r="N21" s="45" t="e">
        <f>IF(VLOOKUP($A$15+6,[0]!Plage2,19,FALSE)=0,1,VLOOKUP($A$15+6,[0]!Plage2,19,FALSE))</f>
        <v>#N/A</v>
      </c>
      <c r="O21" s="45" t="e">
        <f>IF(VLOOKUP($A$15+6,[0]!Plage2,23,FALSE)=0,1,VLOOKUP($A$15+6,[0]!Plage2,23,FALSE))</f>
        <v>#N/A</v>
      </c>
      <c r="P21" s="45" t="e">
        <f>IF(VLOOKUP($A$15+6,[0]!Plage2,27,FALSE)=0,1,VLOOKUP($A$15+6,[0]!Plage2,27,FALSE))</f>
        <v>#N/A</v>
      </c>
      <c r="Q21" s="45" t="e">
        <f>IF(VLOOKUP($A$15+6,[0]!Plage2,31,FALSE)=0,1,VLOOKUP($A$15+6,[0]!Plage2,31,FALSE))</f>
        <v>#N/A</v>
      </c>
      <c r="R21" s="45" t="e">
        <f>IF(VLOOKUP($A$15+6,[0]!Plage2,35,FALSE)=0,1,VLOOKUP($A$15+6,[0]!Plage2,35,FALSE))</f>
        <v>#N/A</v>
      </c>
      <c r="S21" s="45" t="e">
        <f>IF(VLOOKUP($A$15+6,[0]!Plage2,39,FALSE)=0,1,VLOOKUP($A$15+6,[0]!Plage2,39,FALSE))</f>
        <v>#N/A</v>
      </c>
      <c r="T21" s="45" t="e">
        <f>IF(VLOOKUP($A$15+6,[0]!Plage2,43,FALSE)=0,1,VLOOKUP($A$15+6,[0]!Plage2,43,FALSE))</f>
        <v>#N/A</v>
      </c>
      <c r="U21" s="45" t="e">
        <f>IF(VLOOKUP($A$15+6,[0]!Plage2,47,FALSE)=0,1,VLOOKUP($A$15+6,[0]!Plage2,47,FALSE))</f>
        <v>#N/A</v>
      </c>
      <c r="V21" s="45" t="e">
        <f>IF(VLOOKUP($A$15+6,[0]!Plage2,51,FALSE)=0,1,VLOOKUP($A$15+6,[0]!Plage2,51,FALSE))</f>
        <v>#N/A</v>
      </c>
      <c r="W21" s="45" t="e">
        <f>IF(VLOOKUP($A$15+6,[0]!Plage2,55,FALSE)=0,1,VLOOKUP($A$15+6,[0]!Plage2,55,FALSE))</f>
        <v>#N/A</v>
      </c>
      <c r="X21" s="45" t="e">
        <f>IF(VLOOKUP($A$15+6,[0]!Plage2,59,FALSE)=0,1,VLOOKUP($A$15+6,[0]!Plage2,59,FALSE))</f>
        <v>#N/A</v>
      </c>
      <c r="Y21" s="45"/>
      <c r="Z21" s="45" t="e">
        <f>IF(VLOOKUP($A$15+6,[0]!Plage3,3,FALSE)=0,1,VLOOKUP($A$15+6,[0]!Plage3,3,FALSE))</f>
        <v>#REF!</v>
      </c>
      <c r="AA21" s="45" t="e">
        <f>IF(VLOOKUP($A$15+6,[0]!Plage3,7,FALSE)=0,1,VLOOKUP($A$15+6,[0]!Plage3,7,FALSE))</f>
        <v>#REF!</v>
      </c>
      <c r="AB21" s="45" t="e">
        <f>IF(VLOOKUP($A$15+6,[0]!Plage3,11,FALSE)=0,1,VLOOKUP($A$15+6,[0]!Plage3,11,FALSE))</f>
        <v>#REF!</v>
      </c>
      <c r="AC21" s="45" t="e">
        <f>IF(VLOOKUP($A$15+6,[0]!Plage3,15,FALSE)=0,1,VLOOKUP($A$15+6,[0]!Plage3,15,FALSE))</f>
        <v>#REF!</v>
      </c>
      <c r="AD21" s="45" t="e">
        <f>IF(VLOOKUP($A$15+6,[0]!Plage3,19,FALSE)=0,1,VLOOKUP($A$15+6,[0]!Plage3,19,FALSE))</f>
        <v>#REF!</v>
      </c>
      <c r="AE21" s="45" t="e">
        <f>IF(VLOOKUP($A$15+6,[0]!Plage3,23,FALSE)=0,1,VLOOKUP($A$15+6,[0]!Plage3,23,FALSE))</f>
        <v>#REF!</v>
      </c>
    </row>
    <row r="22" spans="1:31" ht="18" hidden="1" customHeight="1">
      <c r="A22" s="48"/>
      <c r="F22" s="45" t="e">
        <f>IF(VLOOKUP($A$15+7,[0]!Plage1,3,FALSE)=0,1,VLOOKUP($A$15+7,[0]!Plage1,3,FALSE))</f>
        <v>#REF!</v>
      </c>
      <c r="G22" s="45" t="e">
        <f>IF(VLOOKUP($A$15+7,[0]!Plage1,7,FALSE)=0,1,VLOOKUP($A$15+7,[0]!Plage1,7,FALSE))</f>
        <v>#REF!</v>
      </c>
      <c r="H22" s="45" t="e">
        <f>IF(VLOOKUP($A$15+7,[0]!Plage1,11,FALSE)=0,1,VLOOKUP($A$15+7,[0]!Plage1,11,FALSE))</f>
        <v>#REF!</v>
      </c>
      <c r="I22" s="45"/>
      <c r="J22" s="45" t="e">
        <f>IF(VLOOKUP($A$15+7,[0]!Plage2,3,FALSE)=0,1,VLOOKUP($A$15+7,[0]!Plage2,3,FALSE))</f>
        <v>#N/A</v>
      </c>
      <c r="K22" s="45" t="e">
        <f>IF(VLOOKUP($A$15+7,[0]!Plage2,7,FALSE)=0,1,VLOOKUP($A$15+7,[0]!Plage2,7,FALSE))</f>
        <v>#N/A</v>
      </c>
      <c r="L22" s="45" t="e">
        <f>IF(VLOOKUP($A$15+7,[0]!Plage2,11,FALSE)=0,1,VLOOKUP($A$15+7,[0]!Plage2,11,FALSE))</f>
        <v>#N/A</v>
      </c>
      <c r="M22" s="45" t="e">
        <f>IF(VLOOKUP($A$15+7,[0]!Plage2,15,FALSE)=0,1,VLOOKUP($A$15+7,[0]!Plage2,15,FALSE))</f>
        <v>#N/A</v>
      </c>
      <c r="N22" s="45" t="e">
        <f>IF(VLOOKUP($A$15+7,[0]!Plage2,19,FALSE)=0,1,VLOOKUP($A$15+7,[0]!Plage2,19,FALSE))</f>
        <v>#N/A</v>
      </c>
      <c r="O22" s="45" t="e">
        <f>IF(VLOOKUP($A$15+7,[0]!Plage2,23,FALSE)=0,1,VLOOKUP($A$15+7,[0]!Plage2,23,FALSE))</f>
        <v>#N/A</v>
      </c>
      <c r="P22" s="45" t="e">
        <f>IF(VLOOKUP($A$15+7,[0]!Plage2,27,FALSE)=0,1,VLOOKUP($A$15+7,[0]!Plage2,27,FALSE))</f>
        <v>#N/A</v>
      </c>
      <c r="Q22" s="45" t="e">
        <f>IF(VLOOKUP($A$15+7,[0]!Plage2,31,FALSE)=0,1,VLOOKUP($A$15+7,[0]!Plage2,31,FALSE))</f>
        <v>#N/A</v>
      </c>
      <c r="R22" s="45" t="e">
        <f>IF(VLOOKUP($A$15+7,[0]!Plage2,35,FALSE)=0,1,VLOOKUP($A$15+7,[0]!Plage2,35,FALSE))</f>
        <v>#N/A</v>
      </c>
      <c r="S22" s="45" t="e">
        <f>IF(VLOOKUP($A$15+7,[0]!Plage2,39,FALSE)=0,1,VLOOKUP($A$15+7,[0]!Plage2,39,FALSE))</f>
        <v>#N/A</v>
      </c>
      <c r="T22" s="45" t="e">
        <f>IF(VLOOKUP($A$15+7,[0]!Plage2,43,FALSE)=0,1,VLOOKUP($A$15+7,[0]!Plage2,43,FALSE))</f>
        <v>#N/A</v>
      </c>
      <c r="U22" s="45" t="e">
        <f>IF(VLOOKUP($A$15+7,[0]!Plage2,47,FALSE)=0,1,VLOOKUP($A$15+7,[0]!Plage2,47,FALSE))</f>
        <v>#N/A</v>
      </c>
      <c r="V22" s="45" t="e">
        <f>IF(VLOOKUP($A$15+7,[0]!Plage2,51,FALSE)=0,1,VLOOKUP($A$15+7,[0]!Plage2,51,FALSE))</f>
        <v>#N/A</v>
      </c>
      <c r="W22" s="45" t="e">
        <f>IF(VLOOKUP($A$15+7,[0]!Plage2,55,FALSE)=0,1,VLOOKUP($A$15+7,[0]!Plage2,55,FALSE))</f>
        <v>#N/A</v>
      </c>
      <c r="X22" s="45" t="e">
        <f>IF(VLOOKUP($A$15+7,[0]!Plage2,59,FALSE)=0,1,VLOOKUP($A$15+7,[0]!Plage2,59,FALSE))</f>
        <v>#N/A</v>
      </c>
      <c r="Y22" s="45"/>
      <c r="Z22" s="45" t="e">
        <f>IF(VLOOKUP($A$15+7,[0]!Plage3,3,FALSE)=0,1,VLOOKUP($A$15+7,[0]!Plage3,3,FALSE))</f>
        <v>#REF!</v>
      </c>
      <c r="AA22" s="45" t="e">
        <f>IF(VLOOKUP($A$15+7,[0]!Plage3,7,FALSE)=0,1,VLOOKUP($A$15+7,[0]!Plage3,7,FALSE))</f>
        <v>#REF!</v>
      </c>
      <c r="AB22" s="45" t="e">
        <f>IF(VLOOKUP($A$15+7,[0]!Plage3,11,FALSE)=0,1,VLOOKUP($A$15+7,[0]!Plage3,11,FALSE))</f>
        <v>#REF!</v>
      </c>
      <c r="AC22" s="45" t="e">
        <f>IF(VLOOKUP($A$15+7,[0]!Plage3,15,FALSE)=0,1,VLOOKUP($A$15+7,[0]!Plage3,15,FALSE))</f>
        <v>#REF!</v>
      </c>
      <c r="AD22" s="45" t="e">
        <f>IF(VLOOKUP($A$15+7,[0]!Plage3,19,FALSE)=0,1,VLOOKUP($A$15+7,[0]!Plage3,19,FALSE))</f>
        <v>#REF!</v>
      </c>
      <c r="AE22" s="45" t="e">
        <f>IF(VLOOKUP($A$15+7,[0]!Plage3,23,FALSE)=0,1,VLOOKUP($A$15+7,[0]!Plage3,23,FALSE))</f>
        <v>#REF!</v>
      </c>
    </row>
  </sheetData>
  <conditionalFormatting sqref="F10:H15 J10:X15 Z10:AE15">
    <cfRule type="expression" dxfId="8" priority="27">
      <formula>OR(AND(F10=1,F4:F9&lt;&gt;1,F4:F9&lt;&gt;"J"),AND(F10=1,F5:F9&lt;&gt;1,F5:F9&lt;&gt;"J",F11&lt;&gt;1,F11&lt;&gt;"J"),AND(F10=1,F6:F9&lt;&gt;1,F6:F9&lt;&gt;"J",F11:F12&lt;&gt;1,F11:F12&lt;&gt;"J"),AND(F10=1,F7:F9&lt;&gt;1,F7:F9&lt;&gt;"J",F11:F13&lt;&gt;1,F11:F13&lt;&gt;"J"),AND(F10=1,F8:F9&lt;&gt;1,F8:F9&lt;&gt;"J",F11:F14&lt;&gt;1,F11:F14&lt;&gt;"J"),AND(F10=1,F9&lt;&gt;1,F9&lt;&gt;"J",F11:F15&lt;&gt;1,F11:F15&lt;&gt;"J"),AND(F10=1,F11:F16&lt;&gt;1,F11:F16&lt;&gt;"J"),AND($B10="M",F9="N"),AND(OR(F11="M",AND(F12="M",F13&lt;&gt;1,F14&lt;&gt;1,F15&lt;&gt;1,F16&lt;&gt;1,F17&lt;&gt;1)),$B10="N"),AND(F8="N",F7&lt;&gt;1,F6&lt;&gt;1,F5&lt;&gt;1,F4&lt;&gt;1,F3&lt;&gt;1,$B10="M"))</formula>
    </cfRule>
    <cfRule type="expression" dxfId="7" priority="53">
      <formula>OR(AND(F8="S",F7&lt;&gt;1,F6&lt;&gt;1,F5&lt;&gt;1,F4&lt;&gt;1,F3&lt;&gt;1,$B10="M"),AND($B10="S",F11="M"),AND(F9="N",$B10="S"),AND(F9="S",$B10="M"),AND(F8="N",F7&lt;&gt;1,F6&lt;&gt;1,F5&lt;&gt;1,F4&lt;&gt;1,F3&lt;&gt;1,$B10="S"),AND($B10="S",F12="M",F13&lt;&gt;1,F14&lt;&gt;1,F15&lt;&gt;1,F16&lt;&gt;1,F17&lt;&gt;1),AND(F12="S",F13&lt;&gt;1,F14&lt;&gt;1,F15&lt;&gt;1,F16&lt;&gt;1,F17&lt;&gt;1,$B10="N"),AND($B10="N",F11="S"))</formula>
    </cfRule>
  </conditionalFormatting>
  <conditionalFormatting sqref="F10:H15 J10:X15 Z10:AE15">
    <cfRule type="cellIs" dxfId="6" priority="28" operator="equal">
      <formula>"J"</formula>
    </cfRule>
    <cfRule type="cellIs" dxfId="5" priority="29" operator="notEqual">
      <formula>1</formula>
    </cfRule>
    <cfRule type="cellIs" dxfId="4" priority="54" operator="equal">
      <formula>1</formula>
    </cfRule>
    <cfRule type="expression" dxfId="3" priority="80">
      <formula>ERROR.TYPE($AH$1)=7</formula>
    </cfRule>
  </conditionalFormatting>
  <conditionalFormatting sqref="J1:X15 Z1:AE15">
    <cfRule type="expression" dxfId="2" priority="3">
      <formula>$A$1="SV"</formula>
    </cfRule>
  </conditionalFormatting>
  <conditionalFormatting sqref="F1:H15 Z1:AE15">
    <cfRule type="expression" dxfId="1" priority="2">
      <formula>OR($A$1="MIXING",$A$1="COATER")</formula>
    </cfRule>
  </conditionalFormatting>
  <conditionalFormatting sqref="F1:H15 J1:X15">
    <cfRule type="expression" dxfId="0" priority="1">
      <formula>$A$1="FINITION"</formula>
    </cfRule>
  </conditionalFormatting>
  <dataValidations count="1">
    <dataValidation type="list" allowBlank="1" showInputMessage="1" showErrorMessage="1" sqref="A1">
      <formula1>$AG$8:$AG$11</formula1>
    </dataValidation>
  </dataValidations>
  <pageMargins left="0.7" right="0.7" top="0.75" bottom="0.75" header="0.3" footer="0.3"/>
  <pageSetup paperSize="9" orientation="portrait" r:id="rId1"/>
  <ignoredErrors>
    <ignoredError sqref="F4:AE9 F22:AE22 F10:AE21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M4062"/>
  <sheetViews>
    <sheetView tabSelected="1" zoomScaleNormal="100" workbookViewId="0">
      <pane xSplit="3" ySplit="1" topLeftCell="D2" activePane="bottomRight" state="frozen"/>
      <selection activeCell="D1" activeCellId="1" sqref="D1:D1048576 D1:D1048576"/>
      <selection pane="topRight" activeCell="D1" activeCellId="1" sqref="D1:D1048576 D1:D1048576"/>
      <selection pane="bottomLeft" activeCell="D1" activeCellId="1" sqref="D1:D1048576 D1:D1048576"/>
      <selection pane="bottomRight" activeCell="J33" sqref="J33"/>
    </sheetView>
  </sheetViews>
  <sheetFormatPr baseColWidth="10" defaultRowHeight="15.75" thickBottom="1"/>
  <cols>
    <col min="1" max="1" width="10.7109375" style="61" customWidth="1"/>
    <col min="2" max="2" width="14.7109375" style="60" customWidth="1"/>
    <col min="3" max="3" width="11.42578125" style="67"/>
    <col min="4" max="5" width="11.42578125" style="45"/>
    <col min="6" max="7" width="11.42578125" style="83"/>
    <col min="8" max="8" width="11.42578125" style="81"/>
    <col min="9" max="16384" width="11.42578125" style="45"/>
  </cols>
  <sheetData>
    <row r="1" spans="1:13" s="58" customFormat="1" ht="39.950000000000003" customHeight="1" thickTop="1" thickBot="1">
      <c r="A1" s="37" t="s">
        <v>0</v>
      </c>
      <c r="B1" s="54" t="s">
        <v>1</v>
      </c>
      <c r="C1" s="65" t="s">
        <v>2</v>
      </c>
      <c r="F1" s="86" t="s">
        <v>55</v>
      </c>
      <c r="G1" s="86" t="s">
        <v>56</v>
      </c>
      <c r="H1" s="87" t="s">
        <v>57</v>
      </c>
    </row>
    <row r="2" spans="1:13" ht="16.5" customHeight="1" thickTop="1" thickBot="1">
      <c r="A2" s="59"/>
      <c r="B2" s="60">
        <v>43794</v>
      </c>
      <c r="C2" s="66" t="str">
        <f>IF(B2="","",TEXT(B2,"jjjj"))</f>
        <v>lundi</v>
      </c>
      <c r="E2" s="45" t="s">
        <v>25</v>
      </c>
      <c r="F2" s="83">
        <f t="shared" ref="F2:F33" si="0">IF(E2="","",$B2+VLOOKUP(E2,Plageh,2,0))</f>
        <v>43794.871527777781</v>
      </c>
      <c r="G2" s="83">
        <f t="shared" ref="G2:G33" si="1">IF(E2="","",$B2+VLOOKUP(E2,Plageh,3,0))</f>
        <v>43795.213888888888</v>
      </c>
    </row>
    <row r="3" spans="1:13" ht="15.75" customHeight="1" thickBot="1">
      <c r="B3" s="60">
        <f>IF(B2="","",B2+1)</f>
        <v>43795</v>
      </c>
      <c r="C3" s="67" t="str">
        <f>IF(B3="","",TEXT(B3,"jjjj"))</f>
        <v>mardi</v>
      </c>
      <c r="F3" s="83" t="str">
        <f t="shared" si="0"/>
        <v/>
      </c>
      <c r="G3" s="83" t="str">
        <f t="shared" si="1"/>
        <v/>
      </c>
      <c r="H3" s="81" t="str">
        <f>IF(ISNONTEXT(E3),"",F3-MAX($G$2:G2))</f>
        <v/>
      </c>
      <c r="J3" s="106" t="s">
        <v>58</v>
      </c>
      <c r="K3" s="106"/>
      <c r="L3" s="106"/>
    </row>
    <row r="4" spans="1:13" ht="15.75" customHeight="1" thickBot="1">
      <c r="B4" s="60">
        <f t="shared" ref="B4:B67" si="2">IF(B3="","",B3+1)</f>
        <v>43796</v>
      </c>
      <c r="C4" s="67" t="str">
        <f t="shared" ref="C4:C29" si="3">IF(B4="","",TEXT(B4,"jjjj"))</f>
        <v>mercredi</v>
      </c>
      <c r="E4" s="88" t="s">
        <v>23</v>
      </c>
      <c r="F4" s="83">
        <f t="shared" si="0"/>
        <v>43796.204861111109</v>
      </c>
      <c r="G4" s="83">
        <f t="shared" si="1"/>
        <v>43796.547222222223</v>
      </c>
      <c r="H4" s="81">
        <f>IF(ISNONTEXT(E4),"",F4-MAX($G$2:G3))</f>
        <v>0.99097222222189885</v>
      </c>
      <c r="J4" s="106" t="s">
        <v>59</v>
      </c>
      <c r="K4" s="106"/>
      <c r="L4" s="106"/>
    </row>
    <row r="5" spans="1:13" s="41" customFormat="1" ht="15.75" customHeight="1" thickBot="1">
      <c r="A5" s="61"/>
      <c r="B5" s="60">
        <f t="shared" si="2"/>
        <v>43797</v>
      </c>
      <c r="C5" s="67" t="str">
        <f t="shared" si="3"/>
        <v>jeudi</v>
      </c>
      <c r="E5" s="41" t="s">
        <v>23</v>
      </c>
      <c r="F5" s="84">
        <f t="shared" si="0"/>
        <v>43797.204861111109</v>
      </c>
      <c r="G5" s="84">
        <f t="shared" si="1"/>
        <v>43797.547222222223</v>
      </c>
      <c r="H5" s="81">
        <f>IF(ISNONTEXT(E5),"",F5-MAX($G$2:G4))</f>
        <v>0.65763888888614019</v>
      </c>
      <c r="J5" s="106" t="s">
        <v>60</v>
      </c>
      <c r="K5" s="106"/>
      <c r="L5" s="106"/>
      <c r="M5" s="106"/>
    </row>
    <row r="6" spans="1:13" thickBot="1">
      <c r="B6" s="60">
        <f t="shared" si="2"/>
        <v>43798</v>
      </c>
      <c r="C6" s="67" t="str">
        <f t="shared" si="3"/>
        <v>vendredi</v>
      </c>
      <c r="E6" s="45" t="s">
        <v>24</v>
      </c>
      <c r="F6" s="83">
        <f t="shared" si="0"/>
        <v>43798.538194444445</v>
      </c>
      <c r="G6" s="83">
        <f t="shared" si="1"/>
        <v>43798.880555555559</v>
      </c>
      <c r="H6" s="81">
        <f>IF(ISNONTEXT(E6),"",F6-MAX($G$2:G5))</f>
        <v>0.99097222222189885</v>
      </c>
      <c r="J6" s="105"/>
      <c r="K6" s="105"/>
    </row>
    <row r="7" spans="1:13" thickBot="1">
      <c r="B7" s="60">
        <f t="shared" si="2"/>
        <v>43799</v>
      </c>
      <c r="C7" s="67" t="str">
        <f t="shared" si="3"/>
        <v>samedi</v>
      </c>
      <c r="E7" s="45" t="s">
        <v>24</v>
      </c>
      <c r="F7" s="83">
        <f t="shared" si="0"/>
        <v>43799.538194444445</v>
      </c>
      <c r="G7" s="83">
        <f t="shared" si="1"/>
        <v>43799.880555555559</v>
      </c>
      <c r="H7" s="81">
        <f>IF(ISNONTEXT(E7),"",F7-MAX($G$2:G6))</f>
        <v>0.65763888888614019</v>
      </c>
    </row>
    <row r="8" spans="1:13" thickBot="1">
      <c r="B8" s="60">
        <f t="shared" si="2"/>
        <v>43800</v>
      </c>
      <c r="C8" s="67" t="str">
        <f t="shared" si="3"/>
        <v>dimanche</v>
      </c>
      <c r="E8" s="45" t="s">
        <v>25</v>
      </c>
      <c r="F8" s="83">
        <f t="shared" si="0"/>
        <v>43800.871527777781</v>
      </c>
      <c r="G8" s="83">
        <f t="shared" si="1"/>
        <v>43801.213888888888</v>
      </c>
      <c r="H8" s="81">
        <f>IF(ISNONTEXT(E8),"",F8-MAX($G$2:G7))</f>
        <v>0.99097222222189885</v>
      </c>
    </row>
    <row r="9" spans="1:13" ht="16.5" thickTop="1" thickBot="1">
      <c r="A9" s="101" t="s">
        <v>30</v>
      </c>
      <c r="B9" s="60">
        <f t="shared" si="2"/>
        <v>43801</v>
      </c>
      <c r="C9" s="67" t="str">
        <f t="shared" si="3"/>
        <v>lundi</v>
      </c>
      <c r="F9" s="83" t="str">
        <f t="shared" si="0"/>
        <v/>
      </c>
      <c r="G9" s="83" t="str">
        <f t="shared" si="1"/>
        <v/>
      </c>
      <c r="H9" s="81" t="str">
        <f>IF(ISNONTEXT(E9),"",F9-MAX($G$2:G8))</f>
        <v/>
      </c>
    </row>
    <row r="10" spans="1:13" thickBot="1">
      <c r="A10" s="102"/>
      <c r="B10" s="60">
        <f t="shared" si="2"/>
        <v>43802</v>
      </c>
      <c r="C10" s="67" t="str">
        <f t="shared" si="3"/>
        <v>mardi</v>
      </c>
      <c r="F10" s="83" t="str">
        <f t="shared" si="0"/>
        <v/>
      </c>
      <c r="G10" s="83" t="str">
        <f t="shared" si="1"/>
        <v/>
      </c>
      <c r="H10" s="81" t="str">
        <f>IF(ISNONTEXT(E10),"",F10-MAX($G$2:G9))</f>
        <v/>
      </c>
    </row>
    <row r="11" spans="1:13" thickBot="1">
      <c r="A11" s="102"/>
      <c r="B11" s="60">
        <f t="shared" si="2"/>
        <v>43803</v>
      </c>
      <c r="C11" s="67" t="str">
        <f t="shared" si="3"/>
        <v>mercredi</v>
      </c>
      <c r="F11" s="83" t="str">
        <f t="shared" si="0"/>
        <v/>
      </c>
      <c r="G11" s="83" t="str">
        <f t="shared" si="1"/>
        <v/>
      </c>
      <c r="H11" s="81" t="str">
        <f>IF(ISNONTEXT(E11),"",F11-MAX($G$2:G10))</f>
        <v/>
      </c>
    </row>
    <row r="12" spans="1:13" thickBot="1">
      <c r="A12" s="102"/>
      <c r="B12" s="60">
        <f t="shared" si="2"/>
        <v>43804</v>
      </c>
      <c r="C12" s="67" t="str">
        <f t="shared" si="3"/>
        <v>jeudi</v>
      </c>
      <c r="E12" s="45" t="s">
        <v>24</v>
      </c>
      <c r="F12" s="83">
        <f t="shared" si="0"/>
        <v>43804.538194444445</v>
      </c>
      <c r="G12" s="83">
        <f t="shared" si="1"/>
        <v>43804.880555555559</v>
      </c>
      <c r="H12" s="81">
        <f>IF(ISNONTEXT(E12),"",F12-MAX($G$2:G11))</f>
        <v>3.3243055555576575</v>
      </c>
    </row>
    <row r="13" spans="1:13" thickBot="1">
      <c r="A13" s="102"/>
      <c r="B13" s="60">
        <f t="shared" si="2"/>
        <v>43805</v>
      </c>
      <c r="C13" s="67" t="str">
        <f t="shared" si="3"/>
        <v>vendredi</v>
      </c>
      <c r="E13" s="45" t="s">
        <v>25</v>
      </c>
      <c r="F13" s="83">
        <f t="shared" si="0"/>
        <v>43805.871527777781</v>
      </c>
      <c r="G13" s="83">
        <f t="shared" si="1"/>
        <v>43806.213888888888</v>
      </c>
      <c r="H13" s="81">
        <f>IF(ISNONTEXT(E13),"",F13-MAX($G$2:G12))</f>
        <v>0.99097222222189885</v>
      </c>
      <c r="J13" s="110" t="s">
        <v>58</v>
      </c>
      <c r="K13" s="111"/>
      <c r="L13" s="111"/>
      <c r="M13" s="112"/>
    </row>
    <row r="14" spans="1:13" thickBot="1">
      <c r="A14" s="102"/>
      <c r="B14" s="60">
        <f t="shared" si="2"/>
        <v>43806</v>
      </c>
      <c r="C14" s="67" t="str">
        <f t="shared" si="3"/>
        <v>samedi</v>
      </c>
      <c r="F14" s="83" t="str">
        <f t="shared" si="0"/>
        <v/>
      </c>
      <c r="G14" s="83" t="str">
        <f t="shared" si="1"/>
        <v/>
      </c>
      <c r="H14" s="81" t="str">
        <f>IF(ISNONTEXT(E14),"",F14-MAX($G$2:G13))</f>
        <v/>
      </c>
      <c r="J14" s="113" t="s">
        <v>59</v>
      </c>
      <c r="K14" s="106"/>
      <c r="L14" s="106"/>
      <c r="M14" s="114"/>
    </row>
    <row r="15" spans="1:13" s="63" customFormat="1" thickBot="1">
      <c r="A15" s="102"/>
      <c r="B15" s="62">
        <f t="shared" si="2"/>
        <v>43807</v>
      </c>
      <c r="C15" s="68" t="str">
        <f t="shared" si="3"/>
        <v>dimanche</v>
      </c>
      <c r="E15" s="109" t="s">
        <v>23</v>
      </c>
      <c r="F15" s="85">
        <f t="shared" si="0"/>
        <v>43807.204861111109</v>
      </c>
      <c r="G15" s="85">
        <f t="shared" si="1"/>
        <v>43807.547222222223</v>
      </c>
      <c r="H15" s="82">
        <f>IF(ISNONTEXT(E15),"",F15-MAX($G$2:G14))</f>
        <v>0.99097222222189885</v>
      </c>
      <c r="J15" s="115" t="s">
        <v>61</v>
      </c>
      <c r="K15" s="116"/>
      <c r="L15" s="116"/>
      <c r="M15" s="117"/>
    </row>
    <row r="16" spans="1:13" ht="16.5" thickTop="1" thickBot="1">
      <c r="A16" s="102"/>
      <c r="B16" s="64">
        <f t="shared" si="2"/>
        <v>43808</v>
      </c>
      <c r="C16" s="66" t="str">
        <f t="shared" si="3"/>
        <v>lundi</v>
      </c>
      <c r="E16" s="45" t="s">
        <v>23</v>
      </c>
      <c r="F16" s="83">
        <f t="shared" si="0"/>
        <v>43808.204861111109</v>
      </c>
      <c r="G16" s="83">
        <f t="shared" si="1"/>
        <v>43808.547222222223</v>
      </c>
      <c r="H16" s="81">
        <f>IF(ISNONTEXT(E16),"",F16-MAX($G$2:G15))</f>
        <v>0.65763888888614019</v>
      </c>
    </row>
    <row r="17" spans="1:13" thickBot="1">
      <c r="A17" s="102"/>
      <c r="B17" s="60">
        <f t="shared" si="2"/>
        <v>43809</v>
      </c>
      <c r="C17" s="67" t="str">
        <f t="shared" si="3"/>
        <v>mardi</v>
      </c>
      <c r="E17" s="45" t="s">
        <v>24</v>
      </c>
      <c r="F17" s="83">
        <f t="shared" si="0"/>
        <v>43809.538194444445</v>
      </c>
      <c r="G17" s="83">
        <f t="shared" si="1"/>
        <v>43809.880555555559</v>
      </c>
      <c r="H17" s="81">
        <f>IF(ISNONTEXT(E17),"",F17-MAX($G$2:G16))</f>
        <v>0.99097222222189885</v>
      </c>
    </row>
    <row r="18" spans="1:13" thickBot="1">
      <c r="A18" s="102"/>
      <c r="B18" s="60">
        <f t="shared" si="2"/>
        <v>43810</v>
      </c>
      <c r="C18" s="67" t="str">
        <f t="shared" si="3"/>
        <v>mercredi</v>
      </c>
      <c r="E18" s="45" t="s">
        <v>24</v>
      </c>
      <c r="F18" s="83">
        <f t="shared" si="0"/>
        <v>43810.538194444445</v>
      </c>
      <c r="G18" s="83">
        <f t="shared" si="1"/>
        <v>43810.880555555559</v>
      </c>
      <c r="H18" s="81">
        <f>IF(ISNONTEXT(E18),"",F18-MAX($G$2:G17))</f>
        <v>0.65763888888614019</v>
      </c>
    </row>
    <row r="19" spans="1:13" thickBot="1">
      <c r="A19" s="102"/>
      <c r="B19" s="60">
        <f t="shared" si="2"/>
        <v>43811</v>
      </c>
      <c r="C19" s="67" t="str">
        <f t="shared" si="3"/>
        <v>jeudi</v>
      </c>
      <c r="F19" s="83" t="str">
        <f t="shared" si="0"/>
        <v/>
      </c>
      <c r="G19" s="83" t="str">
        <f t="shared" si="1"/>
        <v/>
      </c>
      <c r="H19" s="81" t="str">
        <f>IF(ISNONTEXT(E19),"",F19-MAX($G$2:G18))</f>
        <v/>
      </c>
    </row>
    <row r="20" spans="1:13" thickBot="1">
      <c r="A20" s="102"/>
      <c r="B20" s="60">
        <f t="shared" si="2"/>
        <v>43812</v>
      </c>
      <c r="C20" s="67" t="str">
        <f t="shared" si="3"/>
        <v>vendredi</v>
      </c>
      <c r="F20" s="83" t="str">
        <f t="shared" si="0"/>
        <v/>
      </c>
      <c r="G20" s="83" t="str">
        <f t="shared" si="1"/>
        <v/>
      </c>
      <c r="H20" s="81" t="str">
        <f>IF(ISNONTEXT(E20),"",F20-MAX($G$2:G19))</f>
        <v/>
      </c>
    </row>
    <row r="21" spans="1:13" thickBot="1">
      <c r="A21" s="102"/>
      <c r="B21" s="60">
        <f t="shared" si="2"/>
        <v>43813</v>
      </c>
      <c r="C21" s="67" t="str">
        <f t="shared" si="3"/>
        <v>samedi</v>
      </c>
      <c r="E21" s="45" t="s">
        <v>23</v>
      </c>
      <c r="F21" s="83">
        <f t="shared" si="0"/>
        <v>43813.204861111109</v>
      </c>
      <c r="G21" s="83">
        <f t="shared" si="1"/>
        <v>43813.547222222223</v>
      </c>
      <c r="H21" s="81">
        <f>IF(ISNONTEXT(E21),"",F21-MAX($G$2:G20))</f>
        <v>2.3243055555503815</v>
      </c>
    </row>
    <row r="22" spans="1:13" thickBot="1">
      <c r="A22" s="102"/>
      <c r="B22" s="60">
        <f t="shared" si="2"/>
        <v>43814</v>
      </c>
      <c r="C22" s="67" t="str">
        <f t="shared" si="3"/>
        <v>dimanche</v>
      </c>
      <c r="E22" s="45" t="s">
        <v>24</v>
      </c>
      <c r="F22" s="83">
        <f t="shared" si="0"/>
        <v>43814.538194444445</v>
      </c>
      <c r="G22" s="83">
        <f t="shared" si="1"/>
        <v>43814.880555555559</v>
      </c>
      <c r="H22" s="81">
        <f>IF(ISNONTEXT(E22),"",F22-MAX($G$2:G21))</f>
        <v>0.99097222222189885</v>
      </c>
    </row>
    <row r="23" spans="1:13" thickBot="1">
      <c r="A23" s="102"/>
      <c r="B23" s="60">
        <f t="shared" si="2"/>
        <v>43815</v>
      </c>
      <c r="C23" s="67" t="str">
        <f t="shared" si="3"/>
        <v>lundi</v>
      </c>
      <c r="E23" s="45" t="s">
        <v>24</v>
      </c>
      <c r="F23" s="83">
        <f t="shared" si="0"/>
        <v>43815.538194444445</v>
      </c>
      <c r="G23" s="83">
        <f t="shared" si="1"/>
        <v>43815.880555555559</v>
      </c>
      <c r="H23" s="81">
        <f>IF(ISNONTEXT(E23),"",F23-MAX($G$2:G22))</f>
        <v>0.65763888888614019</v>
      </c>
      <c r="J23" s="110" t="s">
        <v>58</v>
      </c>
      <c r="K23" s="111"/>
      <c r="L23" s="111"/>
      <c r="M23" s="112"/>
    </row>
    <row r="24" spans="1:13" thickBot="1">
      <c r="A24" s="102"/>
      <c r="B24" s="60">
        <f t="shared" si="2"/>
        <v>43816</v>
      </c>
      <c r="C24" s="67" t="str">
        <f t="shared" si="3"/>
        <v>mardi</v>
      </c>
      <c r="E24" s="45" t="s">
        <v>25</v>
      </c>
      <c r="F24" s="83">
        <f t="shared" si="0"/>
        <v>43816.871527777781</v>
      </c>
      <c r="G24" s="83">
        <f t="shared" si="1"/>
        <v>43817.213888888888</v>
      </c>
      <c r="H24" s="81">
        <f>IF(ISNONTEXT(E24),"",F24-MAX($G$2:G23))</f>
        <v>0.99097222222189885</v>
      </c>
      <c r="J24" s="113" t="s">
        <v>59</v>
      </c>
      <c r="K24" s="106"/>
      <c r="L24" s="106"/>
      <c r="M24" s="114"/>
    </row>
    <row r="25" spans="1:13" thickBot="1">
      <c r="A25" s="102"/>
      <c r="B25" s="60">
        <f t="shared" si="2"/>
        <v>43817</v>
      </c>
      <c r="C25" s="67" t="str">
        <f t="shared" si="3"/>
        <v>mercredi</v>
      </c>
      <c r="F25" s="83" t="str">
        <f t="shared" si="0"/>
        <v/>
      </c>
      <c r="G25" s="83" t="str">
        <f t="shared" si="1"/>
        <v/>
      </c>
      <c r="H25" s="81" t="str">
        <f>IF(ISNONTEXT(E25),"",F25-MAX($G$2:G24))</f>
        <v/>
      </c>
      <c r="J25" s="113" t="s">
        <v>62</v>
      </c>
      <c r="K25" s="106"/>
      <c r="L25" s="106"/>
      <c r="M25" s="118"/>
    </row>
    <row r="26" spans="1:13" thickBot="1">
      <c r="A26" s="102"/>
      <c r="B26" s="60">
        <f t="shared" si="2"/>
        <v>43818</v>
      </c>
      <c r="C26" s="67" t="str">
        <f t="shared" si="3"/>
        <v>jeudi</v>
      </c>
      <c r="E26" s="107" t="s">
        <v>24</v>
      </c>
      <c r="F26" s="83">
        <f t="shared" si="0"/>
        <v>43818.538194444445</v>
      </c>
      <c r="G26" s="83">
        <f t="shared" si="1"/>
        <v>43818.880555555559</v>
      </c>
      <c r="H26" s="81">
        <f>IF(ISNONTEXT(E26),"",F26-MAX($G$2:G25))</f>
        <v>1.3243055555576575</v>
      </c>
      <c r="J26" s="119" t="s">
        <v>63</v>
      </c>
      <c r="K26" s="104"/>
      <c r="L26" s="104"/>
      <c r="M26" s="120"/>
    </row>
    <row r="27" spans="1:13" thickBot="1">
      <c r="A27" s="102"/>
      <c r="B27" s="60">
        <f t="shared" si="2"/>
        <v>43819</v>
      </c>
      <c r="C27" s="67" t="str">
        <f t="shared" si="3"/>
        <v>vendredi</v>
      </c>
      <c r="E27" s="45" t="s">
        <v>23</v>
      </c>
      <c r="F27" s="83">
        <f t="shared" si="0"/>
        <v>43819.204861111109</v>
      </c>
      <c r="G27" s="83">
        <f t="shared" si="1"/>
        <v>43819.547222222223</v>
      </c>
      <c r="H27" s="81">
        <f>IF(ISNONTEXT(E27),"",F27-MAX($G$2:G26))</f>
        <v>0.32430555555038154</v>
      </c>
      <c r="J27" s="121" t="s">
        <v>64</v>
      </c>
      <c r="K27" s="122"/>
      <c r="L27" s="122"/>
      <c r="M27" s="123"/>
    </row>
    <row r="28" spans="1:13" thickBot="1">
      <c r="A28" s="102"/>
      <c r="B28" s="60">
        <f t="shared" si="2"/>
        <v>43820</v>
      </c>
      <c r="C28" s="67" t="str">
        <f t="shared" si="3"/>
        <v>samedi</v>
      </c>
      <c r="E28" s="45" t="s">
        <v>24</v>
      </c>
      <c r="F28" s="83">
        <f t="shared" si="0"/>
        <v>43820.538194444445</v>
      </c>
      <c r="G28" s="83">
        <f t="shared" si="1"/>
        <v>43820.880555555559</v>
      </c>
      <c r="H28" s="81">
        <f>IF(ISNONTEXT(E28),"",F28-MAX($G$2:G27))</f>
        <v>0.99097222222189885</v>
      </c>
      <c r="J28" s="108"/>
    </row>
    <row r="29" spans="1:13" s="63" customFormat="1" thickBot="1">
      <c r="A29" s="102"/>
      <c r="B29" s="62">
        <f t="shared" si="2"/>
        <v>43821</v>
      </c>
      <c r="C29" s="68" t="str">
        <f t="shared" si="3"/>
        <v>dimanche</v>
      </c>
      <c r="F29" s="85" t="str">
        <f t="shared" si="0"/>
        <v/>
      </c>
      <c r="G29" s="85" t="str">
        <f t="shared" si="1"/>
        <v/>
      </c>
      <c r="H29" s="82" t="str">
        <f>IF(ISNONTEXT(E29),"",F29-MAX($G$2:G28))</f>
        <v/>
      </c>
    </row>
    <row r="30" spans="1:13" ht="16.5" thickTop="1" thickBot="1">
      <c r="A30" s="102"/>
      <c r="B30" s="64">
        <f t="shared" si="2"/>
        <v>43822</v>
      </c>
      <c r="C30" s="66" t="str">
        <f t="shared" ref="C30:C93" si="4">IF(B30="","",TEXT(B30,"jjjj"))</f>
        <v>lundi</v>
      </c>
      <c r="F30" s="83" t="str">
        <f t="shared" si="0"/>
        <v/>
      </c>
      <c r="G30" s="83" t="str">
        <f t="shared" si="1"/>
        <v/>
      </c>
      <c r="H30" s="81" t="str">
        <f>IF(ISNONTEXT(E30),"",F30-MAX($G$2:G29))</f>
        <v/>
      </c>
    </row>
    <row r="31" spans="1:13" thickBot="1">
      <c r="A31" s="102"/>
      <c r="B31" s="60">
        <f t="shared" si="2"/>
        <v>43823</v>
      </c>
      <c r="C31" s="67" t="str">
        <f t="shared" si="4"/>
        <v>mardi</v>
      </c>
      <c r="F31" s="83" t="str">
        <f t="shared" si="0"/>
        <v/>
      </c>
      <c r="G31" s="83" t="str">
        <f t="shared" si="1"/>
        <v/>
      </c>
      <c r="H31" s="81" t="str">
        <f>IF(ISNONTEXT(E31),"",F31-MAX($G$2:G30))</f>
        <v/>
      </c>
    </row>
    <row r="32" spans="1:13" thickBot="1">
      <c r="A32" s="102"/>
      <c r="B32" s="60">
        <f t="shared" si="2"/>
        <v>43824</v>
      </c>
      <c r="C32" s="67" t="str">
        <f t="shared" si="4"/>
        <v>mercredi</v>
      </c>
      <c r="E32" s="45" t="s">
        <v>23</v>
      </c>
      <c r="F32" s="83">
        <f t="shared" si="0"/>
        <v>43824.204861111109</v>
      </c>
      <c r="G32" s="83">
        <f t="shared" si="1"/>
        <v>43824.547222222223</v>
      </c>
      <c r="H32" s="81">
        <f>IF(ISNONTEXT(E32),"",F32-MAX($G$2:G31))</f>
        <v>3.3243055555503815</v>
      </c>
    </row>
    <row r="33" spans="1:8" thickBot="1">
      <c r="A33" s="102"/>
      <c r="B33" s="60">
        <f t="shared" si="2"/>
        <v>43825</v>
      </c>
      <c r="C33" s="67" t="str">
        <f t="shared" si="4"/>
        <v>jeudi</v>
      </c>
      <c r="E33" s="45" t="s">
        <v>24</v>
      </c>
      <c r="F33" s="83">
        <f t="shared" si="0"/>
        <v>43825.538194444445</v>
      </c>
      <c r="G33" s="83">
        <f t="shared" si="1"/>
        <v>43825.880555555559</v>
      </c>
      <c r="H33" s="81">
        <f>IF(ISNONTEXT(E33),"",F33-MAX($G$2:G32))</f>
        <v>0.99097222222189885</v>
      </c>
    </row>
    <row r="34" spans="1:8" thickBot="1">
      <c r="A34" s="102"/>
      <c r="B34" s="60">
        <f t="shared" si="2"/>
        <v>43826</v>
      </c>
      <c r="C34" s="67" t="str">
        <f t="shared" si="4"/>
        <v>vendredi</v>
      </c>
      <c r="E34" s="45" t="s">
        <v>24</v>
      </c>
      <c r="F34" s="83">
        <f t="shared" ref="F34:F59" si="5">IF(E34="","",$B34+VLOOKUP(E34,Plageh,2,0))</f>
        <v>43826.538194444445</v>
      </c>
      <c r="G34" s="83">
        <f t="shared" ref="G34:G59" si="6">IF(E34="","",$B34+VLOOKUP(E34,Plageh,3,0))</f>
        <v>43826.880555555559</v>
      </c>
      <c r="H34" s="81">
        <f>IF(ISNONTEXT(E34),"",F34-MAX($G$2:G33))</f>
        <v>0.65763888888614019</v>
      </c>
    </row>
    <row r="35" spans="1:8" thickBot="1">
      <c r="A35" s="102"/>
      <c r="B35" s="60">
        <f t="shared" si="2"/>
        <v>43827</v>
      </c>
      <c r="C35" s="67" t="str">
        <f t="shared" si="4"/>
        <v>samedi</v>
      </c>
      <c r="E35" s="45" t="s">
        <v>25</v>
      </c>
      <c r="F35" s="83">
        <f t="shared" si="5"/>
        <v>43827.871527777781</v>
      </c>
      <c r="G35" s="83">
        <f t="shared" si="6"/>
        <v>43828.213888888888</v>
      </c>
      <c r="H35" s="81">
        <f>IF(ISNONTEXT(E35),"",F35-MAX($G$2:G34))</f>
        <v>0.99097222222189885</v>
      </c>
    </row>
    <row r="36" spans="1:8" thickBot="1">
      <c r="A36" s="102"/>
      <c r="B36" s="60">
        <f t="shared" si="2"/>
        <v>43828</v>
      </c>
      <c r="C36" s="67" t="str">
        <f t="shared" si="4"/>
        <v>dimanche</v>
      </c>
      <c r="F36" s="83" t="str">
        <f t="shared" si="5"/>
        <v/>
      </c>
      <c r="G36" s="83" t="str">
        <f t="shared" si="6"/>
        <v/>
      </c>
      <c r="H36" s="81" t="str">
        <f>IF(ISNONTEXT(E36),"",F36-MAX($G$2:G35))</f>
        <v/>
      </c>
    </row>
    <row r="37" spans="1:8" thickBot="1">
      <c r="A37" s="102"/>
      <c r="B37" s="60">
        <f t="shared" si="2"/>
        <v>43829</v>
      </c>
      <c r="C37" s="67" t="str">
        <f t="shared" si="4"/>
        <v>lundi</v>
      </c>
      <c r="E37" s="88" t="s">
        <v>23</v>
      </c>
      <c r="F37" s="83">
        <f t="shared" si="5"/>
        <v>43829.204861111109</v>
      </c>
      <c r="G37" s="83">
        <f t="shared" si="6"/>
        <v>43829.547222222223</v>
      </c>
      <c r="H37" s="81">
        <f>IF(ISNONTEXT(E37),"",F37-MAX($G$2:G36))</f>
        <v>0.99097222222189885</v>
      </c>
    </row>
    <row r="38" spans="1:8" thickBot="1">
      <c r="A38" s="102"/>
      <c r="B38" s="60">
        <f t="shared" si="2"/>
        <v>43830</v>
      </c>
      <c r="C38" s="67" t="str">
        <f t="shared" si="4"/>
        <v>mardi</v>
      </c>
      <c r="E38" s="45" t="s">
        <v>23</v>
      </c>
      <c r="F38" s="83">
        <f t="shared" si="5"/>
        <v>43830.204861111109</v>
      </c>
      <c r="G38" s="83">
        <f t="shared" si="6"/>
        <v>43830.547222222223</v>
      </c>
      <c r="H38" s="81">
        <f>IF(ISNONTEXT(E38),"",F38-MAX($G$2:G37))</f>
        <v>0.65763888888614019</v>
      </c>
    </row>
    <row r="39" spans="1:8" thickBot="1">
      <c r="A39" s="102"/>
      <c r="B39" s="60">
        <f t="shared" si="2"/>
        <v>43831</v>
      </c>
      <c r="C39" s="67" t="str">
        <f t="shared" si="4"/>
        <v>mercredi</v>
      </c>
      <c r="F39" s="83" t="str">
        <f t="shared" si="5"/>
        <v/>
      </c>
      <c r="G39" s="83" t="str">
        <f t="shared" si="6"/>
        <v/>
      </c>
      <c r="H39" s="81" t="str">
        <f>IF(ISNONTEXT(E39),"",F39-MAX($G$2:G38))</f>
        <v/>
      </c>
    </row>
    <row r="40" spans="1:8" thickBot="1">
      <c r="A40" s="102"/>
      <c r="B40" s="60">
        <f t="shared" si="2"/>
        <v>43832</v>
      </c>
      <c r="C40" s="67" t="str">
        <f t="shared" si="4"/>
        <v>jeudi</v>
      </c>
      <c r="F40" s="83" t="str">
        <f t="shared" si="5"/>
        <v/>
      </c>
      <c r="G40" s="83" t="str">
        <f t="shared" si="6"/>
        <v/>
      </c>
      <c r="H40" s="81" t="str">
        <f>IF(ISNONTEXT(E40),"",F40-MAX($G$2:G39))</f>
        <v/>
      </c>
    </row>
    <row r="41" spans="1:8" thickBot="1">
      <c r="A41" s="102"/>
      <c r="B41" s="60">
        <f t="shared" si="2"/>
        <v>43833</v>
      </c>
      <c r="C41" s="67" t="str">
        <f t="shared" si="4"/>
        <v>vendredi</v>
      </c>
      <c r="F41" s="83" t="str">
        <f t="shared" si="5"/>
        <v/>
      </c>
      <c r="G41" s="83" t="str">
        <f t="shared" si="6"/>
        <v/>
      </c>
      <c r="H41" s="81" t="str">
        <f>IF(ISNONTEXT(E41),"",F41-MAX($G$2:G40))</f>
        <v/>
      </c>
    </row>
    <row r="42" spans="1:8" thickBot="1">
      <c r="A42" s="102"/>
      <c r="B42" s="60">
        <f t="shared" si="2"/>
        <v>43834</v>
      </c>
      <c r="C42" s="67" t="str">
        <f t="shared" si="4"/>
        <v>samedi</v>
      </c>
      <c r="E42" s="45" t="s">
        <v>23</v>
      </c>
      <c r="F42" s="83">
        <f t="shared" si="5"/>
        <v>43834.204861111109</v>
      </c>
      <c r="G42" s="83">
        <f t="shared" si="6"/>
        <v>43834.547222222223</v>
      </c>
      <c r="H42" s="81">
        <f>IF(ISNONTEXT(E42),"",F42-MAX($G$2:G41))</f>
        <v>3.6576388888861402</v>
      </c>
    </row>
    <row r="43" spans="1:8" s="63" customFormat="1" thickBot="1">
      <c r="A43" s="103"/>
      <c r="B43" s="62">
        <f t="shared" si="2"/>
        <v>43835</v>
      </c>
      <c r="C43" s="68" t="str">
        <f t="shared" si="4"/>
        <v>dimanche</v>
      </c>
      <c r="E43" s="63" t="s">
        <v>23</v>
      </c>
      <c r="F43" s="85">
        <f t="shared" si="5"/>
        <v>43835.204861111109</v>
      </c>
      <c r="G43" s="85">
        <f t="shared" si="6"/>
        <v>43835.547222222223</v>
      </c>
      <c r="H43" s="82">
        <f>IF(ISNONTEXT(E43),"",F43-MAX($G$2:G42))</f>
        <v>0.65763888888614019</v>
      </c>
    </row>
    <row r="44" spans="1:8" ht="16.5" thickTop="1" thickBot="1">
      <c r="A44" s="80"/>
      <c r="B44" s="64">
        <f t="shared" si="2"/>
        <v>43836</v>
      </c>
      <c r="C44" s="66" t="str">
        <f t="shared" si="4"/>
        <v>lundi</v>
      </c>
      <c r="E44" s="45" t="s">
        <v>24</v>
      </c>
      <c r="F44" s="83">
        <f t="shared" si="5"/>
        <v>43836.538194444445</v>
      </c>
      <c r="G44" s="83">
        <f t="shared" si="6"/>
        <v>43836.880555555559</v>
      </c>
      <c r="H44" s="81">
        <f>IF(ISNONTEXT(E44),"",F44-MAX($G$2:G43))</f>
        <v>0.99097222222189885</v>
      </c>
    </row>
    <row r="45" spans="1:8" thickBot="1">
      <c r="A45" s="80"/>
      <c r="B45" s="60">
        <f t="shared" si="2"/>
        <v>43837</v>
      </c>
      <c r="C45" s="67" t="str">
        <f t="shared" si="4"/>
        <v>mardi</v>
      </c>
      <c r="E45" s="45" t="s">
        <v>24</v>
      </c>
      <c r="F45" s="83">
        <f t="shared" si="5"/>
        <v>43837.538194444445</v>
      </c>
      <c r="G45" s="83">
        <f t="shared" si="6"/>
        <v>43837.880555555559</v>
      </c>
      <c r="H45" s="81">
        <f>IF(ISNONTEXT(E45),"",F45-MAX($G$2:G44))</f>
        <v>0.65763888888614019</v>
      </c>
    </row>
    <row r="46" spans="1:8" thickBot="1">
      <c r="A46" s="80"/>
      <c r="B46" s="60">
        <f t="shared" si="2"/>
        <v>43838</v>
      </c>
      <c r="C46" s="67" t="str">
        <f t="shared" si="4"/>
        <v>mercredi</v>
      </c>
      <c r="E46" s="45" t="s">
        <v>25</v>
      </c>
      <c r="F46" s="83">
        <f t="shared" si="5"/>
        <v>43838.871527777781</v>
      </c>
      <c r="G46" s="83">
        <f t="shared" si="6"/>
        <v>43839.213888888888</v>
      </c>
      <c r="H46" s="81">
        <f>IF(ISNONTEXT(E46),"",F46-MAX($G$2:G45))</f>
        <v>0.99097222222189885</v>
      </c>
    </row>
    <row r="47" spans="1:8" thickBot="1">
      <c r="A47" s="80"/>
      <c r="B47" s="60">
        <f t="shared" si="2"/>
        <v>43839</v>
      </c>
      <c r="C47" s="67" t="str">
        <f t="shared" si="4"/>
        <v>jeudi</v>
      </c>
      <c r="F47" s="83" t="str">
        <f t="shared" si="5"/>
        <v/>
      </c>
      <c r="G47" s="83" t="str">
        <f t="shared" si="6"/>
        <v/>
      </c>
      <c r="H47" s="81" t="str">
        <f>IF(ISNONTEXT(E47),"",F47-MAX($G$2:G46))</f>
        <v/>
      </c>
    </row>
    <row r="48" spans="1:8" thickBot="1">
      <c r="A48" s="80"/>
      <c r="B48" s="60">
        <f t="shared" si="2"/>
        <v>43840</v>
      </c>
      <c r="C48" s="67" t="str">
        <f t="shared" si="4"/>
        <v>vendredi</v>
      </c>
      <c r="E48" s="107" t="s">
        <v>24</v>
      </c>
      <c r="F48" s="83">
        <f t="shared" si="5"/>
        <v>43840.538194444445</v>
      </c>
      <c r="G48" s="83">
        <f t="shared" si="6"/>
        <v>43840.880555555559</v>
      </c>
      <c r="H48" s="81">
        <f>IF(ISNONTEXT(E48),"",F48-MAX($G$2:G47))</f>
        <v>1.3243055555576575</v>
      </c>
    </row>
    <row r="49" spans="1:10" thickBot="1">
      <c r="A49" s="80"/>
      <c r="B49" s="60">
        <f t="shared" si="2"/>
        <v>43841</v>
      </c>
      <c r="C49" s="67" t="str">
        <f t="shared" si="4"/>
        <v>samedi</v>
      </c>
      <c r="F49" s="83" t="str">
        <f t="shared" si="5"/>
        <v/>
      </c>
      <c r="G49" s="83" t="str">
        <f t="shared" si="6"/>
        <v/>
      </c>
      <c r="H49" s="81" t="str">
        <f>IF(ISNONTEXT(E49),"",F49-MAX($G$2:G48))</f>
        <v/>
      </c>
    </row>
    <row r="50" spans="1:10" thickBot="1">
      <c r="A50" s="80"/>
      <c r="B50" s="60">
        <f t="shared" si="2"/>
        <v>43842</v>
      </c>
      <c r="C50" s="67" t="str">
        <f t="shared" si="4"/>
        <v>dimanche</v>
      </c>
      <c r="E50" s="45" t="s">
        <v>25</v>
      </c>
      <c r="F50" s="83">
        <f t="shared" si="5"/>
        <v>43842.871527777781</v>
      </c>
      <c r="G50" s="83">
        <f t="shared" si="6"/>
        <v>43843.213888888888</v>
      </c>
      <c r="H50" s="81">
        <f>IF(ISNONTEXT(E50),"",F50-MAX($G$2:G49))</f>
        <v>1.9909722222218988</v>
      </c>
    </row>
    <row r="51" spans="1:10" thickBot="1">
      <c r="A51" s="80"/>
      <c r="B51" s="60">
        <f t="shared" si="2"/>
        <v>43843</v>
      </c>
      <c r="C51" s="67" t="str">
        <f t="shared" si="4"/>
        <v>lundi</v>
      </c>
      <c r="F51" s="83" t="str">
        <f t="shared" si="5"/>
        <v/>
      </c>
      <c r="G51" s="83" t="str">
        <f t="shared" si="6"/>
        <v/>
      </c>
      <c r="H51" s="81" t="str">
        <f>IF(ISNONTEXT(E51),"",F51-MAX($G$2:G50))</f>
        <v/>
      </c>
      <c r="J51" s="108" t="s">
        <v>65</v>
      </c>
    </row>
    <row r="52" spans="1:10" thickBot="1">
      <c r="A52" s="80"/>
      <c r="B52" s="60">
        <f t="shared" si="2"/>
        <v>43844</v>
      </c>
      <c r="C52" s="67" t="str">
        <f t="shared" si="4"/>
        <v>mardi</v>
      </c>
      <c r="E52" s="88" t="s">
        <v>23</v>
      </c>
      <c r="F52" s="83">
        <f t="shared" si="5"/>
        <v>43844.204861111109</v>
      </c>
      <c r="G52" s="83">
        <f t="shared" si="6"/>
        <v>43844.547222222223</v>
      </c>
      <c r="H52" s="81">
        <f>IF(ISNONTEXT(E52),"",F52-MAX($G$2:G51))</f>
        <v>0.99097222222189885</v>
      </c>
    </row>
    <row r="53" spans="1:10" thickBot="1">
      <c r="A53" s="80"/>
      <c r="B53" s="60">
        <f t="shared" si="2"/>
        <v>43845</v>
      </c>
      <c r="C53" s="67" t="str">
        <f t="shared" si="4"/>
        <v>mercredi</v>
      </c>
      <c r="E53" s="45" t="s">
        <v>23</v>
      </c>
      <c r="F53" s="83">
        <f t="shared" si="5"/>
        <v>43845.204861111109</v>
      </c>
      <c r="G53" s="83">
        <f t="shared" si="6"/>
        <v>43845.547222222223</v>
      </c>
      <c r="H53" s="81">
        <f>IF(ISNONTEXT(E53),"",F53-MAX($G$2:G52))</f>
        <v>0.65763888888614019</v>
      </c>
    </row>
    <row r="54" spans="1:10" thickBot="1">
      <c r="A54" s="80"/>
      <c r="B54" s="60">
        <f t="shared" si="2"/>
        <v>43846</v>
      </c>
      <c r="C54" s="67" t="str">
        <f t="shared" si="4"/>
        <v>jeudi</v>
      </c>
      <c r="E54" s="45" t="s">
        <v>24</v>
      </c>
      <c r="F54" s="83">
        <f t="shared" si="5"/>
        <v>43846.538194444445</v>
      </c>
      <c r="G54" s="83">
        <f t="shared" si="6"/>
        <v>43846.880555555559</v>
      </c>
      <c r="H54" s="81">
        <f>IF(ISNONTEXT(E54),"",F54-MAX($G$2:G53))</f>
        <v>0.99097222222189885</v>
      </c>
    </row>
    <row r="55" spans="1:10" thickBot="1">
      <c r="A55" s="80"/>
      <c r="B55" s="60">
        <f t="shared" si="2"/>
        <v>43847</v>
      </c>
      <c r="C55" s="67" t="str">
        <f t="shared" si="4"/>
        <v>vendredi</v>
      </c>
      <c r="E55" s="45" t="s">
        <v>24</v>
      </c>
      <c r="F55" s="83">
        <f t="shared" si="5"/>
        <v>43847.538194444445</v>
      </c>
      <c r="G55" s="83">
        <f t="shared" si="6"/>
        <v>43847.880555555559</v>
      </c>
      <c r="H55" s="81">
        <f>IF(ISNONTEXT(E55),"",F55-MAX($G$2:G54))</f>
        <v>0.65763888888614019</v>
      </c>
    </row>
    <row r="56" spans="1:10" thickBot="1">
      <c r="A56" s="80"/>
      <c r="B56" s="60">
        <f t="shared" si="2"/>
        <v>43848</v>
      </c>
      <c r="C56" s="67" t="str">
        <f t="shared" si="4"/>
        <v>samedi</v>
      </c>
      <c r="E56" s="45" t="s">
        <v>25</v>
      </c>
      <c r="F56" s="83">
        <f t="shared" si="5"/>
        <v>43848.871527777781</v>
      </c>
      <c r="G56" s="83">
        <f t="shared" si="6"/>
        <v>43849.213888888888</v>
      </c>
      <c r="H56" s="81">
        <f>IF(ISNONTEXT(E56),"",F56-MAX($G$2:G55))</f>
        <v>0.99097222222189885</v>
      </c>
    </row>
    <row r="57" spans="1:10" s="63" customFormat="1" thickBot="1">
      <c r="A57" s="80"/>
      <c r="B57" s="62">
        <f t="shared" si="2"/>
        <v>43849</v>
      </c>
      <c r="C57" s="68" t="str">
        <f t="shared" si="4"/>
        <v>dimanche</v>
      </c>
      <c r="E57" s="63" t="s">
        <v>25</v>
      </c>
      <c r="F57" s="85">
        <f t="shared" si="5"/>
        <v>43849.871527777781</v>
      </c>
      <c r="G57" s="85">
        <f t="shared" si="6"/>
        <v>43850.213888888888</v>
      </c>
      <c r="H57" s="82">
        <f>IF(ISNONTEXT(E57),"",F57-MAX($G$2:G56))</f>
        <v>0.65763888889341615</v>
      </c>
    </row>
    <row r="58" spans="1:10" ht="16.5" thickTop="1" thickBot="1">
      <c r="A58" s="80"/>
      <c r="B58" s="64">
        <f t="shared" si="2"/>
        <v>43850</v>
      </c>
      <c r="C58" s="66" t="str">
        <f t="shared" si="4"/>
        <v>lundi</v>
      </c>
      <c r="F58" s="83" t="str">
        <f t="shared" si="5"/>
        <v/>
      </c>
      <c r="G58" s="83" t="str">
        <f t="shared" si="6"/>
        <v/>
      </c>
      <c r="H58" s="81" t="str">
        <f>IF(ISNONTEXT(E58),"",F58-MAX($G$2:G57))</f>
        <v/>
      </c>
    </row>
    <row r="59" spans="1:10" thickBot="1">
      <c r="A59" s="80"/>
      <c r="B59" s="60">
        <f t="shared" si="2"/>
        <v>43851</v>
      </c>
      <c r="C59" s="67" t="str">
        <f t="shared" si="4"/>
        <v>mardi</v>
      </c>
      <c r="E59" s="88" t="s">
        <v>23</v>
      </c>
      <c r="F59" s="83">
        <f t="shared" si="5"/>
        <v>43851.204861111109</v>
      </c>
      <c r="G59" s="83">
        <f t="shared" si="6"/>
        <v>43851.547222222223</v>
      </c>
      <c r="H59" s="81">
        <f>IF(ISNONTEXT(E59),"",F59-MAX($G$2:G58))</f>
        <v>0.99097222222189885</v>
      </c>
    </row>
    <row r="60" spans="1:10" thickBot="1">
      <c r="A60" s="80"/>
      <c r="B60" s="60">
        <f t="shared" si="2"/>
        <v>43852</v>
      </c>
      <c r="C60" s="67" t="str">
        <f t="shared" si="4"/>
        <v>mercredi</v>
      </c>
    </row>
    <row r="61" spans="1:10" thickBot="1">
      <c r="A61" s="80"/>
      <c r="B61" s="60">
        <f t="shared" si="2"/>
        <v>43853</v>
      </c>
      <c r="C61" s="67" t="str">
        <f t="shared" si="4"/>
        <v>jeudi</v>
      </c>
    </row>
    <row r="62" spans="1:10" thickBot="1">
      <c r="A62" s="80"/>
      <c r="B62" s="60">
        <f t="shared" si="2"/>
        <v>43854</v>
      </c>
      <c r="C62" s="67" t="str">
        <f t="shared" si="4"/>
        <v>vendredi</v>
      </c>
      <c r="E62" s="45" t="s">
        <v>23</v>
      </c>
    </row>
    <row r="63" spans="1:10" thickBot="1">
      <c r="A63" s="80"/>
      <c r="B63" s="60">
        <f t="shared" si="2"/>
        <v>43855</v>
      </c>
      <c r="C63" s="67" t="str">
        <f t="shared" si="4"/>
        <v>samedi</v>
      </c>
      <c r="E63" s="45" t="s">
        <v>23</v>
      </c>
    </row>
    <row r="64" spans="1:10" thickBot="1">
      <c r="A64" s="80"/>
      <c r="B64" s="60">
        <f t="shared" si="2"/>
        <v>43856</v>
      </c>
      <c r="C64" s="67" t="str">
        <f t="shared" si="4"/>
        <v>dimanche</v>
      </c>
      <c r="E64" s="45" t="s">
        <v>25</v>
      </c>
    </row>
    <row r="65" spans="1:8" thickBot="1">
      <c r="A65" s="80"/>
      <c r="B65" s="60">
        <f t="shared" si="2"/>
        <v>43857</v>
      </c>
      <c r="C65" s="67" t="str">
        <f t="shared" si="4"/>
        <v>lundi</v>
      </c>
      <c r="E65" s="45" t="s">
        <v>25</v>
      </c>
    </row>
    <row r="66" spans="1:8" thickBot="1">
      <c r="A66" s="80"/>
      <c r="B66" s="60">
        <f t="shared" si="2"/>
        <v>43858</v>
      </c>
      <c r="C66" s="67" t="str">
        <f t="shared" si="4"/>
        <v>mardi</v>
      </c>
    </row>
    <row r="67" spans="1:8" thickBot="1">
      <c r="A67" s="80"/>
      <c r="B67" s="60">
        <f t="shared" si="2"/>
        <v>43859</v>
      </c>
      <c r="C67" s="67" t="str">
        <f t="shared" si="4"/>
        <v>mercredi</v>
      </c>
      <c r="E67" s="88" t="s">
        <v>23</v>
      </c>
    </row>
    <row r="68" spans="1:8" thickBot="1">
      <c r="A68" s="80"/>
      <c r="B68" s="60">
        <f t="shared" ref="B68:B131" si="7">IF(B67="","",B67+1)</f>
        <v>43860</v>
      </c>
      <c r="C68" s="67" t="str">
        <f t="shared" si="4"/>
        <v>jeudi</v>
      </c>
      <c r="E68" s="45" t="s">
        <v>23</v>
      </c>
    </row>
    <row r="69" spans="1:8" thickBot="1">
      <c r="A69" s="80"/>
      <c r="B69" s="60">
        <f t="shared" si="7"/>
        <v>43861</v>
      </c>
      <c r="C69" s="67" t="str">
        <f t="shared" si="4"/>
        <v>vendredi</v>
      </c>
      <c r="E69" s="45" t="s">
        <v>24</v>
      </c>
    </row>
    <row r="70" spans="1:8" thickBot="1">
      <c r="A70" s="80"/>
      <c r="B70" s="60">
        <f t="shared" si="7"/>
        <v>43862</v>
      </c>
      <c r="C70" s="67" t="str">
        <f t="shared" si="4"/>
        <v>samedi</v>
      </c>
      <c r="E70" s="45" t="s">
        <v>24</v>
      </c>
    </row>
    <row r="71" spans="1:8" s="63" customFormat="1" thickBot="1">
      <c r="A71" s="80"/>
      <c r="B71" s="62">
        <f t="shared" si="7"/>
        <v>43863</v>
      </c>
      <c r="C71" s="68" t="str">
        <f t="shared" si="4"/>
        <v>dimanche</v>
      </c>
      <c r="F71" s="85"/>
      <c r="G71" s="85"/>
      <c r="H71" s="82"/>
    </row>
    <row r="72" spans="1:8" ht="16.5" thickTop="1" thickBot="1">
      <c r="A72" s="80"/>
      <c r="B72" s="64">
        <f t="shared" si="7"/>
        <v>43864</v>
      </c>
      <c r="C72" s="66" t="str">
        <f t="shared" si="4"/>
        <v>lundi</v>
      </c>
    </row>
    <row r="73" spans="1:8" thickBot="1">
      <c r="A73" s="80"/>
      <c r="B73" s="60">
        <f t="shared" si="7"/>
        <v>43865</v>
      </c>
      <c r="C73" s="67" t="str">
        <f t="shared" si="4"/>
        <v>mardi</v>
      </c>
    </row>
    <row r="74" spans="1:8" thickBot="1">
      <c r="A74" s="80"/>
      <c r="B74" s="60">
        <f t="shared" si="7"/>
        <v>43866</v>
      </c>
      <c r="C74" s="67" t="str">
        <f t="shared" si="4"/>
        <v>mercredi</v>
      </c>
    </row>
    <row r="75" spans="1:8" thickBot="1">
      <c r="A75" s="80"/>
      <c r="B75" s="60">
        <f t="shared" si="7"/>
        <v>43867</v>
      </c>
      <c r="C75" s="67" t="str">
        <f t="shared" si="4"/>
        <v>jeudi</v>
      </c>
    </row>
    <row r="76" spans="1:8" thickBot="1">
      <c r="A76" s="80"/>
      <c r="B76" s="60">
        <f t="shared" si="7"/>
        <v>43868</v>
      </c>
      <c r="C76" s="67" t="str">
        <f t="shared" si="4"/>
        <v>vendredi</v>
      </c>
    </row>
    <row r="77" spans="1:8" thickBot="1">
      <c r="A77" s="80"/>
      <c r="B77" s="60">
        <f t="shared" si="7"/>
        <v>43869</v>
      </c>
      <c r="C77" s="67" t="str">
        <f t="shared" si="4"/>
        <v>samedi</v>
      </c>
    </row>
    <row r="78" spans="1:8" thickBot="1">
      <c r="A78" s="80"/>
      <c r="B78" s="60">
        <f t="shared" si="7"/>
        <v>43870</v>
      </c>
      <c r="C78" s="67" t="str">
        <f t="shared" si="4"/>
        <v>dimanche</v>
      </c>
    </row>
    <row r="79" spans="1:8" thickBot="1">
      <c r="A79" s="80"/>
      <c r="B79" s="60">
        <f t="shared" si="7"/>
        <v>43871</v>
      </c>
      <c r="C79" s="67" t="str">
        <f t="shared" si="4"/>
        <v>lundi</v>
      </c>
    </row>
    <row r="80" spans="1:8" thickBot="1">
      <c r="A80" s="80"/>
      <c r="B80" s="60">
        <f t="shared" si="7"/>
        <v>43872</v>
      </c>
      <c r="C80" s="67" t="str">
        <f t="shared" si="4"/>
        <v>mardi</v>
      </c>
    </row>
    <row r="81" spans="1:8" thickBot="1">
      <c r="A81" s="80"/>
      <c r="B81" s="60">
        <f t="shared" si="7"/>
        <v>43873</v>
      </c>
      <c r="C81" s="67" t="str">
        <f t="shared" si="4"/>
        <v>mercredi</v>
      </c>
    </row>
    <row r="82" spans="1:8" thickBot="1">
      <c r="A82" s="80"/>
      <c r="B82" s="60">
        <f t="shared" si="7"/>
        <v>43874</v>
      </c>
      <c r="C82" s="67" t="str">
        <f t="shared" si="4"/>
        <v>jeudi</v>
      </c>
    </row>
    <row r="83" spans="1:8" thickBot="1">
      <c r="A83" s="80"/>
      <c r="B83" s="60">
        <f t="shared" si="7"/>
        <v>43875</v>
      </c>
      <c r="C83" s="67" t="str">
        <f t="shared" si="4"/>
        <v>vendredi</v>
      </c>
    </row>
    <row r="84" spans="1:8" thickBot="1">
      <c r="A84" s="80"/>
      <c r="B84" s="60">
        <f t="shared" si="7"/>
        <v>43876</v>
      </c>
      <c r="C84" s="67" t="str">
        <f t="shared" si="4"/>
        <v>samedi</v>
      </c>
    </row>
    <row r="85" spans="1:8" s="63" customFormat="1" thickBot="1">
      <c r="A85" s="80"/>
      <c r="B85" s="62">
        <f t="shared" si="7"/>
        <v>43877</v>
      </c>
      <c r="C85" s="68" t="str">
        <f t="shared" si="4"/>
        <v>dimanche</v>
      </c>
      <c r="F85" s="85"/>
      <c r="G85" s="85"/>
      <c r="H85" s="82"/>
    </row>
    <row r="86" spans="1:8" ht="16.5" thickTop="1" thickBot="1">
      <c r="A86" s="80"/>
      <c r="B86" s="64">
        <f t="shared" si="7"/>
        <v>43878</v>
      </c>
      <c r="C86" s="66" t="str">
        <f t="shared" si="4"/>
        <v>lundi</v>
      </c>
    </row>
    <row r="87" spans="1:8" thickBot="1">
      <c r="A87" s="80"/>
      <c r="B87" s="60">
        <f t="shared" si="7"/>
        <v>43879</v>
      </c>
      <c r="C87" s="67" t="str">
        <f t="shared" si="4"/>
        <v>mardi</v>
      </c>
    </row>
    <row r="88" spans="1:8" thickBot="1">
      <c r="A88" s="80"/>
      <c r="B88" s="60">
        <f t="shared" si="7"/>
        <v>43880</v>
      </c>
      <c r="C88" s="67" t="str">
        <f t="shared" si="4"/>
        <v>mercredi</v>
      </c>
    </row>
    <row r="89" spans="1:8" thickBot="1">
      <c r="A89" s="80"/>
      <c r="B89" s="60">
        <f t="shared" si="7"/>
        <v>43881</v>
      </c>
      <c r="C89" s="67" t="str">
        <f t="shared" si="4"/>
        <v>jeudi</v>
      </c>
    </row>
    <row r="90" spans="1:8" thickBot="1">
      <c r="A90" s="80"/>
      <c r="B90" s="60">
        <f t="shared" si="7"/>
        <v>43882</v>
      </c>
      <c r="C90" s="67" t="str">
        <f t="shared" si="4"/>
        <v>vendredi</v>
      </c>
    </row>
    <row r="91" spans="1:8" thickBot="1">
      <c r="A91" s="80"/>
      <c r="B91" s="60">
        <f t="shared" si="7"/>
        <v>43883</v>
      </c>
      <c r="C91" s="67" t="str">
        <f t="shared" si="4"/>
        <v>samedi</v>
      </c>
    </row>
    <row r="92" spans="1:8" thickBot="1">
      <c r="A92" s="80"/>
      <c r="B92" s="60">
        <f t="shared" si="7"/>
        <v>43884</v>
      </c>
      <c r="C92" s="67" t="str">
        <f t="shared" si="4"/>
        <v>dimanche</v>
      </c>
    </row>
    <row r="93" spans="1:8" thickBot="1">
      <c r="A93" s="80"/>
      <c r="B93" s="60">
        <f t="shared" si="7"/>
        <v>43885</v>
      </c>
      <c r="C93" s="67" t="str">
        <f t="shared" si="4"/>
        <v>lundi</v>
      </c>
    </row>
    <row r="94" spans="1:8" thickBot="1">
      <c r="A94" s="80"/>
      <c r="B94" s="60">
        <f t="shared" si="7"/>
        <v>43886</v>
      </c>
      <c r="C94" s="67" t="str">
        <f t="shared" ref="C94:C157" si="8">IF(B94="","",TEXT(B94,"jjjj"))</f>
        <v>mardi</v>
      </c>
    </row>
    <row r="95" spans="1:8" thickBot="1">
      <c r="A95" s="80"/>
      <c r="B95" s="60">
        <f t="shared" si="7"/>
        <v>43887</v>
      </c>
      <c r="C95" s="67" t="str">
        <f t="shared" si="8"/>
        <v>mercredi</v>
      </c>
    </row>
    <row r="96" spans="1:8" thickBot="1">
      <c r="A96" s="80"/>
      <c r="B96" s="60">
        <f t="shared" si="7"/>
        <v>43888</v>
      </c>
      <c r="C96" s="67" t="str">
        <f t="shared" si="8"/>
        <v>jeudi</v>
      </c>
    </row>
    <row r="97" spans="1:8" thickBot="1">
      <c r="A97" s="80"/>
      <c r="B97" s="60">
        <f t="shared" si="7"/>
        <v>43889</v>
      </c>
      <c r="C97" s="67" t="str">
        <f t="shared" si="8"/>
        <v>vendredi</v>
      </c>
    </row>
    <row r="98" spans="1:8" thickBot="1">
      <c r="A98" s="80"/>
      <c r="B98" s="60">
        <f t="shared" si="7"/>
        <v>43890</v>
      </c>
      <c r="C98" s="67" t="str">
        <f t="shared" si="8"/>
        <v>samedi</v>
      </c>
    </row>
    <row r="99" spans="1:8" s="63" customFormat="1" thickBot="1">
      <c r="A99" s="80"/>
      <c r="B99" s="62">
        <f t="shared" si="7"/>
        <v>43891</v>
      </c>
      <c r="C99" s="68" t="str">
        <f t="shared" si="8"/>
        <v>dimanche</v>
      </c>
      <c r="F99" s="85"/>
      <c r="G99" s="85"/>
      <c r="H99" s="82"/>
    </row>
    <row r="100" spans="1:8" ht="16.5" thickTop="1" thickBot="1">
      <c r="A100" s="80"/>
      <c r="B100" s="64">
        <f t="shared" si="7"/>
        <v>43892</v>
      </c>
      <c r="C100" s="66" t="str">
        <f t="shared" si="8"/>
        <v>lundi</v>
      </c>
    </row>
    <row r="101" spans="1:8" thickBot="1">
      <c r="A101" s="80"/>
      <c r="B101" s="60">
        <f t="shared" si="7"/>
        <v>43893</v>
      </c>
      <c r="C101" s="67" t="str">
        <f t="shared" si="8"/>
        <v>mardi</v>
      </c>
    </row>
    <row r="102" spans="1:8" thickBot="1">
      <c r="A102" s="80"/>
      <c r="B102" s="60">
        <f t="shared" si="7"/>
        <v>43894</v>
      </c>
      <c r="C102" s="67" t="str">
        <f t="shared" si="8"/>
        <v>mercredi</v>
      </c>
    </row>
    <row r="103" spans="1:8" thickBot="1">
      <c r="A103" s="80"/>
      <c r="B103" s="60">
        <f t="shared" si="7"/>
        <v>43895</v>
      </c>
      <c r="C103" s="67" t="str">
        <f t="shared" si="8"/>
        <v>jeudi</v>
      </c>
    </row>
    <row r="104" spans="1:8" thickBot="1">
      <c r="A104" s="80"/>
      <c r="B104" s="60">
        <f t="shared" si="7"/>
        <v>43896</v>
      </c>
      <c r="C104" s="67" t="str">
        <f t="shared" si="8"/>
        <v>vendredi</v>
      </c>
    </row>
    <row r="105" spans="1:8" thickBot="1">
      <c r="A105" s="80"/>
      <c r="B105" s="60">
        <f t="shared" si="7"/>
        <v>43897</v>
      </c>
      <c r="C105" s="67" t="str">
        <f t="shared" si="8"/>
        <v>samedi</v>
      </c>
    </row>
    <row r="106" spans="1:8" thickBot="1">
      <c r="A106" s="80"/>
      <c r="B106" s="60">
        <f t="shared" si="7"/>
        <v>43898</v>
      </c>
      <c r="C106" s="67" t="str">
        <f t="shared" si="8"/>
        <v>dimanche</v>
      </c>
    </row>
    <row r="107" spans="1:8" thickBot="1">
      <c r="A107" s="80"/>
      <c r="B107" s="60">
        <f t="shared" si="7"/>
        <v>43899</v>
      </c>
      <c r="C107" s="67" t="str">
        <f t="shared" si="8"/>
        <v>lundi</v>
      </c>
    </row>
    <row r="108" spans="1:8" thickBot="1">
      <c r="A108" s="80"/>
      <c r="B108" s="60">
        <f t="shared" si="7"/>
        <v>43900</v>
      </c>
      <c r="C108" s="67" t="str">
        <f t="shared" si="8"/>
        <v>mardi</v>
      </c>
    </row>
    <row r="109" spans="1:8" thickBot="1">
      <c r="A109" s="80"/>
      <c r="B109" s="60">
        <f t="shared" si="7"/>
        <v>43901</v>
      </c>
      <c r="C109" s="67" t="str">
        <f t="shared" si="8"/>
        <v>mercredi</v>
      </c>
    </row>
    <row r="110" spans="1:8" thickBot="1">
      <c r="A110" s="80"/>
      <c r="B110" s="60">
        <f t="shared" si="7"/>
        <v>43902</v>
      </c>
      <c r="C110" s="67" t="str">
        <f t="shared" si="8"/>
        <v>jeudi</v>
      </c>
    </row>
    <row r="111" spans="1:8" thickBot="1">
      <c r="A111" s="80"/>
      <c r="B111" s="60">
        <f t="shared" si="7"/>
        <v>43903</v>
      </c>
      <c r="C111" s="67" t="str">
        <f t="shared" si="8"/>
        <v>vendredi</v>
      </c>
    </row>
    <row r="112" spans="1:8" thickBot="1">
      <c r="A112" s="80"/>
      <c r="B112" s="60">
        <f t="shared" si="7"/>
        <v>43904</v>
      </c>
      <c r="C112" s="67" t="str">
        <f t="shared" si="8"/>
        <v>samedi</v>
      </c>
    </row>
    <row r="113" spans="1:8" s="63" customFormat="1" thickBot="1">
      <c r="A113" s="80"/>
      <c r="B113" s="62">
        <f t="shared" si="7"/>
        <v>43905</v>
      </c>
      <c r="C113" s="68" t="str">
        <f t="shared" si="8"/>
        <v>dimanche</v>
      </c>
      <c r="F113" s="85"/>
      <c r="G113" s="85"/>
      <c r="H113" s="82"/>
    </row>
    <row r="114" spans="1:8" ht="16.5" thickTop="1" thickBot="1">
      <c r="A114" s="80"/>
      <c r="B114" s="64">
        <f t="shared" si="7"/>
        <v>43906</v>
      </c>
      <c r="C114" s="66" t="str">
        <f t="shared" si="8"/>
        <v>lundi</v>
      </c>
    </row>
    <row r="115" spans="1:8" thickBot="1">
      <c r="A115" s="80"/>
      <c r="B115" s="60">
        <f t="shared" si="7"/>
        <v>43907</v>
      </c>
      <c r="C115" s="67" t="str">
        <f t="shared" si="8"/>
        <v>mardi</v>
      </c>
    </row>
    <row r="116" spans="1:8" thickBot="1">
      <c r="A116" s="80"/>
      <c r="B116" s="60">
        <f t="shared" si="7"/>
        <v>43908</v>
      </c>
      <c r="C116" s="67" t="str">
        <f t="shared" si="8"/>
        <v>mercredi</v>
      </c>
    </row>
    <row r="117" spans="1:8" thickBot="1">
      <c r="A117" s="80"/>
      <c r="B117" s="60">
        <f t="shared" si="7"/>
        <v>43909</v>
      </c>
      <c r="C117" s="67" t="str">
        <f t="shared" si="8"/>
        <v>jeudi</v>
      </c>
    </row>
    <row r="118" spans="1:8" thickBot="1">
      <c r="A118" s="80"/>
      <c r="B118" s="60">
        <f t="shared" si="7"/>
        <v>43910</v>
      </c>
      <c r="C118" s="67" t="str">
        <f t="shared" si="8"/>
        <v>vendredi</v>
      </c>
    </row>
    <row r="119" spans="1:8" thickBot="1">
      <c r="A119" s="80"/>
      <c r="B119" s="60">
        <f t="shared" si="7"/>
        <v>43911</v>
      </c>
      <c r="C119" s="67" t="str">
        <f t="shared" si="8"/>
        <v>samedi</v>
      </c>
    </row>
    <row r="120" spans="1:8" thickBot="1">
      <c r="A120" s="80"/>
      <c r="B120" s="60">
        <f t="shared" si="7"/>
        <v>43912</v>
      </c>
      <c r="C120" s="67" t="str">
        <f t="shared" si="8"/>
        <v>dimanche</v>
      </c>
    </row>
    <row r="121" spans="1:8" thickBot="1">
      <c r="A121" s="80"/>
      <c r="B121" s="60">
        <f t="shared" si="7"/>
        <v>43913</v>
      </c>
      <c r="C121" s="67" t="str">
        <f t="shared" si="8"/>
        <v>lundi</v>
      </c>
    </row>
    <row r="122" spans="1:8" thickBot="1">
      <c r="A122" s="80"/>
      <c r="B122" s="60">
        <f t="shared" si="7"/>
        <v>43914</v>
      </c>
      <c r="C122" s="67" t="str">
        <f t="shared" si="8"/>
        <v>mardi</v>
      </c>
    </row>
    <row r="123" spans="1:8" thickBot="1">
      <c r="A123" s="80"/>
      <c r="B123" s="60">
        <f t="shared" si="7"/>
        <v>43915</v>
      </c>
      <c r="C123" s="67" t="str">
        <f t="shared" si="8"/>
        <v>mercredi</v>
      </c>
    </row>
    <row r="124" spans="1:8" thickBot="1">
      <c r="A124" s="80"/>
      <c r="B124" s="60">
        <f t="shared" si="7"/>
        <v>43916</v>
      </c>
      <c r="C124" s="67" t="str">
        <f t="shared" si="8"/>
        <v>jeudi</v>
      </c>
    </row>
    <row r="125" spans="1:8" thickBot="1">
      <c r="A125" s="80"/>
      <c r="B125" s="60">
        <f t="shared" si="7"/>
        <v>43917</v>
      </c>
      <c r="C125" s="67" t="str">
        <f t="shared" si="8"/>
        <v>vendredi</v>
      </c>
    </row>
    <row r="126" spans="1:8" thickBot="1">
      <c r="A126" s="80"/>
      <c r="B126" s="60">
        <f t="shared" si="7"/>
        <v>43918</v>
      </c>
      <c r="C126" s="67" t="str">
        <f t="shared" si="8"/>
        <v>samedi</v>
      </c>
    </row>
    <row r="127" spans="1:8" s="63" customFormat="1" thickBot="1">
      <c r="A127" s="80"/>
      <c r="B127" s="62">
        <f t="shared" si="7"/>
        <v>43919</v>
      </c>
      <c r="C127" s="68" t="str">
        <f t="shared" si="8"/>
        <v>dimanche</v>
      </c>
      <c r="F127" s="85"/>
      <c r="G127" s="85"/>
      <c r="H127" s="82"/>
    </row>
    <row r="128" spans="1:8" ht="16.5" thickTop="1" thickBot="1">
      <c r="A128" s="80"/>
      <c r="B128" s="64">
        <f t="shared" si="7"/>
        <v>43920</v>
      </c>
      <c r="C128" s="66" t="str">
        <f t="shared" si="8"/>
        <v>lundi</v>
      </c>
    </row>
    <row r="129" spans="1:8" thickBot="1">
      <c r="A129" s="80"/>
      <c r="B129" s="60">
        <f t="shared" si="7"/>
        <v>43921</v>
      </c>
      <c r="C129" s="67" t="str">
        <f t="shared" si="8"/>
        <v>mardi</v>
      </c>
    </row>
    <row r="130" spans="1:8" thickBot="1">
      <c r="A130" s="80"/>
      <c r="B130" s="60">
        <f t="shared" si="7"/>
        <v>43922</v>
      </c>
      <c r="C130" s="67" t="str">
        <f t="shared" si="8"/>
        <v>mercredi</v>
      </c>
    </row>
    <row r="131" spans="1:8" thickBot="1">
      <c r="A131" s="80"/>
      <c r="B131" s="60">
        <f t="shared" si="7"/>
        <v>43923</v>
      </c>
      <c r="C131" s="67" t="str">
        <f t="shared" si="8"/>
        <v>jeudi</v>
      </c>
    </row>
    <row r="132" spans="1:8" thickBot="1">
      <c r="A132" s="80"/>
      <c r="B132" s="60">
        <f t="shared" ref="B132:B195" si="9">IF(B131="","",B131+1)</f>
        <v>43924</v>
      </c>
      <c r="C132" s="67" t="str">
        <f t="shared" si="8"/>
        <v>vendredi</v>
      </c>
    </row>
    <row r="133" spans="1:8" thickBot="1">
      <c r="A133" s="80"/>
      <c r="B133" s="60">
        <f t="shared" si="9"/>
        <v>43925</v>
      </c>
      <c r="C133" s="67" t="str">
        <f t="shared" si="8"/>
        <v>samedi</v>
      </c>
    </row>
    <row r="134" spans="1:8" thickBot="1">
      <c r="A134" s="80"/>
      <c r="B134" s="60">
        <f t="shared" si="9"/>
        <v>43926</v>
      </c>
      <c r="C134" s="67" t="str">
        <f t="shared" si="8"/>
        <v>dimanche</v>
      </c>
    </row>
    <row r="135" spans="1:8" thickBot="1">
      <c r="A135" s="80"/>
      <c r="B135" s="60">
        <f t="shared" si="9"/>
        <v>43927</v>
      </c>
      <c r="C135" s="67" t="str">
        <f t="shared" si="8"/>
        <v>lundi</v>
      </c>
    </row>
    <row r="136" spans="1:8" thickBot="1">
      <c r="A136" s="80"/>
      <c r="B136" s="60">
        <f t="shared" si="9"/>
        <v>43928</v>
      </c>
      <c r="C136" s="67" t="str">
        <f t="shared" si="8"/>
        <v>mardi</v>
      </c>
    </row>
    <row r="137" spans="1:8" thickBot="1">
      <c r="A137" s="80"/>
      <c r="B137" s="60">
        <f t="shared" si="9"/>
        <v>43929</v>
      </c>
      <c r="C137" s="67" t="str">
        <f t="shared" si="8"/>
        <v>mercredi</v>
      </c>
    </row>
    <row r="138" spans="1:8" thickBot="1">
      <c r="A138" s="80"/>
      <c r="B138" s="60">
        <f t="shared" si="9"/>
        <v>43930</v>
      </c>
      <c r="C138" s="67" t="str">
        <f t="shared" si="8"/>
        <v>jeudi</v>
      </c>
    </row>
    <row r="139" spans="1:8" thickBot="1">
      <c r="A139" s="80"/>
      <c r="B139" s="60">
        <f t="shared" si="9"/>
        <v>43931</v>
      </c>
      <c r="C139" s="67" t="str">
        <f t="shared" si="8"/>
        <v>vendredi</v>
      </c>
    </row>
    <row r="140" spans="1:8" thickBot="1">
      <c r="A140" s="80"/>
      <c r="B140" s="60">
        <f t="shared" si="9"/>
        <v>43932</v>
      </c>
      <c r="C140" s="67" t="str">
        <f t="shared" si="8"/>
        <v>samedi</v>
      </c>
    </row>
    <row r="141" spans="1:8" s="63" customFormat="1" thickBot="1">
      <c r="A141" s="80"/>
      <c r="B141" s="62">
        <f t="shared" si="9"/>
        <v>43933</v>
      </c>
      <c r="C141" s="68" t="str">
        <f t="shared" si="8"/>
        <v>dimanche</v>
      </c>
      <c r="F141" s="85"/>
      <c r="G141" s="85"/>
      <c r="H141" s="82"/>
    </row>
    <row r="142" spans="1:8" ht="16.5" thickTop="1" thickBot="1">
      <c r="A142" s="80"/>
      <c r="B142" s="64">
        <f t="shared" si="9"/>
        <v>43934</v>
      </c>
      <c r="C142" s="66" t="str">
        <f t="shared" si="8"/>
        <v>lundi</v>
      </c>
    </row>
    <row r="143" spans="1:8" thickBot="1">
      <c r="A143" s="80"/>
      <c r="B143" s="60">
        <f t="shared" si="9"/>
        <v>43935</v>
      </c>
      <c r="C143" s="67" t="str">
        <f t="shared" si="8"/>
        <v>mardi</v>
      </c>
    </row>
    <row r="144" spans="1:8" thickBot="1">
      <c r="A144" s="80"/>
      <c r="B144" s="60">
        <f t="shared" si="9"/>
        <v>43936</v>
      </c>
      <c r="C144" s="67" t="str">
        <f t="shared" si="8"/>
        <v>mercredi</v>
      </c>
    </row>
    <row r="145" spans="1:8" thickBot="1">
      <c r="A145" s="80"/>
      <c r="B145" s="60">
        <f t="shared" si="9"/>
        <v>43937</v>
      </c>
      <c r="C145" s="67" t="str">
        <f t="shared" si="8"/>
        <v>jeudi</v>
      </c>
    </row>
    <row r="146" spans="1:8" thickBot="1">
      <c r="A146" s="80"/>
      <c r="B146" s="60">
        <f t="shared" si="9"/>
        <v>43938</v>
      </c>
      <c r="C146" s="67" t="str">
        <f t="shared" si="8"/>
        <v>vendredi</v>
      </c>
    </row>
    <row r="147" spans="1:8" thickBot="1">
      <c r="A147" s="80"/>
      <c r="B147" s="60">
        <f t="shared" si="9"/>
        <v>43939</v>
      </c>
      <c r="C147" s="67" t="str">
        <f t="shared" si="8"/>
        <v>samedi</v>
      </c>
    </row>
    <row r="148" spans="1:8" thickBot="1">
      <c r="A148" s="80"/>
      <c r="B148" s="60">
        <f t="shared" si="9"/>
        <v>43940</v>
      </c>
      <c r="C148" s="67" t="str">
        <f t="shared" si="8"/>
        <v>dimanche</v>
      </c>
    </row>
    <row r="149" spans="1:8" thickBot="1">
      <c r="A149" s="80"/>
      <c r="B149" s="60">
        <f t="shared" si="9"/>
        <v>43941</v>
      </c>
      <c r="C149" s="67" t="str">
        <f t="shared" si="8"/>
        <v>lundi</v>
      </c>
    </row>
    <row r="150" spans="1:8" thickBot="1">
      <c r="A150" s="80"/>
      <c r="B150" s="60">
        <f t="shared" si="9"/>
        <v>43942</v>
      </c>
      <c r="C150" s="67" t="str">
        <f t="shared" si="8"/>
        <v>mardi</v>
      </c>
    </row>
    <row r="151" spans="1:8" thickBot="1">
      <c r="A151" s="80"/>
      <c r="B151" s="60">
        <f t="shared" si="9"/>
        <v>43943</v>
      </c>
      <c r="C151" s="67" t="str">
        <f t="shared" si="8"/>
        <v>mercredi</v>
      </c>
    </row>
    <row r="152" spans="1:8" thickBot="1">
      <c r="A152" s="80"/>
      <c r="B152" s="60">
        <f t="shared" si="9"/>
        <v>43944</v>
      </c>
      <c r="C152" s="67" t="str">
        <f t="shared" si="8"/>
        <v>jeudi</v>
      </c>
    </row>
    <row r="153" spans="1:8" thickBot="1">
      <c r="A153" s="80"/>
      <c r="B153" s="60">
        <f t="shared" si="9"/>
        <v>43945</v>
      </c>
      <c r="C153" s="67" t="str">
        <f t="shared" si="8"/>
        <v>vendredi</v>
      </c>
    </row>
    <row r="154" spans="1:8" thickBot="1">
      <c r="A154" s="80"/>
      <c r="B154" s="60">
        <f t="shared" si="9"/>
        <v>43946</v>
      </c>
      <c r="C154" s="67" t="str">
        <f t="shared" si="8"/>
        <v>samedi</v>
      </c>
    </row>
    <row r="155" spans="1:8" s="63" customFormat="1" thickBot="1">
      <c r="A155" s="80"/>
      <c r="B155" s="62">
        <f t="shared" si="9"/>
        <v>43947</v>
      </c>
      <c r="C155" s="68" t="str">
        <f t="shared" si="8"/>
        <v>dimanche</v>
      </c>
      <c r="F155" s="85"/>
      <c r="G155" s="85"/>
      <c r="H155" s="82"/>
    </row>
    <row r="156" spans="1:8" ht="16.5" thickTop="1" thickBot="1">
      <c r="A156" s="80"/>
      <c r="B156" s="64">
        <f t="shared" si="9"/>
        <v>43948</v>
      </c>
      <c r="C156" s="66" t="str">
        <f t="shared" si="8"/>
        <v>lundi</v>
      </c>
    </row>
    <row r="157" spans="1:8" thickBot="1">
      <c r="A157" s="80"/>
      <c r="B157" s="60">
        <f t="shared" si="9"/>
        <v>43949</v>
      </c>
      <c r="C157" s="67" t="str">
        <f t="shared" si="8"/>
        <v>mardi</v>
      </c>
    </row>
    <row r="158" spans="1:8" thickBot="1">
      <c r="A158" s="80"/>
      <c r="B158" s="60">
        <f t="shared" si="9"/>
        <v>43950</v>
      </c>
      <c r="C158" s="67" t="str">
        <f t="shared" ref="C158:C221" si="10">IF(B158="","",TEXT(B158,"jjjj"))</f>
        <v>mercredi</v>
      </c>
    </row>
    <row r="159" spans="1:8" thickBot="1">
      <c r="A159" s="80"/>
      <c r="B159" s="60">
        <f t="shared" si="9"/>
        <v>43951</v>
      </c>
      <c r="C159" s="67" t="str">
        <f t="shared" si="10"/>
        <v>jeudi</v>
      </c>
    </row>
    <row r="160" spans="1:8" thickBot="1">
      <c r="A160" s="80"/>
      <c r="B160" s="60">
        <f t="shared" si="9"/>
        <v>43952</v>
      </c>
      <c r="C160" s="67" t="str">
        <f t="shared" si="10"/>
        <v>vendredi</v>
      </c>
    </row>
    <row r="161" spans="1:8" thickBot="1">
      <c r="A161" s="80"/>
      <c r="B161" s="60">
        <f t="shared" si="9"/>
        <v>43953</v>
      </c>
      <c r="C161" s="67" t="str">
        <f t="shared" si="10"/>
        <v>samedi</v>
      </c>
    </row>
    <row r="162" spans="1:8" thickBot="1">
      <c r="A162" s="80"/>
      <c r="B162" s="60">
        <f t="shared" si="9"/>
        <v>43954</v>
      </c>
      <c r="C162" s="67" t="str">
        <f t="shared" si="10"/>
        <v>dimanche</v>
      </c>
    </row>
    <row r="163" spans="1:8" thickBot="1">
      <c r="A163" s="80"/>
      <c r="B163" s="60">
        <f t="shared" si="9"/>
        <v>43955</v>
      </c>
      <c r="C163" s="67" t="str">
        <f t="shared" si="10"/>
        <v>lundi</v>
      </c>
    </row>
    <row r="164" spans="1:8" thickBot="1">
      <c r="A164" s="80"/>
      <c r="B164" s="60">
        <f t="shared" si="9"/>
        <v>43956</v>
      </c>
      <c r="C164" s="67" t="str">
        <f t="shared" si="10"/>
        <v>mardi</v>
      </c>
    </row>
    <row r="165" spans="1:8" thickBot="1">
      <c r="A165" s="80"/>
      <c r="B165" s="60">
        <f t="shared" si="9"/>
        <v>43957</v>
      </c>
      <c r="C165" s="67" t="str">
        <f t="shared" si="10"/>
        <v>mercredi</v>
      </c>
    </row>
    <row r="166" spans="1:8" thickBot="1">
      <c r="A166" s="80"/>
      <c r="B166" s="60">
        <f t="shared" si="9"/>
        <v>43958</v>
      </c>
      <c r="C166" s="67" t="str">
        <f t="shared" si="10"/>
        <v>jeudi</v>
      </c>
    </row>
    <row r="167" spans="1:8" thickBot="1">
      <c r="A167" s="80"/>
      <c r="B167" s="60">
        <f t="shared" si="9"/>
        <v>43959</v>
      </c>
      <c r="C167" s="67" t="str">
        <f t="shared" si="10"/>
        <v>vendredi</v>
      </c>
    </row>
    <row r="168" spans="1:8" thickBot="1">
      <c r="A168" s="80"/>
      <c r="B168" s="60">
        <f t="shared" si="9"/>
        <v>43960</v>
      </c>
      <c r="C168" s="67" t="str">
        <f t="shared" si="10"/>
        <v>samedi</v>
      </c>
    </row>
    <row r="169" spans="1:8" s="63" customFormat="1" thickBot="1">
      <c r="A169" s="80"/>
      <c r="B169" s="62">
        <f t="shared" si="9"/>
        <v>43961</v>
      </c>
      <c r="C169" s="68" t="str">
        <f t="shared" si="10"/>
        <v>dimanche</v>
      </c>
      <c r="F169" s="85"/>
      <c r="G169" s="85"/>
      <c r="H169" s="82"/>
    </row>
    <row r="170" spans="1:8" ht="16.5" thickTop="1" thickBot="1">
      <c r="A170" s="80"/>
      <c r="B170" s="64">
        <f t="shared" si="9"/>
        <v>43962</v>
      </c>
      <c r="C170" s="66" t="str">
        <f t="shared" si="10"/>
        <v>lundi</v>
      </c>
    </row>
    <row r="171" spans="1:8" thickBot="1">
      <c r="A171" s="80"/>
      <c r="B171" s="60">
        <f t="shared" si="9"/>
        <v>43963</v>
      </c>
      <c r="C171" s="67" t="str">
        <f t="shared" si="10"/>
        <v>mardi</v>
      </c>
    </row>
    <row r="172" spans="1:8" thickBot="1">
      <c r="A172" s="80"/>
      <c r="B172" s="60">
        <f t="shared" si="9"/>
        <v>43964</v>
      </c>
      <c r="C172" s="67" t="str">
        <f t="shared" si="10"/>
        <v>mercredi</v>
      </c>
    </row>
    <row r="173" spans="1:8" thickBot="1">
      <c r="A173" s="80"/>
      <c r="B173" s="60">
        <f t="shared" si="9"/>
        <v>43965</v>
      </c>
      <c r="C173" s="67" t="str">
        <f t="shared" si="10"/>
        <v>jeudi</v>
      </c>
    </row>
    <row r="174" spans="1:8" thickBot="1">
      <c r="A174" s="80"/>
      <c r="B174" s="60">
        <f t="shared" si="9"/>
        <v>43966</v>
      </c>
      <c r="C174" s="67" t="str">
        <f t="shared" si="10"/>
        <v>vendredi</v>
      </c>
    </row>
    <row r="175" spans="1:8" thickBot="1">
      <c r="A175" s="80"/>
      <c r="B175" s="60">
        <f t="shared" si="9"/>
        <v>43967</v>
      </c>
      <c r="C175" s="67" t="str">
        <f t="shared" si="10"/>
        <v>samedi</v>
      </c>
    </row>
    <row r="176" spans="1:8" thickBot="1">
      <c r="A176" s="80"/>
      <c r="B176" s="60">
        <f t="shared" si="9"/>
        <v>43968</v>
      </c>
      <c r="C176" s="67" t="str">
        <f t="shared" si="10"/>
        <v>dimanche</v>
      </c>
    </row>
    <row r="177" spans="1:8" thickBot="1">
      <c r="A177" s="80"/>
      <c r="B177" s="60">
        <f t="shared" si="9"/>
        <v>43969</v>
      </c>
      <c r="C177" s="67" t="str">
        <f t="shared" si="10"/>
        <v>lundi</v>
      </c>
    </row>
    <row r="178" spans="1:8" thickBot="1">
      <c r="A178" s="80"/>
      <c r="B178" s="60">
        <f t="shared" si="9"/>
        <v>43970</v>
      </c>
      <c r="C178" s="67" t="str">
        <f t="shared" si="10"/>
        <v>mardi</v>
      </c>
    </row>
    <row r="179" spans="1:8" thickBot="1">
      <c r="A179" s="80"/>
      <c r="B179" s="60">
        <f t="shared" si="9"/>
        <v>43971</v>
      </c>
      <c r="C179" s="67" t="str">
        <f t="shared" si="10"/>
        <v>mercredi</v>
      </c>
    </row>
    <row r="180" spans="1:8" thickBot="1">
      <c r="A180" s="80"/>
      <c r="B180" s="60">
        <f t="shared" si="9"/>
        <v>43972</v>
      </c>
      <c r="C180" s="67" t="str">
        <f t="shared" si="10"/>
        <v>jeudi</v>
      </c>
    </row>
    <row r="181" spans="1:8" thickBot="1">
      <c r="A181" s="80"/>
      <c r="B181" s="60">
        <f t="shared" si="9"/>
        <v>43973</v>
      </c>
      <c r="C181" s="67" t="str">
        <f t="shared" si="10"/>
        <v>vendredi</v>
      </c>
    </row>
    <row r="182" spans="1:8" thickBot="1">
      <c r="A182" s="80"/>
      <c r="B182" s="60">
        <f t="shared" si="9"/>
        <v>43974</v>
      </c>
      <c r="C182" s="67" t="str">
        <f t="shared" si="10"/>
        <v>samedi</v>
      </c>
    </row>
    <row r="183" spans="1:8" s="63" customFormat="1" thickBot="1">
      <c r="A183" s="80"/>
      <c r="B183" s="62">
        <f t="shared" si="9"/>
        <v>43975</v>
      </c>
      <c r="C183" s="68" t="str">
        <f t="shared" si="10"/>
        <v>dimanche</v>
      </c>
      <c r="F183" s="85"/>
      <c r="G183" s="85"/>
      <c r="H183" s="82"/>
    </row>
    <row r="184" spans="1:8" ht="16.5" thickTop="1" thickBot="1">
      <c r="A184" s="80"/>
      <c r="B184" s="64">
        <f t="shared" si="9"/>
        <v>43976</v>
      </c>
      <c r="C184" s="66" t="str">
        <f t="shared" si="10"/>
        <v>lundi</v>
      </c>
    </row>
    <row r="185" spans="1:8" thickBot="1">
      <c r="A185" s="80"/>
      <c r="B185" s="60">
        <f t="shared" si="9"/>
        <v>43977</v>
      </c>
      <c r="C185" s="67" t="str">
        <f t="shared" si="10"/>
        <v>mardi</v>
      </c>
    </row>
    <row r="186" spans="1:8" thickBot="1">
      <c r="A186" s="80"/>
      <c r="B186" s="60">
        <f t="shared" si="9"/>
        <v>43978</v>
      </c>
      <c r="C186" s="67" t="str">
        <f t="shared" si="10"/>
        <v>mercredi</v>
      </c>
    </row>
    <row r="187" spans="1:8" thickBot="1">
      <c r="A187" s="80"/>
      <c r="B187" s="60">
        <f t="shared" si="9"/>
        <v>43979</v>
      </c>
      <c r="C187" s="67" t="str">
        <f t="shared" si="10"/>
        <v>jeudi</v>
      </c>
    </row>
    <row r="188" spans="1:8" thickBot="1">
      <c r="A188" s="80"/>
      <c r="B188" s="60">
        <f t="shared" si="9"/>
        <v>43980</v>
      </c>
      <c r="C188" s="67" t="str">
        <f t="shared" si="10"/>
        <v>vendredi</v>
      </c>
    </row>
    <row r="189" spans="1:8" thickBot="1">
      <c r="A189" s="80"/>
      <c r="B189" s="60">
        <f t="shared" si="9"/>
        <v>43981</v>
      </c>
      <c r="C189" s="67" t="str">
        <f t="shared" si="10"/>
        <v>samedi</v>
      </c>
    </row>
    <row r="190" spans="1:8" thickBot="1">
      <c r="A190" s="80"/>
      <c r="B190" s="60">
        <f t="shared" si="9"/>
        <v>43982</v>
      </c>
      <c r="C190" s="67" t="str">
        <f t="shared" si="10"/>
        <v>dimanche</v>
      </c>
    </row>
    <row r="191" spans="1:8" thickBot="1">
      <c r="A191" s="80"/>
      <c r="B191" s="60">
        <f t="shared" si="9"/>
        <v>43983</v>
      </c>
      <c r="C191" s="67" t="str">
        <f t="shared" si="10"/>
        <v>lundi</v>
      </c>
    </row>
    <row r="192" spans="1:8" thickBot="1">
      <c r="A192" s="80"/>
      <c r="B192" s="60">
        <f t="shared" si="9"/>
        <v>43984</v>
      </c>
      <c r="C192" s="67" t="str">
        <f t="shared" si="10"/>
        <v>mardi</v>
      </c>
    </row>
    <row r="193" spans="1:8" thickBot="1">
      <c r="A193" s="80"/>
      <c r="B193" s="60">
        <f t="shared" si="9"/>
        <v>43985</v>
      </c>
      <c r="C193" s="67" t="str">
        <f t="shared" si="10"/>
        <v>mercredi</v>
      </c>
    </row>
    <row r="194" spans="1:8" thickBot="1">
      <c r="A194" s="80"/>
      <c r="B194" s="60">
        <f t="shared" si="9"/>
        <v>43986</v>
      </c>
      <c r="C194" s="67" t="str">
        <f t="shared" si="10"/>
        <v>jeudi</v>
      </c>
    </row>
    <row r="195" spans="1:8" thickBot="1">
      <c r="A195" s="80"/>
      <c r="B195" s="60">
        <f t="shared" si="9"/>
        <v>43987</v>
      </c>
      <c r="C195" s="67" t="str">
        <f t="shared" si="10"/>
        <v>vendredi</v>
      </c>
    </row>
    <row r="196" spans="1:8" thickBot="1">
      <c r="A196" s="80"/>
      <c r="B196" s="60">
        <f t="shared" ref="B196:B259" si="11">IF(B195="","",B195+1)</f>
        <v>43988</v>
      </c>
      <c r="C196" s="67" t="str">
        <f t="shared" si="10"/>
        <v>samedi</v>
      </c>
    </row>
    <row r="197" spans="1:8" s="63" customFormat="1" thickBot="1">
      <c r="A197" s="80"/>
      <c r="B197" s="62">
        <f t="shared" si="11"/>
        <v>43989</v>
      </c>
      <c r="C197" s="68" t="str">
        <f t="shared" si="10"/>
        <v>dimanche</v>
      </c>
      <c r="F197" s="85"/>
      <c r="G197" s="85"/>
      <c r="H197" s="82"/>
    </row>
    <row r="198" spans="1:8" ht="16.5" thickTop="1" thickBot="1">
      <c r="A198" s="80"/>
      <c r="B198" s="64">
        <f t="shared" si="11"/>
        <v>43990</v>
      </c>
      <c r="C198" s="66" t="str">
        <f t="shared" si="10"/>
        <v>lundi</v>
      </c>
    </row>
    <row r="199" spans="1:8" thickBot="1">
      <c r="A199" s="80"/>
      <c r="B199" s="60">
        <f t="shared" si="11"/>
        <v>43991</v>
      </c>
      <c r="C199" s="67" t="str">
        <f t="shared" si="10"/>
        <v>mardi</v>
      </c>
    </row>
    <row r="200" spans="1:8" thickBot="1">
      <c r="A200" s="80"/>
      <c r="B200" s="60">
        <f t="shared" si="11"/>
        <v>43992</v>
      </c>
      <c r="C200" s="67" t="str">
        <f t="shared" si="10"/>
        <v>mercredi</v>
      </c>
    </row>
    <row r="201" spans="1:8" thickBot="1">
      <c r="A201" s="80"/>
      <c r="B201" s="60">
        <f t="shared" si="11"/>
        <v>43993</v>
      </c>
      <c r="C201" s="67" t="str">
        <f t="shared" si="10"/>
        <v>jeudi</v>
      </c>
    </row>
    <row r="202" spans="1:8" thickBot="1">
      <c r="A202" s="80"/>
      <c r="B202" s="60">
        <f t="shared" si="11"/>
        <v>43994</v>
      </c>
      <c r="C202" s="67" t="str">
        <f t="shared" si="10"/>
        <v>vendredi</v>
      </c>
    </row>
    <row r="203" spans="1:8" thickBot="1">
      <c r="A203" s="80"/>
      <c r="B203" s="60">
        <f t="shared" si="11"/>
        <v>43995</v>
      </c>
      <c r="C203" s="67" t="str">
        <f t="shared" si="10"/>
        <v>samedi</v>
      </c>
    </row>
    <row r="204" spans="1:8" thickBot="1">
      <c r="A204" s="80"/>
      <c r="B204" s="60">
        <f t="shared" si="11"/>
        <v>43996</v>
      </c>
      <c r="C204" s="67" t="str">
        <f t="shared" si="10"/>
        <v>dimanche</v>
      </c>
    </row>
    <row r="205" spans="1:8" thickBot="1">
      <c r="A205" s="80"/>
      <c r="B205" s="60">
        <f t="shared" si="11"/>
        <v>43997</v>
      </c>
      <c r="C205" s="67" t="str">
        <f t="shared" si="10"/>
        <v>lundi</v>
      </c>
    </row>
    <row r="206" spans="1:8" thickBot="1">
      <c r="A206" s="80"/>
      <c r="B206" s="60">
        <f t="shared" si="11"/>
        <v>43998</v>
      </c>
      <c r="C206" s="67" t="str">
        <f t="shared" si="10"/>
        <v>mardi</v>
      </c>
    </row>
    <row r="207" spans="1:8" thickBot="1">
      <c r="A207" s="80"/>
      <c r="B207" s="60">
        <f t="shared" si="11"/>
        <v>43999</v>
      </c>
      <c r="C207" s="67" t="str">
        <f t="shared" si="10"/>
        <v>mercredi</v>
      </c>
    </row>
    <row r="208" spans="1:8" thickBot="1">
      <c r="A208" s="80"/>
      <c r="B208" s="60">
        <f t="shared" si="11"/>
        <v>44000</v>
      </c>
      <c r="C208" s="67" t="str">
        <f t="shared" si="10"/>
        <v>jeudi</v>
      </c>
    </row>
    <row r="209" spans="1:8" thickBot="1">
      <c r="A209" s="80"/>
      <c r="B209" s="60">
        <f t="shared" si="11"/>
        <v>44001</v>
      </c>
      <c r="C209" s="67" t="str">
        <f t="shared" si="10"/>
        <v>vendredi</v>
      </c>
    </row>
    <row r="210" spans="1:8" thickBot="1">
      <c r="A210" s="80"/>
      <c r="B210" s="60">
        <f t="shared" si="11"/>
        <v>44002</v>
      </c>
      <c r="C210" s="67" t="str">
        <f t="shared" si="10"/>
        <v>samedi</v>
      </c>
    </row>
    <row r="211" spans="1:8" s="63" customFormat="1" thickBot="1">
      <c r="A211" s="80"/>
      <c r="B211" s="62">
        <f t="shared" si="11"/>
        <v>44003</v>
      </c>
      <c r="C211" s="68" t="str">
        <f t="shared" si="10"/>
        <v>dimanche</v>
      </c>
      <c r="F211" s="85"/>
      <c r="G211" s="85"/>
      <c r="H211" s="82"/>
    </row>
    <row r="212" spans="1:8" ht="16.5" thickTop="1" thickBot="1">
      <c r="A212" s="80"/>
      <c r="B212" s="64">
        <f t="shared" si="11"/>
        <v>44004</v>
      </c>
      <c r="C212" s="66" t="str">
        <f t="shared" si="10"/>
        <v>lundi</v>
      </c>
    </row>
    <row r="213" spans="1:8" thickBot="1">
      <c r="A213" s="80"/>
      <c r="B213" s="60">
        <f t="shared" si="11"/>
        <v>44005</v>
      </c>
      <c r="C213" s="67" t="str">
        <f t="shared" si="10"/>
        <v>mardi</v>
      </c>
    </row>
    <row r="214" spans="1:8" thickBot="1">
      <c r="A214" s="80"/>
      <c r="B214" s="60">
        <f t="shared" si="11"/>
        <v>44006</v>
      </c>
      <c r="C214" s="67" t="str">
        <f t="shared" si="10"/>
        <v>mercredi</v>
      </c>
    </row>
    <row r="215" spans="1:8" thickBot="1">
      <c r="A215" s="80"/>
      <c r="B215" s="60">
        <f t="shared" si="11"/>
        <v>44007</v>
      </c>
      <c r="C215" s="67" t="str">
        <f t="shared" si="10"/>
        <v>jeudi</v>
      </c>
    </row>
    <row r="216" spans="1:8" thickBot="1">
      <c r="A216" s="80"/>
      <c r="B216" s="60">
        <f t="shared" si="11"/>
        <v>44008</v>
      </c>
      <c r="C216" s="67" t="str">
        <f t="shared" si="10"/>
        <v>vendredi</v>
      </c>
    </row>
    <row r="217" spans="1:8" thickBot="1">
      <c r="A217" s="80"/>
      <c r="B217" s="60">
        <f t="shared" si="11"/>
        <v>44009</v>
      </c>
      <c r="C217" s="67" t="str">
        <f t="shared" si="10"/>
        <v>samedi</v>
      </c>
    </row>
    <row r="218" spans="1:8" thickBot="1">
      <c r="A218" s="80"/>
      <c r="B218" s="60">
        <f t="shared" si="11"/>
        <v>44010</v>
      </c>
      <c r="C218" s="67" t="str">
        <f t="shared" si="10"/>
        <v>dimanche</v>
      </c>
    </row>
    <row r="219" spans="1:8" thickBot="1">
      <c r="A219" s="80"/>
      <c r="B219" s="60">
        <f t="shared" si="11"/>
        <v>44011</v>
      </c>
      <c r="C219" s="67" t="str">
        <f t="shared" si="10"/>
        <v>lundi</v>
      </c>
    </row>
    <row r="220" spans="1:8" thickBot="1">
      <c r="A220" s="80"/>
      <c r="B220" s="60">
        <f t="shared" si="11"/>
        <v>44012</v>
      </c>
      <c r="C220" s="67" t="str">
        <f t="shared" si="10"/>
        <v>mardi</v>
      </c>
    </row>
    <row r="221" spans="1:8" thickBot="1">
      <c r="A221" s="80"/>
      <c r="B221" s="60">
        <f t="shared" si="11"/>
        <v>44013</v>
      </c>
      <c r="C221" s="67" t="str">
        <f t="shared" si="10"/>
        <v>mercredi</v>
      </c>
    </row>
    <row r="222" spans="1:8" thickBot="1">
      <c r="A222" s="80"/>
      <c r="B222" s="60">
        <f t="shared" si="11"/>
        <v>44014</v>
      </c>
      <c r="C222" s="67" t="str">
        <f t="shared" ref="C222:C285" si="12">IF(B222="","",TEXT(B222,"jjjj"))</f>
        <v>jeudi</v>
      </c>
    </row>
    <row r="223" spans="1:8" thickBot="1">
      <c r="A223" s="80"/>
      <c r="B223" s="60">
        <f t="shared" si="11"/>
        <v>44015</v>
      </c>
      <c r="C223" s="67" t="str">
        <f t="shared" si="12"/>
        <v>vendredi</v>
      </c>
    </row>
    <row r="224" spans="1:8" thickBot="1">
      <c r="A224" s="80"/>
      <c r="B224" s="60">
        <f t="shared" si="11"/>
        <v>44016</v>
      </c>
      <c r="C224" s="67" t="str">
        <f t="shared" si="12"/>
        <v>samedi</v>
      </c>
    </row>
    <row r="225" spans="1:8" s="63" customFormat="1" thickBot="1">
      <c r="A225" s="80"/>
      <c r="B225" s="62">
        <f t="shared" si="11"/>
        <v>44017</v>
      </c>
      <c r="C225" s="68" t="str">
        <f t="shared" si="12"/>
        <v>dimanche</v>
      </c>
      <c r="F225" s="85"/>
      <c r="G225" s="85"/>
      <c r="H225" s="82"/>
    </row>
    <row r="226" spans="1:8" ht="16.5" thickTop="1" thickBot="1">
      <c r="A226" s="80"/>
      <c r="B226" s="64">
        <f t="shared" si="11"/>
        <v>44018</v>
      </c>
      <c r="C226" s="66" t="str">
        <f t="shared" si="12"/>
        <v>lundi</v>
      </c>
    </row>
    <row r="227" spans="1:8" thickBot="1">
      <c r="A227" s="80"/>
      <c r="B227" s="60">
        <f t="shared" si="11"/>
        <v>44019</v>
      </c>
      <c r="C227" s="67" t="str">
        <f t="shared" si="12"/>
        <v>mardi</v>
      </c>
    </row>
    <row r="228" spans="1:8" thickBot="1">
      <c r="A228" s="80"/>
      <c r="B228" s="60">
        <f t="shared" si="11"/>
        <v>44020</v>
      </c>
      <c r="C228" s="67" t="str">
        <f t="shared" si="12"/>
        <v>mercredi</v>
      </c>
    </row>
    <row r="229" spans="1:8" thickBot="1">
      <c r="A229" s="80"/>
      <c r="B229" s="60">
        <f t="shared" si="11"/>
        <v>44021</v>
      </c>
      <c r="C229" s="67" t="str">
        <f t="shared" si="12"/>
        <v>jeudi</v>
      </c>
    </row>
    <row r="230" spans="1:8" thickBot="1">
      <c r="A230" s="80"/>
      <c r="B230" s="60">
        <f t="shared" si="11"/>
        <v>44022</v>
      </c>
      <c r="C230" s="67" t="str">
        <f t="shared" si="12"/>
        <v>vendredi</v>
      </c>
    </row>
    <row r="231" spans="1:8" thickBot="1">
      <c r="A231" s="80"/>
      <c r="B231" s="60">
        <f t="shared" si="11"/>
        <v>44023</v>
      </c>
      <c r="C231" s="67" t="str">
        <f t="shared" si="12"/>
        <v>samedi</v>
      </c>
    </row>
    <row r="232" spans="1:8" thickBot="1">
      <c r="A232" s="80"/>
      <c r="B232" s="60">
        <f t="shared" si="11"/>
        <v>44024</v>
      </c>
      <c r="C232" s="67" t="str">
        <f t="shared" si="12"/>
        <v>dimanche</v>
      </c>
    </row>
    <row r="233" spans="1:8" thickBot="1">
      <c r="A233" s="80"/>
      <c r="B233" s="60">
        <f t="shared" si="11"/>
        <v>44025</v>
      </c>
      <c r="C233" s="67" t="str">
        <f t="shared" si="12"/>
        <v>lundi</v>
      </c>
    </row>
    <row r="234" spans="1:8" thickBot="1">
      <c r="A234" s="80"/>
      <c r="B234" s="60">
        <f t="shared" si="11"/>
        <v>44026</v>
      </c>
      <c r="C234" s="67" t="str">
        <f t="shared" si="12"/>
        <v>mardi</v>
      </c>
    </row>
    <row r="235" spans="1:8" thickBot="1">
      <c r="A235" s="80"/>
      <c r="B235" s="60">
        <f t="shared" si="11"/>
        <v>44027</v>
      </c>
      <c r="C235" s="67" t="str">
        <f t="shared" si="12"/>
        <v>mercredi</v>
      </c>
    </row>
    <row r="236" spans="1:8" thickBot="1">
      <c r="A236" s="80"/>
      <c r="B236" s="60">
        <f t="shared" si="11"/>
        <v>44028</v>
      </c>
      <c r="C236" s="67" t="str">
        <f t="shared" si="12"/>
        <v>jeudi</v>
      </c>
    </row>
    <row r="237" spans="1:8" thickBot="1">
      <c r="A237" s="80"/>
      <c r="B237" s="60">
        <f t="shared" si="11"/>
        <v>44029</v>
      </c>
      <c r="C237" s="67" t="str">
        <f t="shared" si="12"/>
        <v>vendredi</v>
      </c>
    </row>
    <row r="238" spans="1:8" thickBot="1">
      <c r="A238" s="80"/>
      <c r="B238" s="60">
        <f t="shared" si="11"/>
        <v>44030</v>
      </c>
      <c r="C238" s="67" t="str">
        <f t="shared" si="12"/>
        <v>samedi</v>
      </c>
    </row>
    <row r="239" spans="1:8" s="63" customFormat="1" thickBot="1">
      <c r="A239" s="80"/>
      <c r="B239" s="62">
        <f t="shared" si="11"/>
        <v>44031</v>
      </c>
      <c r="C239" s="68" t="str">
        <f t="shared" si="12"/>
        <v>dimanche</v>
      </c>
      <c r="F239" s="85"/>
      <c r="G239" s="85"/>
      <c r="H239" s="82"/>
    </row>
    <row r="240" spans="1:8" ht="16.5" thickTop="1" thickBot="1">
      <c r="A240" s="80"/>
      <c r="B240" s="64">
        <f t="shared" si="11"/>
        <v>44032</v>
      </c>
      <c r="C240" s="66" t="str">
        <f t="shared" si="12"/>
        <v>lundi</v>
      </c>
    </row>
    <row r="241" spans="1:8" thickBot="1">
      <c r="A241" s="80"/>
      <c r="B241" s="60">
        <f t="shared" si="11"/>
        <v>44033</v>
      </c>
      <c r="C241" s="67" t="str">
        <f t="shared" si="12"/>
        <v>mardi</v>
      </c>
    </row>
    <row r="242" spans="1:8" thickBot="1">
      <c r="A242" s="80"/>
      <c r="B242" s="60">
        <f t="shared" si="11"/>
        <v>44034</v>
      </c>
      <c r="C242" s="67" t="str">
        <f t="shared" si="12"/>
        <v>mercredi</v>
      </c>
    </row>
    <row r="243" spans="1:8" thickBot="1">
      <c r="A243" s="80"/>
      <c r="B243" s="60">
        <f t="shared" si="11"/>
        <v>44035</v>
      </c>
      <c r="C243" s="67" t="str">
        <f t="shared" si="12"/>
        <v>jeudi</v>
      </c>
    </row>
    <row r="244" spans="1:8" thickBot="1">
      <c r="A244" s="80"/>
      <c r="B244" s="60">
        <f t="shared" si="11"/>
        <v>44036</v>
      </c>
      <c r="C244" s="67" t="str">
        <f t="shared" si="12"/>
        <v>vendredi</v>
      </c>
    </row>
    <row r="245" spans="1:8" thickBot="1">
      <c r="A245" s="80"/>
      <c r="B245" s="60">
        <f t="shared" si="11"/>
        <v>44037</v>
      </c>
      <c r="C245" s="67" t="str">
        <f t="shared" si="12"/>
        <v>samedi</v>
      </c>
    </row>
    <row r="246" spans="1:8" thickBot="1">
      <c r="A246" s="80"/>
      <c r="B246" s="60">
        <f t="shared" si="11"/>
        <v>44038</v>
      </c>
      <c r="C246" s="67" t="str">
        <f t="shared" si="12"/>
        <v>dimanche</v>
      </c>
    </row>
    <row r="247" spans="1:8" thickBot="1">
      <c r="A247" s="80"/>
      <c r="B247" s="60">
        <f t="shared" si="11"/>
        <v>44039</v>
      </c>
      <c r="C247" s="67" t="str">
        <f t="shared" si="12"/>
        <v>lundi</v>
      </c>
    </row>
    <row r="248" spans="1:8" thickBot="1">
      <c r="A248" s="80"/>
      <c r="B248" s="60">
        <f t="shared" si="11"/>
        <v>44040</v>
      </c>
      <c r="C248" s="67" t="str">
        <f t="shared" si="12"/>
        <v>mardi</v>
      </c>
    </row>
    <row r="249" spans="1:8" thickBot="1">
      <c r="A249" s="80"/>
      <c r="B249" s="60">
        <f t="shared" si="11"/>
        <v>44041</v>
      </c>
      <c r="C249" s="67" t="str">
        <f t="shared" si="12"/>
        <v>mercredi</v>
      </c>
    </row>
    <row r="250" spans="1:8" thickBot="1">
      <c r="A250" s="80"/>
      <c r="B250" s="60">
        <f t="shared" si="11"/>
        <v>44042</v>
      </c>
      <c r="C250" s="67" t="str">
        <f t="shared" si="12"/>
        <v>jeudi</v>
      </c>
    </row>
    <row r="251" spans="1:8" thickBot="1">
      <c r="A251" s="80"/>
      <c r="B251" s="60">
        <f t="shared" si="11"/>
        <v>44043</v>
      </c>
      <c r="C251" s="67" t="str">
        <f t="shared" si="12"/>
        <v>vendredi</v>
      </c>
    </row>
    <row r="252" spans="1:8" thickBot="1">
      <c r="A252" s="80"/>
      <c r="B252" s="60">
        <f t="shared" si="11"/>
        <v>44044</v>
      </c>
      <c r="C252" s="67" t="str">
        <f t="shared" si="12"/>
        <v>samedi</v>
      </c>
    </row>
    <row r="253" spans="1:8" s="63" customFormat="1" thickBot="1">
      <c r="A253" s="80"/>
      <c r="B253" s="62">
        <f t="shared" si="11"/>
        <v>44045</v>
      </c>
      <c r="C253" s="68" t="str">
        <f t="shared" si="12"/>
        <v>dimanche</v>
      </c>
      <c r="F253" s="85"/>
      <c r="G253" s="85"/>
      <c r="H253" s="82"/>
    </row>
    <row r="254" spans="1:8" ht="16.5" thickTop="1" thickBot="1">
      <c r="A254" s="80"/>
      <c r="B254" s="64">
        <f t="shared" si="11"/>
        <v>44046</v>
      </c>
      <c r="C254" s="66" t="str">
        <f t="shared" si="12"/>
        <v>lundi</v>
      </c>
    </row>
    <row r="255" spans="1:8" thickBot="1">
      <c r="A255" s="80"/>
      <c r="B255" s="60">
        <f t="shared" si="11"/>
        <v>44047</v>
      </c>
      <c r="C255" s="67" t="str">
        <f t="shared" si="12"/>
        <v>mardi</v>
      </c>
    </row>
    <row r="256" spans="1:8" thickBot="1">
      <c r="A256" s="80"/>
      <c r="B256" s="60">
        <f t="shared" si="11"/>
        <v>44048</v>
      </c>
      <c r="C256" s="67" t="str">
        <f t="shared" si="12"/>
        <v>mercredi</v>
      </c>
    </row>
    <row r="257" spans="1:8" thickBot="1">
      <c r="A257" s="80"/>
      <c r="B257" s="60">
        <f t="shared" si="11"/>
        <v>44049</v>
      </c>
      <c r="C257" s="67" t="str">
        <f t="shared" si="12"/>
        <v>jeudi</v>
      </c>
    </row>
    <row r="258" spans="1:8" thickBot="1">
      <c r="A258" s="80"/>
      <c r="B258" s="60">
        <f t="shared" si="11"/>
        <v>44050</v>
      </c>
      <c r="C258" s="67" t="str">
        <f t="shared" si="12"/>
        <v>vendredi</v>
      </c>
    </row>
    <row r="259" spans="1:8" thickBot="1">
      <c r="A259" s="80"/>
      <c r="B259" s="60">
        <f t="shared" si="11"/>
        <v>44051</v>
      </c>
      <c r="C259" s="67" t="str">
        <f t="shared" si="12"/>
        <v>samedi</v>
      </c>
    </row>
    <row r="260" spans="1:8" thickBot="1">
      <c r="A260" s="80"/>
      <c r="B260" s="60">
        <f t="shared" ref="B260:B323" si="13">IF(B259="","",B259+1)</f>
        <v>44052</v>
      </c>
      <c r="C260" s="67" t="str">
        <f t="shared" si="12"/>
        <v>dimanche</v>
      </c>
    </row>
    <row r="261" spans="1:8" thickBot="1">
      <c r="A261" s="80"/>
      <c r="B261" s="60">
        <f t="shared" si="13"/>
        <v>44053</v>
      </c>
      <c r="C261" s="67" t="str">
        <f t="shared" si="12"/>
        <v>lundi</v>
      </c>
    </row>
    <row r="262" spans="1:8" thickBot="1">
      <c r="A262" s="80"/>
      <c r="B262" s="60">
        <f t="shared" si="13"/>
        <v>44054</v>
      </c>
      <c r="C262" s="67" t="str">
        <f t="shared" si="12"/>
        <v>mardi</v>
      </c>
    </row>
    <row r="263" spans="1:8" thickBot="1">
      <c r="A263" s="80"/>
      <c r="B263" s="60">
        <f t="shared" si="13"/>
        <v>44055</v>
      </c>
      <c r="C263" s="67" t="str">
        <f t="shared" si="12"/>
        <v>mercredi</v>
      </c>
    </row>
    <row r="264" spans="1:8" thickBot="1">
      <c r="A264" s="80"/>
      <c r="B264" s="60">
        <f t="shared" si="13"/>
        <v>44056</v>
      </c>
      <c r="C264" s="67" t="str">
        <f t="shared" si="12"/>
        <v>jeudi</v>
      </c>
    </row>
    <row r="265" spans="1:8" thickBot="1">
      <c r="A265" s="80"/>
      <c r="B265" s="60">
        <f t="shared" si="13"/>
        <v>44057</v>
      </c>
      <c r="C265" s="67" t="str">
        <f t="shared" si="12"/>
        <v>vendredi</v>
      </c>
    </row>
    <row r="266" spans="1:8" thickBot="1">
      <c r="A266" s="80"/>
      <c r="B266" s="60">
        <f t="shared" si="13"/>
        <v>44058</v>
      </c>
      <c r="C266" s="67" t="str">
        <f t="shared" si="12"/>
        <v>samedi</v>
      </c>
    </row>
    <row r="267" spans="1:8" s="63" customFormat="1" thickBot="1">
      <c r="A267" s="80"/>
      <c r="B267" s="62">
        <f t="shared" si="13"/>
        <v>44059</v>
      </c>
      <c r="C267" s="68" t="str">
        <f t="shared" si="12"/>
        <v>dimanche</v>
      </c>
      <c r="F267" s="85"/>
      <c r="G267" s="85"/>
      <c r="H267" s="82"/>
    </row>
    <row r="268" spans="1:8" ht="16.5" thickTop="1" thickBot="1">
      <c r="A268" s="80"/>
      <c r="B268" s="64">
        <f t="shared" si="13"/>
        <v>44060</v>
      </c>
      <c r="C268" s="66" t="str">
        <f t="shared" si="12"/>
        <v>lundi</v>
      </c>
    </row>
    <row r="269" spans="1:8" thickBot="1">
      <c r="A269" s="80"/>
      <c r="B269" s="60">
        <f t="shared" si="13"/>
        <v>44061</v>
      </c>
      <c r="C269" s="67" t="str">
        <f t="shared" si="12"/>
        <v>mardi</v>
      </c>
    </row>
    <row r="270" spans="1:8" thickBot="1">
      <c r="A270" s="80"/>
      <c r="B270" s="60">
        <f t="shared" si="13"/>
        <v>44062</v>
      </c>
      <c r="C270" s="67" t="str">
        <f t="shared" si="12"/>
        <v>mercredi</v>
      </c>
    </row>
    <row r="271" spans="1:8" thickBot="1">
      <c r="A271" s="80"/>
      <c r="B271" s="60">
        <f t="shared" si="13"/>
        <v>44063</v>
      </c>
      <c r="C271" s="67" t="str">
        <f t="shared" si="12"/>
        <v>jeudi</v>
      </c>
    </row>
    <row r="272" spans="1:8" thickBot="1">
      <c r="A272" s="80"/>
      <c r="B272" s="60">
        <f t="shared" si="13"/>
        <v>44064</v>
      </c>
      <c r="C272" s="67" t="str">
        <f t="shared" si="12"/>
        <v>vendredi</v>
      </c>
    </row>
    <row r="273" spans="1:8" thickBot="1">
      <c r="A273" s="80"/>
      <c r="B273" s="60">
        <f t="shared" si="13"/>
        <v>44065</v>
      </c>
      <c r="C273" s="67" t="str">
        <f t="shared" si="12"/>
        <v>samedi</v>
      </c>
    </row>
    <row r="274" spans="1:8" thickBot="1">
      <c r="A274" s="80"/>
      <c r="B274" s="60">
        <f t="shared" si="13"/>
        <v>44066</v>
      </c>
      <c r="C274" s="67" t="str">
        <f t="shared" si="12"/>
        <v>dimanche</v>
      </c>
    </row>
    <row r="275" spans="1:8" thickBot="1">
      <c r="A275" s="80"/>
      <c r="B275" s="60">
        <f t="shared" si="13"/>
        <v>44067</v>
      </c>
      <c r="C275" s="67" t="str">
        <f t="shared" si="12"/>
        <v>lundi</v>
      </c>
    </row>
    <row r="276" spans="1:8" thickBot="1">
      <c r="A276" s="80"/>
      <c r="B276" s="60">
        <f t="shared" si="13"/>
        <v>44068</v>
      </c>
      <c r="C276" s="67" t="str">
        <f t="shared" si="12"/>
        <v>mardi</v>
      </c>
    </row>
    <row r="277" spans="1:8" thickBot="1">
      <c r="A277" s="80"/>
      <c r="B277" s="60">
        <f t="shared" si="13"/>
        <v>44069</v>
      </c>
      <c r="C277" s="67" t="str">
        <f t="shared" si="12"/>
        <v>mercredi</v>
      </c>
    </row>
    <row r="278" spans="1:8" thickBot="1">
      <c r="A278" s="80"/>
      <c r="B278" s="60">
        <f t="shared" si="13"/>
        <v>44070</v>
      </c>
      <c r="C278" s="67" t="str">
        <f t="shared" si="12"/>
        <v>jeudi</v>
      </c>
    </row>
    <row r="279" spans="1:8" thickBot="1">
      <c r="A279" s="80"/>
      <c r="B279" s="60">
        <f t="shared" si="13"/>
        <v>44071</v>
      </c>
      <c r="C279" s="67" t="str">
        <f t="shared" si="12"/>
        <v>vendredi</v>
      </c>
    </row>
    <row r="280" spans="1:8" thickBot="1">
      <c r="A280" s="80"/>
      <c r="B280" s="60">
        <f t="shared" si="13"/>
        <v>44072</v>
      </c>
      <c r="C280" s="67" t="str">
        <f t="shared" si="12"/>
        <v>samedi</v>
      </c>
    </row>
    <row r="281" spans="1:8" s="63" customFormat="1" thickBot="1">
      <c r="A281" s="80"/>
      <c r="B281" s="62">
        <f t="shared" si="13"/>
        <v>44073</v>
      </c>
      <c r="C281" s="68" t="str">
        <f t="shared" si="12"/>
        <v>dimanche</v>
      </c>
      <c r="F281" s="85"/>
      <c r="G281" s="85"/>
      <c r="H281" s="82"/>
    </row>
    <row r="282" spans="1:8" ht="16.5" thickTop="1" thickBot="1">
      <c r="A282" s="80"/>
      <c r="B282" s="64">
        <f t="shared" si="13"/>
        <v>44074</v>
      </c>
      <c r="C282" s="66" t="str">
        <f t="shared" si="12"/>
        <v>lundi</v>
      </c>
    </row>
    <row r="283" spans="1:8" thickBot="1">
      <c r="A283" s="80"/>
      <c r="B283" s="60">
        <f t="shared" si="13"/>
        <v>44075</v>
      </c>
      <c r="C283" s="67" t="str">
        <f t="shared" si="12"/>
        <v>mardi</v>
      </c>
    </row>
    <row r="284" spans="1:8" thickBot="1">
      <c r="A284" s="80"/>
      <c r="B284" s="60">
        <f t="shared" si="13"/>
        <v>44076</v>
      </c>
      <c r="C284" s="67" t="str">
        <f t="shared" si="12"/>
        <v>mercredi</v>
      </c>
    </row>
    <row r="285" spans="1:8" thickBot="1">
      <c r="A285" s="80"/>
      <c r="B285" s="60">
        <f t="shared" si="13"/>
        <v>44077</v>
      </c>
      <c r="C285" s="67" t="str">
        <f t="shared" si="12"/>
        <v>jeudi</v>
      </c>
    </row>
    <row r="286" spans="1:8" thickBot="1">
      <c r="A286" s="80"/>
      <c r="B286" s="60">
        <f t="shared" si="13"/>
        <v>44078</v>
      </c>
      <c r="C286" s="67" t="str">
        <f t="shared" ref="C286:C349" si="14">IF(B286="","",TEXT(B286,"jjjj"))</f>
        <v>vendredi</v>
      </c>
    </row>
    <row r="287" spans="1:8" thickBot="1">
      <c r="A287" s="80"/>
      <c r="B287" s="60">
        <f t="shared" si="13"/>
        <v>44079</v>
      </c>
      <c r="C287" s="67" t="str">
        <f t="shared" si="14"/>
        <v>samedi</v>
      </c>
    </row>
    <row r="288" spans="1:8" thickBot="1">
      <c r="A288" s="80"/>
      <c r="B288" s="60">
        <f t="shared" si="13"/>
        <v>44080</v>
      </c>
      <c r="C288" s="67" t="str">
        <f t="shared" si="14"/>
        <v>dimanche</v>
      </c>
    </row>
    <row r="289" spans="1:8" thickBot="1">
      <c r="A289" s="80"/>
      <c r="B289" s="60">
        <f t="shared" si="13"/>
        <v>44081</v>
      </c>
      <c r="C289" s="67" t="str">
        <f t="shared" si="14"/>
        <v>lundi</v>
      </c>
    </row>
    <row r="290" spans="1:8" thickBot="1">
      <c r="A290" s="80"/>
      <c r="B290" s="60">
        <f t="shared" si="13"/>
        <v>44082</v>
      </c>
      <c r="C290" s="67" t="str">
        <f t="shared" si="14"/>
        <v>mardi</v>
      </c>
    </row>
    <row r="291" spans="1:8" thickBot="1">
      <c r="A291" s="80"/>
      <c r="B291" s="60">
        <f t="shared" si="13"/>
        <v>44083</v>
      </c>
      <c r="C291" s="67" t="str">
        <f t="shared" si="14"/>
        <v>mercredi</v>
      </c>
    </row>
    <row r="292" spans="1:8" thickBot="1">
      <c r="A292" s="80"/>
      <c r="B292" s="60">
        <f t="shared" si="13"/>
        <v>44084</v>
      </c>
      <c r="C292" s="67" t="str">
        <f t="shared" si="14"/>
        <v>jeudi</v>
      </c>
    </row>
    <row r="293" spans="1:8" thickBot="1">
      <c r="A293" s="80"/>
      <c r="B293" s="60">
        <f t="shared" si="13"/>
        <v>44085</v>
      </c>
      <c r="C293" s="67" t="str">
        <f t="shared" si="14"/>
        <v>vendredi</v>
      </c>
    </row>
    <row r="294" spans="1:8" thickBot="1">
      <c r="A294" s="80"/>
      <c r="B294" s="60">
        <f t="shared" si="13"/>
        <v>44086</v>
      </c>
      <c r="C294" s="67" t="str">
        <f t="shared" si="14"/>
        <v>samedi</v>
      </c>
    </row>
    <row r="295" spans="1:8" s="63" customFormat="1" thickBot="1">
      <c r="A295" s="80"/>
      <c r="B295" s="62">
        <f t="shared" si="13"/>
        <v>44087</v>
      </c>
      <c r="C295" s="68" t="str">
        <f t="shared" si="14"/>
        <v>dimanche</v>
      </c>
      <c r="F295" s="85"/>
      <c r="G295" s="85"/>
      <c r="H295" s="82"/>
    </row>
    <row r="296" spans="1:8" ht="16.5" thickTop="1" thickBot="1">
      <c r="A296" s="80"/>
      <c r="B296" s="64">
        <f t="shared" si="13"/>
        <v>44088</v>
      </c>
      <c r="C296" s="66" t="str">
        <f t="shared" si="14"/>
        <v>lundi</v>
      </c>
    </row>
    <row r="297" spans="1:8" thickBot="1">
      <c r="A297" s="80"/>
      <c r="B297" s="60">
        <f t="shared" si="13"/>
        <v>44089</v>
      </c>
      <c r="C297" s="67" t="str">
        <f t="shared" si="14"/>
        <v>mardi</v>
      </c>
    </row>
    <row r="298" spans="1:8" thickBot="1">
      <c r="A298" s="80"/>
      <c r="B298" s="60">
        <f t="shared" si="13"/>
        <v>44090</v>
      </c>
      <c r="C298" s="67" t="str">
        <f t="shared" si="14"/>
        <v>mercredi</v>
      </c>
    </row>
    <row r="299" spans="1:8" thickBot="1">
      <c r="A299" s="80"/>
      <c r="B299" s="60">
        <f t="shared" si="13"/>
        <v>44091</v>
      </c>
      <c r="C299" s="67" t="str">
        <f t="shared" si="14"/>
        <v>jeudi</v>
      </c>
    </row>
    <row r="300" spans="1:8" thickBot="1">
      <c r="A300" s="80"/>
      <c r="B300" s="60">
        <f t="shared" si="13"/>
        <v>44092</v>
      </c>
      <c r="C300" s="67" t="str">
        <f t="shared" si="14"/>
        <v>vendredi</v>
      </c>
    </row>
    <row r="301" spans="1:8" thickBot="1">
      <c r="A301" s="80"/>
      <c r="B301" s="60">
        <f t="shared" si="13"/>
        <v>44093</v>
      </c>
      <c r="C301" s="67" t="str">
        <f t="shared" si="14"/>
        <v>samedi</v>
      </c>
    </row>
    <row r="302" spans="1:8" thickBot="1">
      <c r="A302" s="80"/>
      <c r="B302" s="60">
        <f t="shared" si="13"/>
        <v>44094</v>
      </c>
      <c r="C302" s="67" t="str">
        <f t="shared" si="14"/>
        <v>dimanche</v>
      </c>
    </row>
    <row r="303" spans="1:8" thickBot="1">
      <c r="A303" s="80"/>
      <c r="B303" s="60">
        <f t="shared" si="13"/>
        <v>44095</v>
      </c>
      <c r="C303" s="67" t="str">
        <f t="shared" si="14"/>
        <v>lundi</v>
      </c>
    </row>
    <row r="304" spans="1:8" thickBot="1">
      <c r="A304" s="80"/>
      <c r="B304" s="60">
        <f t="shared" si="13"/>
        <v>44096</v>
      </c>
      <c r="C304" s="67" t="str">
        <f t="shared" si="14"/>
        <v>mardi</v>
      </c>
    </row>
    <row r="305" spans="1:8" thickBot="1">
      <c r="A305" s="80"/>
      <c r="B305" s="60">
        <f t="shared" si="13"/>
        <v>44097</v>
      </c>
      <c r="C305" s="67" t="str">
        <f t="shared" si="14"/>
        <v>mercredi</v>
      </c>
    </row>
    <row r="306" spans="1:8" thickBot="1">
      <c r="A306" s="80"/>
      <c r="B306" s="60">
        <f t="shared" si="13"/>
        <v>44098</v>
      </c>
      <c r="C306" s="67" t="str">
        <f t="shared" si="14"/>
        <v>jeudi</v>
      </c>
    </row>
    <row r="307" spans="1:8" thickBot="1">
      <c r="A307" s="80"/>
      <c r="B307" s="60">
        <f t="shared" si="13"/>
        <v>44099</v>
      </c>
      <c r="C307" s="67" t="str">
        <f t="shared" si="14"/>
        <v>vendredi</v>
      </c>
    </row>
    <row r="308" spans="1:8" thickBot="1">
      <c r="A308" s="80"/>
      <c r="B308" s="60">
        <f t="shared" si="13"/>
        <v>44100</v>
      </c>
      <c r="C308" s="67" t="str">
        <f t="shared" si="14"/>
        <v>samedi</v>
      </c>
    </row>
    <row r="309" spans="1:8" s="63" customFormat="1" thickBot="1">
      <c r="A309" s="80"/>
      <c r="B309" s="62">
        <f t="shared" si="13"/>
        <v>44101</v>
      </c>
      <c r="C309" s="68" t="str">
        <f t="shared" si="14"/>
        <v>dimanche</v>
      </c>
      <c r="F309" s="85"/>
      <c r="G309" s="85"/>
      <c r="H309" s="82"/>
    </row>
    <row r="310" spans="1:8" ht="16.5" thickTop="1" thickBot="1">
      <c r="A310" s="80"/>
      <c r="B310" s="64">
        <f t="shared" si="13"/>
        <v>44102</v>
      </c>
      <c r="C310" s="66" t="str">
        <f t="shared" si="14"/>
        <v>lundi</v>
      </c>
    </row>
    <row r="311" spans="1:8" thickBot="1">
      <c r="A311" s="80"/>
      <c r="B311" s="60">
        <f t="shared" si="13"/>
        <v>44103</v>
      </c>
      <c r="C311" s="67" t="str">
        <f t="shared" si="14"/>
        <v>mardi</v>
      </c>
    </row>
    <row r="312" spans="1:8" thickBot="1">
      <c r="A312" s="80"/>
      <c r="B312" s="60">
        <f t="shared" si="13"/>
        <v>44104</v>
      </c>
      <c r="C312" s="67" t="str">
        <f t="shared" si="14"/>
        <v>mercredi</v>
      </c>
    </row>
    <row r="313" spans="1:8" thickBot="1">
      <c r="A313" s="80"/>
      <c r="B313" s="60">
        <f t="shared" si="13"/>
        <v>44105</v>
      </c>
      <c r="C313" s="67" t="str">
        <f t="shared" si="14"/>
        <v>jeudi</v>
      </c>
    </row>
    <row r="314" spans="1:8" thickBot="1">
      <c r="A314" s="80"/>
      <c r="B314" s="60">
        <f t="shared" si="13"/>
        <v>44106</v>
      </c>
      <c r="C314" s="67" t="str">
        <f t="shared" si="14"/>
        <v>vendredi</v>
      </c>
    </row>
    <row r="315" spans="1:8" thickBot="1">
      <c r="A315" s="80"/>
      <c r="B315" s="60">
        <f t="shared" si="13"/>
        <v>44107</v>
      </c>
      <c r="C315" s="67" t="str">
        <f t="shared" si="14"/>
        <v>samedi</v>
      </c>
    </row>
    <row r="316" spans="1:8" thickBot="1">
      <c r="A316" s="80"/>
      <c r="B316" s="60">
        <f t="shared" si="13"/>
        <v>44108</v>
      </c>
      <c r="C316" s="67" t="str">
        <f t="shared" si="14"/>
        <v>dimanche</v>
      </c>
    </row>
    <row r="317" spans="1:8" thickBot="1">
      <c r="A317" s="80"/>
      <c r="B317" s="60">
        <f t="shared" si="13"/>
        <v>44109</v>
      </c>
      <c r="C317" s="67" t="str">
        <f t="shared" si="14"/>
        <v>lundi</v>
      </c>
    </row>
    <row r="318" spans="1:8" thickBot="1">
      <c r="A318" s="80"/>
      <c r="B318" s="60">
        <f t="shared" si="13"/>
        <v>44110</v>
      </c>
      <c r="C318" s="67" t="str">
        <f t="shared" si="14"/>
        <v>mardi</v>
      </c>
    </row>
    <row r="319" spans="1:8" thickBot="1">
      <c r="A319" s="80"/>
      <c r="B319" s="60">
        <f t="shared" si="13"/>
        <v>44111</v>
      </c>
      <c r="C319" s="67" t="str">
        <f t="shared" si="14"/>
        <v>mercredi</v>
      </c>
    </row>
    <row r="320" spans="1:8" thickBot="1">
      <c r="A320" s="80"/>
      <c r="B320" s="60">
        <f t="shared" si="13"/>
        <v>44112</v>
      </c>
      <c r="C320" s="67" t="str">
        <f t="shared" si="14"/>
        <v>jeudi</v>
      </c>
    </row>
    <row r="321" spans="1:8" thickBot="1">
      <c r="A321" s="80"/>
      <c r="B321" s="60">
        <f t="shared" si="13"/>
        <v>44113</v>
      </c>
      <c r="C321" s="67" t="str">
        <f t="shared" si="14"/>
        <v>vendredi</v>
      </c>
    </row>
    <row r="322" spans="1:8" thickBot="1">
      <c r="A322" s="80"/>
      <c r="B322" s="60">
        <f t="shared" si="13"/>
        <v>44114</v>
      </c>
      <c r="C322" s="67" t="str">
        <f t="shared" si="14"/>
        <v>samedi</v>
      </c>
    </row>
    <row r="323" spans="1:8" s="63" customFormat="1" thickBot="1">
      <c r="A323" s="80"/>
      <c r="B323" s="62">
        <f t="shared" si="13"/>
        <v>44115</v>
      </c>
      <c r="C323" s="68" t="str">
        <f t="shared" si="14"/>
        <v>dimanche</v>
      </c>
      <c r="F323" s="85"/>
      <c r="G323" s="85"/>
      <c r="H323" s="82"/>
    </row>
    <row r="324" spans="1:8" ht="16.5" thickTop="1" thickBot="1">
      <c r="A324" s="80"/>
      <c r="B324" s="64">
        <f t="shared" ref="B324:B387" si="15">IF(B323="","",B323+1)</f>
        <v>44116</v>
      </c>
      <c r="C324" s="66" t="str">
        <f t="shared" si="14"/>
        <v>lundi</v>
      </c>
    </row>
    <row r="325" spans="1:8" thickBot="1">
      <c r="A325" s="80"/>
      <c r="B325" s="60">
        <f t="shared" si="15"/>
        <v>44117</v>
      </c>
      <c r="C325" s="67" t="str">
        <f t="shared" si="14"/>
        <v>mardi</v>
      </c>
    </row>
    <row r="326" spans="1:8" thickBot="1">
      <c r="A326" s="80"/>
      <c r="B326" s="60">
        <f t="shared" si="15"/>
        <v>44118</v>
      </c>
      <c r="C326" s="67" t="str">
        <f t="shared" si="14"/>
        <v>mercredi</v>
      </c>
    </row>
    <row r="327" spans="1:8" thickBot="1">
      <c r="A327" s="80"/>
      <c r="B327" s="60">
        <f t="shared" si="15"/>
        <v>44119</v>
      </c>
      <c r="C327" s="67" t="str">
        <f t="shared" si="14"/>
        <v>jeudi</v>
      </c>
    </row>
    <row r="328" spans="1:8" thickBot="1">
      <c r="A328" s="80"/>
      <c r="B328" s="60">
        <f t="shared" si="15"/>
        <v>44120</v>
      </c>
      <c r="C328" s="67" t="str">
        <f t="shared" si="14"/>
        <v>vendredi</v>
      </c>
    </row>
    <row r="329" spans="1:8" thickBot="1">
      <c r="A329" s="80"/>
      <c r="B329" s="60">
        <f t="shared" si="15"/>
        <v>44121</v>
      </c>
      <c r="C329" s="67" t="str">
        <f t="shared" si="14"/>
        <v>samedi</v>
      </c>
    </row>
    <row r="330" spans="1:8" thickBot="1">
      <c r="A330" s="80"/>
      <c r="B330" s="60">
        <f t="shared" si="15"/>
        <v>44122</v>
      </c>
      <c r="C330" s="67" t="str">
        <f t="shared" si="14"/>
        <v>dimanche</v>
      </c>
    </row>
    <row r="331" spans="1:8" thickBot="1">
      <c r="A331" s="80"/>
      <c r="B331" s="60">
        <f t="shared" si="15"/>
        <v>44123</v>
      </c>
      <c r="C331" s="67" t="str">
        <f t="shared" si="14"/>
        <v>lundi</v>
      </c>
    </row>
    <row r="332" spans="1:8" thickBot="1">
      <c r="A332" s="80"/>
      <c r="B332" s="60">
        <f t="shared" si="15"/>
        <v>44124</v>
      </c>
      <c r="C332" s="67" t="str">
        <f t="shared" si="14"/>
        <v>mardi</v>
      </c>
    </row>
    <row r="333" spans="1:8" thickBot="1">
      <c r="A333" s="80"/>
      <c r="B333" s="60">
        <f t="shared" si="15"/>
        <v>44125</v>
      </c>
      <c r="C333" s="67" t="str">
        <f t="shared" si="14"/>
        <v>mercredi</v>
      </c>
    </row>
    <row r="334" spans="1:8" thickBot="1">
      <c r="A334" s="80"/>
      <c r="B334" s="60">
        <f t="shared" si="15"/>
        <v>44126</v>
      </c>
      <c r="C334" s="67" t="str">
        <f t="shared" si="14"/>
        <v>jeudi</v>
      </c>
    </row>
    <row r="335" spans="1:8" thickBot="1">
      <c r="A335" s="80"/>
      <c r="B335" s="60">
        <f t="shared" si="15"/>
        <v>44127</v>
      </c>
      <c r="C335" s="67" t="str">
        <f t="shared" si="14"/>
        <v>vendredi</v>
      </c>
    </row>
    <row r="336" spans="1:8" thickBot="1">
      <c r="A336" s="80"/>
      <c r="B336" s="60">
        <f t="shared" si="15"/>
        <v>44128</v>
      </c>
      <c r="C336" s="67" t="str">
        <f t="shared" si="14"/>
        <v>samedi</v>
      </c>
    </row>
    <row r="337" spans="1:8" s="63" customFormat="1" thickBot="1">
      <c r="A337" s="80"/>
      <c r="B337" s="62">
        <f t="shared" si="15"/>
        <v>44129</v>
      </c>
      <c r="C337" s="68" t="str">
        <f t="shared" si="14"/>
        <v>dimanche</v>
      </c>
      <c r="F337" s="85"/>
      <c r="G337" s="85"/>
      <c r="H337" s="82"/>
    </row>
    <row r="338" spans="1:8" ht="16.5" thickTop="1" thickBot="1">
      <c r="A338" s="80"/>
      <c r="B338" s="64">
        <f t="shared" si="15"/>
        <v>44130</v>
      </c>
      <c r="C338" s="66" t="str">
        <f t="shared" si="14"/>
        <v>lundi</v>
      </c>
    </row>
    <row r="339" spans="1:8" thickBot="1">
      <c r="A339" s="80"/>
      <c r="B339" s="60">
        <f t="shared" si="15"/>
        <v>44131</v>
      </c>
      <c r="C339" s="67" t="str">
        <f t="shared" si="14"/>
        <v>mardi</v>
      </c>
    </row>
    <row r="340" spans="1:8" thickBot="1">
      <c r="A340" s="80"/>
      <c r="B340" s="60">
        <f t="shared" si="15"/>
        <v>44132</v>
      </c>
      <c r="C340" s="67" t="str">
        <f t="shared" si="14"/>
        <v>mercredi</v>
      </c>
    </row>
    <row r="341" spans="1:8" thickBot="1">
      <c r="A341" s="80"/>
      <c r="B341" s="60">
        <f t="shared" si="15"/>
        <v>44133</v>
      </c>
      <c r="C341" s="67" t="str">
        <f t="shared" si="14"/>
        <v>jeudi</v>
      </c>
    </row>
    <row r="342" spans="1:8" thickBot="1">
      <c r="A342" s="80"/>
      <c r="B342" s="60">
        <f t="shared" si="15"/>
        <v>44134</v>
      </c>
      <c r="C342" s="67" t="str">
        <f t="shared" si="14"/>
        <v>vendredi</v>
      </c>
    </row>
    <row r="343" spans="1:8" thickBot="1">
      <c r="A343" s="80"/>
      <c r="B343" s="60">
        <f t="shared" si="15"/>
        <v>44135</v>
      </c>
      <c r="C343" s="67" t="str">
        <f t="shared" si="14"/>
        <v>samedi</v>
      </c>
    </row>
    <row r="344" spans="1:8" thickBot="1">
      <c r="A344" s="80"/>
      <c r="B344" s="60">
        <f t="shared" si="15"/>
        <v>44136</v>
      </c>
      <c r="C344" s="67" t="str">
        <f t="shared" si="14"/>
        <v>dimanche</v>
      </c>
    </row>
    <row r="345" spans="1:8" thickBot="1">
      <c r="A345" s="80"/>
      <c r="B345" s="60">
        <f t="shared" si="15"/>
        <v>44137</v>
      </c>
      <c r="C345" s="67" t="str">
        <f t="shared" si="14"/>
        <v>lundi</v>
      </c>
    </row>
    <row r="346" spans="1:8" thickBot="1">
      <c r="A346" s="80"/>
      <c r="B346" s="60">
        <f t="shared" si="15"/>
        <v>44138</v>
      </c>
      <c r="C346" s="67" t="str">
        <f t="shared" si="14"/>
        <v>mardi</v>
      </c>
    </row>
    <row r="347" spans="1:8" thickBot="1">
      <c r="A347" s="80"/>
      <c r="B347" s="60">
        <f t="shared" si="15"/>
        <v>44139</v>
      </c>
      <c r="C347" s="67" t="str">
        <f t="shared" si="14"/>
        <v>mercredi</v>
      </c>
    </row>
    <row r="348" spans="1:8" thickBot="1">
      <c r="A348" s="80"/>
      <c r="B348" s="60">
        <f t="shared" si="15"/>
        <v>44140</v>
      </c>
      <c r="C348" s="67" t="str">
        <f t="shared" si="14"/>
        <v>jeudi</v>
      </c>
    </row>
    <row r="349" spans="1:8" thickBot="1">
      <c r="A349" s="80"/>
      <c r="B349" s="60">
        <f t="shared" si="15"/>
        <v>44141</v>
      </c>
      <c r="C349" s="67" t="str">
        <f t="shared" si="14"/>
        <v>vendredi</v>
      </c>
    </row>
    <row r="350" spans="1:8" thickBot="1">
      <c r="A350" s="80"/>
      <c r="B350" s="60">
        <f t="shared" si="15"/>
        <v>44142</v>
      </c>
      <c r="C350" s="67" t="str">
        <f t="shared" ref="C350:C413" si="16">IF(B350="","",TEXT(B350,"jjjj"))</f>
        <v>samedi</v>
      </c>
    </row>
    <row r="351" spans="1:8" s="63" customFormat="1" thickBot="1">
      <c r="A351" s="80"/>
      <c r="B351" s="62">
        <f t="shared" si="15"/>
        <v>44143</v>
      </c>
      <c r="C351" s="68" t="str">
        <f t="shared" si="16"/>
        <v>dimanche</v>
      </c>
      <c r="F351" s="85"/>
      <c r="G351" s="85"/>
      <c r="H351" s="82"/>
    </row>
    <row r="352" spans="1:8" ht="16.5" thickTop="1" thickBot="1">
      <c r="A352" s="80"/>
      <c r="B352" s="64">
        <f t="shared" si="15"/>
        <v>44144</v>
      </c>
      <c r="C352" s="66" t="str">
        <f t="shared" si="16"/>
        <v>lundi</v>
      </c>
    </row>
    <row r="353" spans="1:8" thickBot="1">
      <c r="A353" s="80"/>
      <c r="B353" s="60">
        <f t="shared" si="15"/>
        <v>44145</v>
      </c>
      <c r="C353" s="67" t="str">
        <f t="shared" si="16"/>
        <v>mardi</v>
      </c>
    </row>
    <row r="354" spans="1:8" thickBot="1">
      <c r="A354" s="80"/>
      <c r="B354" s="60">
        <f t="shared" si="15"/>
        <v>44146</v>
      </c>
      <c r="C354" s="67" t="str">
        <f t="shared" si="16"/>
        <v>mercredi</v>
      </c>
    </row>
    <row r="355" spans="1:8" thickBot="1">
      <c r="A355" s="80"/>
      <c r="B355" s="60">
        <f t="shared" si="15"/>
        <v>44147</v>
      </c>
      <c r="C355" s="67" t="str">
        <f t="shared" si="16"/>
        <v>jeudi</v>
      </c>
    </row>
    <row r="356" spans="1:8" thickBot="1">
      <c r="A356" s="80"/>
      <c r="B356" s="60">
        <f t="shared" si="15"/>
        <v>44148</v>
      </c>
      <c r="C356" s="67" t="str">
        <f t="shared" si="16"/>
        <v>vendredi</v>
      </c>
    </row>
    <row r="357" spans="1:8" thickBot="1">
      <c r="A357" s="80"/>
      <c r="B357" s="60">
        <f t="shared" si="15"/>
        <v>44149</v>
      </c>
      <c r="C357" s="67" t="str">
        <f t="shared" si="16"/>
        <v>samedi</v>
      </c>
    </row>
    <row r="358" spans="1:8" thickBot="1">
      <c r="A358" s="80"/>
      <c r="B358" s="60">
        <f t="shared" si="15"/>
        <v>44150</v>
      </c>
      <c r="C358" s="67" t="str">
        <f t="shared" si="16"/>
        <v>dimanche</v>
      </c>
    </row>
    <row r="359" spans="1:8" thickBot="1">
      <c r="A359" s="80"/>
      <c r="B359" s="60">
        <f t="shared" si="15"/>
        <v>44151</v>
      </c>
      <c r="C359" s="67" t="str">
        <f t="shared" si="16"/>
        <v>lundi</v>
      </c>
    </row>
    <row r="360" spans="1:8" thickBot="1">
      <c r="A360" s="80"/>
      <c r="B360" s="60">
        <f t="shared" si="15"/>
        <v>44152</v>
      </c>
      <c r="C360" s="67" t="str">
        <f t="shared" si="16"/>
        <v>mardi</v>
      </c>
    </row>
    <row r="361" spans="1:8" thickBot="1">
      <c r="A361" s="80"/>
      <c r="B361" s="60">
        <f t="shared" si="15"/>
        <v>44153</v>
      </c>
      <c r="C361" s="67" t="str">
        <f t="shared" si="16"/>
        <v>mercredi</v>
      </c>
    </row>
    <row r="362" spans="1:8" thickBot="1">
      <c r="A362" s="80"/>
      <c r="B362" s="60">
        <f t="shared" si="15"/>
        <v>44154</v>
      </c>
      <c r="C362" s="67" t="str">
        <f t="shared" si="16"/>
        <v>jeudi</v>
      </c>
    </row>
    <row r="363" spans="1:8" thickBot="1">
      <c r="A363" s="80"/>
      <c r="B363" s="60">
        <f t="shared" si="15"/>
        <v>44155</v>
      </c>
      <c r="C363" s="67" t="str">
        <f t="shared" si="16"/>
        <v>vendredi</v>
      </c>
    </row>
    <row r="364" spans="1:8" thickBot="1">
      <c r="A364" s="80"/>
      <c r="B364" s="60">
        <f t="shared" si="15"/>
        <v>44156</v>
      </c>
      <c r="C364" s="67" t="str">
        <f t="shared" si="16"/>
        <v>samedi</v>
      </c>
    </row>
    <row r="365" spans="1:8" s="63" customFormat="1" thickBot="1">
      <c r="A365" s="80"/>
      <c r="B365" s="62">
        <f t="shared" si="15"/>
        <v>44157</v>
      </c>
      <c r="C365" s="68" t="str">
        <f t="shared" si="16"/>
        <v>dimanche</v>
      </c>
      <c r="F365" s="85"/>
      <c r="G365" s="85"/>
      <c r="H365" s="82"/>
    </row>
    <row r="366" spans="1:8" ht="16.5" thickTop="1" thickBot="1">
      <c r="A366" s="80"/>
      <c r="B366" s="64">
        <f t="shared" si="15"/>
        <v>44158</v>
      </c>
      <c r="C366" s="66" t="str">
        <f t="shared" si="16"/>
        <v>lundi</v>
      </c>
    </row>
    <row r="367" spans="1:8" thickBot="1">
      <c r="A367" s="80"/>
      <c r="B367" s="60">
        <f t="shared" si="15"/>
        <v>44159</v>
      </c>
      <c r="C367" s="67" t="str">
        <f t="shared" si="16"/>
        <v>mardi</v>
      </c>
    </row>
    <row r="368" spans="1:8" thickBot="1">
      <c r="A368" s="80"/>
      <c r="B368" s="60">
        <f t="shared" si="15"/>
        <v>44160</v>
      </c>
      <c r="C368" s="67" t="str">
        <f t="shared" si="16"/>
        <v>mercredi</v>
      </c>
    </row>
    <row r="369" spans="1:8" thickBot="1">
      <c r="A369" s="80"/>
      <c r="B369" s="60">
        <f t="shared" si="15"/>
        <v>44161</v>
      </c>
      <c r="C369" s="67" t="str">
        <f t="shared" si="16"/>
        <v>jeudi</v>
      </c>
    </row>
    <row r="370" spans="1:8" thickBot="1">
      <c r="A370" s="80"/>
      <c r="B370" s="60">
        <f t="shared" si="15"/>
        <v>44162</v>
      </c>
      <c r="C370" s="67" t="str">
        <f t="shared" si="16"/>
        <v>vendredi</v>
      </c>
    </row>
    <row r="371" spans="1:8" thickBot="1">
      <c r="A371" s="80"/>
      <c r="B371" s="60">
        <f t="shared" si="15"/>
        <v>44163</v>
      </c>
      <c r="C371" s="67" t="str">
        <f t="shared" si="16"/>
        <v>samedi</v>
      </c>
    </row>
    <row r="372" spans="1:8" thickBot="1">
      <c r="A372" s="80"/>
      <c r="B372" s="60">
        <f t="shared" si="15"/>
        <v>44164</v>
      </c>
      <c r="C372" s="67" t="str">
        <f t="shared" si="16"/>
        <v>dimanche</v>
      </c>
    </row>
    <row r="373" spans="1:8" thickBot="1">
      <c r="A373" s="80"/>
      <c r="B373" s="60">
        <f t="shared" si="15"/>
        <v>44165</v>
      </c>
      <c r="C373" s="67" t="str">
        <f t="shared" si="16"/>
        <v>lundi</v>
      </c>
    </row>
    <row r="374" spans="1:8" thickBot="1">
      <c r="A374" s="80"/>
      <c r="B374" s="60">
        <f t="shared" si="15"/>
        <v>44166</v>
      </c>
      <c r="C374" s="67" t="str">
        <f t="shared" si="16"/>
        <v>mardi</v>
      </c>
    </row>
    <row r="375" spans="1:8" thickBot="1">
      <c r="A375" s="80"/>
      <c r="B375" s="60">
        <f t="shared" si="15"/>
        <v>44167</v>
      </c>
      <c r="C375" s="67" t="str">
        <f t="shared" si="16"/>
        <v>mercredi</v>
      </c>
    </row>
    <row r="376" spans="1:8" thickBot="1">
      <c r="A376" s="80"/>
      <c r="B376" s="60">
        <f t="shared" si="15"/>
        <v>44168</v>
      </c>
      <c r="C376" s="67" t="str">
        <f t="shared" si="16"/>
        <v>jeudi</v>
      </c>
    </row>
    <row r="377" spans="1:8" thickBot="1">
      <c r="A377" s="80"/>
      <c r="B377" s="60">
        <f t="shared" si="15"/>
        <v>44169</v>
      </c>
      <c r="C377" s="67" t="str">
        <f t="shared" si="16"/>
        <v>vendredi</v>
      </c>
    </row>
    <row r="378" spans="1:8" thickBot="1">
      <c r="A378" s="80"/>
      <c r="B378" s="60">
        <f t="shared" si="15"/>
        <v>44170</v>
      </c>
      <c r="C378" s="67" t="str">
        <f t="shared" si="16"/>
        <v>samedi</v>
      </c>
    </row>
    <row r="379" spans="1:8" s="63" customFormat="1" thickBot="1">
      <c r="A379" s="80"/>
      <c r="B379" s="62">
        <f t="shared" si="15"/>
        <v>44171</v>
      </c>
      <c r="C379" s="68" t="str">
        <f t="shared" si="16"/>
        <v>dimanche</v>
      </c>
      <c r="F379" s="85"/>
      <c r="G379" s="85"/>
      <c r="H379" s="82"/>
    </row>
    <row r="380" spans="1:8" ht="16.5" thickTop="1" thickBot="1">
      <c r="A380" s="80"/>
      <c r="B380" s="64">
        <f t="shared" si="15"/>
        <v>44172</v>
      </c>
      <c r="C380" s="66" t="str">
        <f t="shared" si="16"/>
        <v>lundi</v>
      </c>
    </row>
    <row r="381" spans="1:8" thickBot="1">
      <c r="A381" s="80"/>
      <c r="B381" s="60">
        <f t="shared" si="15"/>
        <v>44173</v>
      </c>
      <c r="C381" s="67" t="str">
        <f t="shared" si="16"/>
        <v>mardi</v>
      </c>
    </row>
    <row r="382" spans="1:8" thickBot="1">
      <c r="A382" s="80"/>
      <c r="B382" s="60">
        <f t="shared" si="15"/>
        <v>44174</v>
      </c>
      <c r="C382" s="67" t="str">
        <f t="shared" si="16"/>
        <v>mercredi</v>
      </c>
    </row>
    <row r="383" spans="1:8" thickBot="1">
      <c r="A383" s="80"/>
      <c r="B383" s="60">
        <f t="shared" si="15"/>
        <v>44175</v>
      </c>
      <c r="C383" s="67" t="str">
        <f t="shared" si="16"/>
        <v>jeudi</v>
      </c>
    </row>
    <row r="384" spans="1:8" thickBot="1">
      <c r="A384" s="80"/>
      <c r="B384" s="60">
        <f t="shared" si="15"/>
        <v>44176</v>
      </c>
      <c r="C384" s="67" t="str">
        <f t="shared" si="16"/>
        <v>vendredi</v>
      </c>
    </row>
    <row r="385" spans="1:8" thickBot="1">
      <c r="A385" s="80"/>
      <c r="B385" s="60">
        <f t="shared" si="15"/>
        <v>44177</v>
      </c>
      <c r="C385" s="67" t="str">
        <f t="shared" si="16"/>
        <v>samedi</v>
      </c>
    </row>
    <row r="386" spans="1:8" thickBot="1">
      <c r="A386" s="80"/>
      <c r="B386" s="60">
        <f t="shared" si="15"/>
        <v>44178</v>
      </c>
      <c r="C386" s="67" t="str">
        <f t="shared" si="16"/>
        <v>dimanche</v>
      </c>
    </row>
    <row r="387" spans="1:8" thickBot="1">
      <c r="A387" s="80"/>
      <c r="B387" s="60">
        <f t="shared" si="15"/>
        <v>44179</v>
      </c>
      <c r="C387" s="67" t="str">
        <f t="shared" si="16"/>
        <v>lundi</v>
      </c>
    </row>
    <row r="388" spans="1:8" thickBot="1">
      <c r="A388" s="80"/>
      <c r="B388" s="60">
        <f t="shared" ref="B388:B451" si="17">IF(B387="","",B387+1)</f>
        <v>44180</v>
      </c>
      <c r="C388" s="67" t="str">
        <f t="shared" si="16"/>
        <v>mardi</v>
      </c>
    </row>
    <row r="389" spans="1:8" thickBot="1">
      <c r="A389" s="80"/>
      <c r="B389" s="60">
        <f t="shared" si="17"/>
        <v>44181</v>
      </c>
      <c r="C389" s="67" t="str">
        <f t="shared" si="16"/>
        <v>mercredi</v>
      </c>
    </row>
    <row r="390" spans="1:8" thickBot="1">
      <c r="A390" s="80"/>
      <c r="B390" s="60">
        <f t="shared" si="17"/>
        <v>44182</v>
      </c>
      <c r="C390" s="67" t="str">
        <f t="shared" si="16"/>
        <v>jeudi</v>
      </c>
    </row>
    <row r="391" spans="1:8" thickBot="1">
      <c r="A391" s="80"/>
      <c r="B391" s="60">
        <f t="shared" si="17"/>
        <v>44183</v>
      </c>
      <c r="C391" s="67" t="str">
        <f t="shared" si="16"/>
        <v>vendredi</v>
      </c>
    </row>
    <row r="392" spans="1:8" thickBot="1">
      <c r="A392" s="80"/>
      <c r="B392" s="60">
        <f t="shared" si="17"/>
        <v>44184</v>
      </c>
      <c r="C392" s="67" t="str">
        <f t="shared" si="16"/>
        <v>samedi</v>
      </c>
    </row>
    <row r="393" spans="1:8" s="63" customFormat="1" thickBot="1">
      <c r="A393" s="80"/>
      <c r="B393" s="62">
        <f t="shared" si="17"/>
        <v>44185</v>
      </c>
      <c r="C393" s="68" t="str">
        <f t="shared" si="16"/>
        <v>dimanche</v>
      </c>
      <c r="F393" s="85"/>
      <c r="G393" s="85"/>
      <c r="H393" s="82"/>
    </row>
    <row r="394" spans="1:8" ht="16.5" thickTop="1" thickBot="1">
      <c r="A394" s="80"/>
      <c r="B394" s="64">
        <f t="shared" si="17"/>
        <v>44186</v>
      </c>
      <c r="C394" s="66" t="str">
        <f t="shared" si="16"/>
        <v>lundi</v>
      </c>
    </row>
    <row r="395" spans="1:8" thickBot="1">
      <c r="A395" s="80"/>
      <c r="B395" s="60">
        <f t="shared" si="17"/>
        <v>44187</v>
      </c>
      <c r="C395" s="67" t="str">
        <f t="shared" si="16"/>
        <v>mardi</v>
      </c>
    </row>
    <row r="396" spans="1:8" thickBot="1">
      <c r="A396" s="80"/>
      <c r="B396" s="60">
        <f t="shared" si="17"/>
        <v>44188</v>
      </c>
      <c r="C396" s="67" t="str">
        <f t="shared" si="16"/>
        <v>mercredi</v>
      </c>
    </row>
    <row r="397" spans="1:8" thickBot="1">
      <c r="A397" s="80"/>
      <c r="B397" s="60">
        <f t="shared" si="17"/>
        <v>44189</v>
      </c>
      <c r="C397" s="67" t="str">
        <f t="shared" si="16"/>
        <v>jeudi</v>
      </c>
    </row>
    <row r="398" spans="1:8" thickBot="1">
      <c r="A398" s="80"/>
      <c r="B398" s="60">
        <f t="shared" si="17"/>
        <v>44190</v>
      </c>
      <c r="C398" s="67" t="str">
        <f t="shared" si="16"/>
        <v>vendredi</v>
      </c>
    </row>
    <row r="399" spans="1:8" thickBot="1">
      <c r="A399" s="80"/>
      <c r="B399" s="60">
        <f t="shared" si="17"/>
        <v>44191</v>
      </c>
      <c r="C399" s="67" t="str">
        <f t="shared" si="16"/>
        <v>samedi</v>
      </c>
    </row>
    <row r="400" spans="1:8" thickBot="1">
      <c r="A400" s="80"/>
      <c r="B400" s="60">
        <f t="shared" si="17"/>
        <v>44192</v>
      </c>
      <c r="C400" s="67" t="str">
        <f t="shared" si="16"/>
        <v>dimanche</v>
      </c>
    </row>
    <row r="401" spans="1:8" thickBot="1">
      <c r="A401" s="80"/>
      <c r="B401" s="60">
        <f t="shared" si="17"/>
        <v>44193</v>
      </c>
      <c r="C401" s="67" t="str">
        <f t="shared" si="16"/>
        <v>lundi</v>
      </c>
    </row>
    <row r="402" spans="1:8" thickBot="1">
      <c r="A402" s="80"/>
      <c r="B402" s="60">
        <f t="shared" si="17"/>
        <v>44194</v>
      </c>
      <c r="C402" s="67" t="str">
        <f t="shared" si="16"/>
        <v>mardi</v>
      </c>
    </row>
    <row r="403" spans="1:8" thickBot="1">
      <c r="A403" s="80"/>
      <c r="B403" s="60">
        <f t="shared" si="17"/>
        <v>44195</v>
      </c>
      <c r="C403" s="67" t="str">
        <f t="shared" si="16"/>
        <v>mercredi</v>
      </c>
    </row>
    <row r="404" spans="1:8" thickBot="1">
      <c r="A404" s="80"/>
      <c r="B404" s="60">
        <f t="shared" si="17"/>
        <v>44196</v>
      </c>
      <c r="C404" s="67" t="str">
        <f t="shared" si="16"/>
        <v>jeudi</v>
      </c>
    </row>
    <row r="405" spans="1:8" thickBot="1">
      <c r="A405" s="80"/>
      <c r="B405" s="60">
        <f t="shared" si="17"/>
        <v>44197</v>
      </c>
      <c r="C405" s="67" t="str">
        <f t="shared" si="16"/>
        <v>vendredi</v>
      </c>
    </row>
    <row r="406" spans="1:8" thickBot="1">
      <c r="A406" s="80"/>
      <c r="B406" s="60">
        <f t="shared" si="17"/>
        <v>44198</v>
      </c>
      <c r="C406" s="67" t="str">
        <f t="shared" si="16"/>
        <v>samedi</v>
      </c>
    </row>
    <row r="407" spans="1:8" s="63" customFormat="1" thickBot="1">
      <c r="A407" s="80"/>
      <c r="B407" s="62">
        <f t="shared" si="17"/>
        <v>44199</v>
      </c>
      <c r="C407" s="68" t="str">
        <f t="shared" si="16"/>
        <v>dimanche</v>
      </c>
      <c r="F407" s="85"/>
      <c r="G407" s="85"/>
      <c r="H407" s="82"/>
    </row>
    <row r="408" spans="1:8" ht="16.5" thickTop="1" thickBot="1">
      <c r="A408" s="80"/>
      <c r="B408" s="64">
        <f t="shared" si="17"/>
        <v>44200</v>
      </c>
      <c r="C408" s="66" t="str">
        <f t="shared" si="16"/>
        <v>lundi</v>
      </c>
    </row>
    <row r="409" spans="1:8" thickBot="1">
      <c r="A409" s="80"/>
      <c r="B409" s="60">
        <f t="shared" si="17"/>
        <v>44201</v>
      </c>
      <c r="C409" s="67" t="str">
        <f t="shared" si="16"/>
        <v>mardi</v>
      </c>
    </row>
    <row r="410" spans="1:8" thickBot="1">
      <c r="A410" s="80"/>
      <c r="B410" s="60">
        <f t="shared" si="17"/>
        <v>44202</v>
      </c>
      <c r="C410" s="67" t="str">
        <f t="shared" si="16"/>
        <v>mercredi</v>
      </c>
    </row>
    <row r="411" spans="1:8" thickBot="1">
      <c r="A411" s="80"/>
      <c r="B411" s="60">
        <f t="shared" si="17"/>
        <v>44203</v>
      </c>
      <c r="C411" s="67" t="str">
        <f t="shared" si="16"/>
        <v>jeudi</v>
      </c>
    </row>
    <row r="412" spans="1:8" thickBot="1">
      <c r="A412" s="80"/>
      <c r="B412" s="60">
        <f t="shared" si="17"/>
        <v>44204</v>
      </c>
      <c r="C412" s="67" t="str">
        <f t="shared" si="16"/>
        <v>vendredi</v>
      </c>
    </row>
    <row r="413" spans="1:8" thickBot="1">
      <c r="A413" s="80"/>
      <c r="B413" s="60">
        <f t="shared" si="17"/>
        <v>44205</v>
      </c>
      <c r="C413" s="67" t="str">
        <f t="shared" si="16"/>
        <v>samedi</v>
      </c>
    </row>
    <row r="414" spans="1:8" thickBot="1">
      <c r="A414" s="80"/>
      <c r="B414" s="60">
        <f t="shared" si="17"/>
        <v>44206</v>
      </c>
      <c r="C414" s="67" t="str">
        <f t="shared" ref="C414:C477" si="18">IF(B414="","",TEXT(B414,"jjjj"))</f>
        <v>dimanche</v>
      </c>
    </row>
    <row r="415" spans="1:8" thickBot="1">
      <c r="A415" s="80"/>
      <c r="B415" s="60">
        <f t="shared" si="17"/>
        <v>44207</v>
      </c>
      <c r="C415" s="67" t="str">
        <f t="shared" si="18"/>
        <v>lundi</v>
      </c>
    </row>
    <row r="416" spans="1:8" thickBot="1">
      <c r="A416" s="80"/>
      <c r="B416" s="60">
        <f t="shared" si="17"/>
        <v>44208</v>
      </c>
      <c r="C416" s="67" t="str">
        <f t="shared" si="18"/>
        <v>mardi</v>
      </c>
    </row>
    <row r="417" spans="1:8" thickBot="1">
      <c r="A417" s="80"/>
      <c r="B417" s="60">
        <f t="shared" si="17"/>
        <v>44209</v>
      </c>
      <c r="C417" s="67" t="str">
        <f t="shared" si="18"/>
        <v>mercredi</v>
      </c>
    </row>
    <row r="418" spans="1:8" thickBot="1">
      <c r="A418" s="80"/>
      <c r="B418" s="60">
        <f t="shared" si="17"/>
        <v>44210</v>
      </c>
      <c r="C418" s="67" t="str">
        <f t="shared" si="18"/>
        <v>jeudi</v>
      </c>
    </row>
    <row r="419" spans="1:8" thickBot="1">
      <c r="A419" s="80"/>
      <c r="B419" s="60">
        <f t="shared" si="17"/>
        <v>44211</v>
      </c>
      <c r="C419" s="67" t="str">
        <f t="shared" si="18"/>
        <v>vendredi</v>
      </c>
    </row>
    <row r="420" spans="1:8" thickBot="1">
      <c r="A420" s="80"/>
      <c r="B420" s="60">
        <f t="shared" si="17"/>
        <v>44212</v>
      </c>
      <c r="C420" s="67" t="str">
        <f t="shared" si="18"/>
        <v>samedi</v>
      </c>
    </row>
    <row r="421" spans="1:8" s="63" customFormat="1" thickBot="1">
      <c r="A421" s="80"/>
      <c r="B421" s="62">
        <f t="shared" si="17"/>
        <v>44213</v>
      </c>
      <c r="C421" s="68" t="str">
        <f t="shared" si="18"/>
        <v>dimanche</v>
      </c>
      <c r="F421" s="85"/>
      <c r="G421" s="85"/>
      <c r="H421" s="82"/>
    </row>
    <row r="422" spans="1:8" ht="16.5" thickTop="1" thickBot="1">
      <c r="A422" s="80"/>
      <c r="B422" s="64">
        <f t="shared" si="17"/>
        <v>44214</v>
      </c>
      <c r="C422" s="66" t="str">
        <f t="shared" si="18"/>
        <v>lundi</v>
      </c>
    </row>
    <row r="423" spans="1:8" thickBot="1">
      <c r="A423" s="80"/>
      <c r="B423" s="60">
        <f t="shared" si="17"/>
        <v>44215</v>
      </c>
      <c r="C423" s="67" t="str">
        <f t="shared" si="18"/>
        <v>mardi</v>
      </c>
    </row>
    <row r="424" spans="1:8" thickBot="1">
      <c r="A424" s="80"/>
      <c r="B424" s="60">
        <f t="shared" si="17"/>
        <v>44216</v>
      </c>
      <c r="C424" s="67" t="str">
        <f t="shared" si="18"/>
        <v>mercredi</v>
      </c>
    </row>
    <row r="425" spans="1:8" thickBot="1">
      <c r="A425" s="80"/>
      <c r="B425" s="60">
        <f t="shared" si="17"/>
        <v>44217</v>
      </c>
      <c r="C425" s="67" t="str">
        <f t="shared" si="18"/>
        <v>jeudi</v>
      </c>
    </row>
    <row r="426" spans="1:8" thickBot="1">
      <c r="A426" s="80"/>
      <c r="B426" s="60">
        <f t="shared" si="17"/>
        <v>44218</v>
      </c>
      <c r="C426" s="67" t="str">
        <f t="shared" si="18"/>
        <v>vendredi</v>
      </c>
    </row>
    <row r="427" spans="1:8" thickBot="1">
      <c r="A427" s="80"/>
      <c r="B427" s="60">
        <f t="shared" si="17"/>
        <v>44219</v>
      </c>
      <c r="C427" s="67" t="str">
        <f t="shared" si="18"/>
        <v>samedi</v>
      </c>
    </row>
    <row r="428" spans="1:8" thickBot="1">
      <c r="A428" s="80"/>
      <c r="B428" s="60">
        <f t="shared" si="17"/>
        <v>44220</v>
      </c>
      <c r="C428" s="67" t="str">
        <f t="shared" si="18"/>
        <v>dimanche</v>
      </c>
    </row>
    <row r="429" spans="1:8" thickBot="1">
      <c r="A429" s="80"/>
      <c r="B429" s="60">
        <f t="shared" si="17"/>
        <v>44221</v>
      </c>
      <c r="C429" s="67" t="str">
        <f t="shared" si="18"/>
        <v>lundi</v>
      </c>
    </row>
    <row r="430" spans="1:8" thickBot="1">
      <c r="A430" s="80"/>
      <c r="B430" s="60">
        <f t="shared" si="17"/>
        <v>44222</v>
      </c>
      <c r="C430" s="67" t="str">
        <f t="shared" si="18"/>
        <v>mardi</v>
      </c>
    </row>
    <row r="431" spans="1:8" thickBot="1">
      <c r="A431" s="80"/>
      <c r="B431" s="60">
        <f t="shared" si="17"/>
        <v>44223</v>
      </c>
      <c r="C431" s="67" t="str">
        <f t="shared" si="18"/>
        <v>mercredi</v>
      </c>
    </row>
    <row r="432" spans="1:8" thickBot="1">
      <c r="A432" s="80"/>
      <c r="B432" s="60">
        <f t="shared" si="17"/>
        <v>44224</v>
      </c>
      <c r="C432" s="67" t="str">
        <f t="shared" si="18"/>
        <v>jeudi</v>
      </c>
    </row>
    <row r="433" spans="1:8" thickBot="1">
      <c r="A433" s="80"/>
      <c r="B433" s="60">
        <f t="shared" si="17"/>
        <v>44225</v>
      </c>
      <c r="C433" s="67" t="str">
        <f t="shared" si="18"/>
        <v>vendredi</v>
      </c>
    </row>
    <row r="434" spans="1:8" thickBot="1">
      <c r="A434" s="80"/>
      <c r="B434" s="60">
        <f t="shared" si="17"/>
        <v>44226</v>
      </c>
      <c r="C434" s="67" t="str">
        <f t="shared" si="18"/>
        <v>samedi</v>
      </c>
    </row>
    <row r="435" spans="1:8" s="63" customFormat="1" thickBot="1">
      <c r="A435" s="80"/>
      <c r="B435" s="62">
        <f t="shared" si="17"/>
        <v>44227</v>
      </c>
      <c r="C435" s="68" t="str">
        <f t="shared" si="18"/>
        <v>dimanche</v>
      </c>
      <c r="F435" s="85"/>
      <c r="G435" s="85"/>
      <c r="H435" s="82"/>
    </row>
    <row r="436" spans="1:8" ht="16.5" thickTop="1" thickBot="1">
      <c r="A436" s="80"/>
      <c r="B436" s="64">
        <f t="shared" si="17"/>
        <v>44228</v>
      </c>
      <c r="C436" s="66" t="str">
        <f t="shared" si="18"/>
        <v>lundi</v>
      </c>
    </row>
    <row r="437" spans="1:8" thickBot="1">
      <c r="A437" s="80"/>
      <c r="B437" s="60">
        <f t="shared" si="17"/>
        <v>44229</v>
      </c>
      <c r="C437" s="67" t="str">
        <f t="shared" si="18"/>
        <v>mardi</v>
      </c>
    </row>
    <row r="438" spans="1:8" thickBot="1">
      <c r="A438" s="80"/>
      <c r="B438" s="60">
        <f t="shared" si="17"/>
        <v>44230</v>
      </c>
      <c r="C438" s="67" t="str">
        <f t="shared" si="18"/>
        <v>mercredi</v>
      </c>
    </row>
    <row r="439" spans="1:8" thickBot="1">
      <c r="A439" s="80"/>
      <c r="B439" s="60">
        <f t="shared" si="17"/>
        <v>44231</v>
      </c>
      <c r="C439" s="67" t="str">
        <f t="shared" si="18"/>
        <v>jeudi</v>
      </c>
    </row>
    <row r="440" spans="1:8" thickBot="1">
      <c r="A440" s="80"/>
      <c r="B440" s="60">
        <f t="shared" si="17"/>
        <v>44232</v>
      </c>
      <c r="C440" s="67" t="str">
        <f t="shared" si="18"/>
        <v>vendredi</v>
      </c>
    </row>
    <row r="441" spans="1:8" thickBot="1">
      <c r="A441" s="80"/>
      <c r="B441" s="60">
        <f t="shared" si="17"/>
        <v>44233</v>
      </c>
      <c r="C441" s="67" t="str">
        <f t="shared" si="18"/>
        <v>samedi</v>
      </c>
    </row>
    <row r="442" spans="1:8" thickBot="1">
      <c r="A442" s="80"/>
      <c r="B442" s="60">
        <f t="shared" si="17"/>
        <v>44234</v>
      </c>
      <c r="C442" s="67" t="str">
        <f t="shared" si="18"/>
        <v>dimanche</v>
      </c>
    </row>
    <row r="443" spans="1:8" thickBot="1">
      <c r="A443" s="80"/>
      <c r="B443" s="60">
        <f t="shared" si="17"/>
        <v>44235</v>
      </c>
      <c r="C443" s="67" t="str">
        <f t="shared" si="18"/>
        <v>lundi</v>
      </c>
    </row>
    <row r="444" spans="1:8" thickBot="1">
      <c r="A444" s="80"/>
      <c r="B444" s="60">
        <f t="shared" si="17"/>
        <v>44236</v>
      </c>
      <c r="C444" s="67" t="str">
        <f t="shared" si="18"/>
        <v>mardi</v>
      </c>
    </row>
    <row r="445" spans="1:8" thickBot="1">
      <c r="A445" s="80"/>
      <c r="B445" s="60">
        <f t="shared" si="17"/>
        <v>44237</v>
      </c>
      <c r="C445" s="67" t="str">
        <f t="shared" si="18"/>
        <v>mercredi</v>
      </c>
    </row>
    <row r="446" spans="1:8" thickBot="1">
      <c r="A446" s="80"/>
      <c r="B446" s="60">
        <f t="shared" si="17"/>
        <v>44238</v>
      </c>
      <c r="C446" s="67" t="str">
        <f t="shared" si="18"/>
        <v>jeudi</v>
      </c>
    </row>
    <row r="447" spans="1:8" thickBot="1">
      <c r="A447" s="80"/>
      <c r="B447" s="60">
        <f t="shared" si="17"/>
        <v>44239</v>
      </c>
      <c r="C447" s="67" t="str">
        <f t="shared" si="18"/>
        <v>vendredi</v>
      </c>
    </row>
    <row r="448" spans="1:8" thickBot="1">
      <c r="A448" s="80"/>
      <c r="B448" s="60">
        <f t="shared" si="17"/>
        <v>44240</v>
      </c>
      <c r="C448" s="67" t="str">
        <f t="shared" si="18"/>
        <v>samedi</v>
      </c>
    </row>
    <row r="449" spans="1:8" s="63" customFormat="1" thickBot="1">
      <c r="A449" s="80"/>
      <c r="B449" s="62">
        <f t="shared" si="17"/>
        <v>44241</v>
      </c>
      <c r="C449" s="68" t="str">
        <f t="shared" si="18"/>
        <v>dimanche</v>
      </c>
      <c r="F449" s="85"/>
      <c r="G449" s="85"/>
      <c r="H449" s="82"/>
    </row>
    <row r="450" spans="1:8" ht="16.5" thickTop="1" thickBot="1">
      <c r="A450" s="80"/>
      <c r="B450" s="64">
        <f t="shared" si="17"/>
        <v>44242</v>
      </c>
      <c r="C450" s="66" t="str">
        <f t="shared" si="18"/>
        <v>lundi</v>
      </c>
    </row>
    <row r="451" spans="1:8" thickBot="1">
      <c r="A451" s="80"/>
      <c r="B451" s="60">
        <f t="shared" si="17"/>
        <v>44243</v>
      </c>
      <c r="C451" s="67" t="str">
        <f t="shared" si="18"/>
        <v>mardi</v>
      </c>
    </row>
    <row r="452" spans="1:8" thickBot="1">
      <c r="A452" s="80"/>
      <c r="B452" s="60">
        <f t="shared" ref="B452:B515" si="19">IF(B451="","",B451+1)</f>
        <v>44244</v>
      </c>
      <c r="C452" s="67" t="str">
        <f t="shared" si="18"/>
        <v>mercredi</v>
      </c>
    </row>
    <row r="453" spans="1:8" thickBot="1">
      <c r="A453" s="80"/>
      <c r="B453" s="60">
        <f t="shared" si="19"/>
        <v>44245</v>
      </c>
      <c r="C453" s="67" t="str">
        <f t="shared" si="18"/>
        <v>jeudi</v>
      </c>
    </row>
    <row r="454" spans="1:8" thickBot="1">
      <c r="A454" s="80"/>
      <c r="B454" s="60">
        <f t="shared" si="19"/>
        <v>44246</v>
      </c>
      <c r="C454" s="67" t="str">
        <f t="shared" si="18"/>
        <v>vendredi</v>
      </c>
    </row>
    <row r="455" spans="1:8" thickBot="1">
      <c r="A455" s="80"/>
      <c r="B455" s="60">
        <f t="shared" si="19"/>
        <v>44247</v>
      </c>
      <c r="C455" s="67" t="str">
        <f t="shared" si="18"/>
        <v>samedi</v>
      </c>
    </row>
    <row r="456" spans="1:8" thickBot="1">
      <c r="A456" s="80"/>
      <c r="B456" s="60">
        <f t="shared" si="19"/>
        <v>44248</v>
      </c>
      <c r="C456" s="67" t="str">
        <f t="shared" si="18"/>
        <v>dimanche</v>
      </c>
    </row>
    <row r="457" spans="1:8" thickBot="1">
      <c r="A457" s="80"/>
      <c r="B457" s="60">
        <f t="shared" si="19"/>
        <v>44249</v>
      </c>
      <c r="C457" s="67" t="str">
        <f t="shared" si="18"/>
        <v>lundi</v>
      </c>
    </row>
    <row r="458" spans="1:8" thickBot="1">
      <c r="A458" s="80"/>
      <c r="B458" s="60">
        <f t="shared" si="19"/>
        <v>44250</v>
      </c>
      <c r="C458" s="67" t="str">
        <f t="shared" si="18"/>
        <v>mardi</v>
      </c>
    </row>
    <row r="459" spans="1:8" thickBot="1">
      <c r="A459" s="80"/>
      <c r="B459" s="60">
        <f t="shared" si="19"/>
        <v>44251</v>
      </c>
      <c r="C459" s="67" t="str">
        <f t="shared" si="18"/>
        <v>mercredi</v>
      </c>
    </row>
    <row r="460" spans="1:8" thickBot="1">
      <c r="A460" s="80"/>
      <c r="B460" s="60">
        <f t="shared" si="19"/>
        <v>44252</v>
      </c>
      <c r="C460" s="67" t="str">
        <f t="shared" si="18"/>
        <v>jeudi</v>
      </c>
    </row>
    <row r="461" spans="1:8" thickBot="1">
      <c r="A461" s="80"/>
      <c r="B461" s="60">
        <f t="shared" si="19"/>
        <v>44253</v>
      </c>
      <c r="C461" s="67" t="str">
        <f t="shared" si="18"/>
        <v>vendredi</v>
      </c>
    </row>
    <row r="462" spans="1:8" thickBot="1">
      <c r="A462" s="80"/>
      <c r="B462" s="60">
        <f t="shared" si="19"/>
        <v>44254</v>
      </c>
      <c r="C462" s="67" t="str">
        <f t="shared" si="18"/>
        <v>samedi</v>
      </c>
    </row>
    <row r="463" spans="1:8" s="63" customFormat="1" thickBot="1">
      <c r="A463" s="80"/>
      <c r="B463" s="62">
        <f t="shared" si="19"/>
        <v>44255</v>
      </c>
      <c r="C463" s="68" t="str">
        <f t="shared" si="18"/>
        <v>dimanche</v>
      </c>
      <c r="F463" s="85"/>
      <c r="G463" s="85"/>
      <c r="H463" s="82"/>
    </row>
    <row r="464" spans="1:8" ht="16.5" thickTop="1" thickBot="1">
      <c r="A464" s="80"/>
      <c r="B464" s="64">
        <f t="shared" si="19"/>
        <v>44256</v>
      </c>
      <c r="C464" s="66" t="str">
        <f t="shared" si="18"/>
        <v>lundi</v>
      </c>
    </row>
    <row r="465" spans="1:8" thickBot="1">
      <c r="A465" s="80"/>
      <c r="B465" s="60">
        <f t="shared" si="19"/>
        <v>44257</v>
      </c>
      <c r="C465" s="67" t="str">
        <f t="shared" si="18"/>
        <v>mardi</v>
      </c>
    </row>
    <row r="466" spans="1:8" thickBot="1">
      <c r="A466" s="80"/>
      <c r="B466" s="60">
        <f t="shared" si="19"/>
        <v>44258</v>
      </c>
      <c r="C466" s="67" t="str">
        <f t="shared" si="18"/>
        <v>mercredi</v>
      </c>
    </row>
    <row r="467" spans="1:8" thickBot="1">
      <c r="A467" s="80"/>
      <c r="B467" s="60">
        <f t="shared" si="19"/>
        <v>44259</v>
      </c>
      <c r="C467" s="67" t="str">
        <f t="shared" si="18"/>
        <v>jeudi</v>
      </c>
    </row>
    <row r="468" spans="1:8" thickBot="1">
      <c r="A468" s="80"/>
      <c r="B468" s="60">
        <f t="shared" si="19"/>
        <v>44260</v>
      </c>
      <c r="C468" s="67" t="str">
        <f t="shared" si="18"/>
        <v>vendredi</v>
      </c>
    </row>
    <row r="469" spans="1:8" thickBot="1">
      <c r="A469" s="80"/>
      <c r="B469" s="60">
        <f t="shared" si="19"/>
        <v>44261</v>
      </c>
      <c r="C469" s="67" t="str">
        <f t="shared" si="18"/>
        <v>samedi</v>
      </c>
    </row>
    <row r="470" spans="1:8" thickBot="1">
      <c r="A470" s="80"/>
      <c r="B470" s="60">
        <f t="shared" si="19"/>
        <v>44262</v>
      </c>
      <c r="C470" s="67" t="str">
        <f t="shared" si="18"/>
        <v>dimanche</v>
      </c>
    </row>
    <row r="471" spans="1:8" thickBot="1">
      <c r="A471" s="80"/>
      <c r="B471" s="60">
        <f t="shared" si="19"/>
        <v>44263</v>
      </c>
      <c r="C471" s="67" t="str">
        <f t="shared" si="18"/>
        <v>lundi</v>
      </c>
    </row>
    <row r="472" spans="1:8" thickBot="1">
      <c r="A472" s="80"/>
      <c r="B472" s="60">
        <f t="shared" si="19"/>
        <v>44264</v>
      </c>
      <c r="C472" s="67" t="str">
        <f t="shared" si="18"/>
        <v>mardi</v>
      </c>
    </row>
    <row r="473" spans="1:8" thickBot="1">
      <c r="A473" s="80"/>
      <c r="B473" s="60">
        <f t="shared" si="19"/>
        <v>44265</v>
      </c>
      <c r="C473" s="67" t="str">
        <f t="shared" si="18"/>
        <v>mercredi</v>
      </c>
    </row>
    <row r="474" spans="1:8" thickBot="1">
      <c r="A474" s="80"/>
      <c r="B474" s="60">
        <f t="shared" si="19"/>
        <v>44266</v>
      </c>
      <c r="C474" s="67" t="str">
        <f t="shared" si="18"/>
        <v>jeudi</v>
      </c>
    </row>
    <row r="475" spans="1:8" thickBot="1">
      <c r="A475" s="80"/>
      <c r="B475" s="60">
        <f t="shared" si="19"/>
        <v>44267</v>
      </c>
      <c r="C475" s="67" t="str">
        <f t="shared" si="18"/>
        <v>vendredi</v>
      </c>
    </row>
    <row r="476" spans="1:8" thickBot="1">
      <c r="A476" s="80"/>
      <c r="B476" s="60">
        <f t="shared" si="19"/>
        <v>44268</v>
      </c>
      <c r="C476" s="67" t="str">
        <f t="shared" si="18"/>
        <v>samedi</v>
      </c>
    </row>
    <row r="477" spans="1:8" s="63" customFormat="1" thickBot="1">
      <c r="A477" s="80"/>
      <c r="B477" s="62">
        <f t="shared" si="19"/>
        <v>44269</v>
      </c>
      <c r="C477" s="68" t="str">
        <f t="shared" si="18"/>
        <v>dimanche</v>
      </c>
      <c r="F477" s="85"/>
      <c r="G477" s="85"/>
      <c r="H477" s="82"/>
    </row>
    <row r="478" spans="1:8" ht="16.5" thickTop="1" thickBot="1">
      <c r="A478" s="80"/>
      <c r="B478" s="64">
        <f t="shared" si="19"/>
        <v>44270</v>
      </c>
      <c r="C478" s="66" t="str">
        <f t="shared" ref="C478:C541" si="20">IF(B478="","",TEXT(B478,"jjjj"))</f>
        <v>lundi</v>
      </c>
    </row>
    <row r="479" spans="1:8" thickBot="1">
      <c r="A479" s="80"/>
      <c r="B479" s="60">
        <f t="shared" si="19"/>
        <v>44271</v>
      </c>
      <c r="C479" s="67" t="str">
        <f t="shared" si="20"/>
        <v>mardi</v>
      </c>
    </row>
    <row r="480" spans="1:8" thickBot="1">
      <c r="A480" s="80"/>
      <c r="B480" s="60">
        <f t="shared" si="19"/>
        <v>44272</v>
      </c>
      <c r="C480" s="67" t="str">
        <f t="shared" si="20"/>
        <v>mercredi</v>
      </c>
    </row>
    <row r="481" spans="1:8" thickBot="1">
      <c r="A481" s="80"/>
      <c r="B481" s="60">
        <f t="shared" si="19"/>
        <v>44273</v>
      </c>
      <c r="C481" s="67" t="str">
        <f t="shared" si="20"/>
        <v>jeudi</v>
      </c>
    </row>
    <row r="482" spans="1:8" thickBot="1">
      <c r="A482" s="80"/>
      <c r="B482" s="60">
        <f t="shared" si="19"/>
        <v>44274</v>
      </c>
      <c r="C482" s="67" t="str">
        <f t="shared" si="20"/>
        <v>vendredi</v>
      </c>
    </row>
    <row r="483" spans="1:8" thickBot="1">
      <c r="A483" s="80"/>
      <c r="B483" s="60">
        <f t="shared" si="19"/>
        <v>44275</v>
      </c>
      <c r="C483" s="67" t="str">
        <f t="shared" si="20"/>
        <v>samedi</v>
      </c>
    </row>
    <row r="484" spans="1:8" thickBot="1">
      <c r="A484" s="80"/>
      <c r="B484" s="60">
        <f t="shared" si="19"/>
        <v>44276</v>
      </c>
      <c r="C484" s="67" t="str">
        <f t="shared" si="20"/>
        <v>dimanche</v>
      </c>
    </row>
    <row r="485" spans="1:8" thickBot="1">
      <c r="A485" s="80"/>
      <c r="B485" s="60">
        <f t="shared" si="19"/>
        <v>44277</v>
      </c>
      <c r="C485" s="67" t="str">
        <f t="shared" si="20"/>
        <v>lundi</v>
      </c>
    </row>
    <row r="486" spans="1:8" thickBot="1">
      <c r="A486" s="80"/>
      <c r="B486" s="60">
        <f t="shared" si="19"/>
        <v>44278</v>
      </c>
      <c r="C486" s="67" t="str">
        <f t="shared" si="20"/>
        <v>mardi</v>
      </c>
    </row>
    <row r="487" spans="1:8" thickBot="1">
      <c r="A487" s="80"/>
      <c r="B487" s="60">
        <f t="shared" si="19"/>
        <v>44279</v>
      </c>
      <c r="C487" s="67" t="str">
        <f t="shared" si="20"/>
        <v>mercredi</v>
      </c>
    </row>
    <row r="488" spans="1:8" thickBot="1">
      <c r="A488" s="80"/>
      <c r="B488" s="60">
        <f t="shared" si="19"/>
        <v>44280</v>
      </c>
      <c r="C488" s="67" t="str">
        <f t="shared" si="20"/>
        <v>jeudi</v>
      </c>
    </row>
    <row r="489" spans="1:8" thickBot="1">
      <c r="A489" s="80"/>
      <c r="B489" s="60">
        <f t="shared" si="19"/>
        <v>44281</v>
      </c>
      <c r="C489" s="67" t="str">
        <f t="shared" si="20"/>
        <v>vendredi</v>
      </c>
    </row>
    <row r="490" spans="1:8" thickBot="1">
      <c r="A490" s="80"/>
      <c r="B490" s="60">
        <f t="shared" si="19"/>
        <v>44282</v>
      </c>
      <c r="C490" s="67" t="str">
        <f t="shared" si="20"/>
        <v>samedi</v>
      </c>
    </row>
    <row r="491" spans="1:8" s="63" customFormat="1" thickBot="1">
      <c r="A491" s="80"/>
      <c r="B491" s="62">
        <f t="shared" si="19"/>
        <v>44283</v>
      </c>
      <c r="C491" s="68" t="str">
        <f t="shared" si="20"/>
        <v>dimanche</v>
      </c>
      <c r="F491" s="85"/>
      <c r="G491" s="85"/>
      <c r="H491" s="82"/>
    </row>
    <row r="492" spans="1:8" ht="16.5" thickTop="1" thickBot="1">
      <c r="A492" s="80"/>
      <c r="B492" s="64">
        <f t="shared" si="19"/>
        <v>44284</v>
      </c>
      <c r="C492" s="66" t="str">
        <f t="shared" si="20"/>
        <v>lundi</v>
      </c>
    </row>
    <row r="493" spans="1:8" thickBot="1">
      <c r="A493" s="80"/>
      <c r="B493" s="60">
        <f t="shared" si="19"/>
        <v>44285</v>
      </c>
      <c r="C493" s="67" t="str">
        <f t="shared" si="20"/>
        <v>mardi</v>
      </c>
    </row>
    <row r="494" spans="1:8" thickBot="1">
      <c r="A494" s="80"/>
      <c r="B494" s="60">
        <f t="shared" si="19"/>
        <v>44286</v>
      </c>
      <c r="C494" s="67" t="str">
        <f t="shared" si="20"/>
        <v>mercredi</v>
      </c>
    </row>
    <row r="495" spans="1:8" thickBot="1">
      <c r="A495" s="80"/>
      <c r="B495" s="60">
        <f t="shared" si="19"/>
        <v>44287</v>
      </c>
      <c r="C495" s="67" t="str">
        <f t="shared" si="20"/>
        <v>jeudi</v>
      </c>
    </row>
    <row r="496" spans="1:8" thickBot="1">
      <c r="A496" s="80"/>
      <c r="B496" s="60">
        <f t="shared" si="19"/>
        <v>44288</v>
      </c>
      <c r="C496" s="67" t="str">
        <f t="shared" si="20"/>
        <v>vendredi</v>
      </c>
    </row>
    <row r="497" spans="1:8" thickBot="1">
      <c r="A497" s="80"/>
      <c r="B497" s="60">
        <f t="shared" si="19"/>
        <v>44289</v>
      </c>
      <c r="C497" s="67" t="str">
        <f t="shared" si="20"/>
        <v>samedi</v>
      </c>
    </row>
    <row r="498" spans="1:8" thickBot="1">
      <c r="A498" s="80"/>
      <c r="B498" s="60">
        <f t="shared" si="19"/>
        <v>44290</v>
      </c>
      <c r="C498" s="67" t="str">
        <f t="shared" si="20"/>
        <v>dimanche</v>
      </c>
    </row>
    <row r="499" spans="1:8" thickBot="1">
      <c r="A499" s="80"/>
      <c r="B499" s="60">
        <f t="shared" si="19"/>
        <v>44291</v>
      </c>
      <c r="C499" s="67" t="str">
        <f t="shared" si="20"/>
        <v>lundi</v>
      </c>
    </row>
    <row r="500" spans="1:8" thickBot="1">
      <c r="A500" s="80"/>
      <c r="B500" s="60">
        <f t="shared" si="19"/>
        <v>44292</v>
      </c>
      <c r="C500" s="67" t="str">
        <f t="shared" si="20"/>
        <v>mardi</v>
      </c>
    </row>
    <row r="501" spans="1:8" thickBot="1">
      <c r="A501" s="80"/>
      <c r="B501" s="60">
        <f t="shared" si="19"/>
        <v>44293</v>
      </c>
      <c r="C501" s="67" t="str">
        <f t="shared" si="20"/>
        <v>mercredi</v>
      </c>
    </row>
    <row r="502" spans="1:8" thickBot="1">
      <c r="A502" s="80"/>
      <c r="B502" s="60">
        <f t="shared" si="19"/>
        <v>44294</v>
      </c>
      <c r="C502" s="67" t="str">
        <f t="shared" si="20"/>
        <v>jeudi</v>
      </c>
    </row>
    <row r="503" spans="1:8" thickBot="1">
      <c r="A503" s="80"/>
      <c r="B503" s="60">
        <f t="shared" si="19"/>
        <v>44295</v>
      </c>
      <c r="C503" s="67" t="str">
        <f t="shared" si="20"/>
        <v>vendredi</v>
      </c>
    </row>
    <row r="504" spans="1:8" thickBot="1">
      <c r="A504" s="80"/>
      <c r="B504" s="60">
        <f t="shared" si="19"/>
        <v>44296</v>
      </c>
      <c r="C504" s="67" t="str">
        <f t="shared" si="20"/>
        <v>samedi</v>
      </c>
    </row>
    <row r="505" spans="1:8" s="63" customFormat="1" thickBot="1">
      <c r="A505" s="80"/>
      <c r="B505" s="62">
        <f t="shared" si="19"/>
        <v>44297</v>
      </c>
      <c r="C505" s="68" t="str">
        <f t="shared" si="20"/>
        <v>dimanche</v>
      </c>
      <c r="F505" s="85"/>
      <c r="G505" s="85"/>
      <c r="H505" s="82"/>
    </row>
    <row r="506" spans="1:8" ht="16.5" thickTop="1" thickBot="1">
      <c r="A506" s="80"/>
      <c r="B506" s="64">
        <f t="shared" si="19"/>
        <v>44298</v>
      </c>
      <c r="C506" s="66" t="str">
        <f t="shared" si="20"/>
        <v>lundi</v>
      </c>
    </row>
    <row r="507" spans="1:8" thickBot="1">
      <c r="A507" s="80"/>
      <c r="B507" s="60">
        <f t="shared" si="19"/>
        <v>44299</v>
      </c>
      <c r="C507" s="67" t="str">
        <f t="shared" si="20"/>
        <v>mardi</v>
      </c>
    </row>
    <row r="508" spans="1:8" thickBot="1">
      <c r="A508" s="80"/>
      <c r="B508" s="60">
        <f t="shared" si="19"/>
        <v>44300</v>
      </c>
      <c r="C508" s="67" t="str">
        <f t="shared" si="20"/>
        <v>mercredi</v>
      </c>
    </row>
    <row r="509" spans="1:8" thickBot="1">
      <c r="A509" s="80"/>
      <c r="B509" s="60">
        <f t="shared" si="19"/>
        <v>44301</v>
      </c>
      <c r="C509" s="67" t="str">
        <f t="shared" si="20"/>
        <v>jeudi</v>
      </c>
    </row>
    <row r="510" spans="1:8" thickBot="1">
      <c r="A510" s="80"/>
      <c r="B510" s="60">
        <f t="shared" si="19"/>
        <v>44302</v>
      </c>
      <c r="C510" s="67" t="str">
        <f t="shared" si="20"/>
        <v>vendredi</v>
      </c>
    </row>
    <row r="511" spans="1:8" thickBot="1">
      <c r="A511" s="80"/>
      <c r="B511" s="60">
        <f t="shared" si="19"/>
        <v>44303</v>
      </c>
      <c r="C511" s="67" t="str">
        <f t="shared" si="20"/>
        <v>samedi</v>
      </c>
    </row>
    <row r="512" spans="1:8" thickBot="1">
      <c r="A512" s="80"/>
      <c r="B512" s="60">
        <f t="shared" si="19"/>
        <v>44304</v>
      </c>
      <c r="C512" s="67" t="str">
        <f t="shared" si="20"/>
        <v>dimanche</v>
      </c>
    </row>
    <row r="513" spans="1:8" thickBot="1">
      <c r="A513" s="80"/>
      <c r="B513" s="60">
        <f t="shared" si="19"/>
        <v>44305</v>
      </c>
      <c r="C513" s="67" t="str">
        <f t="shared" si="20"/>
        <v>lundi</v>
      </c>
    </row>
    <row r="514" spans="1:8" thickBot="1">
      <c r="A514" s="80"/>
      <c r="B514" s="60">
        <f t="shared" si="19"/>
        <v>44306</v>
      </c>
      <c r="C514" s="67" t="str">
        <f t="shared" si="20"/>
        <v>mardi</v>
      </c>
    </row>
    <row r="515" spans="1:8" thickBot="1">
      <c r="A515" s="80"/>
      <c r="B515" s="60">
        <f t="shared" si="19"/>
        <v>44307</v>
      </c>
      <c r="C515" s="67" t="str">
        <f t="shared" si="20"/>
        <v>mercredi</v>
      </c>
    </row>
    <row r="516" spans="1:8" thickBot="1">
      <c r="A516" s="80"/>
      <c r="B516" s="60">
        <f t="shared" ref="B516:B579" si="21">IF(B515="","",B515+1)</f>
        <v>44308</v>
      </c>
      <c r="C516" s="67" t="str">
        <f t="shared" si="20"/>
        <v>jeudi</v>
      </c>
    </row>
    <row r="517" spans="1:8" thickBot="1">
      <c r="A517" s="80"/>
      <c r="B517" s="60">
        <f t="shared" si="21"/>
        <v>44309</v>
      </c>
      <c r="C517" s="67" t="str">
        <f t="shared" si="20"/>
        <v>vendredi</v>
      </c>
    </row>
    <row r="518" spans="1:8" thickBot="1">
      <c r="A518" s="80"/>
      <c r="B518" s="60">
        <f t="shared" si="21"/>
        <v>44310</v>
      </c>
      <c r="C518" s="67" t="str">
        <f t="shared" si="20"/>
        <v>samedi</v>
      </c>
    </row>
    <row r="519" spans="1:8" s="63" customFormat="1" thickBot="1">
      <c r="A519" s="80"/>
      <c r="B519" s="62">
        <f t="shared" si="21"/>
        <v>44311</v>
      </c>
      <c r="C519" s="68" t="str">
        <f t="shared" si="20"/>
        <v>dimanche</v>
      </c>
      <c r="F519" s="85"/>
      <c r="G519" s="85"/>
      <c r="H519" s="82"/>
    </row>
    <row r="520" spans="1:8" ht="16.5" thickTop="1" thickBot="1">
      <c r="A520" s="80"/>
      <c r="B520" s="64">
        <f t="shared" si="21"/>
        <v>44312</v>
      </c>
      <c r="C520" s="66" t="str">
        <f t="shared" si="20"/>
        <v>lundi</v>
      </c>
    </row>
    <row r="521" spans="1:8" thickBot="1">
      <c r="A521" s="80"/>
      <c r="B521" s="60">
        <f t="shared" si="21"/>
        <v>44313</v>
      </c>
      <c r="C521" s="67" t="str">
        <f t="shared" si="20"/>
        <v>mardi</v>
      </c>
    </row>
    <row r="522" spans="1:8" thickBot="1">
      <c r="A522" s="80"/>
      <c r="B522" s="60">
        <f t="shared" si="21"/>
        <v>44314</v>
      </c>
      <c r="C522" s="67" t="str">
        <f t="shared" si="20"/>
        <v>mercredi</v>
      </c>
    </row>
    <row r="523" spans="1:8" thickBot="1">
      <c r="A523" s="80"/>
      <c r="B523" s="60">
        <f t="shared" si="21"/>
        <v>44315</v>
      </c>
      <c r="C523" s="67" t="str">
        <f t="shared" si="20"/>
        <v>jeudi</v>
      </c>
    </row>
    <row r="524" spans="1:8" thickBot="1">
      <c r="A524" s="80"/>
      <c r="B524" s="60">
        <f t="shared" si="21"/>
        <v>44316</v>
      </c>
      <c r="C524" s="67" t="str">
        <f t="shared" si="20"/>
        <v>vendredi</v>
      </c>
    </row>
    <row r="525" spans="1:8" thickBot="1">
      <c r="A525" s="80"/>
      <c r="B525" s="60">
        <f t="shared" si="21"/>
        <v>44317</v>
      </c>
      <c r="C525" s="67" t="str">
        <f t="shared" si="20"/>
        <v>samedi</v>
      </c>
    </row>
    <row r="526" spans="1:8" thickBot="1">
      <c r="A526" s="80"/>
      <c r="B526" s="60">
        <f t="shared" si="21"/>
        <v>44318</v>
      </c>
      <c r="C526" s="67" t="str">
        <f t="shared" si="20"/>
        <v>dimanche</v>
      </c>
    </row>
    <row r="527" spans="1:8" thickBot="1">
      <c r="A527" s="80"/>
      <c r="B527" s="60">
        <f t="shared" si="21"/>
        <v>44319</v>
      </c>
      <c r="C527" s="67" t="str">
        <f t="shared" si="20"/>
        <v>lundi</v>
      </c>
    </row>
    <row r="528" spans="1:8" thickBot="1">
      <c r="A528" s="80"/>
      <c r="B528" s="60">
        <f t="shared" si="21"/>
        <v>44320</v>
      </c>
      <c r="C528" s="67" t="str">
        <f t="shared" si="20"/>
        <v>mardi</v>
      </c>
    </row>
    <row r="529" spans="1:8" thickBot="1">
      <c r="A529" s="80"/>
      <c r="B529" s="60">
        <f t="shared" si="21"/>
        <v>44321</v>
      </c>
      <c r="C529" s="67" t="str">
        <f t="shared" si="20"/>
        <v>mercredi</v>
      </c>
    </row>
    <row r="530" spans="1:8" thickBot="1">
      <c r="A530" s="80"/>
      <c r="B530" s="60">
        <f t="shared" si="21"/>
        <v>44322</v>
      </c>
      <c r="C530" s="67" t="str">
        <f t="shared" si="20"/>
        <v>jeudi</v>
      </c>
    </row>
    <row r="531" spans="1:8" thickBot="1">
      <c r="A531" s="80"/>
      <c r="B531" s="60">
        <f t="shared" si="21"/>
        <v>44323</v>
      </c>
      <c r="C531" s="67" t="str">
        <f t="shared" si="20"/>
        <v>vendredi</v>
      </c>
    </row>
    <row r="532" spans="1:8" thickBot="1">
      <c r="A532" s="80"/>
      <c r="B532" s="60">
        <f t="shared" si="21"/>
        <v>44324</v>
      </c>
      <c r="C532" s="67" t="str">
        <f t="shared" si="20"/>
        <v>samedi</v>
      </c>
    </row>
    <row r="533" spans="1:8" s="63" customFormat="1" thickBot="1">
      <c r="A533" s="80"/>
      <c r="B533" s="62">
        <f t="shared" si="21"/>
        <v>44325</v>
      </c>
      <c r="C533" s="68" t="str">
        <f t="shared" si="20"/>
        <v>dimanche</v>
      </c>
      <c r="F533" s="85"/>
      <c r="G533" s="85"/>
      <c r="H533" s="82"/>
    </row>
    <row r="534" spans="1:8" ht="16.5" thickTop="1" thickBot="1">
      <c r="A534" s="80"/>
      <c r="B534" s="64">
        <f t="shared" si="21"/>
        <v>44326</v>
      </c>
      <c r="C534" s="66" t="str">
        <f t="shared" si="20"/>
        <v>lundi</v>
      </c>
    </row>
    <row r="535" spans="1:8" thickBot="1">
      <c r="A535" s="80"/>
      <c r="B535" s="60">
        <f t="shared" si="21"/>
        <v>44327</v>
      </c>
      <c r="C535" s="67" t="str">
        <f t="shared" si="20"/>
        <v>mardi</v>
      </c>
    </row>
    <row r="536" spans="1:8" thickBot="1">
      <c r="A536" s="80"/>
      <c r="B536" s="60">
        <f t="shared" si="21"/>
        <v>44328</v>
      </c>
      <c r="C536" s="67" t="str">
        <f t="shared" si="20"/>
        <v>mercredi</v>
      </c>
    </row>
    <row r="537" spans="1:8" thickBot="1">
      <c r="A537" s="80"/>
      <c r="B537" s="60">
        <f t="shared" si="21"/>
        <v>44329</v>
      </c>
      <c r="C537" s="67" t="str">
        <f t="shared" si="20"/>
        <v>jeudi</v>
      </c>
    </row>
    <row r="538" spans="1:8" thickBot="1">
      <c r="A538" s="80"/>
      <c r="B538" s="60">
        <f t="shared" si="21"/>
        <v>44330</v>
      </c>
      <c r="C538" s="67" t="str">
        <f t="shared" si="20"/>
        <v>vendredi</v>
      </c>
    </row>
    <row r="539" spans="1:8" thickBot="1">
      <c r="A539" s="80"/>
      <c r="B539" s="60">
        <f t="shared" si="21"/>
        <v>44331</v>
      </c>
      <c r="C539" s="67" t="str">
        <f t="shared" si="20"/>
        <v>samedi</v>
      </c>
    </row>
    <row r="540" spans="1:8" thickBot="1">
      <c r="A540" s="80"/>
      <c r="B540" s="60">
        <f t="shared" si="21"/>
        <v>44332</v>
      </c>
      <c r="C540" s="67" t="str">
        <f t="shared" si="20"/>
        <v>dimanche</v>
      </c>
    </row>
    <row r="541" spans="1:8" thickBot="1">
      <c r="A541" s="80"/>
      <c r="B541" s="60">
        <f t="shared" si="21"/>
        <v>44333</v>
      </c>
      <c r="C541" s="67" t="str">
        <f t="shared" si="20"/>
        <v>lundi</v>
      </c>
    </row>
    <row r="542" spans="1:8" thickBot="1">
      <c r="A542" s="80"/>
      <c r="B542" s="60">
        <f t="shared" si="21"/>
        <v>44334</v>
      </c>
      <c r="C542" s="67" t="str">
        <f t="shared" ref="C542:C605" si="22">IF(B542="","",TEXT(B542,"jjjj"))</f>
        <v>mardi</v>
      </c>
    </row>
    <row r="543" spans="1:8" thickBot="1">
      <c r="A543" s="80"/>
      <c r="B543" s="60">
        <f t="shared" si="21"/>
        <v>44335</v>
      </c>
      <c r="C543" s="67" t="str">
        <f t="shared" si="22"/>
        <v>mercredi</v>
      </c>
    </row>
    <row r="544" spans="1:8" thickBot="1">
      <c r="A544" s="80"/>
      <c r="B544" s="60">
        <f t="shared" si="21"/>
        <v>44336</v>
      </c>
      <c r="C544" s="67" t="str">
        <f t="shared" si="22"/>
        <v>jeudi</v>
      </c>
    </row>
    <row r="545" spans="1:8" thickBot="1">
      <c r="A545" s="80"/>
      <c r="B545" s="60">
        <f t="shared" si="21"/>
        <v>44337</v>
      </c>
      <c r="C545" s="67" t="str">
        <f t="shared" si="22"/>
        <v>vendredi</v>
      </c>
    </row>
    <row r="546" spans="1:8" thickBot="1">
      <c r="A546" s="80"/>
      <c r="B546" s="60">
        <f t="shared" si="21"/>
        <v>44338</v>
      </c>
      <c r="C546" s="67" t="str">
        <f t="shared" si="22"/>
        <v>samedi</v>
      </c>
    </row>
    <row r="547" spans="1:8" s="63" customFormat="1" thickBot="1">
      <c r="A547" s="80"/>
      <c r="B547" s="62">
        <f t="shared" si="21"/>
        <v>44339</v>
      </c>
      <c r="C547" s="68" t="str">
        <f t="shared" si="22"/>
        <v>dimanche</v>
      </c>
      <c r="F547" s="85"/>
      <c r="G547" s="85"/>
      <c r="H547" s="82"/>
    </row>
    <row r="548" spans="1:8" ht="16.5" thickTop="1" thickBot="1">
      <c r="A548" s="80"/>
      <c r="B548" s="64">
        <f t="shared" si="21"/>
        <v>44340</v>
      </c>
      <c r="C548" s="66" t="str">
        <f t="shared" si="22"/>
        <v>lundi</v>
      </c>
    </row>
    <row r="549" spans="1:8" thickBot="1">
      <c r="A549" s="80"/>
      <c r="B549" s="60">
        <f t="shared" si="21"/>
        <v>44341</v>
      </c>
      <c r="C549" s="67" t="str">
        <f t="shared" si="22"/>
        <v>mardi</v>
      </c>
    </row>
    <row r="550" spans="1:8" thickBot="1">
      <c r="A550" s="80"/>
      <c r="B550" s="60">
        <f t="shared" si="21"/>
        <v>44342</v>
      </c>
      <c r="C550" s="67" t="str">
        <f t="shared" si="22"/>
        <v>mercredi</v>
      </c>
    </row>
    <row r="551" spans="1:8" thickBot="1">
      <c r="A551" s="80"/>
      <c r="B551" s="60">
        <f t="shared" si="21"/>
        <v>44343</v>
      </c>
      <c r="C551" s="67" t="str">
        <f t="shared" si="22"/>
        <v>jeudi</v>
      </c>
    </row>
    <row r="552" spans="1:8" thickBot="1">
      <c r="A552" s="80"/>
      <c r="B552" s="60">
        <f t="shared" si="21"/>
        <v>44344</v>
      </c>
      <c r="C552" s="67" t="str">
        <f t="shared" si="22"/>
        <v>vendredi</v>
      </c>
    </row>
    <row r="553" spans="1:8" thickBot="1">
      <c r="A553" s="80"/>
      <c r="B553" s="60">
        <f t="shared" si="21"/>
        <v>44345</v>
      </c>
      <c r="C553" s="67" t="str">
        <f t="shared" si="22"/>
        <v>samedi</v>
      </c>
    </row>
    <row r="554" spans="1:8" thickBot="1">
      <c r="A554" s="80"/>
      <c r="B554" s="60">
        <f t="shared" si="21"/>
        <v>44346</v>
      </c>
      <c r="C554" s="67" t="str">
        <f t="shared" si="22"/>
        <v>dimanche</v>
      </c>
    </row>
    <row r="555" spans="1:8" thickBot="1">
      <c r="A555" s="80"/>
      <c r="B555" s="60">
        <f t="shared" si="21"/>
        <v>44347</v>
      </c>
      <c r="C555" s="67" t="str">
        <f t="shared" si="22"/>
        <v>lundi</v>
      </c>
    </row>
    <row r="556" spans="1:8" thickBot="1">
      <c r="A556" s="80"/>
      <c r="B556" s="60">
        <f t="shared" si="21"/>
        <v>44348</v>
      </c>
      <c r="C556" s="67" t="str">
        <f t="shared" si="22"/>
        <v>mardi</v>
      </c>
    </row>
    <row r="557" spans="1:8" thickBot="1">
      <c r="A557" s="80"/>
      <c r="B557" s="60">
        <f t="shared" si="21"/>
        <v>44349</v>
      </c>
      <c r="C557" s="67" t="str">
        <f t="shared" si="22"/>
        <v>mercredi</v>
      </c>
    </row>
    <row r="558" spans="1:8" thickBot="1">
      <c r="A558" s="80"/>
      <c r="B558" s="60">
        <f t="shared" si="21"/>
        <v>44350</v>
      </c>
      <c r="C558" s="67" t="str">
        <f t="shared" si="22"/>
        <v>jeudi</v>
      </c>
    </row>
    <row r="559" spans="1:8" thickBot="1">
      <c r="A559" s="80"/>
      <c r="B559" s="60">
        <f t="shared" si="21"/>
        <v>44351</v>
      </c>
      <c r="C559" s="67" t="str">
        <f t="shared" si="22"/>
        <v>vendredi</v>
      </c>
    </row>
    <row r="560" spans="1:8" thickBot="1">
      <c r="A560" s="80"/>
      <c r="B560" s="60">
        <f t="shared" si="21"/>
        <v>44352</v>
      </c>
      <c r="C560" s="67" t="str">
        <f t="shared" si="22"/>
        <v>samedi</v>
      </c>
    </row>
    <row r="561" spans="1:8" s="63" customFormat="1" thickBot="1">
      <c r="A561" s="80"/>
      <c r="B561" s="62">
        <f t="shared" si="21"/>
        <v>44353</v>
      </c>
      <c r="C561" s="68" t="str">
        <f t="shared" si="22"/>
        <v>dimanche</v>
      </c>
      <c r="F561" s="85"/>
      <c r="G561" s="85"/>
      <c r="H561" s="82"/>
    </row>
    <row r="562" spans="1:8" ht="16.5" thickTop="1" thickBot="1">
      <c r="A562" s="80"/>
      <c r="B562" s="64">
        <f t="shared" si="21"/>
        <v>44354</v>
      </c>
      <c r="C562" s="66" t="str">
        <f t="shared" si="22"/>
        <v>lundi</v>
      </c>
    </row>
    <row r="563" spans="1:8" thickBot="1">
      <c r="A563" s="80"/>
      <c r="B563" s="60">
        <f t="shared" si="21"/>
        <v>44355</v>
      </c>
      <c r="C563" s="67" t="str">
        <f t="shared" si="22"/>
        <v>mardi</v>
      </c>
    </row>
    <row r="564" spans="1:8" thickBot="1">
      <c r="A564" s="80"/>
      <c r="B564" s="60">
        <f t="shared" si="21"/>
        <v>44356</v>
      </c>
      <c r="C564" s="67" t="str">
        <f t="shared" si="22"/>
        <v>mercredi</v>
      </c>
    </row>
    <row r="565" spans="1:8" thickBot="1">
      <c r="A565" s="80"/>
      <c r="B565" s="60">
        <f t="shared" si="21"/>
        <v>44357</v>
      </c>
      <c r="C565" s="67" t="str">
        <f t="shared" si="22"/>
        <v>jeudi</v>
      </c>
    </row>
    <row r="566" spans="1:8" thickBot="1">
      <c r="A566" s="80"/>
      <c r="B566" s="60">
        <f t="shared" si="21"/>
        <v>44358</v>
      </c>
      <c r="C566" s="67" t="str">
        <f t="shared" si="22"/>
        <v>vendredi</v>
      </c>
    </row>
    <row r="567" spans="1:8" thickBot="1">
      <c r="A567" s="80"/>
      <c r="B567" s="60">
        <f t="shared" si="21"/>
        <v>44359</v>
      </c>
      <c r="C567" s="67" t="str">
        <f t="shared" si="22"/>
        <v>samedi</v>
      </c>
    </row>
    <row r="568" spans="1:8" thickBot="1">
      <c r="A568" s="80"/>
      <c r="B568" s="60">
        <f t="shared" si="21"/>
        <v>44360</v>
      </c>
      <c r="C568" s="67" t="str">
        <f t="shared" si="22"/>
        <v>dimanche</v>
      </c>
    </row>
    <row r="569" spans="1:8" thickBot="1">
      <c r="A569" s="80"/>
      <c r="B569" s="60">
        <f t="shared" si="21"/>
        <v>44361</v>
      </c>
      <c r="C569" s="67" t="str">
        <f t="shared" si="22"/>
        <v>lundi</v>
      </c>
    </row>
    <row r="570" spans="1:8" thickBot="1">
      <c r="A570" s="80"/>
      <c r="B570" s="60">
        <f t="shared" si="21"/>
        <v>44362</v>
      </c>
      <c r="C570" s="67" t="str">
        <f t="shared" si="22"/>
        <v>mardi</v>
      </c>
    </row>
    <row r="571" spans="1:8" thickBot="1">
      <c r="A571" s="80"/>
      <c r="B571" s="60">
        <f t="shared" si="21"/>
        <v>44363</v>
      </c>
      <c r="C571" s="67" t="str">
        <f t="shared" si="22"/>
        <v>mercredi</v>
      </c>
    </row>
    <row r="572" spans="1:8" thickBot="1">
      <c r="A572" s="80"/>
      <c r="B572" s="60">
        <f t="shared" si="21"/>
        <v>44364</v>
      </c>
      <c r="C572" s="67" t="str">
        <f t="shared" si="22"/>
        <v>jeudi</v>
      </c>
    </row>
    <row r="573" spans="1:8" thickBot="1">
      <c r="A573" s="80"/>
      <c r="B573" s="60">
        <f t="shared" si="21"/>
        <v>44365</v>
      </c>
      <c r="C573" s="67" t="str">
        <f t="shared" si="22"/>
        <v>vendredi</v>
      </c>
    </row>
    <row r="574" spans="1:8" thickBot="1">
      <c r="A574" s="80"/>
      <c r="B574" s="60">
        <f t="shared" si="21"/>
        <v>44366</v>
      </c>
      <c r="C574" s="67" t="str">
        <f t="shared" si="22"/>
        <v>samedi</v>
      </c>
    </row>
    <row r="575" spans="1:8" s="63" customFormat="1" thickBot="1">
      <c r="A575" s="80"/>
      <c r="B575" s="62">
        <f t="shared" si="21"/>
        <v>44367</v>
      </c>
      <c r="C575" s="68" t="str">
        <f t="shared" si="22"/>
        <v>dimanche</v>
      </c>
      <c r="F575" s="85"/>
      <c r="G575" s="85"/>
      <c r="H575" s="82"/>
    </row>
    <row r="576" spans="1:8" ht="16.5" thickTop="1" thickBot="1">
      <c r="A576" s="80"/>
      <c r="B576" s="64">
        <f t="shared" si="21"/>
        <v>44368</v>
      </c>
      <c r="C576" s="66" t="str">
        <f t="shared" si="22"/>
        <v>lundi</v>
      </c>
    </row>
    <row r="577" spans="1:8" thickBot="1">
      <c r="A577" s="80"/>
      <c r="B577" s="60">
        <f t="shared" si="21"/>
        <v>44369</v>
      </c>
      <c r="C577" s="67" t="str">
        <f t="shared" si="22"/>
        <v>mardi</v>
      </c>
    </row>
    <row r="578" spans="1:8" thickBot="1">
      <c r="A578" s="80"/>
      <c r="B578" s="60">
        <f t="shared" si="21"/>
        <v>44370</v>
      </c>
      <c r="C578" s="67" t="str">
        <f t="shared" si="22"/>
        <v>mercredi</v>
      </c>
    </row>
    <row r="579" spans="1:8" thickBot="1">
      <c r="A579" s="80"/>
      <c r="B579" s="60">
        <f t="shared" si="21"/>
        <v>44371</v>
      </c>
      <c r="C579" s="67" t="str">
        <f t="shared" si="22"/>
        <v>jeudi</v>
      </c>
    </row>
    <row r="580" spans="1:8" thickBot="1">
      <c r="A580" s="80"/>
      <c r="B580" s="60">
        <f t="shared" ref="B580:B643" si="23">IF(B579="","",B579+1)</f>
        <v>44372</v>
      </c>
      <c r="C580" s="67" t="str">
        <f t="shared" si="22"/>
        <v>vendredi</v>
      </c>
    </row>
    <row r="581" spans="1:8" thickBot="1">
      <c r="A581" s="80"/>
      <c r="B581" s="60">
        <f t="shared" si="23"/>
        <v>44373</v>
      </c>
      <c r="C581" s="67" t="str">
        <f t="shared" si="22"/>
        <v>samedi</v>
      </c>
    </row>
    <row r="582" spans="1:8" thickBot="1">
      <c r="A582" s="80"/>
      <c r="B582" s="60">
        <f t="shared" si="23"/>
        <v>44374</v>
      </c>
      <c r="C582" s="67" t="str">
        <f t="shared" si="22"/>
        <v>dimanche</v>
      </c>
    </row>
    <row r="583" spans="1:8" thickBot="1">
      <c r="A583" s="80"/>
      <c r="B583" s="60">
        <f t="shared" si="23"/>
        <v>44375</v>
      </c>
      <c r="C583" s="67" t="str">
        <f t="shared" si="22"/>
        <v>lundi</v>
      </c>
    </row>
    <row r="584" spans="1:8" thickBot="1">
      <c r="A584" s="80"/>
      <c r="B584" s="60">
        <f t="shared" si="23"/>
        <v>44376</v>
      </c>
      <c r="C584" s="67" t="str">
        <f t="shared" si="22"/>
        <v>mardi</v>
      </c>
    </row>
    <row r="585" spans="1:8" thickBot="1">
      <c r="A585" s="80"/>
      <c r="B585" s="60">
        <f t="shared" si="23"/>
        <v>44377</v>
      </c>
      <c r="C585" s="67" t="str">
        <f t="shared" si="22"/>
        <v>mercredi</v>
      </c>
    </row>
    <row r="586" spans="1:8" thickBot="1">
      <c r="A586" s="80"/>
      <c r="B586" s="60">
        <f t="shared" si="23"/>
        <v>44378</v>
      </c>
      <c r="C586" s="67" t="str">
        <f t="shared" si="22"/>
        <v>jeudi</v>
      </c>
    </row>
    <row r="587" spans="1:8" thickBot="1">
      <c r="A587" s="80"/>
      <c r="B587" s="60">
        <f t="shared" si="23"/>
        <v>44379</v>
      </c>
      <c r="C587" s="67" t="str">
        <f t="shared" si="22"/>
        <v>vendredi</v>
      </c>
    </row>
    <row r="588" spans="1:8" thickBot="1">
      <c r="A588" s="80"/>
      <c r="B588" s="60">
        <f t="shared" si="23"/>
        <v>44380</v>
      </c>
      <c r="C588" s="67" t="str">
        <f t="shared" si="22"/>
        <v>samedi</v>
      </c>
    </row>
    <row r="589" spans="1:8" s="63" customFormat="1" thickBot="1">
      <c r="A589" s="80"/>
      <c r="B589" s="62">
        <f t="shared" si="23"/>
        <v>44381</v>
      </c>
      <c r="C589" s="68" t="str">
        <f t="shared" si="22"/>
        <v>dimanche</v>
      </c>
      <c r="F589" s="85"/>
      <c r="G589" s="85"/>
      <c r="H589" s="82"/>
    </row>
    <row r="590" spans="1:8" ht="16.5" thickTop="1" thickBot="1">
      <c r="A590" s="80"/>
      <c r="B590" s="64">
        <f t="shared" si="23"/>
        <v>44382</v>
      </c>
      <c r="C590" s="66" t="str">
        <f t="shared" si="22"/>
        <v>lundi</v>
      </c>
    </row>
    <row r="591" spans="1:8" thickBot="1">
      <c r="A591" s="80"/>
      <c r="B591" s="60">
        <f t="shared" si="23"/>
        <v>44383</v>
      </c>
      <c r="C591" s="67" t="str">
        <f t="shared" si="22"/>
        <v>mardi</v>
      </c>
    </row>
    <row r="592" spans="1:8" thickBot="1">
      <c r="A592" s="80"/>
      <c r="B592" s="60">
        <f t="shared" si="23"/>
        <v>44384</v>
      </c>
      <c r="C592" s="67" t="str">
        <f t="shared" si="22"/>
        <v>mercredi</v>
      </c>
    </row>
    <row r="593" spans="1:8" thickBot="1">
      <c r="A593" s="80"/>
      <c r="B593" s="60">
        <f t="shared" si="23"/>
        <v>44385</v>
      </c>
      <c r="C593" s="67" t="str">
        <f t="shared" si="22"/>
        <v>jeudi</v>
      </c>
    </row>
    <row r="594" spans="1:8" thickBot="1">
      <c r="A594" s="80"/>
      <c r="B594" s="60">
        <f t="shared" si="23"/>
        <v>44386</v>
      </c>
      <c r="C594" s="67" t="str">
        <f t="shared" si="22"/>
        <v>vendredi</v>
      </c>
    </row>
    <row r="595" spans="1:8" thickBot="1">
      <c r="A595" s="80"/>
      <c r="B595" s="60">
        <f t="shared" si="23"/>
        <v>44387</v>
      </c>
      <c r="C595" s="67" t="str">
        <f t="shared" si="22"/>
        <v>samedi</v>
      </c>
    </row>
    <row r="596" spans="1:8" thickBot="1">
      <c r="A596" s="80"/>
      <c r="B596" s="60">
        <f t="shared" si="23"/>
        <v>44388</v>
      </c>
      <c r="C596" s="67" t="str">
        <f t="shared" si="22"/>
        <v>dimanche</v>
      </c>
    </row>
    <row r="597" spans="1:8" thickBot="1">
      <c r="A597" s="80"/>
      <c r="B597" s="60">
        <f t="shared" si="23"/>
        <v>44389</v>
      </c>
      <c r="C597" s="67" t="str">
        <f t="shared" si="22"/>
        <v>lundi</v>
      </c>
    </row>
    <row r="598" spans="1:8" thickBot="1">
      <c r="A598" s="80"/>
      <c r="B598" s="60">
        <f t="shared" si="23"/>
        <v>44390</v>
      </c>
      <c r="C598" s="67" t="str">
        <f t="shared" si="22"/>
        <v>mardi</v>
      </c>
    </row>
    <row r="599" spans="1:8" thickBot="1">
      <c r="A599" s="80"/>
      <c r="B599" s="60">
        <f t="shared" si="23"/>
        <v>44391</v>
      </c>
      <c r="C599" s="67" t="str">
        <f t="shared" si="22"/>
        <v>mercredi</v>
      </c>
    </row>
    <row r="600" spans="1:8" thickBot="1">
      <c r="A600" s="80"/>
      <c r="B600" s="60">
        <f t="shared" si="23"/>
        <v>44392</v>
      </c>
      <c r="C600" s="67" t="str">
        <f t="shared" si="22"/>
        <v>jeudi</v>
      </c>
    </row>
    <row r="601" spans="1:8" thickBot="1">
      <c r="A601" s="80"/>
      <c r="B601" s="60">
        <f t="shared" si="23"/>
        <v>44393</v>
      </c>
      <c r="C601" s="67" t="str">
        <f t="shared" si="22"/>
        <v>vendredi</v>
      </c>
    </row>
    <row r="602" spans="1:8" thickBot="1">
      <c r="A602" s="80"/>
      <c r="B602" s="60">
        <f t="shared" si="23"/>
        <v>44394</v>
      </c>
      <c r="C602" s="67" t="str">
        <f t="shared" si="22"/>
        <v>samedi</v>
      </c>
    </row>
    <row r="603" spans="1:8" s="63" customFormat="1" thickBot="1">
      <c r="A603" s="80"/>
      <c r="B603" s="62">
        <f t="shared" si="23"/>
        <v>44395</v>
      </c>
      <c r="C603" s="68" t="str">
        <f t="shared" si="22"/>
        <v>dimanche</v>
      </c>
      <c r="F603" s="85"/>
      <c r="G603" s="85"/>
      <c r="H603" s="82"/>
    </row>
    <row r="604" spans="1:8" ht="16.5" thickTop="1" thickBot="1">
      <c r="A604" s="80"/>
      <c r="B604" s="64">
        <f t="shared" si="23"/>
        <v>44396</v>
      </c>
      <c r="C604" s="66" t="str">
        <f t="shared" si="22"/>
        <v>lundi</v>
      </c>
    </row>
    <row r="605" spans="1:8" thickBot="1">
      <c r="A605" s="80"/>
      <c r="B605" s="60">
        <f t="shared" si="23"/>
        <v>44397</v>
      </c>
      <c r="C605" s="67" t="str">
        <f t="shared" si="22"/>
        <v>mardi</v>
      </c>
    </row>
    <row r="606" spans="1:8" thickBot="1">
      <c r="A606" s="80"/>
      <c r="B606" s="60">
        <f t="shared" si="23"/>
        <v>44398</v>
      </c>
      <c r="C606" s="67" t="str">
        <f t="shared" ref="C606:C669" si="24">IF(B606="","",TEXT(B606,"jjjj"))</f>
        <v>mercredi</v>
      </c>
    </row>
    <row r="607" spans="1:8" thickBot="1">
      <c r="A607" s="80"/>
      <c r="B607" s="60">
        <f t="shared" si="23"/>
        <v>44399</v>
      </c>
      <c r="C607" s="67" t="str">
        <f t="shared" si="24"/>
        <v>jeudi</v>
      </c>
    </row>
    <row r="608" spans="1:8" thickBot="1">
      <c r="A608" s="80"/>
      <c r="B608" s="60">
        <f t="shared" si="23"/>
        <v>44400</v>
      </c>
      <c r="C608" s="67" t="str">
        <f t="shared" si="24"/>
        <v>vendredi</v>
      </c>
    </row>
    <row r="609" spans="1:8" thickBot="1">
      <c r="A609" s="80"/>
      <c r="B609" s="60">
        <f t="shared" si="23"/>
        <v>44401</v>
      </c>
      <c r="C609" s="67" t="str">
        <f t="shared" si="24"/>
        <v>samedi</v>
      </c>
    </row>
    <row r="610" spans="1:8" thickBot="1">
      <c r="A610" s="80"/>
      <c r="B610" s="60">
        <f t="shared" si="23"/>
        <v>44402</v>
      </c>
      <c r="C610" s="67" t="str">
        <f t="shared" si="24"/>
        <v>dimanche</v>
      </c>
    </row>
    <row r="611" spans="1:8" thickBot="1">
      <c r="A611" s="80"/>
      <c r="B611" s="60">
        <f t="shared" si="23"/>
        <v>44403</v>
      </c>
      <c r="C611" s="67" t="str">
        <f t="shared" si="24"/>
        <v>lundi</v>
      </c>
    </row>
    <row r="612" spans="1:8" thickBot="1">
      <c r="A612" s="80"/>
      <c r="B612" s="60">
        <f t="shared" si="23"/>
        <v>44404</v>
      </c>
      <c r="C612" s="67" t="str">
        <f t="shared" si="24"/>
        <v>mardi</v>
      </c>
    </row>
    <row r="613" spans="1:8" thickBot="1">
      <c r="A613" s="80"/>
      <c r="B613" s="60">
        <f t="shared" si="23"/>
        <v>44405</v>
      </c>
      <c r="C613" s="67" t="str">
        <f t="shared" si="24"/>
        <v>mercredi</v>
      </c>
    </row>
    <row r="614" spans="1:8" thickBot="1">
      <c r="A614" s="80"/>
      <c r="B614" s="60">
        <f t="shared" si="23"/>
        <v>44406</v>
      </c>
      <c r="C614" s="67" t="str">
        <f t="shared" si="24"/>
        <v>jeudi</v>
      </c>
    </row>
    <row r="615" spans="1:8" thickBot="1">
      <c r="A615" s="80"/>
      <c r="B615" s="60">
        <f t="shared" si="23"/>
        <v>44407</v>
      </c>
      <c r="C615" s="67" t="str">
        <f t="shared" si="24"/>
        <v>vendredi</v>
      </c>
    </row>
    <row r="616" spans="1:8" thickBot="1">
      <c r="A616" s="80"/>
      <c r="B616" s="60">
        <f t="shared" si="23"/>
        <v>44408</v>
      </c>
      <c r="C616" s="67" t="str">
        <f t="shared" si="24"/>
        <v>samedi</v>
      </c>
    </row>
    <row r="617" spans="1:8" s="63" customFormat="1" thickBot="1">
      <c r="A617" s="80"/>
      <c r="B617" s="62">
        <f t="shared" si="23"/>
        <v>44409</v>
      </c>
      <c r="C617" s="68" t="str">
        <f t="shared" si="24"/>
        <v>dimanche</v>
      </c>
      <c r="F617" s="85"/>
      <c r="G617" s="85"/>
      <c r="H617" s="82"/>
    </row>
    <row r="618" spans="1:8" ht="16.5" thickTop="1" thickBot="1">
      <c r="A618" s="80"/>
      <c r="B618" s="64">
        <f t="shared" si="23"/>
        <v>44410</v>
      </c>
      <c r="C618" s="66" t="str">
        <f t="shared" si="24"/>
        <v>lundi</v>
      </c>
    </row>
    <row r="619" spans="1:8" thickBot="1">
      <c r="A619" s="80"/>
      <c r="B619" s="60">
        <f t="shared" si="23"/>
        <v>44411</v>
      </c>
      <c r="C619" s="67" t="str">
        <f t="shared" si="24"/>
        <v>mardi</v>
      </c>
    </row>
    <row r="620" spans="1:8" thickBot="1">
      <c r="A620" s="80"/>
      <c r="B620" s="60">
        <f t="shared" si="23"/>
        <v>44412</v>
      </c>
      <c r="C620" s="67" t="str">
        <f t="shared" si="24"/>
        <v>mercredi</v>
      </c>
    </row>
    <row r="621" spans="1:8" thickBot="1">
      <c r="A621" s="80"/>
      <c r="B621" s="60">
        <f t="shared" si="23"/>
        <v>44413</v>
      </c>
      <c r="C621" s="67" t="str">
        <f t="shared" si="24"/>
        <v>jeudi</v>
      </c>
    </row>
    <row r="622" spans="1:8" thickBot="1">
      <c r="A622" s="80"/>
      <c r="B622" s="60">
        <f t="shared" si="23"/>
        <v>44414</v>
      </c>
      <c r="C622" s="67" t="str">
        <f t="shared" si="24"/>
        <v>vendredi</v>
      </c>
    </row>
    <row r="623" spans="1:8" thickBot="1">
      <c r="A623" s="80"/>
      <c r="B623" s="60">
        <f t="shared" si="23"/>
        <v>44415</v>
      </c>
      <c r="C623" s="67" t="str">
        <f t="shared" si="24"/>
        <v>samedi</v>
      </c>
    </row>
    <row r="624" spans="1:8" thickBot="1">
      <c r="A624" s="80"/>
      <c r="B624" s="60">
        <f t="shared" si="23"/>
        <v>44416</v>
      </c>
      <c r="C624" s="67" t="str">
        <f t="shared" si="24"/>
        <v>dimanche</v>
      </c>
    </row>
    <row r="625" spans="1:8" thickBot="1">
      <c r="A625" s="80"/>
      <c r="B625" s="60">
        <f t="shared" si="23"/>
        <v>44417</v>
      </c>
      <c r="C625" s="67" t="str">
        <f t="shared" si="24"/>
        <v>lundi</v>
      </c>
    </row>
    <row r="626" spans="1:8" thickBot="1">
      <c r="A626" s="80"/>
      <c r="B626" s="60">
        <f t="shared" si="23"/>
        <v>44418</v>
      </c>
      <c r="C626" s="67" t="str">
        <f t="shared" si="24"/>
        <v>mardi</v>
      </c>
    </row>
    <row r="627" spans="1:8" thickBot="1">
      <c r="A627" s="80"/>
      <c r="B627" s="60">
        <f t="shared" si="23"/>
        <v>44419</v>
      </c>
      <c r="C627" s="67" t="str">
        <f t="shared" si="24"/>
        <v>mercredi</v>
      </c>
    </row>
    <row r="628" spans="1:8" thickBot="1">
      <c r="A628" s="80"/>
      <c r="B628" s="60">
        <f t="shared" si="23"/>
        <v>44420</v>
      </c>
      <c r="C628" s="67" t="str">
        <f t="shared" si="24"/>
        <v>jeudi</v>
      </c>
    </row>
    <row r="629" spans="1:8" thickBot="1">
      <c r="A629" s="80"/>
      <c r="B629" s="60">
        <f t="shared" si="23"/>
        <v>44421</v>
      </c>
      <c r="C629" s="67" t="str">
        <f t="shared" si="24"/>
        <v>vendredi</v>
      </c>
    </row>
    <row r="630" spans="1:8" thickBot="1">
      <c r="A630" s="80"/>
      <c r="B630" s="60">
        <f t="shared" si="23"/>
        <v>44422</v>
      </c>
      <c r="C630" s="67" t="str">
        <f t="shared" si="24"/>
        <v>samedi</v>
      </c>
    </row>
    <row r="631" spans="1:8" s="63" customFormat="1" thickBot="1">
      <c r="A631" s="80"/>
      <c r="B631" s="62">
        <f t="shared" si="23"/>
        <v>44423</v>
      </c>
      <c r="C631" s="68" t="str">
        <f t="shared" si="24"/>
        <v>dimanche</v>
      </c>
      <c r="F631" s="85"/>
      <c r="G631" s="85"/>
      <c r="H631" s="82"/>
    </row>
    <row r="632" spans="1:8" ht="16.5" thickTop="1" thickBot="1">
      <c r="A632" s="80"/>
      <c r="B632" s="64">
        <f t="shared" si="23"/>
        <v>44424</v>
      </c>
      <c r="C632" s="66" t="str">
        <f t="shared" si="24"/>
        <v>lundi</v>
      </c>
    </row>
    <row r="633" spans="1:8" thickBot="1">
      <c r="A633" s="80"/>
      <c r="B633" s="60">
        <f t="shared" si="23"/>
        <v>44425</v>
      </c>
      <c r="C633" s="67" t="str">
        <f t="shared" si="24"/>
        <v>mardi</v>
      </c>
    </row>
    <row r="634" spans="1:8" thickBot="1">
      <c r="A634" s="80"/>
      <c r="B634" s="60">
        <f t="shared" si="23"/>
        <v>44426</v>
      </c>
      <c r="C634" s="67" t="str">
        <f t="shared" si="24"/>
        <v>mercredi</v>
      </c>
    </row>
    <row r="635" spans="1:8" thickBot="1">
      <c r="A635" s="80"/>
      <c r="B635" s="60">
        <f t="shared" si="23"/>
        <v>44427</v>
      </c>
      <c r="C635" s="67" t="str">
        <f t="shared" si="24"/>
        <v>jeudi</v>
      </c>
    </row>
    <row r="636" spans="1:8" thickBot="1">
      <c r="A636" s="80"/>
      <c r="B636" s="60">
        <f t="shared" si="23"/>
        <v>44428</v>
      </c>
      <c r="C636" s="67" t="str">
        <f t="shared" si="24"/>
        <v>vendredi</v>
      </c>
    </row>
    <row r="637" spans="1:8" thickBot="1">
      <c r="A637" s="80"/>
      <c r="B637" s="60">
        <f t="shared" si="23"/>
        <v>44429</v>
      </c>
      <c r="C637" s="67" t="str">
        <f t="shared" si="24"/>
        <v>samedi</v>
      </c>
    </row>
    <row r="638" spans="1:8" thickBot="1">
      <c r="A638" s="80"/>
      <c r="B638" s="60">
        <f t="shared" si="23"/>
        <v>44430</v>
      </c>
      <c r="C638" s="67" t="str">
        <f t="shared" si="24"/>
        <v>dimanche</v>
      </c>
    </row>
    <row r="639" spans="1:8" thickBot="1">
      <c r="A639" s="80"/>
      <c r="B639" s="60">
        <f t="shared" si="23"/>
        <v>44431</v>
      </c>
      <c r="C639" s="67" t="str">
        <f t="shared" si="24"/>
        <v>lundi</v>
      </c>
    </row>
    <row r="640" spans="1:8" thickBot="1">
      <c r="A640" s="80"/>
      <c r="B640" s="60">
        <f t="shared" si="23"/>
        <v>44432</v>
      </c>
      <c r="C640" s="67" t="str">
        <f t="shared" si="24"/>
        <v>mardi</v>
      </c>
    </row>
    <row r="641" spans="1:8" thickBot="1">
      <c r="A641" s="80"/>
      <c r="B641" s="60">
        <f t="shared" si="23"/>
        <v>44433</v>
      </c>
      <c r="C641" s="67" t="str">
        <f t="shared" si="24"/>
        <v>mercredi</v>
      </c>
    </row>
    <row r="642" spans="1:8" thickBot="1">
      <c r="A642" s="80"/>
      <c r="B642" s="60">
        <f t="shared" si="23"/>
        <v>44434</v>
      </c>
      <c r="C642" s="67" t="str">
        <f t="shared" si="24"/>
        <v>jeudi</v>
      </c>
    </row>
    <row r="643" spans="1:8" thickBot="1">
      <c r="A643" s="80"/>
      <c r="B643" s="60">
        <f t="shared" si="23"/>
        <v>44435</v>
      </c>
      <c r="C643" s="67" t="str">
        <f t="shared" si="24"/>
        <v>vendredi</v>
      </c>
    </row>
    <row r="644" spans="1:8" thickBot="1">
      <c r="A644" s="80"/>
      <c r="B644" s="60">
        <f t="shared" ref="B644:B707" si="25">IF(B643="","",B643+1)</f>
        <v>44436</v>
      </c>
      <c r="C644" s="67" t="str">
        <f t="shared" si="24"/>
        <v>samedi</v>
      </c>
    </row>
    <row r="645" spans="1:8" s="63" customFormat="1" thickBot="1">
      <c r="A645" s="80"/>
      <c r="B645" s="62">
        <f t="shared" si="25"/>
        <v>44437</v>
      </c>
      <c r="C645" s="68" t="str">
        <f t="shared" si="24"/>
        <v>dimanche</v>
      </c>
      <c r="F645" s="85"/>
      <c r="G645" s="85"/>
      <c r="H645" s="82"/>
    </row>
    <row r="646" spans="1:8" ht="16.5" thickTop="1" thickBot="1">
      <c r="A646" s="80"/>
      <c r="B646" s="64">
        <f t="shared" si="25"/>
        <v>44438</v>
      </c>
      <c r="C646" s="66" t="str">
        <f t="shared" si="24"/>
        <v>lundi</v>
      </c>
    </row>
    <row r="647" spans="1:8" thickBot="1">
      <c r="A647" s="80"/>
      <c r="B647" s="60">
        <f t="shared" si="25"/>
        <v>44439</v>
      </c>
      <c r="C647" s="67" t="str">
        <f t="shared" si="24"/>
        <v>mardi</v>
      </c>
    </row>
    <row r="648" spans="1:8" thickBot="1">
      <c r="A648" s="80"/>
      <c r="B648" s="60">
        <f t="shared" si="25"/>
        <v>44440</v>
      </c>
      <c r="C648" s="67" t="str">
        <f t="shared" si="24"/>
        <v>mercredi</v>
      </c>
    </row>
    <row r="649" spans="1:8" thickBot="1">
      <c r="A649" s="80"/>
      <c r="B649" s="60">
        <f t="shared" si="25"/>
        <v>44441</v>
      </c>
      <c r="C649" s="67" t="str">
        <f t="shared" si="24"/>
        <v>jeudi</v>
      </c>
    </row>
    <row r="650" spans="1:8" thickBot="1">
      <c r="A650" s="80"/>
      <c r="B650" s="60">
        <f t="shared" si="25"/>
        <v>44442</v>
      </c>
      <c r="C650" s="67" t="str">
        <f t="shared" si="24"/>
        <v>vendredi</v>
      </c>
    </row>
    <row r="651" spans="1:8" thickBot="1">
      <c r="A651" s="80"/>
      <c r="B651" s="60">
        <f t="shared" si="25"/>
        <v>44443</v>
      </c>
      <c r="C651" s="67" t="str">
        <f t="shared" si="24"/>
        <v>samedi</v>
      </c>
    </row>
    <row r="652" spans="1:8" thickBot="1">
      <c r="A652" s="80"/>
      <c r="B652" s="60">
        <f t="shared" si="25"/>
        <v>44444</v>
      </c>
      <c r="C652" s="67" t="str">
        <f t="shared" si="24"/>
        <v>dimanche</v>
      </c>
    </row>
    <row r="653" spans="1:8" thickBot="1">
      <c r="A653" s="80"/>
      <c r="B653" s="60">
        <f t="shared" si="25"/>
        <v>44445</v>
      </c>
      <c r="C653" s="67" t="str">
        <f t="shared" si="24"/>
        <v>lundi</v>
      </c>
    </row>
    <row r="654" spans="1:8" thickBot="1">
      <c r="A654" s="80"/>
      <c r="B654" s="60">
        <f t="shared" si="25"/>
        <v>44446</v>
      </c>
      <c r="C654" s="67" t="str">
        <f t="shared" si="24"/>
        <v>mardi</v>
      </c>
    </row>
    <row r="655" spans="1:8" thickBot="1">
      <c r="A655" s="80"/>
      <c r="B655" s="60">
        <f t="shared" si="25"/>
        <v>44447</v>
      </c>
      <c r="C655" s="67" t="str">
        <f t="shared" si="24"/>
        <v>mercredi</v>
      </c>
    </row>
    <row r="656" spans="1:8" thickBot="1">
      <c r="A656" s="80"/>
      <c r="B656" s="60">
        <f t="shared" si="25"/>
        <v>44448</v>
      </c>
      <c r="C656" s="67" t="str">
        <f t="shared" si="24"/>
        <v>jeudi</v>
      </c>
    </row>
    <row r="657" spans="1:8" thickBot="1">
      <c r="A657" s="80"/>
      <c r="B657" s="60">
        <f t="shared" si="25"/>
        <v>44449</v>
      </c>
      <c r="C657" s="67" t="str">
        <f t="shared" si="24"/>
        <v>vendredi</v>
      </c>
    </row>
    <row r="658" spans="1:8" thickBot="1">
      <c r="A658" s="80"/>
      <c r="B658" s="60">
        <f t="shared" si="25"/>
        <v>44450</v>
      </c>
      <c r="C658" s="67" t="str">
        <f t="shared" si="24"/>
        <v>samedi</v>
      </c>
    </row>
    <row r="659" spans="1:8" s="63" customFormat="1" thickBot="1">
      <c r="A659" s="80"/>
      <c r="B659" s="62">
        <f t="shared" si="25"/>
        <v>44451</v>
      </c>
      <c r="C659" s="68" t="str">
        <f t="shared" si="24"/>
        <v>dimanche</v>
      </c>
      <c r="F659" s="85"/>
      <c r="G659" s="85"/>
      <c r="H659" s="82"/>
    </row>
    <row r="660" spans="1:8" ht="16.5" thickTop="1" thickBot="1">
      <c r="A660" s="80"/>
      <c r="B660" s="64">
        <f t="shared" si="25"/>
        <v>44452</v>
      </c>
      <c r="C660" s="66" t="str">
        <f t="shared" si="24"/>
        <v>lundi</v>
      </c>
    </row>
    <row r="661" spans="1:8" thickBot="1">
      <c r="A661" s="80"/>
      <c r="B661" s="60">
        <f t="shared" si="25"/>
        <v>44453</v>
      </c>
      <c r="C661" s="67" t="str">
        <f t="shared" si="24"/>
        <v>mardi</v>
      </c>
    </row>
    <row r="662" spans="1:8" thickBot="1">
      <c r="A662" s="80"/>
      <c r="B662" s="60">
        <f t="shared" si="25"/>
        <v>44454</v>
      </c>
      <c r="C662" s="67" t="str">
        <f t="shared" si="24"/>
        <v>mercredi</v>
      </c>
    </row>
    <row r="663" spans="1:8" thickBot="1">
      <c r="A663" s="80"/>
      <c r="B663" s="60">
        <f t="shared" si="25"/>
        <v>44455</v>
      </c>
      <c r="C663" s="67" t="str">
        <f t="shared" si="24"/>
        <v>jeudi</v>
      </c>
    </row>
    <row r="664" spans="1:8" thickBot="1">
      <c r="A664" s="80"/>
      <c r="B664" s="60">
        <f t="shared" si="25"/>
        <v>44456</v>
      </c>
      <c r="C664" s="67" t="str">
        <f t="shared" si="24"/>
        <v>vendredi</v>
      </c>
    </row>
    <row r="665" spans="1:8" thickBot="1">
      <c r="A665" s="80"/>
      <c r="B665" s="60">
        <f t="shared" si="25"/>
        <v>44457</v>
      </c>
      <c r="C665" s="67" t="str">
        <f t="shared" si="24"/>
        <v>samedi</v>
      </c>
    </row>
    <row r="666" spans="1:8" thickBot="1">
      <c r="A666" s="80"/>
      <c r="B666" s="60">
        <f t="shared" si="25"/>
        <v>44458</v>
      </c>
      <c r="C666" s="67" t="str">
        <f t="shared" si="24"/>
        <v>dimanche</v>
      </c>
    </row>
    <row r="667" spans="1:8" thickBot="1">
      <c r="A667" s="80"/>
      <c r="B667" s="60">
        <f t="shared" si="25"/>
        <v>44459</v>
      </c>
      <c r="C667" s="67" t="str">
        <f t="shared" si="24"/>
        <v>lundi</v>
      </c>
    </row>
    <row r="668" spans="1:8" thickBot="1">
      <c r="A668" s="80"/>
      <c r="B668" s="60">
        <f t="shared" si="25"/>
        <v>44460</v>
      </c>
      <c r="C668" s="67" t="str">
        <f t="shared" si="24"/>
        <v>mardi</v>
      </c>
    </row>
    <row r="669" spans="1:8" thickBot="1">
      <c r="A669" s="80"/>
      <c r="B669" s="60">
        <f t="shared" si="25"/>
        <v>44461</v>
      </c>
      <c r="C669" s="67" t="str">
        <f t="shared" si="24"/>
        <v>mercredi</v>
      </c>
    </row>
    <row r="670" spans="1:8" thickBot="1">
      <c r="A670" s="80"/>
      <c r="B670" s="60">
        <f t="shared" si="25"/>
        <v>44462</v>
      </c>
      <c r="C670" s="67" t="str">
        <f t="shared" ref="C670:C733" si="26">IF(B670="","",TEXT(B670,"jjjj"))</f>
        <v>jeudi</v>
      </c>
    </row>
    <row r="671" spans="1:8" thickBot="1">
      <c r="A671" s="80"/>
      <c r="B671" s="60">
        <f t="shared" si="25"/>
        <v>44463</v>
      </c>
      <c r="C671" s="67" t="str">
        <f t="shared" si="26"/>
        <v>vendredi</v>
      </c>
    </row>
    <row r="672" spans="1:8" thickBot="1">
      <c r="A672" s="80"/>
      <c r="B672" s="60">
        <f t="shared" si="25"/>
        <v>44464</v>
      </c>
      <c r="C672" s="67" t="str">
        <f t="shared" si="26"/>
        <v>samedi</v>
      </c>
    </row>
    <row r="673" spans="1:8" s="63" customFormat="1" thickBot="1">
      <c r="A673" s="80"/>
      <c r="B673" s="62">
        <f t="shared" si="25"/>
        <v>44465</v>
      </c>
      <c r="C673" s="68" t="str">
        <f t="shared" si="26"/>
        <v>dimanche</v>
      </c>
      <c r="F673" s="85"/>
      <c r="G673" s="85"/>
      <c r="H673" s="82"/>
    </row>
    <row r="674" spans="1:8" ht="16.5" thickTop="1" thickBot="1">
      <c r="A674" s="80"/>
      <c r="B674" s="64">
        <f t="shared" si="25"/>
        <v>44466</v>
      </c>
      <c r="C674" s="66" t="str">
        <f t="shared" si="26"/>
        <v>lundi</v>
      </c>
    </row>
    <row r="675" spans="1:8" thickBot="1">
      <c r="A675" s="80"/>
      <c r="B675" s="60">
        <f t="shared" si="25"/>
        <v>44467</v>
      </c>
      <c r="C675" s="67" t="str">
        <f t="shared" si="26"/>
        <v>mardi</v>
      </c>
    </row>
    <row r="676" spans="1:8" thickBot="1">
      <c r="A676" s="80"/>
      <c r="B676" s="60">
        <f t="shared" si="25"/>
        <v>44468</v>
      </c>
      <c r="C676" s="67" t="str">
        <f t="shared" si="26"/>
        <v>mercredi</v>
      </c>
    </row>
    <row r="677" spans="1:8" thickBot="1">
      <c r="A677" s="80"/>
      <c r="B677" s="60">
        <f t="shared" si="25"/>
        <v>44469</v>
      </c>
      <c r="C677" s="67" t="str">
        <f t="shared" si="26"/>
        <v>jeudi</v>
      </c>
    </row>
    <row r="678" spans="1:8" thickBot="1">
      <c r="A678" s="80"/>
      <c r="B678" s="60">
        <f t="shared" si="25"/>
        <v>44470</v>
      </c>
      <c r="C678" s="67" t="str">
        <f t="shared" si="26"/>
        <v>vendredi</v>
      </c>
    </row>
    <row r="679" spans="1:8" thickBot="1">
      <c r="A679" s="80"/>
      <c r="B679" s="60">
        <f t="shared" si="25"/>
        <v>44471</v>
      </c>
      <c r="C679" s="67" t="str">
        <f t="shared" si="26"/>
        <v>samedi</v>
      </c>
    </row>
    <row r="680" spans="1:8" thickBot="1">
      <c r="A680" s="80"/>
      <c r="B680" s="60">
        <f t="shared" si="25"/>
        <v>44472</v>
      </c>
      <c r="C680" s="67" t="str">
        <f t="shared" si="26"/>
        <v>dimanche</v>
      </c>
    </row>
    <row r="681" spans="1:8" thickBot="1">
      <c r="A681" s="80"/>
      <c r="B681" s="60">
        <f t="shared" si="25"/>
        <v>44473</v>
      </c>
      <c r="C681" s="67" t="str">
        <f t="shared" si="26"/>
        <v>lundi</v>
      </c>
    </row>
    <row r="682" spans="1:8" thickBot="1">
      <c r="A682" s="80"/>
      <c r="B682" s="60">
        <f t="shared" si="25"/>
        <v>44474</v>
      </c>
      <c r="C682" s="67" t="str">
        <f t="shared" si="26"/>
        <v>mardi</v>
      </c>
    </row>
    <row r="683" spans="1:8" thickBot="1">
      <c r="A683" s="80"/>
      <c r="B683" s="60">
        <f t="shared" si="25"/>
        <v>44475</v>
      </c>
      <c r="C683" s="67" t="str">
        <f t="shared" si="26"/>
        <v>mercredi</v>
      </c>
    </row>
    <row r="684" spans="1:8" thickBot="1">
      <c r="A684" s="80"/>
      <c r="B684" s="60">
        <f t="shared" si="25"/>
        <v>44476</v>
      </c>
      <c r="C684" s="67" t="str">
        <f t="shared" si="26"/>
        <v>jeudi</v>
      </c>
    </row>
    <row r="685" spans="1:8" thickBot="1">
      <c r="A685" s="80"/>
      <c r="B685" s="60">
        <f t="shared" si="25"/>
        <v>44477</v>
      </c>
      <c r="C685" s="67" t="str">
        <f t="shared" si="26"/>
        <v>vendredi</v>
      </c>
    </row>
    <row r="686" spans="1:8" thickBot="1">
      <c r="A686" s="80"/>
      <c r="B686" s="60">
        <f t="shared" si="25"/>
        <v>44478</v>
      </c>
      <c r="C686" s="67" t="str">
        <f t="shared" si="26"/>
        <v>samedi</v>
      </c>
    </row>
    <row r="687" spans="1:8" s="63" customFormat="1" thickBot="1">
      <c r="A687" s="80"/>
      <c r="B687" s="62">
        <f t="shared" si="25"/>
        <v>44479</v>
      </c>
      <c r="C687" s="68" t="str">
        <f t="shared" si="26"/>
        <v>dimanche</v>
      </c>
      <c r="F687" s="85"/>
      <c r="G687" s="85"/>
      <c r="H687" s="82"/>
    </row>
    <row r="688" spans="1:8" ht="16.5" thickTop="1" thickBot="1">
      <c r="A688" s="80"/>
      <c r="B688" s="64">
        <f t="shared" si="25"/>
        <v>44480</v>
      </c>
      <c r="C688" s="66" t="str">
        <f t="shared" si="26"/>
        <v>lundi</v>
      </c>
    </row>
    <row r="689" spans="1:8" thickBot="1">
      <c r="A689" s="80"/>
      <c r="B689" s="60">
        <f t="shared" si="25"/>
        <v>44481</v>
      </c>
      <c r="C689" s="67" t="str">
        <f t="shared" si="26"/>
        <v>mardi</v>
      </c>
    </row>
    <row r="690" spans="1:8" thickBot="1">
      <c r="A690" s="80"/>
      <c r="B690" s="60">
        <f t="shared" si="25"/>
        <v>44482</v>
      </c>
      <c r="C690" s="67" t="str">
        <f t="shared" si="26"/>
        <v>mercredi</v>
      </c>
    </row>
    <row r="691" spans="1:8" thickBot="1">
      <c r="A691" s="80"/>
      <c r="B691" s="60">
        <f t="shared" si="25"/>
        <v>44483</v>
      </c>
      <c r="C691" s="67" t="str">
        <f t="shared" si="26"/>
        <v>jeudi</v>
      </c>
    </row>
    <row r="692" spans="1:8" thickBot="1">
      <c r="A692" s="80"/>
      <c r="B692" s="60">
        <f t="shared" si="25"/>
        <v>44484</v>
      </c>
      <c r="C692" s="67" t="str">
        <f t="shared" si="26"/>
        <v>vendredi</v>
      </c>
    </row>
    <row r="693" spans="1:8" thickBot="1">
      <c r="A693" s="80"/>
      <c r="B693" s="60">
        <f t="shared" si="25"/>
        <v>44485</v>
      </c>
      <c r="C693" s="67" t="str">
        <f t="shared" si="26"/>
        <v>samedi</v>
      </c>
    </row>
    <row r="694" spans="1:8" thickBot="1">
      <c r="A694" s="80"/>
      <c r="B694" s="60">
        <f t="shared" si="25"/>
        <v>44486</v>
      </c>
      <c r="C694" s="67" t="str">
        <f t="shared" si="26"/>
        <v>dimanche</v>
      </c>
    </row>
    <row r="695" spans="1:8" thickBot="1">
      <c r="A695" s="80"/>
      <c r="B695" s="60">
        <f t="shared" si="25"/>
        <v>44487</v>
      </c>
      <c r="C695" s="67" t="str">
        <f t="shared" si="26"/>
        <v>lundi</v>
      </c>
    </row>
    <row r="696" spans="1:8" thickBot="1">
      <c r="A696" s="80"/>
      <c r="B696" s="60">
        <f t="shared" si="25"/>
        <v>44488</v>
      </c>
      <c r="C696" s="67" t="str">
        <f t="shared" si="26"/>
        <v>mardi</v>
      </c>
    </row>
    <row r="697" spans="1:8" thickBot="1">
      <c r="A697" s="80"/>
      <c r="B697" s="60">
        <f t="shared" si="25"/>
        <v>44489</v>
      </c>
      <c r="C697" s="67" t="str">
        <f t="shared" si="26"/>
        <v>mercredi</v>
      </c>
    </row>
    <row r="698" spans="1:8" thickBot="1">
      <c r="A698" s="80"/>
      <c r="B698" s="60">
        <f t="shared" si="25"/>
        <v>44490</v>
      </c>
      <c r="C698" s="67" t="str">
        <f t="shared" si="26"/>
        <v>jeudi</v>
      </c>
    </row>
    <row r="699" spans="1:8" thickBot="1">
      <c r="A699" s="80"/>
      <c r="B699" s="60">
        <f t="shared" si="25"/>
        <v>44491</v>
      </c>
      <c r="C699" s="67" t="str">
        <f t="shared" si="26"/>
        <v>vendredi</v>
      </c>
    </row>
    <row r="700" spans="1:8" thickBot="1">
      <c r="A700" s="80"/>
      <c r="B700" s="60">
        <f t="shared" si="25"/>
        <v>44492</v>
      </c>
      <c r="C700" s="67" t="str">
        <f t="shared" si="26"/>
        <v>samedi</v>
      </c>
    </row>
    <row r="701" spans="1:8" s="63" customFormat="1" thickBot="1">
      <c r="A701" s="80"/>
      <c r="B701" s="62">
        <f t="shared" si="25"/>
        <v>44493</v>
      </c>
      <c r="C701" s="68" t="str">
        <f t="shared" si="26"/>
        <v>dimanche</v>
      </c>
      <c r="F701" s="85"/>
      <c r="G701" s="85"/>
      <c r="H701" s="82"/>
    </row>
    <row r="702" spans="1:8" ht="16.5" thickTop="1" thickBot="1">
      <c r="A702" s="80"/>
      <c r="B702" s="64">
        <f t="shared" si="25"/>
        <v>44494</v>
      </c>
      <c r="C702" s="66" t="str">
        <f t="shared" si="26"/>
        <v>lundi</v>
      </c>
    </row>
    <row r="703" spans="1:8" thickBot="1">
      <c r="A703" s="80"/>
      <c r="B703" s="60">
        <f t="shared" si="25"/>
        <v>44495</v>
      </c>
      <c r="C703" s="67" t="str">
        <f t="shared" si="26"/>
        <v>mardi</v>
      </c>
    </row>
    <row r="704" spans="1:8" thickBot="1">
      <c r="A704" s="80"/>
      <c r="B704" s="60">
        <f t="shared" si="25"/>
        <v>44496</v>
      </c>
      <c r="C704" s="67" t="str">
        <f t="shared" si="26"/>
        <v>mercredi</v>
      </c>
    </row>
    <row r="705" spans="1:8" thickBot="1">
      <c r="A705" s="80"/>
      <c r="B705" s="60">
        <f t="shared" si="25"/>
        <v>44497</v>
      </c>
      <c r="C705" s="67" t="str">
        <f t="shared" si="26"/>
        <v>jeudi</v>
      </c>
    </row>
    <row r="706" spans="1:8" thickBot="1">
      <c r="A706" s="80"/>
      <c r="B706" s="60">
        <f t="shared" si="25"/>
        <v>44498</v>
      </c>
      <c r="C706" s="67" t="str">
        <f t="shared" si="26"/>
        <v>vendredi</v>
      </c>
    </row>
    <row r="707" spans="1:8" thickBot="1">
      <c r="A707" s="80"/>
      <c r="B707" s="60">
        <f t="shared" si="25"/>
        <v>44499</v>
      </c>
      <c r="C707" s="67" t="str">
        <f t="shared" si="26"/>
        <v>samedi</v>
      </c>
    </row>
    <row r="708" spans="1:8" thickBot="1">
      <c r="A708" s="80"/>
      <c r="B708" s="60">
        <f t="shared" ref="B708:B771" si="27">IF(B707="","",B707+1)</f>
        <v>44500</v>
      </c>
      <c r="C708" s="67" t="str">
        <f t="shared" si="26"/>
        <v>dimanche</v>
      </c>
    </row>
    <row r="709" spans="1:8" thickBot="1">
      <c r="A709" s="80"/>
      <c r="B709" s="60">
        <f t="shared" si="27"/>
        <v>44501</v>
      </c>
      <c r="C709" s="67" t="str">
        <f t="shared" si="26"/>
        <v>lundi</v>
      </c>
    </row>
    <row r="710" spans="1:8" thickBot="1">
      <c r="A710" s="80"/>
      <c r="B710" s="60">
        <f t="shared" si="27"/>
        <v>44502</v>
      </c>
      <c r="C710" s="67" t="str">
        <f t="shared" si="26"/>
        <v>mardi</v>
      </c>
    </row>
    <row r="711" spans="1:8" thickBot="1">
      <c r="A711" s="80"/>
      <c r="B711" s="60">
        <f t="shared" si="27"/>
        <v>44503</v>
      </c>
      <c r="C711" s="67" t="str">
        <f t="shared" si="26"/>
        <v>mercredi</v>
      </c>
    </row>
    <row r="712" spans="1:8" thickBot="1">
      <c r="A712" s="80"/>
      <c r="B712" s="60">
        <f t="shared" si="27"/>
        <v>44504</v>
      </c>
      <c r="C712" s="67" t="str">
        <f t="shared" si="26"/>
        <v>jeudi</v>
      </c>
    </row>
    <row r="713" spans="1:8" thickBot="1">
      <c r="A713" s="80"/>
      <c r="B713" s="60">
        <f t="shared" si="27"/>
        <v>44505</v>
      </c>
      <c r="C713" s="67" t="str">
        <f t="shared" si="26"/>
        <v>vendredi</v>
      </c>
    </row>
    <row r="714" spans="1:8" thickBot="1">
      <c r="A714" s="80"/>
      <c r="B714" s="60">
        <f t="shared" si="27"/>
        <v>44506</v>
      </c>
      <c r="C714" s="67" t="str">
        <f t="shared" si="26"/>
        <v>samedi</v>
      </c>
    </row>
    <row r="715" spans="1:8" s="63" customFormat="1" thickBot="1">
      <c r="A715" s="80"/>
      <c r="B715" s="62">
        <f t="shared" si="27"/>
        <v>44507</v>
      </c>
      <c r="C715" s="68" t="str">
        <f t="shared" si="26"/>
        <v>dimanche</v>
      </c>
      <c r="F715" s="85"/>
      <c r="G715" s="85"/>
      <c r="H715" s="82"/>
    </row>
    <row r="716" spans="1:8" ht="16.5" thickTop="1" thickBot="1">
      <c r="A716" s="80"/>
      <c r="B716" s="64">
        <f t="shared" si="27"/>
        <v>44508</v>
      </c>
      <c r="C716" s="66" t="str">
        <f t="shared" si="26"/>
        <v>lundi</v>
      </c>
    </row>
    <row r="717" spans="1:8" thickBot="1">
      <c r="A717" s="80"/>
      <c r="B717" s="60">
        <f t="shared" si="27"/>
        <v>44509</v>
      </c>
      <c r="C717" s="67" t="str">
        <f t="shared" si="26"/>
        <v>mardi</v>
      </c>
    </row>
    <row r="718" spans="1:8" thickBot="1">
      <c r="A718" s="80"/>
      <c r="B718" s="60">
        <f t="shared" si="27"/>
        <v>44510</v>
      </c>
      <c r="C718" s="67" t="str">
        <f t="shared" si="26"/>
        <v>mercredi</v>
      </c>
    </row>
    <row r="719" spans="1:8" thickBot="1">
      <c r="A719" s="80"/>
      <c r="B719" s="60">
        <f t="shared" si="27"/>
        <v>44511</v>
      </c>
      <c r="C719" s="67" t="str">
        <f t="shared" si="26"/>
        <v>jeudi</v>
      </c>
    </row>
    <row r="720" spans="1:8" thickBot="1">
      <c r="A720" s="80"/>
      <c r="B720" s="60">
        <f t="shared" si="27"/>
        <v>44512</v>
      </c>
      <c r="C720" s="67" t="str">
        <f t="shared" si="26"/>
        <v>vendredi</v>
      </c>
    </row>
    <row r="721" spans="1:8" thickBot="1">
      <c r="A721" s="80"/>
      <c r="B721" s="60">
        <f t="shared" si="27"/>
        <v>44513</v>
      </c>
      <c r="C721" s="67" t="str">
        <f t="shared" si="26"/>
        <v>samedi</v>
      </c>
    </row>
    <row r="722" spans="1:8" thickBot="1">
      <c r="A722" s="80"/>
      <c r="B722" s="60">
        <f t="shared" si="27"/>
        <v>44514</v>
      </c>
      <c r="C722" s="67" t="str">
        <f t="shared" si="26"/>
        <v>dimanche</v>
      </c>
    </row>
    <row r="723" spans="1:8" thickBot="1">
      <c r="A723" s="80"/>
      <c r="B723" s="60">
        <f t="shared" si="27"/>
        <v>44515</v>
      </c>
      <c r="C723" s="67" t="str">
        <f t="shared" si="26"/>
        <v>lundi</v>
      </c>
    </row>
    <row r="724" spans="1:8" thickBot="1">
      <c r="A724" s="80"/>
      <c r="B724" s="60">
        <f t="shared" si="27"/>
        <v>44516</v>
      </c>
      <c r="C724" s="67" t="str">
        <f t="shared" si="26"/>
        <v>mardi</v>
      </c>
    </row>
    <row r="725" spans="1:8" thickBot="1">
      <c r="A725" s="80"/>
      <c r="B725" s="60">
        <f t="shared" si="27"/>
        <v>44517</v>
      </c>
      <c r="C725" s="67" t="str">
        <f t="shared" si="26"/>
        <v>mercredi</v>
      </c>
    </row>
    <row r="726" spans="1:8" thickBot="1">
      <c r="A726" s="80"/>
      <c r="B726" s="60">
        <f t="shared" si="27"/>
        <v>44518</v>
      </c>
      <c r="C726" s="67" t="str">
        <f t="shared" si="26"/>
        <v>jeudi</v>
      </c>
    </row>
    <row r="727" spans="1:8" thickBot="1">
      <c r="A727" s="80"/>
      <c r="B727" s="60">
        <f t="shared" si="27"/>
        <v>44519</v>
      </c>
      <c r="C727" s="67" t="str">
        <f t="shared" si="26"/>
        <v>vendredi</v>
      </c>
    </row>
    <row r="728" spans="1:8" thickBot="1">
      <c r="A728" s="80"/>
      <c r="B728" s="60">
        <f t="shared" si="27"/>
        <v>44520</v>
      </c>
      <c r="C728" s="67" t="str">
        <f t="shared" si="26"/>
        <v>samedi</v>
      </c>
    </row>
    <row r="729" spans="1:8" s="63" customFormat="1" thickBot="1">
      <c r="A729" s="80"/>
      <c r="B729" s="62">
        <f t="shared" si="27"/>
        <v>44521</v>
      </c>
      <c r="C729" s="68" t="str">
        <f t="shared" si="26"/>
        <v>dimanche</v>
      </c>
      <c r="F729" s="85"/>
      <c r="G729" s="85"/>
      <c r="H729" s="82"/>
    </row>
    <row r="730" spans="1:8" ht="16.5" thickTop="1" thickBot="1">
      <c r="A730" s="80"/>
      <c r="B730" s="64">
        <f t="shared" si="27"/>
        <v>44522</v>
      </c>
      <c r="C730" s="66" t="str">
        <f t="shared" si="26"/>
        <v>lundi</v>
      </c>
    </row>
    <row r="731" spans="1:8" thickBot="1">
      <c r="A731" s="80"/>
      <c r="B731" s="60">
        <f t="shared" si="27"/>
        <v>44523</v>
      </c>
      <c r="C731" s="67" t="str">
        <f t="shared" si="26"/>
        <v>mardi</v>
      </c>
    </row>
    <row r="732" spans="1:8" thickBot="1">
      <c r="A732" s="80"/>
      <c r="B732" s="60">
        <f t="shared" si="27"/>
        <v>44524</v>
      </c>
      <c r="C732" s="67" t="str">
        <f t="shared" si="26"/>
        <v>mercredi</v>
      </c>
    </row>
    <row r="733" spans="1:8" thickBot="1">
      <c r="A733" s="80"/>
      <c r="B733" s="60">
        <f t="shared" si="27"/>
        <v>44525</v>
      </c>
      <c r="C733" s="67" t="str">
        <f t="shared" si="26"/>
        <v>jeudi</v>
      </c>
    </row>
    <row r="734" spans="1:8" thickBot="1">
      <c r="A734" s="80"/>
      <c r="B734" s="60">
        <f t="shared" si="27"/>
        <v>44526</v>
      </c>
      <c r="C734" s="67" t="str">
        <f t="shared" ref="C734:C797" si="28">IF(B734="","",TEXT(B734,"jjjj"))</f>
        <v>vendredi</v>
      </c>
    </row>
    <row r="735" spans="1:8" thickBot="1">
      <c r="A735" s="80"/>
      <c r="B735" s="60">
        <f t="shared" si="27"/>
        <v>44527</v>
      </c>
      <c r="C735" s="67" t="str">
        <f t="shared" si="28"/>
        <v>samedi</v>
      </c>
    </row>
    <row r="736" spans="1:8" thickBot="1">
      <c r="A736" s="80"/>
      <c r="B736" s="60">
        <f t="shared" si="27"/>
        <v>44528</v>
      </c>
      <c r="C736" s="67" t="str">
        <f t="shared" si="28"/>
        <v>dimanche</v>
      </c>
    </row>
    <row r="737" spans="1:8" thickBot="1">
      <c r="A737" s="80"/>
      <c r="B737" s="60">
        <f t="shared" si="27"/>
        <v>44529</v>
      </c>
      <c r="C737" s="67" t="str">
        <f t="shared" si="28"/>
        <v>lundi</v>
      </c>
    </row>
    <row r="738" spans="1:8" thickBot="1">
      <c r="A738" s="80"/>
      <c r="B738" s="60">
        <f t="shared" si="27"/>
        <v>44530</v>
      </c>
      <c r="C738" s="67" t="str">
        <f t="shared" si="28"/>
        <v>mardi</v>
      </c>
    </row>
    <row r="739" spans="1:8" thickBot="1">
      <c r="A739" s="80"/>
      <c r="B739" s="60">
        <f t="shared" si="27"/>
        <v>44531</v>
      </c>
      <c r="C739" s="67" t="str">
        <f t="shared" si="28"/>
        <v>mercredi</v>
      </c>
    </row>
    <row r="740" spans="1:8" thickBot="1">
      <c r="A740" s="80"/>
      <c r="B740" s="60">
        <f t="shared" si="27"/>
        <v>44532</v>
      </c>
      <c r="C740" s="67" t="str">
        <f t="shared" si="28"/>
        <v>jeudi</v>
      </c>
    </row>
    <row r="741" spans="1:8" thickBot="1">
      <c r="A741" s="80"/>
      <c r="B741" s="60">
        <f t="shared" si="27"/>
        <v>44533</v>
      </c>
      <c r="C741" s="67" t="str">
        <f t="shared" si="28"/>
        <v>vendredi</v>
      </c>
    </row>
    <row r="742" spans="1:8" thickBot="1">
      <c r="A742" s="80"/>
      <c r="B742" s="60">
        <f t="shared" si="27"/>
        <v>44534</v>
      </c>
      <c r="C742" s="67" t="str">
        <f t="shared" si="28"/>
        <v>samedi</v>
      </c>
    </row>
    <row r="743" spans="1:8" s="63" customFormat="1" thickBot="1">
      <c r="A743" s="80"/>
      <c r="B743" s="62">
        <f t="shared" si="27"/>
        <v>44535</v>
      </c>
      <c r="C743" s="68" t="str">
        <f t="shared" si="28"/>
        <v>dimanche</v>
      </c>
      <c r="F743" s="85"/>
      <c r="G743" s="85"/>
      <c r="H743" s="82"/>
    </row>
    <row r="744" spans="1:8" ht="16.5" thickTop="1" thickBot="1">
      <c r="A744" s="80"/>
      <c r="B744" s="64">
        <f t="shared" si="27"/>
        <v>44536</v>
      </c>
      <c r="C744" s="66" t="str">
        <f t="shared" si="28"/>
        <v>lundi</v>
      </c>
    </row>
    <row r="745" spans="1:8" thickBot="1">
      <c r="A745" s="80"/>
      <c r="B745" s="60">
        <f t="shared" si="27"/>
        <v>44537</v>
      </c>
      <c r="C745" s="67" t="str">
        <f t="shared" si="28"/>
        <v>mardi</v>
      </c>
    </row>
    <row r="746" spans="1:8" thickBot="1">
      <c r="A746" s="80"/>
      <c r="B746" s="60">
        <f t="shared" si="27"/>
        <v>44538</v>
      </c>
      <c r="C746" s="67" t="str">
        <f t="shared" si="28"/>
        <v>mercredi</v>
      </c>
    </row>
    <row r="747" spans="1:8" thickBot="1">
      <c r="A747" s="80"/>
      <c r="B747" s="60">
        <f t="shared" si="27"/>
        <v>44539</v>
      </c>
      <c r="C747" s="67" t="str">
        <f t="shared" si="28"/>
        <v>jeudi</v>
      </c>
    </row>
    <row r="748" spans="1:8" thickBot="1">
      <c r="A748" s="80"/>
      <c r="B748" s="60">
        <f t="shared" si="27"/>
        <v>44540</v>
      </c>
      <c r="C748" s="67" t="str">
        <f t="shared" si="28"/>
        <v>vendredi</v>
      </c>
    </row>
    <row r="749" spans="1:8" thickBot="1">
      <c r="A749" s="80"/>
      <c r="B749" s="60">
        <f t="shared" si="27"/>
        <v>44541</v>
      </c>
      <c r="C749" s="67" t="str">
        <f t="shared" si="28"/>
        <v>samedi</v>
      </c>
    </row>
    <row r="750" spans="1:8" thickBot="1">
      <c r="A750" s="80"/>
      <c r="B750" s="60">
        <f t="shared" si="27"/>
        <v>44542</v>
      </c>
      <c r="C750" s="67" t="str">
        <f t="shared" si="28"/>
        <v>dimanche</v>
      </c>
    </row>
    <row r="751" spans="1:8" thickBot="1">
      <c r="A751" s="80"/>
      <c r="B751" s="60">
        <f t="shared" si="27"/>
        <v>44543</v>
      </c>
      <c r="C751" s="67" t="str">
        <f t="shared" si="28"/>
        <v>lundi</v>
      </c>
    </row>
    <row r="752" spans="1:8" thickBot="1">
      <c r="A752" s="80"/>
      <c r="B752" s="60">
        <f t="shared" si="27"/>
        <v>44544</v>
      </c>
      <c r="C752" s="67" t="str">
        <f t="shared" si="28"/>
        <v>mardi</v>
      </c>
    </row>
    <row r="753" spans="1:8" thickBot="1">
      <c r="A753" s="80"/>
      <c r="B753" s="60">
        <f t="shared" si="27"/>
        <v>44545</v>
      </c>
      <c r="C753" s="67" t="str">
        <f t="shared" si="28"/>
        <v>mercredi</v>
      </c>
    </row>
    <row r="754" spans="1:8" thickBot="1">
      <c r="A754" s="80"/>
      <c r="B754" s="60">
        <f t="shared" si="27"/>
        <v>44546</v>
      </c>
      <c r="C754" s="67" t="str">
        <f t="shared" si="28"/>
        <v>jeudi</v>
      </c>
    </row>
    <row r="755" spans="1:8" thickBot="1">
      <c r="A755" s="80"/>
      <c r="B755" s="60">
        <f t="shared" si="27"/>
        <v>44547</v>
      </c>
      <c r="C755" s="67" t="str">
        <f t="shared" si="28"/>
        <v>vendredi</v>
      </c>
    </row>
    <row r="756" spans="1:8" thickBot="1">
      <c r="A756" s="80"/>
      <c r="B756" s="60">
        <f t="shared" si="27"/>
        <v>44548</v>
      </c>
      <c r="C756" s="67" t="str">
        <f t="shared" si="28"/>
        <v>samedi</v>
      </c>
    </row>
    <row r="757" spans="1:8" s="63" customFormat="1" thickBot="1">
      <c r="A757" s="80"/>
      <c r="B757" s="62">
        <f t="shared" si="27"/>
        <v>44549</v>
      </c>
      <c r="C757" s="68" t="str">
        <f t="shared" si="28"/>
        <v>dimanche</v>
      </c>
      <c r="F757" s="85"/>
      <c r="G757" s="85"/>
      <c r="H757" s="82"/>
    </row>
    <row r="758" spans="1:8" ht="16.5" thickTop="1" thickBot="1">
      <c r="A758" s="80"/>
      <c r="B758" s="64">
        <f t="shared" si="27"/>
        <v>44550</v>
      </c>
      <c r="C758" s="66" t="str">
        <f t="shared" si="28"/>
        <v>lundi</v>
      </c>
    </row>
    <row r="759" spans="1:8" thickBot="1">
      <c r="A759" s="80"/>
      <c r="B759" s="60">
        <f t="shared" si="27"/>
        <v>44551</v>
      </c>
      <c r="C759" s="67" t="str">
        <f t="shared" si="28"/>
        <v>mardi</v>
      </c>
    </row>
    <row r="760" spans="1:8" thickBot="1">
      <c r="A760" s="80"/>
      <c r="B760" s="60">
        <f t="shared" si="27"/>
        <v>44552</v>
      </c>
      <c r="C760" s="67" t="str">
        <f t="shared" si="28"/>
        <v>mercredi</v>
      </c>
    </row>
    <row r="761" spans="1:8" thickBot="1">
      <c r="A761" s="80"/>
      <c r="B761" s="60">
        <f t="shared" si="27"/>
        <v>44553</v>
      </c>
      <c r="C761" s="67" t="str">
        <f t="shared" si="28"/>
        <v>jeudi</v>
      </c>
    </row>
    <row r="762" spans="1:8" thickBot="1">
      <c r="A762" s="80"/>
      <c r="B762" s="60">
        <f t="shared" si="27"/>
        <v>44554</v>
      </c>
      <c r="C762" s="67" t="str">
        <f t="shared" si="28"/>
        <v>vendredi</v>
      </c>
    </row>
    <row r="763" spans="1:8" thickBot="1">
      <c r="A763" s="80"/>
      <c r="B763" s="60">
        <f t="shared" si="27"/>
        <v>44555</v>
      </c>
      <c r="C763" s="67" t="str">
        <f t="shared" si="28"/>
        <v>samedi</v>
      </c>
    </row>
    <row r="764" spans="1:8" thickBot="1">
      <c r="A764" s="80"/>
      <c r="B764" s="60">
        <f t="shared" si="27"/>
        <v>44556</v>
      </c>
      <c r="C764" s="67" t="str">
        <f t="shared" si="28"/>
        <v>dimanche</v>
      </c>
    </row>
    <row r="765" spans="1:8" thickBot="1">
      <c r="A765" s="80"/>
      <c r="B765" s="60">
        <f t="shared" si="27"/>
        <v>44557</v>
      </c>
      <c r="C765" s="67" t="str">
        <f t="shared" si="28"/>
        <v>lundi</v>
      </c>
    </row>
    <row r="766" spans="1:8" thickBot="1">
      <c r="A766" s="80"/>
      <c r="B766" s="60">
        <f t="shared" si="27"/>
        <v>44558</v>
      </c>
      <c r="C766" s="67" t="str">
        <f t="shared" si="28"/>
        <v>mardi</v>
      </c>
    </row>
    <row r="767" spans="1:8" thickBot="1">
      <c r="A767" s="80"/>
      <c r="B767" s="60">
        <f t="shared" si="27"/>
        <v>44559</v>
      </c>
      <c r="C767" s="67" t="str">
        <f t="shared" si="28"/>
        <v>mercredi</v>
      </c>
    </row>
    <row r="768" spans="1:8" thickBot="1">
      <c r="A768" s="80"/>
      <c r="B768" s="60">
        <f t="shared" si="27"/>
        <v>44560</v>
      </c>
      <c r="C768" s="67" t="str">
        <f t="shared" si="28"/>
        <v>jeudi</v>
      </c>
    </row>
    <row r="769" spans="1:8" thickBot="1">
      <c r="A769" s="80"/>
      <c r="B769" s="60">
        <f t="shared" si="27"/>
        <v>44561</v>
      </c>
      <c r="C769" s="67" t="str">
        <f t="shared" si="28"/>
        <v>vendredi</v>
      </c>
    </row>
    <row r="770" spans="1:8" thickBot="1">
      <c r="A770" s="80"/>
      <c r="B770" s="60">
        <f t="shared" si="27"/>
        <v>44562</v>
      </c>
      <c r="C770" s="67" t="str">
        <f t="shared" si="28"/>
        <v>samedi</v>
      </c>
    </row>
    <row r="771" spans="1:8" s="63" customFormat="1" thickBot="1">
      <c r="A771" s="80"/>
      <c r="B771" s="62">
        <f t="shared" si="27"/>
        <v>44563</v>
      </c>
      <c r="C771" s="68" t="str">
        <f t="shared" si="28"/>
        <v>dimanche</v>
      </c>
      <c r="F771" s="85"/>
      <c r="G771" s="85"/>
      <c r="H771" s="82"/>
    </row>
    <row r="772" spans="1:8" ht="16.5" thickTop="1" thickBot="1">
      <c r="A772" s="80"/>
      <c r="B772" s="64">
        <f t="shared" ref="B772:B835" si="29">IF(B771="","",B771+1)</f>
        <v>44564</v>
      </c>
      <c r="C772" s="66" t="str">
        <f t="shared" si="28"/>
        <v>lundi</v>
      </c>
    </row>
    <row r="773" spans="1:8" thickBot="1">
      <c r="A773" s="80"/>
      <c r="B773" s="60">
        <f t="shared" si="29"/>
        <v>44565</v>
      </c>
      <c r="C773" s="67" t="str">
        <f t="shared" si="28"/>
        <v>mardi</v>
      </c>
    </row>
    <row r="774" spans="1:8" thickBot="1">
      <c r="A774" s="80"/>
      <c r="B774" s="60">
        <f t="shared" si="29"/>
        <v>44566</v>
      </c>
      <c r="C774" s="67" t="str">
        <f t="shared" si="28"/>
        <v>mercredi</v>
      </c>
    </row>
    <row r="775" spans="1:8" thickBot="1">
      <c r="A775" s="80"/>
      <c r="B775" s="60">
        <f t="shared" si="29"/>
        <v>44567</v>
      </c>
      <c r="C775" s="67" t="str">
        <f t="shared" si="28"/>
        <v>jeudi</v>
      </c>
    </row>
    <row r="776" spans="1:8" thickBot="1">
      <c r="A776" s="80"/>
      <c r="B776" s="60">
        <f t="shared" si="29"/>
        <v>44568</v>
      </c>
      <c r="C776" s="67" t="str">
        <f t="shared" si="28"/>
        <v>vendredi</v>
      </c>
    </row>
    <row r="777" spans="1:8" thickBot="1">
      <c r="A777" s="80"/>
      <c r="B777" s="60">
        <f t="shared" si="29"/>
        <v>44569</v>
      </c>
      <c r="C777" s="67" t="str">
        <f t="shared" si="28"/>
        <v>samedi</v>
      </c>
    </row>
    <row r="778" spans="1:8" thickBot="1">
      <c r="A778" s="80"/>
      <c r="B778" s="60">
        <f t="shared" si="29"/>
        <v>44570</v>
      </c>
      <c r="C778" s="67" t="str">
        <f t="shared" si="28"/>
        <v>dimanche</v>
      </c>
    </row>
    <row r="779" spans="1:8" thickBot="1">
      <c r="A779" s="80"/>
      <c r="B779" s="60">
        <f t="shared" si="29"/>
        <v>44571</v>
      </c>
      <c r="C779" s="67" t="str">
        <f t="shared" si="28"/>
        <v>lundi</v>
      </c>
    </row>
    <row r="780" spans="1:8" thickBot="1">
      <c r="A780" s="80"/>
      <c r="B780" s="60">
        <f t="shared" si="29"/>
        <v>44572</v>
      </c>
      <c r="C780" s="67" t="str">
        <f t="shared" si="28"/>
        <v>mardi</v>
      </c>
    </row>
    <row r="781" spans="1:8" thickBot="1">
      <c r="A781" s="80"/>
      <c r="B781" s="60">
        <f t="shared" si="29"/>
        <v>44573</v>
      </c>
      <c r="C781" s="67" t="str">
        <f t="shared" si="28"/>
        <v>mercredi</v>
      </c>
    </row>
    <row r="782" spans="1:8" thickBot="1">
      <c r="A782" s="80"/>
      <c r="B782" s="60">
        <f t="shared" si="29"/>
        <v>44574</v>
      </c>
      <c r="C782" s="67" t="str">
        <f t="shared" si="28"/>
        <v>jeudi</v>
      </c>
    </row>
    <row r="783" spans="1:8" thickBot="1">
      <c r="A783" s="80"/>
      <c r="B783" s="60">
        <f t="shared" si="29"/>
        <v>44575</v>
      </c>
      <c r="C783" s="67" t="str">
        <f t="shared" si="28"/>
        <v>vendredi</v>
      </c>
    </row>
    <row r="784" spans="1:8" thickBot="1">
      <c r="A784" s="80"/>
      <c r="B784" s="60">
        <f t="shared" si="29"/>
        <v>44576</v>
      </c>
      <c r="C784" s="67" t="str">
        <f t="shared" si="28"/>
        <v>samedi</v>
      </c>
    </row>
    <row r="785" spans="1:8" s="63" customFormat="1" thickBot="1">
      <c r="A785" s="80"/>
      <c r="B785" s="62">
        <f t="shared" si="29"/>
        <v>44577</v>
      </c>
      <c r="C785" s="68" t="str">
        <f t="shared" si="28"/>
        <v>dimanche</v>
      </c>
      <c r="F785" s="85"/>
      <c r="G785" s="85"/>
      <c r="H785" s="82"/>
    </row>
    <row r="786" spans="1:8" ht="16.5" thickTop="1" thickBot="1">
      <c r="A786" s="80"/>
      <c r="B786" s="64">
        <f t="shared" si="29"/>
        <v>44578</v>
      </c>
      <c r="C786" s="66" t="str">
        <f t="shared" si="28"/>
        <v>lundi</v>
      </c>
    </row>
    <row r="787" spans="1:8" thickBot="1">
      <c r="A787" s="80"/>
      <c r="B787" s="60">
        <f t="shared" si="29"/>
        <v>44579</v>
      </c>
      <c r="C787" s="67" t="str">
        <f t="shared" si="28"/>
        <v>mardi</v>
      </c>
    </row>
    <row r="788" spans="1:8" thickBot="1">
      <c r="A788" s="80"/>
      <c r="B788" s="60">
        <f t="shared" si="29"/>
        <v>44580</v>
      </c>
      <c r="C788" s="67" t="str">
        <f t="shared" si="28"/>
        <v>mercredi</v>
      </c>
    </row>
    <row r="789" spans="1:8" thickBot="1">
      <c r="A789" s="80"/>
      <c r="B789" s="60">
        <f t="shared" si="29"/>
        <v>44581</v>
      </c>
      <c r="C789" s="67" t="str">
        <f t="shared" si="28"/>
        <v>jeudi</v>
      </c>
    </row>
    <row r="790" spans="1:8" thickBot="1">
      <c r="A790" s="80"/>
      <c r="B790" s="60">
        <f t="shared" si="29"/>
        <v>44582</v>
      </c>
      <c r="C790" s="67" t="str">
        <f t="shared" si="28"/>
        <v>vendredi</v>
      </c>
    </row>
    <row r="791" spans="1:8" thickBot="1">
      <c r="A791" s="80"/>
      <c r="B791" s="60">
        <f t="shared" si="29"/>
        <v>44583</v>
      </c>
      <c r="C791" s="67" t="str">
        <f t="shared" si="28"/>
        <v>samedi</v>
      </c>
    </row>
    <row r="792" spans="1:8" thickBot="1">
      <c r="A792" s="80"/>
      <c r="B792" s="60">
        <f t="shared" si="29"/>
        <v>44584</v>
      </c>
      <c r="C792" s="67" t="str">
        <f t="shared" si="28"/>
        <v>dimanche</v>
      </c>
    </row>
    <row r="793" spans="1:8" thickBot="1">
      <c r="A793" s="80"/>
      <c r="B793" s="60">
        <f t="shared" si="29"/>
        <v>44585</v>
      </c>
      <c r="C793" s="67" t="str">
        <f t="shared" si="28"/>
        <v>lundi</v>
      </c>
    </row>
    <row r="794" spans="1:8" thickBot="1">
      <c r="A794" s="80"/>
      <c r="B794" s="60">
        <f t="shared" si="29"/>
        <v>44586</v>
      </c>
      <c r="C794" s="67" t="str">
        <f t="shared" si="28"/>
        <v>mardi</v>
      </c>
    </row>
    <row r="795" spans="1:8" thickBot="1">
      <c r="A795" s="80"/>
      <c r="B795" s="60">
        <f t="shared" si="29"/>
        <v>44587</v>
      </c>
      <c r="C795" s="67" t="str">
        <f t="shared" si="28"/>
        <v>mercredi</v>
      </c>
    </row>
    <row r="796" spans="1:8" thickBot="1">
      <c r="A796" s="80"/>
      <c r="B796" s="60">
        <f t="shared" si="29"/>
        <v>44588</v>
      </c>
      <c r="C796" s="67" t="str">
        <f t="shared" si="28"/>
        <v>jeudi</v>
      </c>
    </row>
    <row r="797" spans="1:8" thickBot="1">
      <c r="A797" s="80"/>
      <c r="B797" s="60">
        <f t="shared" si="29"/>
        <v>44589</v>
      </c>
      <c r="C797" s="67" t="str">
        <f t="shared" si="28"/>
        <v>vendredi</v>
      </c>
    </row>
    <row r="798" spans="1:8" thickBot="1">
      <c r="A798" s="80"/>
      <c r="B798" s="60">
        <f t="shared" si="29"/>
        <v>44590</v>
      </c>
      <c r="C798" s="67" t="str">
        <f t="shared" ref="C798:C861" si="30">IF(B798="","",TEXT(B798,"jjjj"))</f>
        <v>samedi</v>
      </c>
    </row>
    <row r="799" spans="1:8" s="63" customFormat="1" thickBot="1">
      <c r="A799" s="80"/>
      <c r="B799" s="62">
        <f t="shared" si="29"/>
        <v>44591</v>
      </c>
      <c r="C799" s="68" t="str">
        <f t="shared" si="30"/>
        <v>dimanche</v>
      </c>
      <c r="F799" s="85"/>
      <c r="G799" s="85"/>
      <c r="H799" s="82"/>
    </row>
    <row r="800" spans="1:8" ht="16.5" thickTop="1" thickBot="1">
      <c r="A800" s="80"/>
      <c r="B800" s="64">
        <f t="shared" si="29"/>
        <v>44592</v>
      </c>
      <c r="C800" s="66" t="str">
        <f t="shared" si="30"/>
        <v>lundi</v>
      </c>
    </row>
    <row r="801" spans="1:8" thickBot="1">
      <c r="A801" s="80"/>
      <c r="B801" s="60">
        <f t="shared" si="29"/>
        <v>44593</v>
      </c>
      <c r="C801" s="67" t="str">
        <f t="shared" si="30"/>
        <v>mardi</v>
      </c>
    </row>
    <row r="802" spans="1:8" thickBot="1">
      <c r="A802" s="80"/>
      <c r="B802" s="60">
        <f t="shared" si="29"/>
        <v>44594</v>
      </c>
      <c r="C802" s="67" t="str">
        <f t="shared" si="30"/>
        <v>mercredi</v>
      </c>
    </row>
    <row r="803" spans="1:8" thickBot="1">
      <c r="A803" s="80"/>
      <c r="B803" s="60">
        <f t="shared" si="29"/>
        <v>44595</v>
      </c>
      <c r="C803" s="67" t="str">
        <f t="shared" si="30"/>
        <v>jeudi</v>
      </c>
    </row>
    <row r="804" spans="1:8" thickBot="1">
      <c r="A804" s="80"/>
      <c r="B804" s="60">
        <f t="shared" si="29"/>
        <v>44596</v>
      </c>
      <c r="C804" s="67" t="str">
        <f t="shared" si="30"/>
        <v>vendredi</v>
      </c>
    </row>
    <row r="805" spans="1:8" thickBot="1">
      <c r="A805" s="80"/>
      <c r="B805" s="60">
        <f t="shared" si="29"/>
        <v>44597</v>
      </c>
      <c r="C805" s="67" t="str">
        <f t="shared" si="30"/>
        <v>samedi</v>
      </c>
    </row>
    <row r="806" spans="1:8" thickBot="1">
      <c r="A806" s="80"/>
      <c r="B806" s="60">
        <f t="shared" si="29"/>
        <v>44598</v>
      </c>
      <c r="C806" s="67" t="str">
        <f t="shared" si="30"/>
        <v>dimanche</v>
      </c>
    </row>
    <row r="807" spans="1:8" thickBot="1">
      <c r="A807" s="80"/>
      <c r="B807" s="60">
        <f t="shared" si="29"/>
        <v>44599</v>
      </c>
      <c r="C807" s="67" t="str">
        <f t="shared" si="30"/>
        <v>lundi</v>
      </c>
    </row>
    <row r="808" spans="1:8" thickBot="1">
      <c r="A808" s="80"/>
      <c r="B808" s="60">
        <f t="shared" si="29"/>
        <v>44600</v>
      </c>
      <c r="C808" s="67" t="str">
        <f t="shared" si="30"/>
        <v>mardi</v>
      </c>
    </row>
    <row r="809" spans="1:8" thickBot="1">
      <c r="A809" s="80"/>
      <c r="B809" s="60">
        <f t="shared" si="29"/>
        <v>44601</v>
      </c>
      <c r="C809" s="67" t="str">
        <f t="shared" si="30"/>
        <v>mercredi</v>
      </c>
    </row>
    <row r="810" spans="1:8" thickBot="1">
      <c r="A810" s="80"/>
      <c r="B810" s="60">
        <f t="shared" si="29"/>
        <v>44602</v>
      </c>
      <c r="C810" s="67" t="str">
        <f t="shared" si="30"/>
        <v>jeudi</v>
      </c>
    </row>
    <row r="811" spans="1:8" thickBot="1">
      <c r="A811" s="80"/>
      <c r="B811" s="60">
        <f t="shared" si="29"/>
        <v>44603</v>
      </c>
      <c r="C811" s="67" t="str">
        <f t="shared" si="30"/>
        <v>vendredi</v>
      </c>
    </row>
    <row r="812" spans="1:8" thickBot="1">
      <c r="A812" s="80"/>
      <c r="B812" s="60">
        <f t="shared" si="29"/>
        <v>44604</v>
      </c>
      <c r="C812" s="67" t="str">
        <f t="shared" si="30"/>
        <v>samedi</v>
      </c>
    </row>
    <row r="813" spans="1:8" s="63" customFormat="1" thickBot="1">
      <c r="A813" s="80"/>
      <c r="B813" s="62">
        <f t="shared" si="29"/>
        <v>44605</v>
      </c>
      <c r="C813" s="68" t="str">
        <f t="shared" si="30"/>
        <v>dimanche</v>
      </c>
      <c r="F813" s="85"/>
      <c r="G813" s="85"/>
      <c r="H813" s="82"/>
    </row>
    <row r="814" spans="1:8" ht="16.5" thickTop="1" thickBot="1">
      <c r="A814" s="80"/>
      <c r="B814" s="64">
        <f t="shared" si="29"/>
        <v>44606</v>
      </c>
      <c r="C814" s="66" t="str">
        <f t="shared" si="30"/>
        <v>lundi</v>
      </c>
    </row>
    <row r="815" spans="1:8" thickBot="1">
      <c r="A815" s="80"/>
      <c r="B815" s="60">
        <f t="shared" si="29"/>
        <v>44607</v>
      </c>
      <c r="C815" s="67" t="str">
        <f t="shared" si="30"/>
        <v>mardi</v>
      </c>
    </row>
    <row r="816" spans="1:8" thickBot="1">
      <c r="A816" s="80"/>
      <c r="B816" s="60">
        <f t="shared" si="29"/>
        <v>44608</v>
      </c>
      <c r="C816" s="67" t="str">
        <f t="shared" si="30"/>
        <v>mercredi</v>
      </c>
    </row>
    <row r="817" spans="1:8" thickBot="1">
      <c r="A817" s="80"/>
      <c r="B817" s="60">
        <f t="shared" si="29"/>
        <v>44609</v>
      </c>
      <c r="C817" s="67" t="str">
        <f t="shared" si="30"/>
        <v>jeudi</v>
      </c>
    </row>
    <row r="818" spans="1:8" thickBot="1">
      <c r="A818" s="80"/>
      <c r="B818" s="60">
        <f t="shared" si="29"/>
        <v>44610</v>
      </c>
      <c r="C818" s="67" t="str">
        <f t="shared" si="30"/>
        <v>vendredi</v>
      </c>
    </row>
    <row r="819" spans="1:8" thickBot="1">
      <c r="A819" s="80"/>
      <c r="B819" s="60">
        <f t="shared" si="29"/>
        <v>44611</v>
      </c>
      <c r="C819" s="67" t="str">
        <f t="shared" si="30"/>
        <v>samedi</v>
      </c>
    </row>
    <row r="820" spans="1:8" thickBot="1">
      <c r="A820" s="80"/>
      <c r="B820" s="60">
        <f t="shared" si="29"/>
        <v>44612</v>
      </c>
      <c r="C820" s="67" t="str">
        <f t="shared" si="30"/>
        <v>dimanche</v>
      </c>
    </row>
    <row r="821" spans="1:8" thickBot="1">
      <c r="A821" s="80"/>
      <c r="B821" s="60">
        <f t="shared" si="29"/>
        <v>44613</v>
      </c>
      <c r="C821" s="67" t="str">
        <f t="shared" si="30"/>
        <v>lundi</v>
      </c>
    </row>
    <row r="822" spans="1:8" thickBot="1">
      <c r="A822" s="80"/>
      <c r="B822" s="60">
        <f t="shared" si="29"/>
        <v>44614</v>
      </c>
      <c r="C822" s="67" t="str">
        <f t="shared" si="30"/>
        <v>mardi</v>
      </c>
    </row>
    <row r="823" spans="1:8" thickBot="1">
      <c r="A823" s="80"/>
      <c r="B823" s="60">
        <f t="shared" si="29"/>
        <v>44615</v>
      </c>
      <c r="C823" s="67" t="str">
        <f t="shared" si="30"/>
        <v>mercredi</v>
      </c>
    </row>
    <row r="824" spans="1:8" thickBot="1">
      <c r="A824" s="80"/>
      <c r="B824" s="60">
        <f t="shared" si="29"/>
        <v>44616</v>
      </c>
      <c r="C824" s="67" t="str">
        <f t="shared" si="30"/>
        <v>jeudi</v>
      </c>
    </row>
    <row r="825" spans="1:8" thickBot="1">
      <c r="A825" s="80"/>
      <c r="B825" s="60">
        <f t="shared" si="29"/>
        <v>44617</v>
      </c>
      <c r="C825" s="67" t="str">
        <f t="shared" si="30"/>
        <v>vendredi</v>
      </c>
    </row>
    <row r="826" spans="1:8" thickBot="1">
      <c r="A826" s="80"/>
      <c r="B826" s="60">
        <f t="shared" si="29"/>
        <v>44618</v>
      </c>
      <c r="C826" s="67" t="str">
        <f t="shared" si="30"/>
        <v>samedi</v>
      </c>
    </row>
    <row r="827" spans="1:8" s="63" customFormat="1" thickBot="1">
      <c r="A827" s="80"/>
      <c r="B827" s="62">
        <f t="shared" si="29"/>
        <v>44619</v>
      </c>
      <c r="C827" s="68" t="str">
        <f t="shared" si="30"/>
        <v>dimanche</v>
      </c>
      <c r="F827" s="85"/>
      <c r="G827" s="85"/>
      <c r="H827" s="82"/>
    </row>
    <row r="828" spans="1:8" ht="16.5" thickTop="1" thickBot="1">
      <c r="A828" s="80"/>
      <c r="B828" s="64">
        <f t="shared" si="29"/>
        <v>44620</v>
      </c>
      <c r="C828" s="66" t="str">
        <f t="shared" si="30"/>
        <v>lundi</v>
      </c>
    </row>
    <row r="829" spans="1:8" thickBot="1">
      <c r="A829" s="80"/>
      <c r="B829" s="60">
        <f t="shared" si="29"/>
        <v>44621</v>
      </c>
      <c r="C829" s="67" t="str">
        <f t="shared" si="30"/>
        <v>mardi</v>
      </c>
    </row>
    <row r="830" spans="1:8" thickBot="1">
      <c r="A830" s="80"/>
      <c r="B830" s="60">
        <f t="shared" si="29"/>
        <v>44622</v>
      </c>
      <c r="C830" s="67" t="str">
        <f t="shared" si="30"/>
        <v>mercredi</v>
      </c>
    </row>
    <row r="831" spans="1:8" thickBot="1">
      <c r="A831" s="80"/>
      <c r="B831" s="60">
        <f t="shared" si="29"/>
        <v>44623</v>
      </c>
      <c r="C831" s="67" t="str">
        <f t="shared" si="30"/>
        <v>jeudi</v>
      </c>
    </row>
    <row r="832" spans="1:8" thickBot="1">
      <c r="A832" s="80"/>
      <c r="B832" s="60">
        <f t="shared" si="29"/>
        <v>44624</v>
      </c>
      <c r="C832" s="67" t="str">
        <f t="shared" si="30"/>
        <v>vendredi</v>
      </c>
    </row>
    <row r="833" spans="1:8" thickBot="1">
      <c r="A833" s="80"/>
      <c r="B833" s="60">
        <f t="shared" si="29"/>
        <v>44625</v>
      </c>
      <c r="C833" s="67" t="str">
        <f t="shared" si="30"/>
        <v>samedi</v>
      </c>
    </row>
    <row r="834" spans="1:8" thickBot="1">
      <c r="A834" s="80"/>
      <c r="B834" s="60">
        <f t="shared" si="29"/>
        <v>44626</v>
      </c>
      <c r="C834" s="67" t="str">
        <f t="shared" si="30"/>
        <v>dimanche</v>
      </c>
    </row>
    <row r="835" spans="1:8" thickBot="1">
      <c r="A835" s="80"/>
      <c r="B835" s="60">
        <f t="shared" si="29"/>
        <v>44627</v>
      </c>
      <c r="C835" s="67" t="str">
        <f t="shared" si="30"/>
        <v>lundi</v>
      </c>
    </row>
    <row r="836" spans="1:8" thickBot="1">
      <c r="A836" s="80"/>
      <c r="B836" s="60">
        <f t="shared" ref="B836:B899" si="31">IF(B835="","",B835+1)</f>
        <v>44628</v>
      </c>
      <c r="C836" s="67" t="str">
        <f t="shared" si="30"/>
        <v>mardi</v>
      </c>
    </row>
    <row r="837" spans="1:8" thickBot="1">
      <c r="A837" s="80"/>
      <c r="B837" s="60">
        <f t="shared" si="31"/>
        <v>44629</v>
      </c>
      <c r="C837" s="67" t="str">
        <f t="shared" si="30"/>
        <v>mercredi</v>
      </c>
    </row>
    <row r="838" spans="1:8" thickBot="1">
      <c r="A838" s="80"/>
      <c r="B838" s="60">
        <f t="shared" si="31"/>
        <v>44630</v>
      </c>
      <c r="C838" s="67" t="str">
        <f t="shared" si="30"/>
        <v>jeudi</v>
      </c>
    </row>
    <row r="839" spans="1:8" thickBot="1">
      <c r="A839" s="80"/>
      <c r="B839" s="60">
        <f t="shared" si="31"/>
        <v>44631</v>
      </c>
      <c r="C839" s="67" t="str">
        <f t="shared" si="30"/>
        <v>vendredi</v>
      </c>
    </row>
    <row r="840" spans="1:8" thickBot="1">
      <c r="A840" s="80"/>
      <c r="B840" s="60">
        <f t="shared" si="31"/>
        <v>44632</v>
      </c>
      <c r="C840" s="67" t="str">
        <f t="shared" si="30"/>
        <v>samedi</v>
      </c>
    </row>
    <row r="841" spans="1:8" s="63" customFormat="1" thickBot="1">
      <c r="A841" s="80"/>
      <c r="B841" s="62">
        <f t="shared" si="31"/>
        <v>44633</v>
      </c>
      <c r="C841" s="68" t="str">
        <f t="shared" si="30"/>
        <v>dimanche</v>
      </c>
      <c r="F841" s="85"/>
      <c r="G841" s="85"/>
      <c r="H841" s="82"/>
    </row>
    <row r="842" spans="1:8" ht="16.5" thickTop="1" thickBot="1">
      <c r="A842" s="80"/>
      <c r="B842" s="64">
        <f t="shared" si="31"/>
        <v>44634</v>
      </c>
      <c r="C842" s="66" t="str">
        <f t="shared" si="30"/>
        <v>lundi</v>
      </c>
    </row>
    <row r="843" spans="1:8" thickBot="1">
      <c r="A843" s="80"/>
      <c r="B843" s="60">
        <f t="shared" si="31"/>
        <v>44635</v>
      </c>
      <c r="C843" s="67" t="str">
        <f t="shared" si="30"/>
        <v>mardi</v>
      </c>
    </row>
    <row r="844" spans="1:8" thickBot="1">
      <c r="A844" s="80"/>
      <c r="B844" s="60">
        <f t="shared" si="31"/>
        <v>44636</v>
      </c>
      <c r="C844" s="67" t="str">
        <f t="shared" si="30"/>
        <v>mercredi</v>
      </c>
    </row>
    <row r="845" spans="1:8" thickBot="1">
      <c r="A845" s="80"/>
      <c r="B845" s="60">
        <f t="shared" si="31"/>
        <v>44637</v>
      </c>
      <c r="C845" s="67" t="str">
        <f t="shared" si="30"/>
        <v>jeudi</v>
      </c>
    </row>
    <row r="846" spans="1:8" thickBot="1">
      <c r="A846" s="80"/>
      <c r="B846" s="60">
        <f t="shared" si="31"/>
        <v>44638</v>
      </c>
      <c r="C846" s="67" t="str">
        <f t="shared" si="30"/>
        <v>vendredi</v>
      </c>
    </row>
    <row r="847" spans="1:8" thickBot="1">
      <c r="A847" s="80"/>
      <c r="B847" s="60">
        <f t="shared" si="31"/>
        <v>44639</v>
      </c>
      <c r="C847" s="67" t="str">
        <f t="shared" si="30"/>
        <v>samedi</v>
      </c>
    </row>
    <row r="848" spans="1:8" thickBot="1">
      <c r="A848" s="80"/>
      <c r="B848" s="60">
        <f t="shared" si="31"/>
        <v>44640</v>
      </c>
      <c r="C848" s="67" t="str">
        <f t="shared" si="30"/>
        <v>dimanche</v>
      </c>
    </row>
    <row r="849" spans="1:8" thickBot="1">
      <c r="A849" s="80"/>
      <c r="B849" s="60">
        <f t="shared" si="31"/>
        <v>44641</v>
      </c>
      <c r="C849" s="67" t="str">
        <f t="shared" si="30"/>
        <v>lundi</v>
      </c>
    </row>
    <row r="850" spans="1:8" thickBot="1">
      <c r="A850" s="80"/>
      <c r="B850" s="60">
        <f t="shared" si="31"/>
        <v>44642</v>
      </c>
      <c r="C850" s="67" t="str">
        <f t="shared" si="30"/>
        <v>mardi</v>
      </c>
    </row>
    <row r="851" spans="1:8" thickBot="1">
      <c r="A851" s="80"/>
      <c r="B851" s="60">
        <f t="shared" si="31"/>
        <v>44643</v>
      </c>
      <c r="C851" s="67" t="str">
        <f t="shared" si="30"/>
        <v>mercredi</v>
      </c>
    </row>
    <row r="852" spans="1:8" thickBot="1">
      <c r="A852" s="80"/>
      <c r="B852" s="60">
        <f t="shared" si="31"/>
        <v>44644</v>
      </c>
      <c r="C852" s="67" t="str">
        <f t="shared" si="30"/>
        <v>jeudi</v>
      </c>
    </row>
    <row r="853" spans="1:8" thickBot="1">
      <c r="A853" s="80"/>
      <c r="B853" s="60">
        <f t="shared" si="31"/>
        <v>44645</v>
      </c>
      <c r="C853" s="67" t="str">
        <f t="shared" si="30"/>
        <v>vendredi</v>
      </c>
    </row>
    <row r="854" spans="1:8" thickBot="1">
      <c r="A854" s="80"/>
      <c r="B854" s="60">
        <f t="shared" si="31"/>
        <v>44646</v>
      </c>
      <c r="C854" s="67" t="str">
        <f t="shared" si="30"/>
        <v>samedi</v>
      </c>
    </row>
    <row r="855" spans="1:8" s="63" customFormat="1" thickBot="1">
      <c r="A855" s="80"/>
      <c r="B855" s="62">
        <f t="shared" si="31"/>
        <v>44647</v>
      </c>
      <c r="C855" s="68" t="str">
        <f t="shared" si="30"/>
        <v>dimanche</v>
      </c>
      <c r="F855" s="85"/>
      <c r="G855" s="85"/>
      <c r="H855" s="82"/>
    </row>
    <row r="856" spans="1:8" ht="16.5" thickTop="1" thickBot="1">
      <c r="A856" s="80"/>
      <c r="B856" s="64">
        <f t="shared" si="31"/>
        <v>44648</v>
      </c>
      <c r="C856" s="66" t="str">
        <f t="shared" si="30"/>
        <v>lundi</v>
      </c>
    </row>
    <row r="857" spans="1:8" thickBot="1">
      <c r="A857" s="80"/>
      <c r="B857" s="60">
        <f t="shared" si="31"/>
        <v>44649</v>
      </c>
      <c r="C857" s="67" t="str">
        <f t="shared" si="30"/>
        <v>mardi</v>
      </c>
    </row>
    <row r="858" spans="1:8" thickBot="1">
      <c r="A858" s="80"/>
      <c r="B858" s="60">
        <f t="shared" si="31"/>
        <v>44650</v>
      </c>
      <c r="C858" s="67" t="str">
        <f t="shared" si="30"/>
        <v>mercredi</v>
      </c>
    </row>
    <row r="859" spans="1:8" thickBot="1">
      <c r="A859" s="80"/>
      <c r="B859" s="60">
        <f t="shared" si="31"/>
        <v>44651</v>
      </c>
      <c r="C859" s="67" t="str">
        <f t="shared" si="30"/>
        <v>jeudi</v>
      </c>
    </row>
    <row r="860" spans="1:8" thickBot="1">
      <c r="A860" s="80"/>
      <c r="B860" s="60">
        <f t="shared" si="31"/>
        <v>44652</v>
      </c>
      <c r="C860" s="67" t="str">
        <f t="shared" si="30"/>
        <v>vendredi</v>
      </c>
    </row>
    <row r="861" spans="1:8" thickBot="1">
      <c r="A861" s="80"/>
      <c r="B861" s="60">
        <f t="shared" si="31"/>
        <v>44653</v>
      </c>
      <c r="C861" s="67" t="str">
        <f t="shared" si="30"/>
        <v>samedi</v>
      </c>
    </row>
    <row r="862" spans="1:8" thickBot="1">
      <c r="A862" s="80"/>
      <c r="B862" s="60">
        <f t="shared" si="31"/>
        <v>44654</v>
      </c>
      <c r="C862" s="67" t="str">
        <f t="shared" ref="C862:C925" si="32">IF(B862="","",TEXT(B862,"jjjj"))</f>
        <v>dimanche</v>
      </c>
    </row>
    <row r="863" spans="1:8" thickBot="1">
      <c r="A863" s="80"/>
      <c r="B863" s="60">
        <f t="shared" si="31"/>
        <v>44655</v>
      </c>
      <c r="C863" s="67" t="str">
        <f t="shared" si="32"/>
        <v>lundi</v>
      </c>
    </row>
    <row r="864" spans="1:8" thickBot="1">
      <c r="A864" s="80"/>
      <c r="B864" s="60">
        <f t="shared" si="31"/>
        <v>44656</v>
      </c>
      <c r="C864" s="67" t="str">
        <f t="shared" si="32"/>
        <v>mardi</v>
      </c>
    </row>
    <row r="865" spans="1:8" thickBot="1">
      <c r="A865" s="80"/>
      <c r="B865" s="60">
        <f t="shared" si="31"/>
        <v>44657</v>
      </c>
      <c r="C865" s="67" t="str">
        <f t="shared" si="32"/>
        <v>mercredi</v>
      </c>
    </row>
    <row r="866" spans="1:8" thickBot="1">
      <c r="A866" s="80"/>
      <c r="B866" s="60">
        <f t="shared" si="31"/>
        <v>44658</v>
      </c>
      <c r="C866" s="67" t="str">
        <f t="shared" si="32"/>
        <v>jeudi</v>
      </c>
    </row>
    <row r="867" spans="1:8" thickBot="1">
      <c r="A867" s="80"/>
      <c r="B867" s="60">
        <f t="shared" si="31"/>
        <v>44659</v>
      </c>
      <c r="C867" s="67" t="str">
        <f t="shared" si="32"/>
        <v>vendredi</v>
      </c>
    </row>
    <row r="868" spans="1:8" thickBot="1">
      <c r="A868" s="80"/>
      <c r="B868" s="60">
        <f t="shared" si="31"/>
        <v>44660</v>
      </c>
      <c r="C868" s="67" t="str">
        <f t="shared" si="32"/>
        <v>samedi</v>
      </c>
    </row>
    <row r="869" spans="1:8" s="63" customFormat="1" thickBot="1">
      <c r="A869" s="80"/>
      <c r="B869" s="62">
        <f t="shared" si="31"/>
        <v>44661</v>
      </c>
      <c r="C869" s="68" t="str">
        <f t="shared" si="32"/>
        <v>dimanche</v>
      </c>
      <c r="F869" s="85"/>
      <c r="G869" s="85"/>
      <c r="H869" s="82"/>
    </row>
    <row r="870" spans="1:8" ht="16.5" thickTop="1" thickBot="1">
      <c r="A870" s="80"/>
      <c r="B870" s="64">
        <f t="shared" si="31"/>
        <v>44662</v>
      </c>
      <c r="C870" s="66" t="str">
        <f t="shared" si="32"/>
        <v>lundi</v>
      </c>
    </row>
    <row r="871" spans="1:8" thickBot="1">
      <c r="A871" s="80"/>
      <c r="B871" s="60">
        <f t="shared" si="31"/>
        <v>44663</v>
      </c>
      <c r="C871" s="67" t="str">
        <f t="shared" si="32"/>
        <v>mardi</v>
      </c>
    </row>
    <row r="872" spans="1:8" thickBot="1">
      <c r="A872" s="80"/>
      <c r="B872" s="60">
        <f t="shared" si="31"/>
        <v>44664</v>
      </c>
      <c r="C872" s="67" t="str">
        <f t="shared" si="32"/>
        <v>mercredi</v>
      </c>
    </row>
    <row r="873" spans="1:8" thickBot="1">
      <c r="A873" s="80"/>
      <c r="B873" s="60">
        <f t="shared" si="31"/>
        <v>44665</v>
      </c>
      <c r="C873" s="67" t="str">
        <f t="shared" si="32"/>
        <v>jeudi</v>
      </c>
    </row>
    <row r="874" spans="1:8" thickBot="1">
      <c r="A874" s="80"/>
      <c r="B874" s="60">
        <f t="shared" si="31"/>
        <v>44666</v>
      </c>
      <c r="C874" s="67" t="str">
        <f t="shared" si="32"/>
        <v>vendredi</v>
      </c>
    </row>
    <row r="875" spans="1:8" thickBot="1">
      <c r="A875" s="80"/>
      <c r="B875" s="60">
        <f t="shared" si="31"/>
        <v>44667</v>
      </c>
      <c r="C875" s="67" t="str">
        <f t="shared" si="32"/>
        <v>samedi</v>
      </c>
    </row>
    <row r="876" spans="1:8" thickBot="1">
      <c r="A876" s="80"/>
      <c r="B876" s="60">
        <f t="shared" si="31"/>
        <v>44668</v>
      </c>
      <c r="C876" s="67" t="str">
        <f t="shared" si="32"/>
        <v>dimanche</v>
      </c>
    </row>
    <row r="877" spans="1:8" thickBot="1">
      <c r="A877" s="80"/>
      <c r="B877" s="60">
        <f t="shared" si="31"/>
        <v>44669</v>
      </c>
      <c r="C877" s="67" t="str">
        <f t="shared" si="32"/>
        <v>lundi</v>
      </c>
    </row>
    <row r="878" spans="1:8" thickBot="1">
      <c r="A878" s="80"/>
      <c r="B878" s="60">
        <f t="shared" si="31"/>
        <v>44670</v>
      </c>
      <c r="C878" s="67" t="str">
        <f t="shared" si="32"/>
        <v>mardi</v>
      </c>
    </row>
    <row r="879" spans="1:8" thickBot="1">
      <c r="A879" s="80"/>
      <c r="B879" s="60">
        <f t="shared" si="31"/>
        <v>44671</v>
      </c>
      <c r="C879" s="67" t="str">
        <f t="shared" si="32"/>
        <v>mercredi</v>
      </c>
    </row>
    <row r="880" spans="1:8" thickBot="1">
      <c r="A880" s="80"/>
      <c r="B880" s="60">
        <f t="shared" si="31"/>
        <v>44672</v>
      </c>
      <c r="C880" s="67" t="str">
        <f t="shared" si="32"/>
        <v>jeudi</v>
      </c>
    </row>
    <row r="881" spans="1:8" thickBot="1">
      <c r="A881" s="80"/>
      <c r="B881" s="60">
        <f t="shared" si="31"/>
        <v>44673</v>
      </c>
      <c r="C881" s="67" t="str">
        <f t="shared" si="32"/>
        <v>vendredi</v>
      </c>
    </row>
    <row r="882" spans="1:8" thickBot="1">
      <c r="A882" s="80"/>
      <c r="B882" s="60">
        <f t="shared" si="31"/>
        <v>44674</v>
      </c>
      <c r="C882" s="67" t="str">
        <f t="shared" si="32"/>
        <v>samedi</v>
      </c>
    </row>
    <row r="883" spans="1:8" s="63" customFormat="1" thickBot="1">
      <c r="A883" s="80"/>
      <c r="B883" s="62">
        <f t="shared" si="31"/>
        <v>44675</v>
      </c>
      <c r="C883" s="68" t="str">
        <f t="shared" si="32"/>
        <v>dimanche</v>
      </c>
      <c r="F883" s="85"/>
      <c r="G883" s="85"/>
      <c r="H883" s="82"/>
    </row>
    <row r="884" spans="1:8" ht="16.5" thickTop="1" thickBot="1">
      <c r="A884" s="80"/>
      <c r="B884" s="64">
        <f t="shared" si="31"/>
        <v>44676</v>
      </c>
      <c r="C884" s="66" t="str">
        <f t="shared" si="32"/>
        <v>lundi</v>
      </c>
    </row>
    <row r="885" spans="1:8" thickBot="1">
      <c r="A885" s="80"/>
      <c r="B885" s="60">
        <f t="shared" si="31"/>
        <v>44677</v>
      </c>
      <c r="C885" s="67" t="str">
        <f t="shared" si="32"/>
        <v>mardi</v>
      </c>
    </row>
    <row r="886" spans="1:8" thickBot="1">
      <c r="A886" s="80"/>
      <c r="B886" s="60">
        <f t="shared" si="31"/>
        <v>44678</v>
      </c>
      <c r="C886" s="67" t="str">
        <f t="shared" si="32"/>
        <v>mercredi</v>
      </c>
    </row>
    <row r="887" spans="1:8" thickBot="1">
      <c r="A887" s="80"/>
      <c r="B887" s="60">
        <f t="shared" si="31"/>
        <v>44679</v>
      </c>
      <c r="C887" s="67" t="str">
        <f t="shared" si="32"/>
        <v>jeudi</v>
      </c>
    </row>
    <row r="888" spans="1:8" thickBot="1">
      <c r="A888" s="80"/>
      <c r="B888" s="60">
        <f t="shared" si="31"/>
        <v>44680</v>
      </c>
      <c r="C888" s="67" t="str">
        <f t="shared" si="32"/>
        <v>vendredi</v>
      </c>
    </row>
    <row r="889" spans="1:8" thickBot="1">
      <c r="A889" s="80"/>
      <c r="B889" s="60">
        <f t="shared" si="31"/>
        <v>44681</v>
      </c>
      <c r="C889" s="67" t="str">
        <f t="shared" si="32"/>
        <v>samedi</v>
      </c>
    </row>
    <row r="890" spans="1:8" thickBot="1">
      <c r="A890" s="80"/>
      <c r="B890" s="60">
        <f t="shared" si="31"/>
        <v>44682</v>
      </c>
      <c r="C890" s="67" t="str">
        <f t="shared" si="32"/>
        <v>dimanche</v>
      </c>
    </row>
    <row r="891" spans="1:8" thickBot="1">
      <c r="A891" s="80"/>
      <c r="B891" s="60">
        <f t="shared" si="31"/>
        <v>44683</v>
      </c>
      <c r="C891" s="67" t="str">
        <f t="shared" si="32"/>
        <v>lundi</v>
      </c>
    </row>
    <row r="892" spans="1:8" thickBot="1">
      <c r="A892" s="80"/>
      <c r="B892" s="60">
        <f t="shared" si="31"/>
        <v>44684</v>
      </c>
      <c r="C892" s="67" t="str">
        <f t="shared" si="32"/>
        <v>mardi</v>
      </c>
    </row>
    <row r="893" spans="1:8" thickBot="1">
      <c r="A893" s="80"/>
      <c r="B893" s="60">
        <f t="shared" si="31"/>
        <v>44685</v>
      </c>
      <c r="C893" s="67" t="str">
        <f t="shared" si="32"/>
        <v>mercredi</v>
      </c>
    </row>
    <row r="894" spans="1:8" thickBot="1">
      <c r="A894" s="80"/>
      <c r="B894" s="60">
        <f t="shared" si="31"/>
        <v>44686</v>
      </c>
      <c r="C894" s="67" t="str">
        <f t="shared" si="32"/>
        <v>jeudi</v>
      </c>
    </row>
    <row r="895" spans="1:8" thickBot="1">
      <c r="A895" s="80"/>
      <c r="B895" s="60">
        <f t="shared" si="31"/>
        <v>44687</v>
      </c>
      <c r="C895" s="67" t="str">
        <f t="shared" si="32"/>
        <v>vendredi</v>
      </c>
    </row>
    <row r="896" spans="1:8" thickBot="1">
      <c r="A896" s="80"/>
      <c r="B896" s="60">
        <f t="shared" si="31"/>
        <v>44688</v>
      </c>
      <c r="C896" s="67" t="str">
        <f t="shared" si="32"/>
        <v>samedi</v>
      </c>
    </row>
    <row r="897" spans="1:8" s="63" customFormat="1" thickBot="1">
      <c r="A897" s="80"/>
      <c r="B897" s="62">
        <f t="shared" si="31"/>
        <v>44689</v>
      </c>
      <c r="C897" s="68" t="str">
        <f t="shared" si="32"/>
        <v>dimanche</v>
      </c>
      <c r="F897" s="85"/>
      <c r="G897" s="85"/>
      <c r="H897" s="82"/>
    </row>
    <row r="898" spans="1:8" ht="16.5" thickTop="1" thickBot="1">
      <c r="A898" s="80"/>
      <c r="B898" s="64">
        <f t="shared" si="31"/>
        <v>44690</v>
      </c>
      <c r="C898" s="66" t="str">
        <f t="shared" si="32"/>
        <v>lundi</v>
      </c>
    </row>
    <row r="899" spans="1:8" thickBot="1">
      <c r="A899" s="80"/>
      <c r="B899" s="60">
        <f t="shared" si="31"/>
        <v>44691</v>
      </c>
      <c r="C899" s="67" t="str">
        <f t="shared" si="32"/>
        <v>mardi</v>
      </c>
    </row>
    <row r="900" spans="1:8" thickBot="1">
      <c r="A900" s="80"/>
      <c r="B900" s="60">
        <f t="shared" ref="B900:B963" si="33">IF(B899="","",B899+1)</f>
        <v>44692</v>
      </c>
      <c r="C900" s="67" t="str">
        <f t="shared" si="32"/>
        <v>mercredi</v>
      </c>
    </row>
    <row r="901" spans="1:8" thickBot="1">
      <c r="A901" s="80"/>
      <c r="B901" s="60">
        <f t="shared" si="33"/>
        <v>44693</v>
      </c>
      <c r="C901" s="67" t="str">
        <f t="shared" si="32"/>
        <v>jeudi</v>
      </c>
    </row>
    <row r="902" spans="1:8" thickBot="1">
      <c r="A902" s="80"/>
      <c r="B902" s="60">
        <f t="shared" si="33"/>
        <v>44694</v>
      </c>
      <c r="C902" s="67" t="str">
        <f t="shared" si="32"/>
        <v>vendredi</v>
      </c>
    </row>
    <row r="903" spans="1:8" thickBot="1">
      <c r="A903" s="80"/>
      <c r="B903" s="60">
        <f t="shared" si="33"/>
        <v>44695</v>
      </c>
      <c r="C903" s="67" t="str">
        <f t="shared" si="32"/>
        <v>samedi</v>
      </c>
    </row>
    <row r="904" spans="1:8" thickBot="1">
      <c r="A904" s="80"/>
      <c r="B904" s="60">
        <f t="shared" si="33"/>
        <v>44696</v>
      </c>
      <c r="C904" s="67" t="str">
        <f t="shared" si="32"/>
        <v>dimanche</v>
      </c>
    </row>
    <row r="905" spans="1:8" thickBot="1">
      <c r="A905" s="80"/>
      <c r="B905" s="60">
        <f t="shared" si="33"/>
        <v>44697</v>
      </c>
      <c r="C905" s="67" t="str">
        <f t="shared" si="32"/>
        <v>lundi</v>
      </c>
    </row>
    <row r="906" spans="1:8" thickBot="1">
      <c r="A906" s="80"/>
      <c r="B906" s="60">
        <f t="shared" si="33"/>
        <v>44698</v>
      </c>
      <c r="C906" s="67" t="str">
        <f t="shared" si="32"/>
        <v>mardi</v>
      </c>
    </row>
    <row r="907" spans="1:8" thickBot="1">
      <c r="A907" s="80"/>
      <c r="B907" s="60">
        <f t="shared" si="33"/>
        <v>44699</v>
      </c>
      <c r="C907" s="67" t="str">
        <f t="shared" si="32"/>
        <v>mercredi</v>
      </c>
    </row>
    <row r="908" spans="1:8" thickBot="1">
      <c r="A908" s="80"/>
      <c r="B908" s="60">
        <f t="shared" si="33"/>
        <v>44700</v>
      </c>
      <c r="C908" s="67" t="str">
        <f t="shared" si="32"/>
        <v>jeudi</v>
      </c>
    </row>
    <row r="909" spans="1:8" thickBot="1">
      <c r="A909" s="80"/>
      <c r="B909" s="60">
        <f t="shared" si="33"/>
        <v>44701</v>
      </c>
      <c r="C909" s="67" t="str">
        <f t="shared" si="32"/>
        <v>vendredi</v>
      </c>
    </row>
    <row r="910" spans="1:8" thickBot="1">
      <c r="A910" s="80"/>
      <c r="B910" s="60">
        <f t="shared" si="33"/>
        <v>44702</v>
      </c>
      <c r="C910" s="67" t="str">
        <f t="shared" si="32"/>
        <v>samedi</v>
      </c>
    </row>
    <row r="911" spans="1:8" s="63" customFormat="1" thickBot="1">
      <c r="A911" s="80"/>
      <c r="B911" s="62">
        <f t="shared" si="33"/>
        <v>44703</v>
      </c>
      <c r="C911" s="68" t="str">
        <f t="shared" si="32"/>
        <v>dimanche</v>
      </c>
      <c r="F911" s="85"/>
      <c r="G911" s="85"/>
      <c r="H911" s="82"/>
    </row>
    <row r="912" spans="1:8" ht="16.5" thickTop="1" thickBot="1">
      <c r="A912" s="80"/>
      <c r="B912" s="64">
        <f t="shared" si="33"/>
        <v>44704</v>
      </c>
      <c r="C912" s="66" t="str">
        <f t="shared" si="32"/>
        <v>lundi</v>
      </c>
    </row>
    <row r="913" spans="1:8" thickBot="1">
      <c r="A913" s="80"/>
      <c r="B913" s="60">
        <f t="shared" si="33"/>
        <v>44705</v>
      </c>
      <c r="C913" s="67" t="str">
        <f t="shared" si="32"/>
        <v>mardi</v>
      </c>
    </row>
    <row r="914" spans="1:8" thickBot="1">
      <c r="A914" s="80"/>
      <c r="B914" s="60">
        <f t="shared" si="33"/>
        <v>44706</v>
      </c>
      <c r="C914" s="67" t="str">
        <f t="shared" si="32"/>
        <v>mercredi</v>
      </c>
    </row>
    <row r="915" spans="1:8" thickBot="1">
      <c r="A915" s="80"/>
      <c r="B915" s="60">
        <f t="shared" si="33"/>
        <v>44707</v>
      </c>
      <c r="C915" s="67" t="str">
        <f t="shared" si="32"/>
        <v>jeudi</v>
      </c>
    </row>
    <row r="916" spans="1:8" thickBot="1">
      <c r="A916" s="80"/>
      <c r="B916" s="60">
        <f t="shared" si="33"/>
        <v>44708</v>
      </c>
      <c r="C916" s="67" t="str">
        <f t="shared" si="32"/>
        <v>vendredi</v>
      </c>
    </row>
    <row r="917" spans="1:8" thickBot="1">
      <c r="A917" s="80"/>
      <c r="B917" s="60">
        <f t="shared" si="33"/>
        <v>44709</v>
      </c>
      <c r="C917" s="67" t="str">
        <f t="shared" si="32"/>
        <v>samedi</v>
      </c>
    </row>
    <row r="918" spans="1:8" thickBot="1">
      <c r="A918" s="80"/>
      <c r="B918" s="60">
        <f t="shared" si="33"/>
        <v>44710</v>
      </c>
      <c r="C918" s="67" t="str">
        <f t="shared" si="32"/>
        <v>dimanche</v>
      </c>
    </row>
    <row r="919" spans="1:8" thickBot="1">
      <c r="A919" s="80"/>
      <c r="B919" s="60">
        <f t="shared" si="33"/>
        <v>44711</v>
      </c>
      <c r="C919" s="67" t="str">
        <f t="shared" si="32"/>
        <v>lundi</v>
      </c>
    </row>
    <row r="920" spans="1:8" thickBot="1">
      <c r="A920" s="80"/>
      <c r="B920" s="60">
        <f t="shared" si="33"/>
        <v>44712</v>
      </c>
      <c r="C920" s="67" t="str">
        <f t="shared" si="32"/>
        <v>mardi</v>
      </c>
    </row>
    <row r="921" spans="1:8" thickBot="1">
      <c r="A921" s="80"/>
      <c r="B921" s="60">
        <f t="shared" si="33"/>
        <v>44713</v>
      </c>
      <c r="C921" s="67" t="str">
        <f t="shared" si="32"/>
        <v>mercredi</v>
      </c>
    </row>
    <row r="922" spans="1:8" thickBot="1">
      <c r="A922" s="80"/>
      <c r="B922" s="60">
        <f t="shared" si="33"/>
        <v>44714</v>
      </c>
      <c r="C922" s="67" t="str">
        <f t="shared" si="32"/>
        <v>jeudi</v>
      </c>
    </row>
    <row r="923" spans="1:8" thickBot="1">
      <c r="A923" s="80"/>
      <c r="B923" s="60">
        <f t="shared" si="33"/>
        <v>44715</v>
      </c>
      <c r="C923" s="67" t="str">
        <f t="shared" si="32"/>
        <v>vendredi</v>
      </c>
    </row>
    <row r="924" spans="1:8" thickBot="1">
      <c r="A924" s="80"/>
      <c r="B924" s="60">
        <f t="shared" si="33"/>
        <v>44716</v>
      </c>
      <c r="C924" s="67" t="str">
        <f t="shared" si="32"/>
        <v>samedi</v>
      </c>
    </row>
    <row r="925" spans="1:8" s="63" customFormat="1" thickBot="1">
      <c r="A925" s="80"/>
      <c r="B925" s="62">
        <f t="shared" si="33"/>
        <v>44717</v>
      </c>
      <c r="C925" s="68" t="str">
        <f t="shared" si="32"/>
        <v>dimanche</v>
      </c>
      <c r="F925" s="85"/>
      <c r="G925" s="85"/>
      <c r="H925" s="82"/>
    </row>
    <row r="926" spans="1:8" ht="16.5" thickTop="1" thickBot="1">
      <c r="A926" s="80"/>
      <c r="B926" s="64">
        <f t="shared" si="33"/>
        <v>44718</v>
      </c>
      <c r="C926" s="66" t="str">
        <f t="shared" ref="C926:C989" si="34">IF(B926="","",TEXT(B926,"jjjj"))</f>
        <v>lundi</v>
      </c>
    </row>
    <row r="927" spans="1:8" thickBot="1">
      <c r="A927" s="80"/>
      <c r="B927" s="60">
        <f t="shared" si="33"/>
        <v>44719</v>
      </c>
      <c r="C927" s="67" t="str">
        <f t="shared" si="34"/>
        <v>mardi</v>
      </c>
    </row>
    <row r="928" spans="1:8" thickBot="1">
      <c r="A928" s="80"/>
      <c r="B928" s="60">
        <f t="shared" si="33"/>
        <v>44720</v>
      </c>
      <c r="C928" s="67" t="str">
        <f t="shared" si="34"/>
        <v>mercredi</v>
      </c>
    </row>
    <row r="929" spans="1:8" thickBot="1">
      <c r="A929" s="80"/>
      <c r="B929" s="60">
        <f t="shared" si="33"/>
        <v>44721</v>
      </c>
      <c r="C929" s="67" t="str">
        <f t="shared" si="34"/>
        <v>jeudi</v>
      </c>
    </row>
    <row r="930" spans="1:8" thickBot="1">
      <c r="A930" s="80"/>
      <c r="B930" s="60">
        <f t="shared" si="33"/>
        <v>44722</v>
      </c>
      <c r="C930" s="67" t="str">
        <f t="shared" si="34"/>
        <v>vendredi</v>
      </c>
    </row>
    <row r="931" spans="1:8" thickBot="1">
      <c r="A931" s="80"/>
      <c r="B931" s="60">
        <f t="shared" si="33"/>
        <v>44723</v>
      </c>
      <c r="C931" s="67" t="str">
        <f t="shared" si="34"/>
        <v>samedi</v>
      </c>
    </row>
    <row r="932" spans="1:8" thickBot="1">
      <c r="A932" s="80"/>
      <c r="B932" s="60">
        <f t="shared" si="33"/>
        <v>44724</v>
      </c>
      <c r="C932" s="67" t="str">
        <f t="shared" si="34"/>
        <v>dimanche</v>
      </c>
    </row>
    <row r="933" spans="1:8" thickBot="1">
      <c r="A933" s="80"/>
      <c r="B933" s="60">
        <f t="shared" si="33"/>
        <v>44725</v>
      </c>
      <c r="C933" s="67" t="str">
        <f t="shared" si="34"/>
        <v>lundi</v>
      </c>
    </row>
    <row r="934" spans="1:8" thickBot="1">
      <c r="A934" s="80"/>
      <c r="B934" s="60">
        <f t="shared" si="33"/>
        <v>44726</v>
      </c>
      <c r="C934" s="67" t="str">
        <f t="shared" si="34"/>
        <v>mardi</v>
      </c>
    </row>
    <row r="935" spans="1:8" thickBot="1">
      <c r="A935" s="80"/>
      <c r="B935" s="60">
        <f t="shared" si="33"/>
        <v>44727</v>
      </c>
      <c r="C935" s="67" t="str">
        <f t="shared" si="34"/>
        <v>mercredi</v>
      </c>
    </row>
    <row r="936" spans="1:8" thickBot="1">
      <c r="A936" s="80"/>
      <c r="B936" s="60">
        <f t="shared" si="33"/>
        <v>44728</v>
      </c>
      <c r="C936" s="67" t="str">
        <f t="shared" si="34"/>
        <v>jeudi</v>
      </c>
    </row>
    <row r="937" spans="1:8" thickBot="1">
      <c r="A937" s="80"/>
      <c r="B937" s="60">
        <f t="shared" si="33"/>
        <v>44729</v>
      </c>
      <c r="C937" s="67" t="str">
        <f t="shared" si="34"/>
        <v>vendredi</v>
      </c>
    </row>
    <row r="938" spans="1:8" thickBot="1">
      <c r="A938" s="80"/>
      <c r="B938" s="60">
        <f t="shared" si="33"/>
        <v>44730</v>
      </c>
      <c r="C938" s="67" t="str">
        <f t="shared" si="34"/>
        <v>samedi</v>
      </c>
    </row>
    <row r="939" spans="1:8" s="63" customFormat="1" thickBot="1">
      <c r="A939" s="80"/>
      <c r="B939" s="62">
        <f t="shared" si="33"/>
        <v>44731</v>
      </c>
      <c r="C939" s="68" t="str">
        <f t="shared" si="34"/>
        <v>dimanche</v>
      </c>
      <c r="F939" s="85"/>
      <c r="G939" s="85"/>
      <c r="H939" s="82"/>
    </row>
    <row r="940" spans="1:8" ht="16.5" thickTop="1" thickBot="1">
      <c r="A940" s="80"/>
      <c r="B940" s="64">
        <f t="shared" si="33"/>
        <v>44732</v>
      </c>
      <c r="C940" s="66" t="str">
        <f t="shared" si="34"/>
        <v>lundi</v>
      </c>
    </row>
    <row r="941" spans="1:8" thickBot="1">
      <c r="A941" s="80"/>
      <c r="B941" s="60">
        <f t="shared" si="33"/>
        <v>44733</v>
      </c>
      <c r="C941" s="67" t="str">
        <f t="shared" si="34"/>
        <v>mardi</v>
      </c>
    </row>
    <row r="942" spans="1:8" thickBot="1">
      <c r="A942" s="80"/>
      <c r="B942" s="60">
        <f t="shared" si="33"/>
        <v>44734</v>
      </c>
      <c r="C942" s="67" t="str">
        <f t="shared" si="34"/>
        <v>mercredi</v>
      </c>
    </row>
    <row r="943" spans="1:8" thickBot="1">
      <c r="A943" s="80"/>
      <c r="B943" s="60">
        <f t="shared" si="33"/>
        <v>44735</v>
      </c>
      <c r="C943" s="67" t="str">
        <f t="shared" si="34"/>
        <v>jeudi</v>
      </c>
    </row>
    <row r="944" spans="1:8" thickBot="1">
      <c r="A944" s="80"/>
      <c r="B944" s="60">
        <f t="shared" si="33"/>
        <v>44736</v>
      </c>
      <c r="C944" s="67" t="str">
        <f t="shared" si="34"/>
        <v>vendredi</v>
      </c>
    </row>
    <row r="945" spans="1:8" thickBot="1">
      <c r="A945" s="80"/>
      <c r="B945" s="60">
        <f t="shared" si="33"/>
        <v>44737</v>
      </c>
      <c r="C945" s="67" t="str">
        <f t="shared" si="34"/>
        <v>samedi</v>
      </c>
    </row>
    <row r="946" spans="1:8" thickBot="1">
      <c r="A946" s="80"/>
      <c r="B946" s="60">
        <f t="shared" si="33"/>
        <v>44738</v>
      </c>
      <c r="C946" s="67" t="str">
        <f t="shared" si="34"/>
        <v>dimanche</v>
      </c>
    </row>
    <row r="947" spans="1:8" thickBot="1">
      <c r="A947" s="80"/>
      <c r="B947" s="60">
        <f t="shared" si="33"/>
        <v>44739</v>
      </c>
      <c r="C947" s="67" t="str">
        <f t="shared" si="34"/>
        <v>lundi</v>
      </c>
    </row>
    <row r="948" spans="1:8" thickBot="1">
      <c r="A948" s="80"/>
      <c r="B948" s="60">
        <f t="shared" si="33"/>
        <v>44740</v>
      </c>
      <c r="C948" s="67" t="str">
        <f t="shared" si="34"/>
        <v>mardi</v>
      </c>
    </row>
    <row r="949" spans="1:8" thickBot="1">
      <c r="A949" s="80"/>
      <c r="B949" s="60">
        <f t="shared" si="33"/>
        <v>44741</v>
      </c>
      <c r="C949" s="67" t="str">
        <f t="shared" si="34"/>
        <v>mercredi</v>
      </c>
    </row>
    <row r="950" spans="1:8" thickBot="1">
      <c r="A950" s="80"/>
      <c r="B950" s="60">
        <f t="shared" si="33"/>
        <v>44742</v>
      </c>
      <c r="C950" s="67" t="str">
        <f t="shared" si="34"/>
        <v>jeudi</v>
      </c>
    </row>
    <row r="951" spans="1:8" thickBot="1">
      <c r="A951" s="80"/>
      <c r="B951" s="60">
        <f t="shared" si="33"/>
        <v>44743</v>
      </c>
      <c r="C951" s="67" t="str">
        <f t="shared" si="34"/>
        <v>vendredi</v>
      </c>
    </row>
    <row r="952" spans="1:8" thickBot="1">
      <c r="A952" s="80"/>
      <c r="B952" s="60">
        <f t="shared" si="33"/>
        <v>44744</v>
      </c>
      <c r="C952" s="67" t="str">
        <f t="shared" si="34"/>
        <v>samedi</v>
      </c>
    </row>
    <row r="953" spans="1:8" s="63" customFormat="1" thickBot="1">
      <c r="A953" s="80"/>
      <c r="B953" s="62">
        <f t="shared" si="33"/>
        <v>44745</v>
      </c>
      <c r="C953" s="68" t="str">
        <f t="shared" si="34"/>
        <v>dimanche</v>
      </c>
      <c r="F953" s="85"/>
      <c r="G953" s="85"/>
      <c r="H953" s="82"/>
    </row>
    <row r="954" spans="1:8" ht="16.5" thickTop="1" thickBot="1">
      <c r="A954" s="80"/>
      <c r="B954" s="64">
        <f t="shared" si="33"/>
        <v>44746</v>
      </c>
      <c r="C954" s="66" t="str">
        <f t="shared" si="34"/>
        <v>lundi</v>
      </c>
    </row>
    <row r="955" spans="1:8" thickBot="1">
      <c r="A955" s="80"/>
      <c r="B955" s="60">
        <f t="shared" si="33"/>
        <v>44747</v>
      </c>
      <c r="C955" s="67" t="str">
        <f t="shared" si="34"/>
        <v>mardi</v>
      </c>
    </row>
    <row r="956" spans="1:8" thickBot="1">
      <c r="A956" s="80"/>
      <c r="B956" s="60">
        <f t="shared" si="33"/>
        <v>44748</v>
      </c>
      <c r="C956" s="67" t="str">
        <f t="shared" si="34"/>
        <v>mercredi</v>
      </c>
    </row>
    <row r="957" spans="1:8" thickBot="1">
      <c r="A957" s="80"/>
      <c r="B957" s="60">
        <f t="shared" si="33"/>
        <v>44749</v>
      </c>
      <c r="C957" s="67" t="str">
        <f t="shared" si="34"/>
        <v>jeudi</v>
      </c>
    </row>
    <row r="958" spans="1:8" thickBot="1">
      <c r="A958" s="80"/>
      <c r="B958" s="60">
        <f t="shared" si="33"/>
        <v>44750</v>
      </c>
      <c r="C958" s="67" t="str">
        <f t="shared" si="34"/>
        <v>vendredi</v>
      </c>
    </row>
    <row r="959" spans="1:8" thickBot="1">
      <c r="A959" s="80"/>
      <c r="B959" s="60">
        <f t="shared" si="33"/>
        <v>44751</v>
      </c>
      <c r="C959" s="67" t="str">
        <f t="shared" si="34"/>
        <v>samedi</v>
      </c>
    </row>
    <row r="960" spans="1:8" thickBot="1">
      <c r="A960" s="80"/>
      <c r="B960" s="60">
        <f t="shared" si="33"/>
        <v>44752</v>
      </c>
      <c r="C960" s="67" t="str">
        <f t="shared" si="34"/>
        <v>dimanche</v>
      </c>
    </row>
    <row r="961" spans="1:8" thickBot="1">
      <c r="A961" s="80"/>
      <c r="B961" s="60">
        <f t="shared" si="33"/>
        <v>44753</v>
      </c>
      <c r="C961" s="67" t="str">
        <f t="shared" si="34"/>
        <v>lundi</v>
      </c>
    </row>
    <row r="962" spans="1:8" thickBot="1">
      <c r="A962" s="80"/>
      <c r="B962" s="60">
        <f t="shared" si="33"/>
        <v>44754</v>
      </c>
      <c r="C962" s="67" t="str">
        <f t="shared" si="34"/>
        <v>mardi</v>
      </c>
    </row>
    <row r="963" spans="1:8" thickBot="1">
      <c r="A963" s="80"/>
      <c r="B963" s="60">
        <f t="shared" si="33"/>
        <v>44755</v>
      </c>
      <c r="C963" s="67" t="str">
        <f t="shared" si="34"/>
        <v>mercredi</v>
      </c>
    </row>
    <row r="964" spans="1:8" thickBot="1">
      <c r="A964" s="80"/>
      <c r="B964" s="60">
        <f t="shared" ref="B964:B1027" si="35">IF(B963="","",B963+1)</f>
        <v>44756</v>
      </c>
      <c r="C964" s="67" t="str">
        <f t="shared" si="34"/>
        <v>jeudi</v>
      </c>
    </row>
    <row r="965" spans="1:8" thickBot="1">
      <c r="A965" s="80"/>
      <c r="B965" s="60">
        <f t="shared" si="35"/>
        <v>44757</v>
      </c>
      <c r="C965" s="67" t="str">
        <f t="shared" si="34"/>
        <v>vendredi</v>
      </c>
    </row>
    <row r="966" spans="1:8" thickBot="1">
      <c r="A966" s="80"/>
      <c r="B966" s="60">
        <f t="shared" si="35"/>
        <v>44758</v>
      </c>
      <c r="C966" s="67" t="str">
        <f t="shared" si="34"/>
        <v>samedi</v>
      </c>
    </row>
    <row r="967" spans="1:8" s="63" customFormat="1" thickBot="1">
      <c r="A967" s="80"/>
      <c r="B967" s="62">
        <f t="shared" si="35"/>
        <v>44759</v>
      </c>
      <c r="C967" s="68" t="str">
        <f t="shared" si="34"/>
        <v>dimanche</v>
      </c>
      <c r="F967" s="85"/>
      <c r="G967" s="85"/>
      <c r="H967" s="82"/>
    </row>
    <row r="968" spans="1:8" ht="16.5" thickTop="1" thickBot="1">
      <c r="A968" s="80"/>
      <c r="B968" s="64">
        <f t="shared" si="35"/>
        <v>44760</v>
      </c>
      <c r="C968" s="66" t="str">
        <f t="shared" si="34"/>
        <v>lundi</v>
      </c>
    </row>
    <row r="969" spans="1:8" thickBot="1">
      <c r="A969" s="80"/>
      <c r="B969" s="60">
        <f t="shared" si="35"/>
        <v>44761</v>
      </c>
      <c r="C969" s="67" t="str">
        <f t="shared" si="34"/>
        <v>mardi</v>
      </c>
    </row>
    <row r="970" spans="1:8" thickBot="1">
      <c r="A970" s="80"/>
      <c r="B970" s="60">
        <f t="shared" si="35"/>
        <v>44762</v>
      </c>
      <c r="C970" s="67" t="str">
        <f t="shared" si="34"/>
        <v>mercredi</v>
      </c>
    </row>
    <row r="971" spans="1:8" thickBot="1">
      <c r="A971" s="80"/>
      <c r="B971" s="60">
        <f t="shared" si="35"/>
        <v>44763</v>
      </c>
      <c r="C971" s="67" t="str">
        <f t="shared" si="34"/>
        <v>jeudi</v>
      </c>
    </row>
    <row r="972" spans="1:8" thickBot="1">
      <c r="A972" s="80"/>
      <c r="B972" s="60">
        <f t="shared" si="35"/>
        <v>44764</v>
      </c>
      <c r="C972" s="67" t="str">
        <f t="shared" si="34"/>
        <v>vendredi</v>
      </c>
    </row>
    <row r="973" spans="1:8" thickBot="1">
      <c r="A973" s="80"/>
      <c r="B973" s="60">
        <f t="shared" si="35"/>
        <v>44765</v>
      </c>
      <c r="C973" s="67" t="str">
        <f t="shared" si="34"/>
        <v>samedi</v>
      </c>
    </row>
    <row r="974" spans="1:8" thickBot="1">
      <c r="A974" s="80"/>
      <c r="B974" s="60">
        <f t="shared" si="35"/>
        <v>44766</v>
      </c>
      <c r="C974" s="67" t="str">
        <f t="shared" si="34"/>
        <v>dimanche</v>
      </c>
    </row>
    <row r="975" spans="1:8" thickBot="1">
      <c r="A975" s="80"/>
      <c r="B975" s="60">
        <f t="shared" si="35"/>
        <v>44767</v>
      </c>
      <c r="C975" s="67" t="str">
        <f t="shared" si="34"/>
        <v>lundi</v>
      </c>
    </row>
    <row r="976" spans="1:8" thickBot="1">
      <c r="A976" s="80"/>
      <c r="B976" s="60">
        <f t="shared" si="35"/>
        <v>44768</v>
      </c>
      <c r="C976" s="67" t="str">
        <f t="shared" si="34"/>
        <v>mardi</v>
      </c>
    </row>
    <row r="977" spans="1:8" thickBot="1">
      <c r="A977" s="80"/>
      <c r="B977" s="60">
        <f t="shared" si="35"/>
        <v>44769</v>
      </c>
      <c r="C977" s="67" t="str">
        <f t="shared" si="34"/>
        <v>mercredi</v>
      </c>
    </row>
    <row r="978" spans="1:8" thickBot="1">
      <c r="A978" s="80"/>
      <c r="B978" s="60">
        <f t="shared" si="35"/>
        <v>44770</v>
      </c>
      <c r="C978" s="67" t="str">
        <f t="shared" si="34"/>
        <v>jeudi</v>
      </c>
    </row>
    <row r="979" spans="1:8" thickBot="1">
      <c r="A979" s="80"/>
      <c r="B979" s="60">
        <f t="shared" si="35"/>
        <v>44771</v>
      </c>
      <c r="C979" s="67" t="str">
        <f t="shared" si="34"/>
        <v>vendredi</v>
      </c>
    </row>
    <row r="980" spans="1:8" thickBot="1">
      <c r="A980" s="80"/>
      <c r="B980" s="60">
        <f t="shared" si="35"/>
        <v>44772</v>
      </c>
      <c r="C980" s="67" t="str">
        <f t="shared" si="34"/>
        <v>samedi</v>
      </c>
    </row>
    <row r="981" spans="1:8" s="63" customFormat="1" thickBot="1">
      <c r="A981" s="80"/>
      <c r="B981" s="62">
        <f t="shared" si="35"/>
        <v>44773</v>
      </c>
      <c r="C981" s="68" t="str">
        <f t="shared" si="34"/>
        <v>dimanche</v>
      </c>
      <c r="F981" s="85"/>
      <c r="G981" s="85"/>
      <c r="H981" s="82"/>
    </row>
    <row r="982" spans="1:8" ht="16.5" thickTop="1" thickBot="1">
      <c r="A982" s="80"/>
      <c r="B982" s="64">
        <f t="shared" si="35"/>
        <v>44774</v>
      </c>
      <c r="C982" s="66" t="str">
        <f t="shared" si="34"/>
        <v>lundi</v>
      </c>
    </row>
    <row r="983" spans="1:8" thickBot="1">
      <c r="A983" s="80"/>
      <c r="B983" s="60">
        <f t="shared" si="35"/>
        <v>44775</v>
      </c>
      <c r="C983" s="67" t="str">
        <f t="shared" si="34"/>
        <v>mardi</v>
      </c>
    </row>
    <row r="984" spans="1:8" thickBot="1">
      <c r="A984" s="80"/>
      <c r="B984" s="60">
        <f t="shared" si="35"/>
        <v>44776</v>
      </c>
      <c r="C984" s="67" t="str">
        <f t="shared" si="34"/>
        <v>mercredi</v>
      </c>
    </row>
    <row r="985" spans="1:8" thickBot="1">
      <c r="A985" s="80"/>
      <c r="B985" s="60">
        <f t="shared" si="35"/>
        <v>44777</v>
      </c>
      <c r="C985" s="67" t="str">
        <f t="shared" si="34"/>
        <v>jeudi</v>
      </c>
    </row>
    <row r="986" spans="1:8" thickBot="1">
      <c r="A986" s="80"/>
      <c r="B986" s="60">
        <f t="shared" si="35"/>
        <v>44778</v>
      </c>
      <c r="C986" s="67" t="str">
        <f t="shared" si="34"/>
        <v>vendredi</v>
      </c>
    </row>
    <row r="987" spans="1:8" thickBot="1">
      <c r="A987" s="80"/>
      <c r="B987" s="60">
        <f t="shared" si="35"/>
        <v>44779</v>
      </c>
      <c r="C987" s="67" t="str">
        <f t="shared" si="34"/>
        <v>samedi</v>
      </c>
    </row>
    <row r="988" spans="1:8" thickBot="1">
      <c r="A988" s="80"/>
      <c r="B988" s="60">
        <f t="shared" si="35"/>
        <v>44780</v>
      </c>
      <c r="C988" s="67" t="str">
        <f t="shared" si="34"/>
        <v>dimanche</v>
      </c>
    </row>
    <row r="989" spans="1:8" thickBot="1">
      <c r="A989" s="80"/>
      <c r="B989" s="60">
        <f t="shared" si="35"/>
        <v>44781</v>
      </c>
      <c r="C989" s="67" t="str">
        <f t="shared" si="34"/>
        <v>lundi</v>
      </c>
    </row>
    <row r="990" spans="1:8" thickBot="1">
      <c r="A990" s="80"/>
      <c r="B990" s="60">
        <f t="shared" si="35"/>
        <v>44782</v>
      </c>
      <c r="C990" s="67" t="str">
        <f t="shared" ref="C990:C1053" si="36">IF(B990="","",TEXT(B990,"jjjj"))</f>
        <v>mardi</v>
      </c>
    </row>
    <row r="991" spans="1:8" thickBot="1">
      <c r="A991" s="80"/>
      <c r="B991" s="60">
        <f t="shared" si="35"/>
        <v>44783</v>
      </c>
      <c r="C991" s="67" t="str">
        <f t="shared" si="36"/>
        <v>mercredi</v>
      </c>
    </row>
    <row r="992" spans="1:8" thickBot="1">
      <c r="A992" s="80"/>
      <c r="B992" s="60">
        <f t="shared" si="35"/>
        <v>44784</v>
      </c>
      <c r="C992" s="67" t="str">
        <f t="shared" si="36"/>
        <v>jeudi</v>
      </c>
    </row>
    <row r="993" spans="1:8" thickBot="1">
      <c r="A993" s="80"/>
      <c r="B993" s="60">
        <f t="shared" si="35"/>
        <v>44785</v>
      </c>
      <c r="C993" s="67" t="str">
        <f t="shared" si="36"/>
        <v>vendredi</v>
      </c>
    </row>
    <row r="994" spans="1:8" thickBot="1">
      <c r="A994" s="80"/>
      <c r="B994" s="60">
        <f t="shared" si="35"/>
        <v>44786</v>
      </c>
      <c r="C994" s="67" t="str">
        <f t="shared" si="36"/>
        <v>samedi</v>
      </c>
    </row>
    <row r="995" spans="1:8" s="63" customFormat="1" thickBot="1">
      <c r="A995" s="80"/>
      <c r="B995" s="62">
        <f t="shared" si="35"/>
        <v>44787</v>
      </c>
      <c r="C995" s="68" t="str">
        <f t="shared" si="36"/>
        <v>dimanche</v>
      </c>
      <c r="F995" s="85"/>
      <c r="G995" s="85"/>
      <c r="H995" s="82"/>
    </row>
    <row r="996" spans="1:8" ht="16.5" thickTop="1" thickBot="1">
      <c r="A996" s="80"/>
      <c r="B996" s="64">
        <f t="shared" si="35"/>
        <v>44788</v>
      </c>
      <c r="C996" s="66" t="str">
        <f t="shared" si="36"/>
        <v>lundi</v>
      </c>
    </row>
    <row r="997" spans="1:8" thickBot="1">
      <c r="A997" s="80"/>
      <c r="B997" s="60">
        <f t="shared" si="35"/>
        <v>44789</v>
      </c>
      <c r="C997" s="67" t="str">
        <f t="shared" si="36"/>
        <v>mardi</v>
      </c>
    </row>
    <row r="998" spans="1:8" thickBot="1">
      <c r="A998" s="80"/>
      <c r="B998" s="60">
        <f t="shared" si="35"/>
        <v>44790</v>
      </c>
      <c r="C998" s="67" t="str">
        <f t="shared" si="36"/>
        <v>mercredi</v>
      </c>
    </row>
    <row r="999" spans="1:8" thickBot="1">
      <c r="A999" s="80"/>
      <c r="B999" s="60">
        <f t="shared" si="35"/>
        <v>44791</v>
      </c>
      <c r="C999" s="67" t="str">
        <f t="shared" si="36"/>
        <v>jeudi</v>
      </c>
    </row>
    <row r="1000" spans="1:8" thickBot="1">
      <c r="A1000" s="80"/>
      <c r="B1000" s="60">
        <f t="shared" si="35"/>
        <v>44792</v>
      </c>
      <c r="C1000" s="67" t="str">
        <f t="shared" si="36"/>
        <v>vendredi</v>
      </c>
    </row>
    <row r="1001" spans="1:8" thickBot="1">
      <c r="A1001" s="80"/>
      <c r="B1001" s="60">
        <f t="shared" si="35"/>
        <v>44793</v>
      </c>
      <c r="C1001" s="67" t="str">
        <f t="shared" si="36"/>
        <v>samedi</v>
      </c>
    </row>
    <row r="1002" spans="1:8" thickBot="1">
      <c r="A1002" s="80"/>
      <c r="B1002" s="60">
        <f t="shared" si="35"/>
        <v>44794</v>
      </c>
      <c r="C1002" s="67" t="str">
        <f t="shared" si="36"/>
        <v>dimanche</v>
      </c>
    </row>
    <row r="1003" spans="1:8" thickBot="1">
      <c r="A1003" s="80"/>
      <c r="B1003" s="60">
        <f t="shared" si="35"/>
        <v>44795</v>
      </c>
      <c r="C1003" s="67" t="str">
        <f t="shared" si="36"/>
        <v>lundi</v>
      </c>
    </row>
    <row r="1004" spans="1:8" thickBot="1">
      <c r="A1004" s="80"/>
      <c r="B1004" s="60">
        <f t="shared" si="35"/>
        <v>44796</v>
      </c>
      <c r="C1004" s="67" t="str">
        <f t="shared" si="36"/>
        <v>mardi</v>
      </c>
    </row>
    <row r="1005" spans="1:8" thickBot="1">
      <c r="A1005" s="80"/>
      <c r="B1005" s="60">
        <f t="shared" si="35"/>
        <v>44797</v>
      </c>
      <c r="C1005" s="67" t="str">
        <f t="shared" si="36"/>
        <v>mercredi</v>
      </c>
    </row>
    <row r="1006" spans="1:8" thickBot="1">
      <c r="A1006" s="80"/>
      <c r="B1006" s="60">
        <f t="shared" si="35"/>
        <v>44798</v>
      </c>
      <c r="C1006" s="67" t="str">
        <f t="shared" si="36"/>
        <v>jeudi</v>
      </c>
    </row>
    <row r="1007" spans="1:8" thickBot="1">
      <c r="A1007" s="80"/>
      <c r="B1007" s="60">
        <f t="shared" si="35"/>
        <v>44799</v>
      </c>
      <c r="C1007" s="67" t="str">
        <f t="shared" si="36"/>
        <v>vendredi</v>
      </c>
    </row>
    <row r="1008" spans="1:8" thickBot="1">
      <c r="A1008" s="80"/>
      <c r="B1008" s="60">
        <f t="shared" si="35"/>
        <v>44800</v>
      </c>
      <c r="C1008" s="67" t="str">
        <f t="shared" si="36"/>
        <v>samedi</v>
      </c>
    </row>
    <row r="1009" spans="1:8" s="63" customFormat="1" thickBot="1">
      <c r="A1009" s="80"/>
      <c r="B1009" s="62">
        <f t="shared" si="35"/>
        <v>44801</v>
      </c>
      <c r="C1009" s="68" t="str">
        <f t="shared" si="36"/>
        <v>dimanche</v>
      </c>
      <c r="F1009" s="85"/>
      <c r="G1009" s="85"/>
      <c r="H1009" s="82"/>
    </row>
    <row r="1010" spans="1:8" ht="16.5" thickTop="1" thickBot="1">
      <c r="A1010" s="80"/>
      <c r="B1010" s="64">
        <f t="shared" si="35"/>
        <v>44802</v>
      </c>
      <c r="C1010" s="66" t="str">
        <f t="shared" si="36"/>
        <v>lundi</v>
      </c>
    </row>
    <row r="1011" spans="1:8" thickBot="1">
      <c r="A1011" s="80"/>
      <c r="B1011" s="60">
        <f t="shared" si="35"/>
        <v>44803</v>
      </c>
      <c r="C1011" s="67" t="str">
        <f t="shared" si="36"/>
        <v>mardi</v>
      </c>
    </row>
    <row r="1012" spans="1:8" thickBot="1">
      <c r="A1012" s="80"/>
      <c r="B1012" s="60">
        <f t="shared" si="35"/>
        <v>44804</v>
      </c>
      <c r="C1012" s="67" t="str">
        <f t="shared" si="36"/>
        <v>mercredi</v>
      </c>
    </row>
    <row r="1013" spans="1:8" thickBot="1">
      <c r="A1013" s="80"/>
      <c r="B1013" s="60">
        <f t="shared" si="35"/>
        <v>44805</v>
      </c>
      <c r="C1013" s="67" t="str">
        <f t="shared" si="36"/>
        <v>jeudi</v>
      </c>
    </row>
    <row r="1014" spans="1:8" thickBot="1">
      <c r="A1014" s="80"/>
      <c r="B1014" s="60">
        <f t="shared" si="35"/>
        <v>44806</v>
      </c>
      <c r="C1014" s="67" t="str">
        <f t="shared" si="36"/>
        <v>vendredi</v>
      </c>
    </row>
    <row r="1015" spans="1:8" thickBot="1">
      <c r="A1015" s="80"/>
      <c r="B1015" s="60">
        <f t="shared" si="35"/>
        <v>44807</v>
      </c>
      <c r="C1015" s="67" t="str">
        <f t="shared" si="36"/>
        <v>samedi</v>
      </c>
    </row>
    <row r="1016" spans="1:8" thickBot="1">
      <c r="A1016" s="80"/>
      <c r="B1016" s="60">
        <f t="shared" si="35"/>
        <v>44808</v>
      </c>
      <c r="C1016" s="67" t="str">
        <f t="shared" si="36"/>
        <v>dimanche</v>
      </c>
    </row>
    <row r="1017" spans="1:8" thickBot="1">
      <c r="A1017" s="80"/>
      <c r="B1017" s="60">
        <f t="shared" si="35"/>
        <v>44809</v>
      </c>
      <c r="C1017" s="67" t="str">
        <f t="shared" si="36"/>
        <v>lundi</v>
      </c>
    </row>
    <row r="1018" spans="1:8" thickBot="1">
      <c r="A1018" s="80"/>
      <c r="B1018" s="60">
        <f t="shared" si="35"/>
        <v>44810</v>
      </c>
      <c r="C1018" s="67" t="str">
        <f t="shared" si="36"/>
        <v>mardi</v>
      </c>
    </row>
    <row r="1019" spans="1:8" thickBot="1">
      <c r="A1019" s="80"/>
      <c r="B1019" s="60">
        <f t="shared" si="35"/>
        <v>44811</v>
      </c>
      <c r="C1019" s="67" t="str">
        <f t="shared" si="36"/>
        <v>mercredi</v>
      </c>
    </row>
    <row r="1020" spans="1:8" thickBot="1">
      <c r="A1020" s="80"/>
      <c r="B1020" s="60">
        <f t="shared" si="35"/>
        <v>44812</v>
      </c>
      <c r="C1020" s="67" t="str">
        <f t="shared" si="36"/>
        <v>jeudi</v>
      </c>
    </row>
    <row r="1021" spans="1:8" thickBot="1">
      <c r="A1021" s="80"/>
      <c r="B1021" s="60">
        <f t="shared" si="35"/>
        <v>44813</v>
      </c>
      <c r="C1021" s="67" t="str">
        <f t="shared" si="36"/>
        <v>vendredi</v>
      </c>
    </row>
    <row r="1022" spans="1:8" thickBot="1">
      <c r="A1022" s="80"/>
      <c r="B1022" s="60">
        <f t="shared" si="35"/>
        <v>44814</v>
      </c>
      <c r="C1022" s="67" t="str">
        <f t="shared" si="36"/>
        <v>samedi</v>
      </c>
    </row>
    <row r="1023" spans="1:8" s="63" customFormat="1" thickBot="1">
      <c r="A1023" s="80"/>
      <c r="B1023" s="62">
        <f t="shared" si="35"/>
        <v>44815</v>
      </c>
      <c r="C1023" s="68" t="str">
        <f t="shared" si="36"/>
        <v>dimanche</v>
      </c>
      <c r="F1023" s="85"/>
      <c r="G1023" s="85"/>
      <c r="H1023" s="82"/>
    </row>
    <row r="1024" spans="1:8" ht="16.5" thickTop="1" thickBot="1">
      <c r="A1024" s="80"/>
      <c r="B1024" s="64">
        <f t="shared" si="35"/>
        <v>44816</v>
      </c>
      <c r="C1024" s="66" t="str">
        <f t="shared" si="36"/>
        <v>lundi</v>
      </c>
    </row>
    <row r="1025" spans="1:8" thickBot="1">
      <c r="A1025" s="80"/>
      <c r="B1025" s="60">
        <f t="shared" si="35"/>
        <v>44817</v>
      </c>
      <c r="C1025" s="67" t="str">
        <f t="shared" si="36"/>
        <v>mardi</v>
      </c>
    </row>
    <row r="1026" spans="1:8" thickBot="1">
      <c r="A1026" s="80"/>
      <c r="B1026" s="60">
        <f t="shared" si="35"/>
        <v>44818</v>
      </c>
      <c r="C1026" s="67" t="str">
        <f t="shared" si="36"/>
        <v>mercredi</v>
      </c>
    </row>
    <row r="1027" spans="1:8" thickBot="1">
      <c r="A1027" s="80"/>
      <c r="B1027" s="60">
        <f t="shared" si="35"/>
        <v>44819</v>
      </c>
      <c r="C1027" s="67" t="str">
        <f t="shared" si="36"/>
        <v>jeudi</v>
      </c>
    </row>
    <row r="1028" spans="1:8" thickBot="1">
      <c r="A1028" s="80"/>
      <c r="B1028" s="60">
        <f t="shared" ref="B1028:B1091" si="37">IF(B1027="","",B1027+1)</f>
        <v>44820</v>
      </c>
      <c r="C1028" s="67" t="str">
        <f t="shared" si="36"/>
        <v>vendredi</v>
      </c>
    </row>
    <row r="1029" spans="1:8" thickBot="1">
      <c r="A1029" s="80"/>
      <c r="B1029" s="60">
        <f t="shared" si="37"/>
        <v>44821</v>
      </c>
      <c r="C1029" s="67" t="str">
        <f t="shared" si="36"/>
        <v>samedi</v>
      </c>
    </row>
    <row r="1030" spans="1:8" thickBot="1">
      <c r="A1030" s="80"/>
      <c r="B1030" s="60">
        <f t="shared" si="37"/>
        <v>44822</v>
      </c>
      <c r="C1030" s="67" t="str">
        <f t="shared" si="36"/>
        <v>dimanche</v>
      </c>
    </row>
    <row r="1031" spans="1:8" thickBot="1">
      <c r="A1031" s="80"/>
      <c r="B1031" s="60">
        <f t="shared" si="37"/>
        <v>44823</v>
      </c>
      <c r="C1031" s="67" t="str">
        <f t="shared" si="36"/>
        <v>lundi</v>
      </c>
    </row>
    <row r="1032" spans="1:8" thickBot="1">
      <c r="A1032" s="80"/>
      <c r="B1032" s="60">
        <f t="shared" si="37"/>
        <v>44824</v>
      </c>
      <c r="C1032" s="67" t="str">
        <f t="shared" si="36"/>
        <v>mardi</v>
      </c>
    </row>
    <row r="1033" spans="1:8" thickBot="1">
      <c r="A1033" s="80"/>
      <c r="B1033" s="60">
        <f t="shared" si="37"/>
        <v>44825</v>
      </c>
      <c r="C1033" s="67" t="str">
        <f t="shared" si="36"/>
        <v>mercredi</v>
      </c>
    </row>
    <row r="1034" spans="1:8" thickBot="1">
      <c r="A1034" s="80"/>
      <c r="B1034" s="60">
        <f t="shared" si="37"/>
        <v>44826</v>
      </c>
      <c r="C1034" s="67" t="str">
        <f t="shared" si="36"/>
        <v>jeudi</v>
      </c>
    </row>
    <row r="1035" spans="1:8" thickBot="1">
      <c r="A1035" s="80"/>
      <c r="B1035" s="60">
        <f t="shared" si="37"/>
        <v>44827</v>
      </c>
      <c r="C1035" s="67" t="str">
        <f t="shared" si="36"/>
        <v>vendredi</v>
      </c>
    </row>
    <row r="1036" spans="1:8" thickBot="1">
      <c r="A1036" s="80"/>
      <c r="B1036" s="60">
        <f t="shared" si="37"/>
        <v>44828</v>
      </c>
      <c r="C1036" s="67" t="str">
        <f t="shared" si="36"/>
        <v>samedi</v>
      </c>
    </row>
    <row r="1037" spans="1:8" s="63" customFormat="1" thickBot="1">
      <c r="A1037" s="80"/>
      <c r="B1037" s="62">
        <f t="shared" si="37"/>
        <v>44829</v>
      </c>
      <c r="C1037" s="68" t="str">
        <f t="shared" si="36"/>
        <v>dimanche</v>
      </c>
      <c r="F1037" s="85"/>
      <c r="G1037" s="85"/>
      <c r="H1037" s="82"/>
    </row>
    <row r="1038" spans="1:8" ht="16.5" thickTop="1" thickBot="1">
      <c r="A1038" s="80"/>
      <c r="B1038" s="64">
        <f t="shared" si="37"/>
        <v>44830</v>
      </c>
      <c r="C1038" s="66" t="str">
        <f t="shared" si="36"/>
        <v>lundi</v>
      </c>
    </row>
    <row r="1039" spans="1:8" thickBot="1">
      <c r="A1039" s="80"/>
      <c r="B1039" s="60">
        <f t="shared" si="37"/>
        <v>44831</v>
      </c>
      <c r="C1039" s="67" t="str">
        <f t="shared" si="36"/>
        <v>mardi</v>
      </c>
    </row>
    <row r="1040" spans="1:8" thickBot="1">
      <c r="A1040" s="80"/>
      <c r="B1040" s="60">
        <f t="shared" si="37"/>
        <v>44832</v>
      </c>
      <c r="C1040" s="67" t="str">
        <f t="shared" si="36"/>
        <v>mercredi</v>
      </c>
    </row>
    <row r="1041" spans="1:8" thickBot="1">
      <c r="A1041" s="80"/>
      <c r="B1041" s="60">
        <f t="shared" si="37"/>
        <v>44833</v>
      </c>
      <c r="C1041" s="67" t="str">
        <f t="shared" si="36"/>
        <v>jeudi</v>
      </c>
    </row>
    <row r="1042" spans="1:8" thickBot="1">
      <c r="A1042" s="80"/>
      <c r="B1042" s="60">
        <f t="shared" si="37"/>
        <v>44834</v>
      </c>
      <c r="C1042" s="67" t="str">
        <f t="shared" si="36"/>
        <v>vendredi</v>
      </c>
    </row>
    <row r="1043" spans="1:8" thickBot="1">
      <c r="A1043" s="80"/>
      <c r="B1043" s="60">
        <f t="shared" si="37"/>
        <v>44835</v>
      </c>
      <c r="C1043" s="67" t="str">
        <f t="shared" si="36"/>
        <v>samedi</v>
      </c>
    </row>
    <row r="1044" spans="1:8" thickBot="1">
      <c r="A1044" s="80"/>
      <c r="B1044" s="60">
        <f t="shared" si="37"/>
        <v>44836</v>
      </c>
      <c r="C1044" s="67" t="str">
        <f t="shared" si="36"/>
        <v>dimanche</v>
      </c>
    </row>
    <row r="1045" spans="1:8" thickBot="1">
      <c r="A1045" s="80"/>
      <c r="B1045" s="60">
        <f t="shared" si="37"/>
        <v>44837</v>
      </c>
      <c r="C1045" s="67" t="str">
        <f t="shared" si="36"/>
        <v>lundi</v>
      </c>
    </row>
    <row r="1046" spans="1:8" thickBot="1">
      <c r="A1046" s="80"/>
      <c r="B1046" s="60">
        <f t="shared" si="37"/>
        <v>44838</v>
      </c>
      <c r="C1046" s="67" t="str">
        <f t="shared" si="36"/>
        <v>mardi</v>
      </c>
    </row>
    <row r="1047" spans="1:8" thickBot="1">
      <c r="A1047" s="80"/>
      <c r="B1047" s="60">
        <f t="shared" si="37"/>
        <v>44839</v>
      </c>
      <c r="C1047" s="67" t="str">
        <f t="shared" si="36"/>
        <v>mercredi</v>
      </c>
    </row>
    <row r="1048" spans="1:8" thickBot="1">
      <c r="A1048" s="80"/>
      <c r="B1048" s="60">
        <f t="shared" si="37"/>
        <v>44840</v>
      </c>
      <c r="C1048" s="67" t="str">
        <f t="shared" si="36"/>
        <v>jeudi</v>
      </c>
    </row>
    <row r="1049" spans="1:8" thickBot="1">
      <c r="A1049" s="80"/>
      <c r="B1049" s="60">
        <f t="shared" si="37"/>
        <v>44841</v>
      </c>
      <c r="C1049" s="67" t="str">
        <f t="shared" si="36"/>
        <v>vendredi</v>
      </c>
    </row>
    <row r="1050" spans="1:8" thickBot="1">
      <c r="A1050" s="80"/>
      <c r="B1050" s="60">
        <f t="shared" si="37"/>
        <v>44842</v>
      </c>
      <c r="C1050" s="67" t="str">
        <f t="shared" si="36"/>
        <v>samedi</v>
      </c>
    </row>
    <row r="1051" spans="1:8" s="63" customFormat="1" thickBot="1">
      <c r="A1051" s="80"/>
      <c r="B1051" s="62">
        <f t="shared" si="37"/>
        <v>44843</v>
      </c>
      <c r="C1051" s="68" t="str">
        <f t="shared" si="36"/>
        <v>dimanche</v>
      </c>
      <c r="F1051" s="85"/>
      <c r="G1051" s="85"/>
      <c r="H1051" s="82"/>
    </row>
    <row r="1052" spans="1:8" ht="16.5" thickTop="1" thickBot="1">
      <c r="A1052" s="80"/>
      <c r="B1052" s="64">
        <f t="shared" si="37"/>
        <v>44844</v>
      </c>
      <c r="C1052" s="66" t="str">
        <f t="shared" si="36"/>
        <v>lundi</v>
      </c>
    </row>
    <row r="1053" spans="1:8" thickBot="1">
      <c r="A1053" s="80"/>
      <c r="B1053" s="60">
        <f t="shared" si="37"/>
        <v>44845</v>
      </c>
      <c r="C1053" s="67" t="str">
        <f t="shared" si="36"/>
        <v>mardi</v>
      </c>
    </row>
    <row r="1054" spans="1:8" thickBot="1">
      <c r="A1054" s="80"/>
      <c r="B1054" s="60">
        <f t="shared" si="37"/>
        <v>44846</v>
      </c>
      <c r="C1054" s="67" t="str">
        <f t="shared" ref="C1054:C1117" si="38">IF(B1054="","",TEXT(B1054,"jjjj"))</f>
        <v>mercredi</v>
      </c>
    </row>
    <row r="1055" spans="1:8" thickBot="1">
      <c r="A1055" s="80"/>
      <c r="B1055" s="60">
        <f t="shared" si="37"/>
        <v>44847</v>
      </c>
      <c r="C1055" s="67" t="str">
        <f t="shared" si="38"/>
        <v>jeudi</v>
      </c>
    </row>
    <row r="1056" spans="1:8" thickBot="1">
      <c r="A1056" s="80"/>
      <c r="B1056" s="60">
        <f t="shared" si="37"/>
        <v>44848</v>
      </c>
      <c r="C1056" s="67" t="str">
        <f t="shared" si="38"/>
        <v>vendredi</v>
      </c>
    </row>
    <row r="1057" spans="1:8" thickBot="1">
      <c r="A1057" s="80"/>
      <c r="B1057" s="60">
        <f t="shared" si="37"/>
        <v>44849</v>
      </c>
      <c r="C1057" s="67" t="str">
        <f t="shared" si="38"/>
        <v>samedi</v>
      </c>
    </row>
    <row r="1058" spans="1:8" thickBot="1">
      <c r="A1058" s="80"/>
      <c r="B1058" s="60">
        <f t="shared" si="37"/>
        <v>44850</v>
      </c>
      <c r="C1058" s="67" t="str">
        <f t="shared" si="38"/>
        <v>dimanche</v>
      </c>
    </row>
    <row r="1059" spans="1:8" thickBot="1">
      <c r="A1059" s="80"/>
      <c r="B1059" s="60">
        <f t="shared" si="37"/>
        <v>44851</v>
      </c>
      <c r="C1059" s="67" t="str">
        <f t="shared" si="38"/>
        <v>lundi</v>
      </c>
    </row>
    <row r="1060" spans="1:8" thickBot="1">
      <c r="A1060" s="80"/>
      <c r="B1060" s="60">
        <f t="shared" si="37"/>
        <v>44852</v>
      </c>
      <c r="C1060" s="67" t="str">
        <f t="shared" si="38"/>
        <v>mardi</v>
      </c>
    </row>
    <row r="1061" spans="1:8" thickBot="1">
      <c r="A1061" s="80"/>
      <c r="B1061" s="60">
        <f t="shared" si="37"/>
        <v>44853</v>
      </c>
      <c r="C1061" s="67" t="str">
        <f t="shared" si="38"/>
        <v>mercredi</v>
      </c>
    </row>
    <row r="1062" spans="1:8" thickBot="1">
      <c r="A1062" s="80"/>
      <c r="B1062" s="60">
        <f t="shared" si="37"/>
        <v>44854</v>
      </c>
      <c r="C1062" s="67" t="str">
        <f t="shared" si="38"/>
        <v>jeudi</v>
      </c>
    </row>
    <row r="1063" spans="1:8" thickBot="1">
      <c r="A1063" s="80"/>
      <c r="B1063" s="60">
        <f t="shared" si="37"/>
        <v>44855</v>
      </c>
      <c r="C1063" s="67" t="str">
        <f t="shared" si="38"/>
        <v>vendredi</v>
      </c>
    </row>
    <row r="1064" spans="1:8" thickBot="1">
      <c r="A1064" s="80"/>
      <c r="B1064" s="60">
        <f t="shared" si="37"/>
        <v>44856</v>
      </c>
      <c r="C1064" s="67" t="str">
        <f t="shared" si="38"/>
        <v>samedi</v>
      </c>
    </row>
    <row r="1065" spans="1:8" s="63" customFormat="1" thickBot="1">
      <c r="A1065" s="80"/>
      <c r="B1065" s="62">
        <f t="shared" si="37"/>
        <v>44857</v>
      </c>
      <c r="C1065" s="68" t="str">
        <f t="shared" si="38"/>
        <v>dimanche</v>
      </c>
      <c r="F1065" s="85"/>
      <c r="G1065" s="85"/>
      <c r="H1065" s="82"/>
    </row>
    <row r="1066" spans="1:8" ht="16.5" thickTop="1" thickBot="1">
      <c r="A1066" s="80"/>
      <c r="B1066" s="64">
        <f t="shared" si="37"/>
        <v>44858</v>
      </c>
      <c r="C1066" s="66" t="str">
        <f t="shared" si="38"/>
        <v>lundi</v>
      </c>
    </row>
    <row r="1067" spans="1:8" thickBot="1">
      <c r="A1067" s="80"/>
      <c r="B1067" s="60">
        <f t="shared" si="37"/>
        <v>44859</v>
      </c>
      <c r="C1067" s="67" t="str">
        <f t="shared" si="38"/>
        <v>mardi</v>
      </c>
    </row>
    <row r="1068" spans="1:8" thickBot="1">
      <c r="A1068" s="80"/>
      <c r="B1068" s="60">
        <f t="shared" si="37"/>
        <v>44860</v>
      </c>
      <c r="C1068" s="67" t="str">
        <f t="shared" si="38"/>
        <v>mercredi</v>
      </c>
    </row>
    <row r="1069" spans="1:8" thickBot="1">
      <c r="A1069" s="80"/>
      <c r="B1069" s="60">
        <f t="shared" si="37"/>
        <v>44861</v>
      </c>
      <c r="C1069" s="67" t="str">
        <f t="shared" si="38"/>
        <v>jeudi</v>
      </c>
    </row>
    <row r="1070" spans="1:8" thickBot="1">
      <c r="A1070" s="80"/>
      <c r="B1070" s="60">
        <f t="shared" si="37"/>
        <v>44862</v>
      </c>
      <c r="C1070" s="67" t="str">
        <f t="shared" si="38"/>
        <v>vendredi</v>
      </c>
    </row>
    <row r="1071" spans="1:8" thickBot="1">
      <c r="A1071" s="80"/>
      <c r="B1071" s="60">
        <f t="shared" si="37"/>
        <v>44863</v>
      </c>
      <c r="C1071" s="67" t="str">
        <f t="shared" si="38"/>
        <v>samedi</v>
      </c>
    </row>
    <row r="1072" spans="1:8" thickBot="1">
      <c r="A1072" s="80"/>
      <c r="B1072" s="60">
        <f t="shared" si="37"/>
        <v>44864</v>
      </c>
      <c r="C1072" s="67" t="str">
        <f t="shared" si="38"/>
        <v>dimanche</v>
      </c>
    </row>
    <row r="1073" spans="1:8" thickBot="1">
      <c r="A1073" s="80"/>
      <c r="B1073" s="60">
        <f t="shared" si="37"/>
        <v>44865</v>
      </c>
      <c r="C1073" s="67" t="str">
        <f t="shared" si="38"/>
        <v>lundi</v>
      </c>
    </row>
    <row r="1074" spans="1:8" thickBot="1">
      <c r="A1074" s="80"/>
      <c r="B1074" s="60">
        <f t="shared" si="37"/>
        <v>44866</v>
      </c>
      <c r="C1074" s="67" t="str">
        <f t="shared" si="38"/>
        <v>mardi</v>
      </c>
    </row>
    <row r="1075" spans="1:8" thickBot="1">
      <c r="A1075" s="80"/>
      <c r="B1075" s="60">
        <f t="shared" si="37"/>
        <v>44867</v>
      </c>
      <c r="C1075" s="67" t="str">
        <f t="shared" si="38"/>
        <v>mercredi</v>
      </c>
    </row>
    <row r="1076" spans="1:8" thickBot="1">
      <c r="A1076" s="80"/>
      <c r="B1076" s="60">
        <f t="shared" si="37"/>
        <v>44868</v>
      </c>
      <c r="C1076" s="67" t="str">
        <f t="shared" si="38"/>
        <v>jeudi</v>
      </c>
    </row>
    <row r="1077" spans="1:8" thickBot="1">
      <c r="A1077" s="80"/>
      <c r="B1077" s="60">
        <f t="shared" si="37"/>
        <v>44869</v>
      </c>
      <c r="C1077" s="67" t="str">
        <f t="shared" si="38"/>
        <v>vendredi</v>
      </c>
    </row>
    <row r="1078" spans="1:8" thickBot="1">
      <c r="A1078" s="80"/>
      <c r="B1078" s="60">
        <f t="shared" si="37"/>
        <v>44870</v>
      </c>
      <c r="C1078" s="67" t="str">
        <f t="shared" si="38"/>
        <v>samedi</v>
      </c>
    </row>
    <row r="1079" spans="1:8" s="63" customFormat="1" thickBot="1">
      <c r="A1079" s="80"/>
      <c r="B1079" s="62">
        <f t="shared" si="37"/>
        <v>44871</v>
      </c>
      <c r="C1079" s="68" t="str">
        <f t="shared" si="38"/>
        <v>dimanche</v>
      </c>
      <c r="F1079" s="85"/>
      <c r="G1079" s="85"/>
      <c r="H1079" s="82"/>
    </row>
    <row r="1080" spans="1:8" ht="16.5" thickTop="1" thickBot="1">
      <c r="A1080" s="80"/>
      <c r="B1080" s="64">
        <f t="shared" si="37"/>
        <v>44872</v>
      </c>
      <c r="C1080" s="66" t="str">
        <f t="shared" si="38"/>
        <v>lundi</v>
      </c>
    </row>
    <row r="1081" spans="1:8" thickBot="1">
      <c r="A1081" s="80"/>
      <c r="B1081" s="60">
        <f t="shared" si="37"/>
        <v>44873</v>
      </c>
      <c r="C1081" s="67" t="str">
        <f t="shared" si="38"/>
        <v>mardi</v>
      </c>
    </row>
    <row r="1082" spans="1:8" thickBot="1">
      <c r="A1082" s="80"/>
      <c r="B1082" s="60">
        <f t="shared" si="37"/>
        <v>44874</v>
      </c>
      <c r="C1082" s="67" t="str">
        <f t="shared" si="38"/>
        <v>mercredi</v>
      </c>
    </row>
    <row r="1083" spans="1:8" thickBot="1">
      <c r="A1083" s="80"/>
      <c r="B1083" s="60">
        <f t="shared" si="37"/>
        <v>44875</v>
      </c>
      <c r="C1083" s="67" t="str">
        <f t="shared" si="38"/>
        <v>jeudi</v>
      </c>
    </row>
    <row r="1084" spans="1:8" thickBot="1">
      <c r="A1084" s="80"/>
      <c r="B1084" s="60">
        <f t="shared" si="37"/>
        <v>44876</v>
      </c>
      <c r="C1084" s="67" t="str">
        <f t="shared" si="38"/>
        <v>vendredi</v>
      </c>
    </row>
    <row r="1085" spans="1:8" thickBot="1">
      <c r="A1085" s="80"/>
      <c r="B1085" s="60">
        <f t="shared" si="37"/>
        <v>44877</v>
      </c>
      <c r="C1085" s="67" t="str">
        <f t="shared" si="38"/>
        <v>samedi</v>
      </c>
    </row>
    <row r="1086" spans="1:8" thickBot="1">
      <c r="A1086" s="80"/>
      <c r="B1086" s="60">
        <f t="shared" si="37"/>
        <v>44878</v>
      </c>
      <c r="C1086" s="67" t="str">
        <f t="shared" si="38"/>
        <v>dimanche</v>
      </c>
    </row>
    <row r="1087" spans="1:8" thickBot="1">
      <c r="A1087" s="80"/>
      <c r="B1087" s="60">
        <f t="shared" si="37"/>
        <v>44879</v>
      </c>
      <c r="C1087" s="67" t="str">
        <f t="shared" si="38"/>
        <v>lundi</v>
      </c>
    </row>
    <row r="1088" spans="1:8" thickBot="1">
      <c r="A1088" s="80"/>
      <c r="B1088" s="60">
        <f t="shared" si="37"/>
        <v>44880</v>
      </c>
      <c r="C1088" s="67" t="str">
        <f t="shared" si="38"/>
        <v>mardi</v>
      </c>
    </row>
    <row r="1089" spans="1:8" thickBot="1">
      <c r="A1089" s="80"/>
      <c r="B1089" s="60">
        <f t="shared" si="37"/>
        <v>44881</v>
      </c>
      <c r="C1089" s="67" t="str">
        <f t="shared" si="38"/>
        <v>mercredi</v>
      </c>
    </row>
    <row r="1090" spans="1:8" thickBot="1">
      <c r="A1090" s="80"/>
      <c r="B1090" s="60">
        <f t="shared" si="37"/>
        <v>44882</v>
      </c>
      <c r="C1090" s="67" t="str">
        <f t="shared" si="38"/>
        <v>jeudi</v>
      </c>
    </row>
    <row r="1091" spans="1:8" thickBot="1">
      <c r="A1091" s="80"/>
      <c r="B1091" s="60">
        <f t="shared" si="37"/>
        <v>44883</v>
      </c>
      <c r="C1091" s="67" t="str">
        <f t="shared" si="38"/>
        <v>vendredi</v>
      </c>
    </row>
    <row r="1092" spans="1:8" thickBot="1">
      <c r="A1092" s="80"/>
      <c r="B1092" s="60">
        <f t="shared" ref="B1092:B1155" si="39">IF(B1091="","",B1091+1)</f>
        <v>44884</v>
      </c>
      <c r="C1092" s="67" t="str">
        <f t="shared" si="38"/>
        <v>samedi</v>
      </c>
    </row>
    <row r="1093" spans="1:8" s="63" customFormat="1" thickBot="1">
      <c r="A1093" s="80"/>
      <c r="B1093" s="62">
        <f t="shared" si="39"/>
        <v>44885</v>
      </c>
      <c r="C1093" s="68" t="str">
        <f t="shared" si="38"/>
        <v>dimanche</v>
      </c>
      <c r="F1093" s="85"/>
      <c r="G1093" s="85"/>
      <c r="H1093" s="82"/>
    </row>
    <row r="1094" spans="1:8" ht="16.5" thickTop="1" thickBot="1">
      <c r="A1094" s="80"/>
      <c r="B1094" s="64">
        <f t="shared" si="39"/>
        <v>44886</v>
      </c>
      <c r="C1094" s="66" t="str">
        <f t="shared" si="38"/>
        <v>lundi</v>
      </c>
    </row>
    <row r="1095" spans="1:8" thickBot="1">
      <c r="A1095" s="80"/>
      <c r="B1095" s="60">
        <f t="shared" si="39"/>
        <v>44887</v>
      </c>
      <c r="C1095" s="67" t="str">
        <f t="shared" si="38"/>
        <v>mardi</v>
      </c>
    </row>
    <row r="1096" spans="1:8" thickBot="1">
      <c r="A1096" s="80"/>
      <c r="B1096" s="60">
        <f t="shared" si="39"/>
        <v>44888</v>
      </c>
      <c r="C1096" s="67" t="str">
        <f t="shared" si="38"/>
        <v>mercredi</v>
      </c>
    </row>
    <row r="1097" spans="1:8" thickBot="1">
      <c r="A1097" s="80"/>
      <c r="B1097" s="60">
        <f t="shared" si="39"/>
        <v>44889</v>
      </c>
      <c r="C1097" s="67" t="str">
        <f t="shared" si="38"/>
        <v>jeudi</v>
      </c>
    </row>
    <row r="1098" spans="1:8" thickBot="1">
      <c r="A1098" s="80"/>
      <c r="B1098" s="60">
        <f t="shared" si="39"/>
        <v>44890</v>
      </c>
      <c r="C1098" s="67" t="str">
        <f t="shared" si="38"/>
        <v>vendredi</v>
      </c>
    </row>
    <row r="1099" spans="1:8" thickBot="1">
      <c r="A1099" s="80"/>
      <c r="B1099" s="60">
        <f t="shared" si="39"/>
        <v>44891</v>
      </c>
      <c r="C1099" s="67" t="str">
        <f t="shared" si="38"/>
        <v>samedi</v>
      </c>
    </row>
    <row r="1100" spans="1:8" thickBot="1">
      <c r="A1100" s="80"/>
      <c r="B1100" s="60">
        <f t="shared" si="39"/>
        <v>44892</v>
      </c>
      <c r="C1100" s="67" t="str">
        <f t="shared" si="38"/>
        <v>dimanche</v>
      </c>
    </row>
    <row r="1101" spans="1:8" thickBot="1">
      <c r="A1101" s="80"/>
      <c r="B1101" s="60">
        <f t="shared" si="39"/>
        <v>44893</v>
      </c>
      <c r="C1101" s="67" t="str">
        <f t="shared" si="38"/>
        <v>lundi</v>
      </c>
    </row>
    <row r="1102" spans="1:8" thickBot="1">
      <c r="A1102" s="80"/>
      <c r="B1102" s="60">
        <f t="shared" si="39"/>
        <v>44894</v>
      </c>
      <c r="C1102" s="67" t="str">
        <f t="shared" si="38"/>
        <v>mardi</v>
      </c>
    </row>
    <row r="1103" spans="1:8" thickBot="1">
      <c r="A1103" s="80"/>
      <c r="B1103" s="60">
        <f t="shared" si="39"/>
        <v>44895</v>
      </c>
      <c r="C1103" s="67" t="str">
        <f t="shared" si="38"/>
        <v>mercredi</v>
      </c>
    </row>
    <row r="1104" spans="1:8" thickBot="1">
      <c r="A1104" s="80"/>
      <c r="B1104" s="60">
        <f t="shared" si="39"/>
        <v>44896</v>
      </c>
      <c r="C1104" s="67" t="str">
        <f t="shared" si="38"/>
        <v>jeudi</v>
      </c>
    </row>
    <row r="1105" spans="1:8" thickBot="1">
      <c r="A1105" s="80"/>
      <c r="B1105" s="60">
        <f t="shared" si="39"/>
        <v>44897</v>
      </c>
      <c r="C1105" s="67" t="str">
        <f t="shared" si="38"/>
        <v>vendredi</v>
      </c>
    </row>
    <row r="1106" spans="1:8" thickBot="1">
      <c r="A1106" s="80"/>
      <c r="B1106" s="60">
        <f t="shared" si="39"/>
        <v>44898</v>
      </c>
      <c r="C1106" s="67" t="str">
        <f t="shared" si="38"/>
        <v>samedi</v>
      </c>
    </row>
    <row r="1107" spans="1:8" s="63" customFormat="1" thickBot="1">
      <c r="A1107" s="80"/>
      <c r="B1107" s="62">
        <f t="shared" si="39"/>
        <v>44899</v>
      </c>
      <c r="C1107" s="68" t="str">
        <f t="shared" si="38"/>
        <v>dimanche</v>
      </c>
      <c r="F1107" s="85"/>
      <c r="G1107" s="85"/>
      <c r="H1107" s="82"/>
    </row>
    <row r="1108" spans="1:8" ht="16.5" thickTop="1" thickBot="1">
      <c r="A1108" s="80"/>
      <c r="B1108" s="64">
        <f t="shared" si="39"/>
        <v>44900</v>
      </c>
      <c r="C1108" s="66" t="str">
        <f t="shared" si="38"/>
        <v>lundi</v>
      </c>
    </row>
    <row r="1109" spans="1:8" thickBot="1">
      <c r="A1109" s="80"/>
      <c r="B1109" s="60">
        <f t="shared" si="39"/>
        <v>44901</v>
      </c>
      <c r="C1109" s="67" t="str">
        <f t="shared" si="38"/>
        <v>mardi</v>
      </c>
    </row>
    <row r="1110" spans="1:8" thickBot="1">
      <c r="A1110" s="80"/>
      <c r="B1110" s="60">
        <f t="shared" si="39"/>
        <v>44902</v>
      </c>
      <c r="C1110" s="67" t="str">
        <f t="shared" si="38"/>
        <v>mercredi</v>
      </c>
    </row>
    <row r="1111" spans="1:8" thickBot="1">
      <c r="A1111" s="80"/>
      <c r="B1111" s="60">
        <f t="shared" si="39"/>
        <v>44903</v>
      </c>
      <c r="C1111" s="67" t="str">
        <f t="shared" si="38"/>
        <v>jeudi</v>
      </c>
    </row>
    <row r="1112" spans="1:8" thickBot="1">
      <c r="A1112" s="80"/>
      <c r="B1112" s="60">
        <f t="shared" si="39"/>
        <v>44904</v>
      </c>
      <c r="C1112" s="67" t="str">
        <f t="shared" si="38"/>
        <v>vendredi</v>
      </c>
    </row>
    <row r="1113" spans="1:8" thickBot="1">
      <c r="A1113" s="80"/>
      <c r="B1113" s="60">
        <f t="shared" si="39"/>
        <v>44905</v>
      </c>
      <c r="C1113" s="67" t="str">
        <f t="shared" si="38"/>
        <v>samedi</v>
      </c>
    </row>
    <row r="1114" spans="1:8" thickBot="1">
      <c r="A1114" s="80"/>
      <c r="B1114" s="60">
        <f t="shared" si="39"/>
        <v>44906</v>
      </c>
      <c r="C1114" s="67" t="str">
        <f t="shared" si="38"/>
        <v>dimanche</v>
      </c>
    </row>
    <row r="1115" spans="1:8" thickBot="1">
      <c r="A1115" s="80"/>
      <c r="B1115" s="60">
        <f t="shared" si="39"/>
        <v>44907</v>
      </c>
      <c r="C1115" s="67" t="str">
        <f t="shared" si="38"/>
        <v>lundi</v>
      </c>
    </row>
    <row r="1116" spans="1:8" thickBot="1">
      <c r="A1116" s="80"/>
      <c r="B1116" s="60">
        <f t="shared" si="39"/>
        <v>44908</v>
      </c>
      <c r="C1116" s="67" t="str">
        <f t="shared" si="38"/>
        <v>mardi</v>
      </c>
    </row>
    <row r="1117" spans="1:8" thickBot="1">
      <c r="A1117" s="80"/>
      <c r="B1117" s="60">
        <f t="shared" si="39"/>
        <v>44909</v>
      </c>
      <c r="C1117" s="67" t="str">
        <f t="shared" si="38"/>
        <v>mercredi</v>
      </c>
    </row>
    <row r="1118" spans="1:8" thickBot="1">
      <c r="A1118" s="80"/>
      <c r="B1118" s="60">
        <f t="shared" si="39"/>
        <v>44910</v>
      </c>
      <c r="C1118" s="67" t="str">
        <f t="shared" ref="C1118:C1181" si="40">IF(B1118="","",TEXT(B1118,"jjjj"))</f>
        <v>jeudi</v>
      </c>
    </row>
    <row r="1119" spans="1:8" thickBot="1">
      <c r="A1119" s="80"/>
      <c r="B1119" s="60">
        <f t="shared" si="39"/>
        <v>44911</v>
      </c>
      <c r="C1119" s="67" t="str">
        <f t="shared" si="40"/>
        <v>vendredi</v>
      </c>
    </row>
    <row r="1120" spans="1:8" thickBot="1">
      <c r="A1120" s="80"/>
      <c r="B1120" s="60">
        <f t="shared" si="39"/>
        <v>44912</v>
      </c>
      <c r="C1120" s="67" t="str">
        <f t="shared" si="40"/>
        <v>samedi</v>
      </c>
    </row>
    <row r="1121" spans="1:8" s="63" customFormat="1" thickBot="1">
      <c r="A1121" s="80"/>
      <c r="B1121" s="62">
        <f t="shared" si="39"/>
        <v>44913</v>
      </c>
      <c r="C1121" s="68" t="str">
        <f t="shared" si="40"/>
        <v>dimanche</v>
      </c>
      <c r="F1121" s="85"/>
      <c r="G1121" s="85"/>
      <c r="H1121" s="82"/>
    </row>
    <row r="1122" spans="1:8" ht="16.5" thickTop="1" thickBot="1">
      <c r="A1122" s="80"/>
      <c r="B1122" s="64">
        <f t="shared" si="39"/>
        <v>44914</v>
      </c>
      <c r="C1122" s="66" t="str">
        <f t="shared" si="40"/>
        <v>lundi</v>
      </c>
    </row>
    <row r="1123" spans="1:8" thickBot="1">
      <c r="A1123" s="80"/>
      <c r="B1123" s="60">
        <f t="shared" si="39"/>
        <v>44915</v>
      </c>
      <c r="C1123" s="67" t="str">
        <f t="shared" si="40"/>
        <v>mardi</v>
      </c>
    </row>
    <row r="1124" spans="1:8" thickBot="1">
      <c r="A1124" s="80"/>
      <c r="B1124" s="60">
        <f t="shared" si="39"/>
        <v>44916</v>
      </c>
      <c r="C1124" s="67" t="str">
        <f t="shared" si="40"/>
        <v>mercredi</v>
      </c>
    </row>
    <row r="1125" spans="1:8" thickBot="1">
      <c r="A1125" s="80"/>
      <c r="B1125" s="60">
        <f t="shared" si="39"/>
        <v>44917</v>
      </c>
      <c r="C1125" s="67" t="str">
        <f t="shared" si="40"/>
        <v>jeudi</v>
      </c>
    </row>
    <row r="1126" spans="1:8" thickBot="1">
      <c r="A1126" s="80"/>
      <c r="B1126" s="60">
        <f t="shared" si="39"/>
        <v>44918</v>
      </c>
      <c r="C1126" s="67" t="str">
        <f t="shared" si="40"/>
        <v>vendredi</v>
      </c>
    </row>
    <row r="1127" spans="1:8" thickBot="1">
      <c r="A1127" s="80"/>
      <c r="B1127" s="60">
        <f t="shared" si="39"/>
        <v>44919</v>
      </c>
      <c r="C1127" s="67" t="str">
        <f t="shared" si="40"/>
        <v>samedi</v>
      </c>
    </row>
    <row r="1128" spans="1:8" thickBot="1">
      <c r="A1128" s="80"/>
      <c r="B1128" s="60">
        <f t="shared" si="39"/>
        <v>44920</v>
      </c>
      <c r="C1128" s="67" t="str">
        <f t="shared" si="40"/>
        <v>dimanche</v>
      </c>
    </row>
    <row r="1129" spans="1:8" thickBot="1">
      <c r="A1129" s="80"/>
      <c r="B1129" s="60">
        <f t="shared" si="39"/>
        <v>44921</v>
      </c>
      <c r="C1129" s="67" t="str">
        <f t="shared" si="40"/>
        <v>lundi</v>
      </c>
    </row>
    <row r="1130" spans="1:8" thickBot="1">
      <c r="A1130" s="80"/>
      <c r="B1130" s="60">
        <f t="shared" si="39"/>
        <v>44922</v>
      </c>
      <c r="C1130" s="67" t="str">
        <f t="shared" si="40"/>
        <v>mardi</v>
      </c>
    </row>
    <row r="1131" spans="1:8" thickBot="1">
      <c r="A1131" s="80"/>
      <c r="B1131" s="60">
        <f t="shared" si="39"/>
        <v>44923</v>
      </c>
      <c r="C1131" s="67" t="str">
        <f t="shared" si="40"/>
        <v>mercredi</v>
      </c>
    </row>
    <row r="1132" spans="1:8" thickBot="1">
      <c r="A1132" s="80"/>
      <c r="B1132" s="60">
        <f t="shared" si="39"/>
        <v>44924</v>
      </c>
      <c r="C1132" s="67" t="str">
        <f t="shared" si="40"/>
        <v>jeudi</v>
      </c>
    </row>
    <row r="1133" spans="1:8" thickBot="1">
      <c r="A1133" s="80"/>
      <c r="B1133" s="60">
        <f t="shared" si="39"/>
        <v>44925</v>
      </c>
      <c r="C1133" s="67" t="str">
        <f t="shared" si="40"/>
        <v>vendredi</v>
      </c>
    </row>
    <row r="1134" spans="1:8" thickBot="1">
      <c r="A1134" s="80"/>
      <c r="B1134" s="60">
        <f t="shared" si="39"/>
        <v>44926</v>
      </c>
      <c r="C1134" s="67" t="str">
        <f t="shared" si="40"/>
        <v>samedi</v>
      </c>
    </row>
    <row r="1135" spans="1:8" s="63" customFormat="1" thickBot="1">
      <c r="A1135" s="80"/>
      <c r="B1135" s="62">
        <f t="shared" si="39"/>
        <v>44927</v>
      </c>
      <c r="C1135" s="68" t="str">
        <f t="shared" si="40"/>
        <v>dimanche</v>
      </c>
      <c r="F1135" s="85"/>
      <c r="G1135" s="85"/>
      <c r="H1135" s="82"/>
    </row>
    <row r="1136" spans="1:8" ht="16.5" thickTop="1" thickBot="1">
      <c r="A1136" s="80"/>
      <c r="B1136" s="64">
        <f t="shared" si="39"/>
        <v>44928</v>
      </c>
      <c r="C1136" s="66" t="str">
        <f t="shared" si="40"/>
        <v>lundi</v>
      </c>
    </row>
    <row r="1137" spans="1:8" thickBot="1">
      <c r="A1137" s="80"/>
      <c r="B1137" s="60">
        <f t="shared" si="39"/>
        <v>44929</v>
      </c>
      <c r="C1137" s="67" t="str">
        <f t="shared" si="40"/>
        <v>mardi</v>
      </c>
    </row>
    <row r="1138" spans="1:8" thickBot="1">
      <c r="A1138" s="80"/>
      <c r="B1138" s="60">
        <f t="shared" si="39"/>
        <v>44930</v>
      </c>
      <c r="C1138" s="67" t="str">
        <f t="shared" si="40"/>
        <v>mercredi</v>
      </c>
    </row>
    <row r="1139" spans="1:8" thickBot="1">
      <c r="A1139" s="80"/>
      <c r="B1139" s="60">
        <f t="shared" si="39"/>
        <v>44931</v>
      </c>
      <c r="C1139" s="67" t="str">
        <f t="shared" si="40"/>
        <v>jeudi</v>
      </c>
    </row>
    <row r="1140" spans="1:8" thickBot="1">
      <c r="A1140" s="80"/>
      <c r="B1140" s="60">
        <f t="shared" si="39"/>
        <v>44932</v>
      </c>
      <c r="C1140" s="67" t="str">
        <f t="shared" si="40"/>
        <v>vendredi</v>
      </c>
    </row>
    <row r="1141" spans="1:8" thickBot="1">
      <c r="A1141" s="80"/>
      <c r="B1141" s="60">
        <f t="shared" si="39"/>
        <v>44933</v>
      </c>
      <c r="C1141" s="67" t="str">
        <f t="shared" si="40"/>
        <v>samedi</v>
      </c>
    </row>
    <row r="1142" spans="1:8" thickBot="1">
      <c r="A1142" s="80"/>
      <c r="B1142" s="60">
        <f t="shared" si="39"/>
        <v>44934</v>
      </c>
      <c r="C1142" s="67" t="str">
        <f t="shared" si="40"/>
        <v>dimanche</v>
      </c>
    </row>
    <row r="1143" spans="1:8" thickBot="1">
      <c r="A1143" s="80"/>
      <c r="B1143" s="60">
        <f t="shared" si="39"/>
        <v>44935</v>
      </c>
      <c r="C1143" s="67" t="str">
        <f t="shared" si="40"/>
        <v>lundi</v>
      </c>
    </row>
    <row r="1144" spans="1:8" thickBot="1">
      <c r="A1144" s="80"/>
      <c r="B1144" s="60">
        <f t="shared" si="39"/>
        <v>44936</v>
      </c>
      <c r="C1144" s="67" t="str">
        <f t="shared" si="40"/>
        <v>mardi</v>
      </c>
    </row>
    <row r="1145" spans="1:8" thickBot="1">
      <c r="A1145" s="80"/>
      <c r="B1145" s="60">
        <f t="shared" si="39"/>
        <v>44937</v>
      </c>
      <c r="C1145" s="67" t="str">
        <f t="shared" si="40"/>
        <v>mercredi</v>
      </c>
    </row>
    <row r="1146" spans="1:8" thickBot="1">
      <c r="A1146" s="80"/>
      <c r="B1146" s="60">
        <f t="shared" si="39"/>
        <v>44938</v>
      </c>
      <c r="C1146" s="67" t="str">
        <f t="shared" si="40"/>
        <v>jeudi</v>
      </c>
    </row>
    <row r="1147" spans="1:8" thickBot="1">
      <c r="A1147" s="80"/>
      <c r="B1147" s="60">
        <f t="shared" si="39"/>
        <v>44939</v>
      </c>
      <c r="C1147" s="67" t="str">
        <f t="shared" si="40"/>
        <v>vendredi</v>
      </c>
    </row>
    <row r="1148" spans="1:8" thickBot="1">
      <c r="A1148" s="80"/>
      <c r="B1148" s="60">
        <f t="shared" si="39"/>
        <v>44940</v>
      </c>
      <c r="C1148" s="67" t="str">
        <f t="shared" si="40"/>
        <v>samedi</v>
      </c>
    </row>
    <row r="1149" spans="1:8" s="63" customFormat="1" thickBot="1">
      <c r="A1149" s="80"/>
      <c r="B1149" s="62">
        <f t="shared" si="39"/>
        <v>44941</v>
      </c>
      <c r="C1149" s="68" t="str">
        <f t="shared" si="40"/>
        <v>dimanche</v>
      </c>
      <c r="F1149" s="85"/>
      <c r="G1149" s="85"/>
      <c r="H1149" s="82"/>
    </row>
    <row r="1150" spans="1:8" ht="16.5" thickTop="1" thickBot="1">
      <c r="A1150" s="80"/>
      <c r="B1150" s="64">
        <f t="shared" si="39"/>
        <v>44942</v>
      </c>
      <c r="C1150" s="66" t="str">
        <f t="shared" si="40"/>
        <v>lundi</v>
      </c>
    </row>
    <row r="1151" spans="1:8" thickBot="1">
      <c r="A1151" s="80"/>
      <c r="B1151" s="60">
        <f t="shared" si="39"/>
        <v>44943</v>
      </c>
      <c r="C1151" s="67" t="str">
        <f t="shared" si="40"/>
        <v>mardi</v>
      </c>
    </row>
    <row r="1152" spans="1:8" thickBot="1">
      <c r="A1152" s="80"/>
      <c r="B1152" s="60">
        <f t="shared" si="39"/>
        <v>44944</v>
      </c>
      <c r="C1152" s="67" t="str">
        <f t="shared" si="40"/>
        <v>mercredi</v>
      </c>
    </row>
    <row r="1153" spans="1:8" thickBot="1">
      <c r="A1153" s="80"/>
      <c r="B1153" s="60">
        <f t="shared" si="39"/>
        <v>44945</v>
      </c>
      <c r="C1153" s="67" t="str">
        <f t="shared" si="40"/>
        <v>jeudi</v>
      </c>
    </row>
    <row r="1154" spans="1:8" thickBot="1">
      <c r="A1154" s="80"/>
      <c r="B1154" s="60">
        <f t="shared" si="39"/>
        <v>44946</v>
      </c>
      <c r="C1154" s="67" t="str">
        <f t="shared" si="40"/>
        <v>vendredi</v>
      </c>
    </row>
    <row r="1155" spans="1:8" thickBot="1">
      <c r="A1155" s="80"/>
      <c r="B1155" s="60">
        <f t="shared" si="39"/>
        <v>44947</v>
      </c>
      <c r="C1155" s="67" t="str">
        <f t="shared" si="40"/>
        <v>samedi</v>
      </c>
    </row>
    <row r="1156" spans="1:8" thickBot="1">
      <c r="A1156" s="80"/>
      <c r="B1156" s="60">
        <f t="shared" ref="B1156:B1219" si="41">IF(B1155="","",B1155+1)</f>
        <v>44948</v>
      </c>
      <c r="C1156" s="67" t="str">
        <f t="shared" si="40"/>
        <v>dimanche</v>
      </c>
    </row>
    <row r="1157" spans="1:8" thickBot="1">
      <c r="A1157" s="80"/>
      <c r="B1157" s="60">
        <f t="shared" si="41"/>
        <v>44949</v>
      </c>
      <c r="C1157" s="67" t="str">
        <f t="shared" si="40"/>
        <v>lundi</v>
      </c>
    </row>
    <row r="1158" spans="1:8" thickBot="1">
      <c r="A1158" s="80"/>
      <c r="B1158" s="60">
        <f t="shared" si="41"/>
        <v>44950</v>
      </c>
      <c r="C1158" s="67" t="str">
        <f t="shared" si="40"/>
        <v>mardi</v>
      </c>
    </row>
    <row r="1159" spans="1:8" thickBot="1">
      <c r="A1159" s="80"/>
      <c r="B1159" s="60">
        <f t="shared" si="41"/>
        <v>44951</v>
      </c>
      <c r="C1159" s="67" t="str">
        <f t="shared" si="40"/>
        <v>mercredi</v>
      </c>
    </row>
    <row r="1160" spans="1:8" thickBot="1">
      <c r="A1160" s="80"/>
      <c r="B1160" s="60">
        <f t="shared" si="41"/>
        <v>44952</v>
      </c>
      <c r="C1160" s="67" t="str">
        <f t="shared" si="40"/>
        <v>jeudi</v>
      </c>
    </row>
    <row r="1161" spans="1:8" thickBot="1">
      <c r="A1161" s="80"/>
      <c r="B1161" s="60">
        <f t="shared" si="41"/>
        <v>44953</v>
      </c>
      <c r="C1161" s="67" t="str">
        <f t="shared" si="40"/>
        <v>vendredi</v>
      </c>
    </row>
    <row r="1162" spans="1:8" thickBot="1">
      <c r="A1162" s="80"/>
      <c r="B1162" s="60">
        <f t="shared" si="41"/>
        <v>44954</v>
      </c>
      <c r="C1162" s="67" t="str">
        <f t="shared" si="40"/>
        <v>samedi</v>
      </c>
    </row>
    <row r="1163" spans="1:8" s="63" customFormat="1" thickBot="1">
      <c r="A1163" s="80"/>
      <c r="B1163" s="62">
        <f t="shared" si="41"/>
        <v>44955</v>
      </c>
      <c r="C1163" s="68" t="str">
        <f t="shared" si="40"/>
        <v>dimanche</v>
      </c>
      <c r="F1163" s="85"/>
      <c r="G1163" s="85"/>
      <c r="H1163" s="82"/>
    </row>
    <row r="1164" spans="1:8" ht="16.5" thickTop="1" thickBot="1">
      <c r="A1164" s="80"/>
      <c r="B1164" s="64">
        <f t="shared" si="41"/>
        <v>44956</v>
      </c>
      <c r="C1164" s="66" t="str">
        <f t="shared" si="40"/>
        <v>lundi</v>
      </c>
    </row>
    <row r="1165" spans="1:8" thickBot="1">
      <c r="A1165" s="80"/>
      <c r="B1165" s="60">
        <f t="shared" si="41"/>
        <v>44957</v>
      </c>
      <c r="C1165" s="67" t="str">
        <f t="shared" si="40"/>
        <v>mardi</v>
      </c>
    </row>
    <row r="1166" spans="1:8" thickBot="1">
      <c r="A1166" s="80"/>
      <c r="B1166" s="60">
        <f t="shared" si="41"/>
        <v>44958</v>
      </c>
      <c r="C1166" s="67" t="str">
        <f t="shared" si="40"/>
        <v>mercredi</v>
      </c>
    </row>
    <row r="1167" spans="1:8" thickBot="1">
      <c r="A1167" s="80"/>
      <c r="B1167" s="60">
        <f t="shared" si="41"/>
        <v>44959</v>
      </c>
      <c r="C1167" s="67" t="str">
        <f t="shared" si="40"/>
        <v>jeudi</v>
      </c>
    </row>
    <row r="1168" spans="1:8" thickBot="1">
      <c r="A1168" s="80"/>
      <c r="B1168" s="60">
        <f t="shared" si="41"/>
        <v>44960</v>
      </c>
      <c r="C1168" s="67" t="str">
        <f t="shared" si="40"/>
        <v>vendredi</v>
      </c>
    </row>
    <row r="1169" spans="1:8" thickBot="1">
      <c r="A1169" s="80"/>
      <c r="B1169" s="60">
        <f t="shared" si="41"/>
        <v>44961</v>
      </c>
      <c r="C1169" s="67" t="str">
        <f t="shared" si="40"/>
        <v>samedi</v>
      </c>
    </row>
    <row r="1170" spans="1:8" thickBot="1">
      <c r="A1170" s="80"/>
      <c r="B1170" s="60">
        <f t="shared" si="41"/>
        <v>44962</v>
      </c>
      <c r="C1170" s="67" t="str">
        <f t="shared" si="40"/>
        <v>dimanche</v>
      </c>
    </row>
    <row r="1171" spans="1:8" thickBot="1">
      <c r="A1171" s="80"/>
      <c r="B1171" s="60">
        <f t="shared" si="41"/>
        <v>44963</v>
      </c>
      <c r="C1171" s="67" t="str">
        <f t="shared" si="40"/>
        <v>lundi</v>
      </c>
    </row>
    <row r="1172" spans="1:8" thickBot="1">
      <c r="A1172" s="80"/>
      <c r="B1172" s="60">
        <f t="shared" si="41"/>
        <v>44964</v>
      </c>
      <c r="C1172" s="67" t="str">
        <f t="shared" si="40"/>
        <v>mardi</v>
      </c>
    </row>
    <row r="1173" spans="1:8" thickBot="1">
      <c r="A1173" s="80"/>
      <c r="B1173" s="60">
        <f t="shared" si="41"/>
        <v>44965</v>
      </c>
      <c r="C1173" s="67" t="str">
        <f t="shared" si="40"/>
        <v>mercredi</v>
      </c>
    </row>
    <row r="1174" spans="1:8" thickBot="1">
      <c r="A1174" s="80"/>
      <c r="B1174" s="60">
        <f t="shared" si="41"/>
        <v>44966</v>
      </c>
      <c r="C1174" s="67" t="str">
        <f t="shared" si="40"/>
        <v>jeudi</v>
      </c>
    </row>
    <row r="1175" spans="1:8" thickBot="1">
      <c r="A1175" s="80"/>
      <c r="B1175" s="60">
        <f t="shared" si="41"/>
        <v>44967</v>
      </c>
      <c r="C1175" s="67" t="str">
        <f t="shared" si="40"/>
        <v>vendredi</v>
      </c>
    </row>
    <row r="1176" spans="1:8" thickBot="1">
      <c r="A1176" s="80"/>
      <c r="B1176" s="60">
        <f t="shared" si="41"/>
        <v>44968</v>
      </c>
      <c r="C1176" s="67" t="str">
        <f t="shared" si="40"/>
        <v>samedi</v>
      </c>
    </row>
    <row r="1177" spans="1:8" s="63" customFormat="1" thickBot="1">
      <c r="A1177" s="80"/>
      <c r="B1177" s="62">
        <f t="shared" si="41"/>
        <v>44969</v>
      </c>
      <c r="C1177" s="68" t="str">
        <f t="shared" si="40"/>
        <v>dimanche</v>
      </c>
      <c r="F1177" s="85"/>
      <c r="G1177" s="85"/>
      <c r="H1177" s="82"/>
    </row>
    <row r="1178" spans="1:8" ht="16.5" thickTop="1" thickBot="1">
      <c r="A1178" s="80"/>
      <c r="B1178" s="64">
        <f t="shared" si="41"/>
        <v>44970</v>
      </c>
      <c r="C1178" s="66" t="str">
        <f t="shared" si="40"/>
        <v>lundi</v>
      </c>
    </row>
    <row r="1179" spans="1:8" thickBot="1">
      <c r="A1179" s="80"/>
      <c r="B1179" s="60">
        <f t="shared" si="41"/>
        <v>44971</v>
      </c>
      <c r="C1179" s="67" t="str">
        <f t="shared" si="40"/>
        <v>mardi</v>
      </c>
    </row>
    <row r="1180" spans="1:8" thickBot="1">
      <c r="A1180" s="80"/>
      <c r="B1180" s="60">
        <f t="shared" si="41"/>
        <v>44972</v>
      </c>
      <c r="C1180" s="67" t="str">
        <f t="shared" si="40"/>
        <v>mercredi</v>
      </c>
    </row>
    <row r="1181" spans="1:8" thickBot="1">
      <c r="A1181" s="80"/>
      <c r="B1181" s="60">
        <f t="shared" si="41"/>
        <v>44973</v>
      </c>
      <c r="C1181" s="67" t="str">
        <f t="shared" si="40"/>
        <v>jeudi</v>
      </c>
    </row>
    <row r="1182" spans="1:8" thickBot="1">
      <c r="A1182" s="80"/>
      <c r="B1182" s="60">
        <f t="shared" si="41"/>
        <v>44974</v>
      </c>
      <c r="C1182" s="67" t="str">
        <f t="shared" ref="C1182:C1245" si="42">IF(B1182="","",TEXT(B1182,"jjjj"))</f>
        <v>vendredi</v>
      </c>
    </row>
    <row r="1183" spans="1:8" thickBot="1">
      <c r="A1183" s="80"/>
      <c r="B1183" s="60">
        <f t="shared" si="41"/>
        <v>44975</v>
      </c>
      <c r="C1183" s="67" t="str">
        <f t="shared" si="42"/>
        <v>samedi</v>
      </c>
    </row>
    <row r="1184" spans="1:8" thickBot="1">
      <c r="A1184" s="80"/>
      <c r="B1184" s="60">
        <f t="shared" si="41"/>
        <v>44976</v>
      </c>
      <c r="C1184" s="67" t="str">
        <f t="shared" si="42"/>
        <v>dimanche</v>
      </c>
    </row>
    <row r="1185" spans="1:8" thickBot="1">
      <c r="A1185" s="80"/>
      <c r="B1185" s="60">
        <f t="shared" si="41"/>
        <v>44977</v>
      </c>
      <c r="C1185" s="67" t="str">
        <f t="shared" si="42"/>
        <v>lundi</v>
      </c>
    </row>
    <row r="1186" spans="1:8" thickBot="1">
      <c r="A1186" s="80"/>
      <c r="B1186" s="60">
        <f t="shared" si="41"/>
        <v>44978</v>
      </c>
      <c r="C1186" s="67" t="str">
        <f t="shared" si="42"/>
        <v>mardi</v>
      </c>
    </row>
    <row r="1187" spans="1:8" thickBot="1">
      <c r="A1187" s="80"/>
      <c r="B1187" s="60">
        <f t="shared" si="41"/>
        <v>44979</v>
      </c>
      <c r="C1187" s="67" t="str">
        <f t="shared" si="42"/>
        <v>mercredi</v>
      </c>
    </row>
    <row r="1188" spans="1:8" thickBot="1">
      <c r="A1188" s="80"/>
      <c r="B1188" s="60">
        <f t="shared" si="41"/>
        <v>44980</v>
      </c>
      <c r="C1188" s="67" t="str">
        <f t="shared" si="42"/>
        <v>jeudi</v>
      </c>
    </row>
    <row r="1189" spans="1:8" thickBot="1">
      <c r="A1189" s="80"/>
      <c r="B1189" s="60">
        <f t="shared" si="41"/>
        <v>44981</v>
      </c>
      <c r="C1189" s="67" t="str">
        <f t="shared" si="42"/>
        <v>vendredi</v>
      </c>
    </row>
    <row r="1190" spans="1:8" thickBot="1">
      <c r="A1190" s="80"/>
      <c r="B1190" s="60">
        <f t="shared" si="41"/>
        <v>44982</v>
      </c>
      <c r="C1190" s="67" t="str">
        <f t="shared" si="42"/>
        <v>samedi</v>
      </c>
    </row>
    <row r="1191" spans="1:8" s="63" customFormat="1" thickBot="1">
      <c r="A1191" s="80"/>
      <c r="B1191" s="62">
        <f t="shared" si="41"/>
        <v>44983</v>
      </c>
      <c r="C1191" s="68" t="str">
        <f t="shared" si="42"/>
        <v>dimanche</v>
      </c>
      <c r="F1191" s="85"/>
      <c r="G1191" s="85"/>
      <c r="H1191" s="82"/>
    </row>
    <row r="1192" spans="1:8" ht="16.5" thickTop="1" thickBot="1">
      <c r="A1192" s="80"/>
      <c r="B1192" s="64">
        <f t="shared" si="41"/>
        <v>44984</v>
      </c>
      <c r="C1192" s="66" t="str">
        <f t="shared" si="42"/>
        <v>lundi</v>
      </c>
    </row>
    <row r="1193" spans="1:8" thickBot="1">
      <c r="A1193" s="80"/>
      <c r="B1193" s="60">
        <f t="shared" si="41"/>
        <v>44985</v>
      </c>
      <c r="C1193" s="67" t="str">
        <f t="shared" si="42"/>
        <v>mardi</v>
      </c>
    </row>
    <row r="1194" spans="1:8" thickBot="1">
      <c r="A1194" s="80"/>
      <c r="B1194" s="60">
        <f t="shared" si="41"/>
        <v>44986</v>
      </c>
      <c r="C1194" s="67" t="str">
        <f t="shared" si="42"/>
        <v>mercredi</v>
      </c>
    </row>
    <row r="1195" spans="1:8" thickBot="1">
      <c r="A1195" s="80"/>
      <c r="B1195" s="60">
        <f t="shared" si="41"/>
        <v>44987</v>
      </c>
      <c r="C1195" s="67" t="str">
        <f t="shared" si="42"/>
        <v>jeudi</v>
      </c>
    </row>
    <row r="1196" spans="1:8" thickBot="1">
      <c r="A1196" s="80"/>
      <c r="B1196" s="60">
        <f t="shared" si="41"/>
        <v>44988</v>
      </c>
      <c r="C1196" s="67" t="str">
        <f t="shared" si="42"/>
        <v>vendredi</v>
      </c>
    </row>
    <row r="1197" spans="1:8" thickBot="1">
      <c r="A1197" s="80"/>
      <c r="B1197" s="60">
        <f t="shared" si="41"/>
        <v>44989</v>
      </c>
      <c r="C1197" s="67" t="str">
        <f t="shared" si="42"/>
        <v>samedi</v>
      </c>
    </row>
    <row r="1198" spans="1:8" thickBot="1">
      <c r="A1198" s="80"/>
      <c r="B1198" s="60">
        <f t="shared" si="41"/>
        <v>44990</v>
      </c>
      <c r="C1198" s="67" t="str">
        <f t="shared" si="42"/>
        <v>dimanche</v>
      </c>
    </row>
    <row r="1199" spans="1:8" thickBot="1">
      <c r="A1199" s="80"/>
      <c r="B1199" s="60">
        <f t="shared" si="41"/>
        <v>44991</v>
      </c>
      <c r="C1199" s="67" t="str">
        <f t="shared" si="42"/>
        <v>lundi</v>
      </c>
    </row>
    <row r="1200" spans="1:8" thickBot="1">
      <c r="A1200" s="80"/>
      <c r="B1200" s="60">
        <f t="shared" si="41"/>
        <v>44992</v>
      </c>
      <c r="C1200" s="67" t="str">
        <f t="shared" si="42"/>
        <v>mardi</v>
      </c>
    </row>
    <row r="1201" spans="1:8" thickBot="1">
      <c r="A1201" s="80"/>
      <c r="B1201" s="60">
        <f t="shared" si="41"/>
        <v>44993</v>
      </c>
      <c r="C1201" s="67" t="str">
        <f t="shared" si="42"/>
        <v>mercredi</v>
      </c>
    </row>
    <row r="1202" spans="1:8" thickBot="1">
      <c r="A1202" s="80"/>
      <c r="B1202" s="60">
        <f t="shared" si="41"/>
        <v>44994</v>
      </c>
      <c r="C1202" s="67" t="str">
        <f t="shared" si="42"/>
        <v>jeudi</v>
      </c>
    </row>
    <row r="1203" spans="1:8" thickBot="1">
      <c r="A1203" s="80"/>
      <c r="B1203" s="60">
        <f t="shared" si="41"/>
        <v>44995</v>
      </c>
      <c r="C1203" s="67" t="str">
        <f t="shared" si="42"/>
        <v>vendredi</v>
      </c>
    </row>
    <row r="1204" spans="1:8" thickBot="1">
      <c r="A1204" s="80"/>
      <c r="B1204" s="60">
        <f t="shared" si="41"/>
        <v>44996</v>
      </c>
      <c r="C1204" s="67" t="str">
        <f t="shared" si="42"/>
        <v>samedi</v>
      </c>
    </row>
    <row r="1205" spans="1:8" s="63" customFormat="1" thickBot="1">
      <c r="A1205" s="80"/>
      <c r="B1205" s="62">
        <f t="shared" si="41"/>
        <v>44997</v>
      </c>
      <c r="C1205" s="68" t="str">
        <f t="shared" si="42"/>
        <v>dimanche</v>
      </c>
      <c r="F1205" s="85"/>
      <c r="G1205" s="85"/>
      <c r="H1205" s="82"/>
    </row>
    <row r="1206" spans="1:8" ht="16.5" thickTop="1" thickBot="1">
      <c r="A1206" s="80"/>
      <c r="B1206" s="64">
        <f t="shared" si="41"/>
        <v>44998</v>
      </c>
      <c r="C1206" s="66" t="str">
        <f t="shared" si="42"/>
        <v>lundi</v>
      </c>
    </row>
    <row r="1207" spans="1:8" thickBot="1">
      <c r="A1207" s="80"/>
      <c r="B1207" s="60">
        <f t="shared" si="41"/>
        <v>44999</v>
      </c>
      <c r="C1207" s="67" t="str">
        <f t="shared" si="42"/>
        <v>mardi</v>
      </c>
    </row>
    <row r="1208" spans="1:8" thickBot="1">
      <c r="A1208" s="80"/>
      <c r="B1208" s="60">
        <f t="shared" si="41"/>
        <v>45000</v>
      </c>
      <c r="C1208" s="67" t="str">
        <f t="shared" si="42"/>
        <v>mercredi</v>
      </c>
    </row>
    <row r="1209" spans="1:8" thickBot="1">
      <c r="A1209" s="80"/>
      <c r="B1209" s="60">
        <f t="shared" si="41"/>
        <v>45001</v>
      </c>
      <c r="C1209" s="67" t="str">
        <f t="shared" si="42"/>
        <v>jeudi</v>
      </c>
    </row>
    <row r="1210" spans="1:8" thickBot="1">
      <c r="A1210" s="80"/>
      <c r="B1210" s="60">
        <f t="shared" si="41"/>
        <v>45002</v>
      </c>
      <c r="C1210" s="67" t="str">
        <f t="shared" si="42"/>
        <v>vendredi</v>
      </c>
    </row>
    <row r="1211" spans="1:8" thickBot="1">
      <c r="A1211" s="80"/>
      <c r="B1211" s="60">
        <f t="shared" si="41"/>
        <v>45003</v>
      </c>
      <c r="C1211" s="67" t="str">
        <f t="shared" si="42"/>
        <v>samedi</v>
      </c>
    </row>
    <row r="1212" spans="1:8" thickBot="1">
      <c r="A1212" s="80"/>
      <c r="B1212" s="60">
        <f t="shared" si="41"/>
        <v>45004</v>
      </c>
      <c r="C1212" s="67" t="str">
        <f t="shared" si="42"/>
        <v>dimanche</v>
      </c>
    </row>
    <row r="1213" spans="1:8" thickBot="1">
      <c r="A1213" s="80"/>
      <c r="B1213" s="60">
        <f t="shared" si="41"/>
        <v>45005</v>
      </c>
      <c r="C1213" s="67" t="str">
        <f t="shared" si="42"/>
        <v>lundi</v>
      </c>
    </row>
    <row r="1214" spans="1:8" thickBot="1">
      <c r="A1214" s="80"/>
      <c r="B1214" s="60">
        <f t="shared" si="41"/>
        <v>45006</v>
      </c>
      <c r="C1214" s="67" t="str">
        <f t="shared" si="42"/>
        <v>mardi</v>
      </c>
    </row>
    <row r="1215" spans="1:8" thickBot="1">
      <c r="A1215" s="80"/>
      <c r="B1215" s="60">
        <f t="shared" si="41"/>
        <v>45007</v>
      </c>
      <c r="C1215" s="67" t="str">
        <f t="shared" si="42"/>
        <v>mercredi</v>
      </c>
    </row>
    <row r="1216" spans="1:8" thickBot="1">
      <c r="A1216" s="80"/>
      <c r="B1216" s="60">
        <f t="shared" si="41"/>
        <v>45008</v>
      </c>
      <c r="C1216" s="67" t="str">
        <f t="shared" si="42"/>
        <v>jeudi</v>
      </c>
    </row>
    <row r="1217" spans="1:8" thickBot="1">
      <c r="A1217" s="80"/>
      <c r="B1217" s="60">
        <f t="shared" si="41"/>
        <v>45009</v>
      </c>
      <c r="C1217" s="67" t="str">
        <f t="shared" si="42"/>
        <v>vendredi</v>
      </c>
    </row>
    <row r="1218" spans="1:8" thickBot="1">
      <c r="A1218" s="80"/>
      <c r="B1218" s="60">
        <f t="shared" si="41"/>
        <v>45010</v>
      </c>
      <c r="C1218" s="67" t="str">
        <f t="shared" si="42"/>
        <v>samedi</v>
      </c>
    </row>
    <row r="1219" spans="1:8" s="63" customFormat="1" thickBot="1">
      <c r="A1219" s="80"/>
      <c r="B1219" s="62">
        <f t="shared" si="41"/>
        <v>45011</v>
      </c>
      <c r="C1219" s="68" t="str">
        <f t="shared" si="42"/>
        <v>dimanche</v>
      </c>
      <c r="F1219" s="85"/>
      <c r="G1219" s="85"/>
      <c r="H1219" s="82"/>
    </row>
    <row r="1220" spans="1:8" ht="16.5" thickTop="1" thickBot="1">
      <c r="A1220" s="80"/>
      <c r="B1220" s="64">
        <f t="shared" ref="B1220:B1283" si="43">IF(B1219="","",B1219+1)</f>
        <v>45012</v>
      </c>
      <c r="C1220" s="66" t="str">
        <f t="shared" si="42"/>
        <v>lundi</v>
      </c>
    </row>
    <row r="1221" spans="1:8" thickBot="1">
      <c r="A1221" s="80"/>
      <c r="B1221" s="60">
        <f t="shared" si="43"/>
        <v>45013</v>
      </c>
      <c r="C1221" s="67" t="str">
        <f t="shared" si="42"/>
        <v>mardi</v>
      </c>
    </row>
    <row r="1222" spans="1:8" thickBot="1">
      <c r="A1222" s="80"/>
      <c r="B1222" s="60">
        <f t="shared" si="43"/>
        <v>45014</v>
      </c>
      <c r="C1222" s="67" t="str">
        <f t="shared" si="42"/>
        <v>mercredi</v>
      </c>
    </row>
    <row r="1223" spans="1:8" thickBot="1">
      <c r="A1223" s="80"/>
      <c r="B1223" s="60">
        <f t="shared" si="43"/>
        <v>45015</v>
      </c>
      <c r="C1223" s="67" t="str">
        <f t="shared" si="42"/>
        <v>jeudi</v>
      </c>
    </row>
    <row r="1224" spans="1:8" thickBot="1">
      <c r="A1224" s="80"/>
      <c r="B1224" s="60">
        <f t="shared" si="43"/>
        <v>45016</v>
      </c>
      <c r="C1224" s="67" t="str">
        <f t="shared" si="42"/>
        <v>vendredi</v>
      </c>
    </row>
    <row r="1225" spans="1:8" thickBot="1">
      <c r="A1225" s="80"/>
      <c r="B1225" s="60">
        <f t="shared" si="43"/>
        <v>45017</v>
      </c>
      <c r="C1225" s="67" t="str">
        <f t="shared" si="42"/>
        <v>samedi</v>
      </c>
    </row>
    <row r="1226" spans="1:8" thickBot="1">
      <c r="A1226" s="80"/>
      <c r="B1226" s="60">
        <f t="shared" si="43"/>
        <v>45018</v>
      </c>
      <c r="C1226" s="67" t="str">
        <f t="shared" si="42"/>
        <v>dimanche</v>
      </c>
    </row>
    <row r="1227" spans="1:8" thickBot="1">
      <c r="A1227" s="80"/>
      <c r="B1227" s="60">
        <f t="shared" si="43"/>
        <v>45019</v>
      </c>
      <c r="C1227" s="67" t="str">
        <f t="shared" si="42"/>
        <v>lundi</v>
      </c>
    </row>
    <row r="1228" spans="1:8" thickBot="1">
      <c r="A1228" s="80"/>
      <c r="B1228" s="60">
        <f t="shared" si="43"/>
        <v>45020</v>
      </c>
      <c r="C1228" s="67" t="str">
        <f t="shared" si="42"/>
        <v>mardi</v>
      </c>
    </row>
    <row r="1229" spans="1:8" thickBot="1">
      <c r="A1229" s="80"/>
      <c r="B1229" s="60">
        <f t="shared" si="43"/>
        <v>45021</v>
      </c>
      <c r="C1229" s="67" t="str">
        <f t="shared" si="42"/>
        <v>mercredi</v>
      </c>
    </row>
    <row r="1230" spans="1:8" thickBot="1">
      <c r="A1230" s="80"/>
      <c r="B1230" s="60">
        <f t="shared" si="43"/>
        <v>45022</v>
      </c>
      <c r="C1230" s="67" t="str">
        <f t="shared" si="42"/>
        <v>jeudi</v>
      </c>
    </row>
    <row r="1231" spans="1:8" thickBot="1">
      <c r="A1231" s="80"/>
      <c r="B1231" s="60">
        <f t="shared" si="43"/>
        <v>45023</v>
      </c>
      <c r="C1231" s="67" t="str">
        <f t="shared" si="42"/>
        <v>vendredi</v>
      </c>
    </row>
    <row r="1232" spans="1:8" thickBot="1">
      <c r="A1232" s="80"/>
      <c r="B1232" s="60">
        <f t="shared" si="43"/>
        <v>45024</v>
      </c>
      <c r="C1232" s="67" t="str">
        <f t="shared" si="42"/>
        <v>samedi</v>
      </c>
    </row>
    <row r="1233" spans="1:8" s="63" customFormat="1" thickBot="1">
      <c r="A1233" s="80"/>
      <c r="B1233" s="62">
        <f t="shared" si="43"/>
        <v>45025</v>
      </c>
      <c r="C1233" s="68" t="str">
        <f t="shared" si="42"/>
        <v>dimanche</v>
      </c>
      <c r="F1233" s="85"/>
      <c r="G1233" s="85"/>
      <c r="H1233" s="82"/>
    </row>
    <row r="1234" spans="1:8" ht="16.5" thickTop="1" thickBot="1">
      <c r="A1234" s="80"/>
      <c r="B1234" s="64">
        <f t="shared" si="43"/>
        <v>45026</v>
      </c>
      <c r="C1234" s="66" t="str">
        <f t="shared" si="42"/>
        <v>lundi</v>
      </c>
    </row>
    <row r="1235" spans="1:8" thickBot="1">
      <c r="A1235" s="80"/>
      <c r="B1235" s="60">
        <f t="shared" si="43"/>
        <v>45027</v>
      </c>
      <c r="C1235" s="67" t="str">
        <f t="shared" si="42"/>
        <v>mardi</v>
      </c>
    </row>
    <row r="1236" spans="1:8" thickBot="1">
      <c r="A1236" s="80"/>
      <c r="B1236" s="60">
        <f t="shared" si="43"/>
        <v>45028</v>
      </c>
      <c r="C1236" s="67" t="str">
        <f t="shared" si="42"/>
        <v>mercredi</v>
      </c>
    </row>
    <row r="1237" spans="1:8" thickBot="1">
      <c r="A1237" s="80"/>
      <c r="B1237" s="60">
        <f t="shared" si="43"/>
        <v>45029</v>
      </c>
      <c r="C1237" s="67" t="str">
        <f t="shared" si="42"/>
        <v>jeudi</v>
      </c>
    </row>
    <row r="1238" spans="1:8" thickBot="1">
      <c r="A1238" s="80"/>
      <c r="B1238" s="60">
        <f t="shared" si="43"/>
        <v>45030</v>
      </c>
      <c r="C1238" s="67" t="str">
        <f t="shared" si="42"/>
        <v>vendredi</v>
      </c>
    </row>
    <row r="1239" spans="1:8" thickBot="1">
      <c r="A1239" s="80"/>
      <c r="B1239" s="60">
        <f t="shared" si="43"/>
        <v>45031</v>
      </c>
      <c r="C1239" s="67" t="str">
        <f t="shared" si="42"/>
        <v>samedi</v>
      </c>
    </row>
    <row r="1240" spans="1:8" thickBot="1">
      <c r="A1240" s="80"/>
      <c r="B1240" s="60">
        <f t="shared" si="43"/>
        <v>45032</v>
      </c>
      <c r="C1240" s="67" t="str">
        <f t="shared" si="42"/>
        <v>dimanche</v>
      </c>
    </row>
    <row r="1241" spans="1:8" thickBot="1">
      <c r="A1241" s="80"/>
      <c r="B1241" s="60">
        <f t="shared" si="43"/>
        <v>45033</v>
      </c>
      <c r="C1241" s="67" t="str">
        <f t="shared" si="42"/>
        <v>lundi</v>
      </c>
    </row>
    <row r="1242" spans="1:8" thickBot="1">
      <c r="A1242" s="80"/>
      <c r="B1242" s="60">
        <f t="shared" si="43"/>
        <v>45034</v>
      </c>
      <c r="C1242" s="67" t="str">
        <f t="shared" si="42"/>
        <v>mardi</v>
      </c>
    </row>
    <row r="1243" spans="1:8" thickBot="1">
      <c r="A1243" s="80"/>
      <c r="B1243" s="60">
        <f t="shared" si="43"/>
        <v>45035</v>
      </c>
      <c r="C1243" s="67" t="str">
        <f t="shared" si="42"/>
        <v>mercredi</v>
      </c>
    </row>
    <row r="1244" spans="1:8" thickBot="1">
      <c r="A1244" s="80"/>
      <c r="B1244" s="60">
        <f t="shared" si="43"/>
        <v>45036</v>
      </c>
      <c r="C1244" s="67" t="str">
        <f t="shared" si="42"/>
        <v>jeudi</v>
      </c>
    </row>
    <row r="1245" spans="1:8" thickBot="1">
      <c r="A1245" s="80"/>
      <c r="B1245" s="60">
        <f t="shared" si="43"/>
        <v>45037</v>
      </c>
      <c r="C1245" s="67" t="str">
        <f t="shared" si="42"/>
        <v>vendredi</v>
      </c>
    </row>
    <row r="1246" spans="1:8" thickBot="1">
      <c r="A1246" s="80"/>
      <c r="B1246" s="60">
        <f t="shared" si="43"/>
        <v>45038</v>
      </c>
      <c r="C1246" s="67" t="str">
        <f t="shared" ref="C1246:C1309" si="44">IF(B1246="","",TEXT(B1246,"jjjj"))</f>
        <v>samedi</v>
      </c>
    </row>
    <row r="1247" spans="1:8" s="63" customFormat="1" thickBot="1">
      <c r="A1247" s="80"/>
      <c r="B1247" s="62">
        <f t="shared" si="43"/>
        <v>45039</v>
      </c>
      <c r="C1247" s="68" t="str">
        <f t="shared" si="44"/>
        <v>dimanche</v>
      </c>
      <c r="F1247" s="85"/>
      <c r="G1247" s="85"/>
      <c r="H1247" s="82"/>
    </row>
    <row r="1248" spans="1:8" ht="16.5" thickTop="1" thickBot="1">
      <c r="A1248" s="80"/>
      <c r="B1248" s="64">
        <f t="shared" si="43"/>
        <v>45040</v>
      </c>
      <c r="C1248" s="66" t="str">
        <f t="shared" si="44"/>
        <v>lundi</v>
      </c>
    </row>
    <row r="1249" spans="1:8" thickBot="1">
      <c r="A1249" s="80"/>
      <c r="B1249" s="60">
        <f t="shared" si="43"/>
        <v>45041</v>
      </c>
      <c r="C1249" s="67" t="str">
        <f t="shared" si="44"/>
        <v>mardi</v>
      </c>
    </row>
    <row r="1250" spans="1:8" thickBot="1">
      <c r="A1250" s="80"/>
      <c r="B1250" s="60">
        <f t="shared" si="43"/>
        <v>45042</v>
      </c>
      <c r="C1250" s="67" t="str">
        <f t="shared" si="44"/>
        <v>mercredi</v>
      </c>
    </row>
    <row r="1251" spans="1:8" thickBot="1">
      <c r="A1251" s="80"/>
      <c r="B1251" s="60">
        <f t="shared" si="43"/>
        <v>45043</v>
      </c>
      <c r="C1251" s="67" t="str">
        <f t="shared" si="44"/>
        <v>jeudi</v>
      </c>
    </row>
    <row r="1252" spans="1:8" thickBot="1">
      <c r="A1252" s="80"/>
      <c r="B1252" s="60">
        <f t="shared" si="43"/>
        <v>45044</v>
      </c>
      <c r="C1252" s="67" t="str">
        <f t="shared" si="44"/>
        <v>vendredi</v>
      </c>
    </row>
    <row r="1253" spans="1:8" thickBot="1">
      <c r="A1253" s="80"/>
      <c r="B1253" s="60">
        <f t="shared" si="43"/>
        <v>45045</v>
      </c>
      <c r="C1253" s="67" t="str">
        <f t="shared" si="44"/>
        <v>samedi</v>
      </c>
    </row>
    <row r="1254" spans="1:8" thickBot="1">
      <c r="A1254" s="80"/>
      <c r="B1254" s="60">
        <f t="shared" si="43"/>
        <v>45046</v>
      </c>
      <c r="C1254" s="67" t="str">
        <f t="shared" si="44"/>
        <v>dimanche</v>
      </c>
    </row>
    <row r="1255" spans="1:8" thickBot="1">
      <c r="A1255" s="80"/>
      <c r="B1255" s="60">
        <f t="shared" si="43"/>
        <v>45047</v>
      </c>
      <c r="C1255" s="67" t="str">
        <f t="shared" si="44"/>
        <v>lundi</v>
      </c>
    </row>
    <row r="1256" spans="1:8" thickBot="1">
      <c r="A1256" s="80"/>
      <c r="B1256" s="60">
        <f t="shared" si="43"/>
        <v>45048</v>
      </c>
      <c r="C1256" s="67" t="str">
        <f t="shared" si="44"/>
        <v>mardi</v>
      </c>
    </row>
    <row r="1257" spans="1:8" thickBot="1">
      <c r="A1257" s="80"/>
      <c r="B1257" s="60">
        <f t="shared" si="43"/>
        <v>45049</v>
      </c>
      <c r="C1257" s="67" t="str">
        <f t="shared" si="44"/>
        <v>mercredi</v>
      </c>
    </row>
    <row r="1258" spans="1:8" thickBot="1">
      <c r="A1258" s="80"/>
      <c r="B1258" s="60">
        <f t="shared" si="43"/>
        <v>45050</v>
      </c>
      <c r="C1258" s="67" t="str">
        <f t="shared" si="44"/>
        <v>jeudi</v>
      </c>
    </row>
    <row r="1259" spans="1:8" thickBot="1">
      <c r="A1259" s="80"/>
      <c r="B1259" s="60">
        <f t="shared" si="43"/>
        <v>45051</v>
      </c>
      <c r="C1259" s="67" t="str">
        <f t="shared" si="44"/>
        <v>vendredi</v>
      </c>
    </row>
    <row r="1260" spans="1:8" thickBot="1">
      <c r="A1260" s="80"/>
      <c r="B1260" s="60">
        <f t="shared" si="43"/>
        <v>45052</v>
      </c>
      <c r="C1260" s="67" t="str">
        <f t="shared" si="44"/>
        <v>samedi</v>
      </c>
    </row>
    <row r="1261" spans="1:8" s="63" customFormat="1" thickBot="1">
      <c r="A1261" s="80"/>
      <c r="B1261" s="62">
        <f t="shared" si="43"/>
        <v>45053</v>
      </c>
      <c r="C1261" s="68" t="str">
        <f t="shared" si="44"/>
        <v>dimanche</v>
      </c>
      <c r="F1261" s="85"/>
      <c r="G1261" s="85"/>
      <c r="H1261" s="82"/>
    </row>
    <row r="1262" spans="1:8" ht="16.5" thickTop="1" thickBot="1">
      <c r="A1262" s="80"/>
      <c r="B1262" s="64">
        <f t="shared" si="43"/>
        <v>45054</v>
      </c>
      <c r="C1262" s="66" t="str">
        <f t="shared" si="44"/>
        <v>lundi</v>
      </c>
    </row>
    <row r="1263" spans="1:8" thickBot="1">
      <c r="A1263" s="80"/>
      <c r="B1263" s="60">
        <f t="shared" si="43"/>
        <v>45055</v>
      </c>
      <c r="C1263" s="67" t="str">
        <f t="shared" si="44"/>
        <v>mardi</v>
      </c>
    </row>
    <row r="1264" spans="1:8" thickBot="1">
      <c r="A1264" s="80"/>
      <c r="B1264" s="60">
        <f t="shared" si="43"/>
        <v>45056</v>
      </c>
      <c r="C1264" s="67" t="str">
        <f t="shared" si="44"/>
        <v>mercredi</v>
      </c>
    </row>
    <row r="1265" spans="1:8" thickBot="1">
      <c r="A1265" s="80"/>
      <c r="B1265" s="60">
        <f t="shared" si="43"/>
        <v>45057</v>
      </c>
      <c r="C1265" s="67" t="str">
        <f t="shared" si="44"/>
        <v>jeudi</v>
      </c>
    </row>
    <row r="1266" spans="1:8" thickBot="1">
      <c r="A1266" s="80"/>
      <c r="B1266" s="60">
        <f t="shared" si="43"/>
        <v>45058</v>
      </c>
      <c r="C1266" s="67" t="str">
        <f t="shared" si="44"/>
        <v>vendredi</v>
      </c>
    </row>
    <row r="1267" spans="1:8" thickBot="1">
      <c r="A1267" s="80"/>
      <c r="B1267" s="60">
        <f t="shared" si="43"/>
        <v>45059</v>
      </c>
      <c r="C1267" s="67" t="str">
        <f t="shared" si="44"/>
        <v>samedi</v>
      </c>
    </row>
    <row r="1268" spans="1:8" thickBot="1">
      <c r="A1268" s="80"/>
      <c r="B1268" s="60">
        <f t="shared" si="43"/>
        <v>45060</v>
      </c>
      <c r="C1268" s="67" t="str">
        <f t="shared" si="44"/>
        <v>dimanche</v>
      </c>
    </row>
    <row r="1269" spans="1:8" thickBot="1">
      <c r="A1269" s="80"/>
      <c r="B1269" s="60">
        <f t="shared" si="43"/>
        <v>45061</v>
      </c>
      <c r="C1269" s="67" t="str">
        <f t="shared" si="44"/>
        <v>lundi</v>
      </c>
    </row>
    <row r="1270" spans="1:8" thickBot="1">
      <c r="A1270" s="80"/>
      <c r="B1270" s="60">
        <f t="shared" si="43"/>
        <v>45062</v>
      </c>
      <c r="C1270" s="67" t="str">
        <f t="shared" si="44"/>
        <v>mardi</v>
      </c>
    </row>
    <row r="1271" spans="1:8" thickBot="1">
      <c r="A1271" s="80"/>
      <c r="B1271" s="60">
        <f t="shared" si="43"/>
        <v>45063</v>
      </c>
      <c r="C1271" s="67" t="str">
        <f t="shared" si="44"/>
        <v>mercredi</v>
      </c>
    </row>
    <row r="1272" spans="1:8" thickBot="1">
      <c r="A1272" s="80"/>
      <c r="B1272" s="60">
        <f t="shared" si="43"/>
        <v>45064</v>
      </c>
      <c r="C1272" s="67" t="str">
        <f t="shared" si="44"/>
        <v>jeudi</v>
      </c>
    </row>
    <row r="1273" spans="1:8" thickBot="1">
      <c r="A1273" s="80"/>
      <c r="B1273" s="60">
        <f t="shared" si="43"/>
        <v>45065</v>
      </c>
      <c r="C1273" s="67" t="str">
        <f t="shared" si="44"/>
        <v>vendredi</v>
      </c>
    </row>
    <row r="1274" spans="1:8" thickBot="1">
      <c r="A1274" s="80"/>
      <c r="B1274" s="60">
        <f t="shared" si="43"/>
        <v>45066</v>
      </c>
      <c r="C1274" s="67" t="str">
        <f t="shared" si="44"/>
        <v>samedi</v>
      </c>
    </row>
    <row r="1275" spans="1:8" s="63" customFormat="1" thickBot="1">
      <c r="A1275" s="80"/>
      <c r="B1275" s="62">
        <f t="shared" si="43"/>
        <v>45067</v>
      </c>
      <c r="C1275" s="68" t="str">
        <f t="shared" si="44"/>
        <v>dimanche</v>
      </c>
      <c r="F1275" s="85"/>
      <c r="G1275" s="85"/>
      <c r="H1275" s="82"/>
    </row>
    <row r="1276" spans="1:8" ht="16.5" thickTop="1" thickBot="1">
      <c r="A1276" s="80"/>
      <c r="B1276" s="64">
        <f t="shared" si="43"/>
        <v>45068</v>
      </c>
      <c r="C1276" s="66" t="str">
        <f t="shared" si="44"/>
        <v>lundi</v>
      </c>
    </row>
    <row r="1277" spans="1:8" thickBot="1">
      <c r="A1277" s="80"/>
      <c r="B1277" s="60">
        <f t="shared" si="43"/>
        <v>45069</v>
      </c>
      <c r="C1277" s="67" t="str">
        <f t="shared" si="44"/>
        <v>mardi</v>
      </c>
    </row>
    <row r="1278" spans="1:8" thickBot="1">
      <c r="A1278" s="80"/>
      <c r="B1278" s="60">
        <f t="shared" si="43"/>
        <v>45070</v>
      </c>
      <c r="C1278" s="67" t="str">
        <f t="shared" si="44"/>
        <v>mercredi</v>
      </c>
    </row>
    <row r="1279" spans="1:8" thickBot="1">
      <c r="A1279" s="80"/>
      <c r="B1279" s="60">
        <f t="shared" si="43"/>
        <v>45071</v>
      </c>
      <c r="C1279" s="67" t="str">
        <f t="shared" si="44"/>
        <v>jeudi</v>
      </c>
    </row>
    <row r="1280" spans="1:8" thickBot="1">
      <c r="A1280" s="80"/>
      <c r="B1280" s="60">
        <f t="shared" si="43"/>
        <v>45072</v>
      </c>
      <c r="C1280" s="67" t="str">
        <f t="shared" si="44"/>
        <v>vendredi</v>
      </c>
    </row>
    <row r="1281" spans="1:8" thickBot="1">
      <c r="A1281" s="80"/>
      <c r="B1281" s="60">
        <f t="shared" si="43"/>
        <v>45073</v>
      </c>
      <c r="C1281" s="67" t="str">
        <f t="shared" si="44"/>
        <v>samedi</v>
      </c>
    </row>
    <row r="1282" spans="1:8" thickBot="1">
      <c r="A1282" s="80"/>
      <c r="B1282" s="60">
        <f t="shared" si="43"/>
        <v>45074</v>
      </c>
      <c r="C1282" s="67" t="str">
        <f t="shared" si="44"/>
        <v>dimanche</v>
      </c>
    </row>
    <row r="1283" spans="1:8" thickBot="1">
      <c r="A1283" s="80"/>
      <c r="B1283" s="60">
        <f t="shared" si="43"/>
        <v>45075</v>
      </c>
      <c r="C1283" s="67" t="str">
        <f t="shared" si="44"/>
        <v>lundi</v>
      </c>
    </row>
    <row r="1284" spans="1:8" thickBot="1">
      <c r="A1284" s="80"/>
      <c r="B1284" s="60">
        <f t="shared" ref="B1284:B1347" si="45">IF(B1283="","",B1283+1)</f>
        <v>45076</v>
      </c>
      <c r="C1284" s="67" t="str">
        <f t="shared" si="44"/>
        <v>mardi</v>
      </c>
    </row>
    <row r="1285" spans="1:8" thickBot="1">
      <c r="A1285" s="80"/>
      <c r="B1285" s="60">
        <f t="shared" si="45"/>
        <v>45077</v>
      </c>
      <c r="C1285" s="67" t="str">
        <f t="shared" si="44"/>
        <v>mercredi</v>
      </c>
    </row>
    <row r="1286" spans="1:8" thickBot="1">
      <c r="A1286" s="80"/>
      <c r="B1286" s="60">
        <f t="shared" si="45"/>
        <v>45078</v>
      </c>
      <c r="C1286" s="67" t="str">
        <f t="shared" si="44"/>
        <v>jeudi</v>
      </c>
    </row>
    <row r="1287" spans="1:8" thickBot="1">
      <c r="A1287" s="80"/>
      <c r="B1287" s="60">
        <f t="shared" si="45"/>
        <v>45079</v>
      </c>
      <c r="C1287" s="67" t="str">
        <f t="shared" si="44"/>
        <v>vendredi</v>
      </c>
    </row>
    <row r="1288" spans="1:8" thickBot="1">
      <c r="A1288" s="80"/>
      <c r="B1288" s="60">
        <f t="shared" si="45"/>
        <v>45080</v>
      </c>
      <c r="C1288" s="67" t="str">
        <f t="shared" si="44"/>
        <v>samedi</v>
      </c>
    </row>
    <row r="1289" spans="1:8" s="63" customFormat="1" thickBot="1">
      <c r="A1289" s="80"/>
      <c r="B1289" s="62">
        <f t="shared" si="45"/>
        <v>45081</v>
      </c>
      <c r="C1289" s="68" t="str">
        <f t="shared" si="44"/>
        <v>dimanche</v>
      </c>
      <c r="F1289" s="85"/>
      <c r="G1289" s="85"/>
      <c r="H1289" s="82"/>
    </row>
    <row r="1290" spans="1:8" ht="16.5" thickTop="1" thickBot="1">
      <c r="A1290" s="80"/>
      <c r="B1290" s="64">
        <f t="shared" si="45"/>
        <v>45082</v>
      </c>
      <c r="C1290" s="66" t="str">
        <f t="shared" si="44"/>
        <v>lundi</v>
      </c>
    </row>
    <row r="1291" spans="1:8" thickBot="1">
      <c r="A1291" s="80"/>
      <c r="B1291" s="60">
        <f t="shared" si="45"/>
        <v>45083</v>
      </c>
      <c r="C1291" s="67" t="str">
        <f t="shared" si="44"/>
        <v>mardi</v>
      </c>
    </row>
    <row r="1292" spans="1:8" thickBot="1">
      <c r="A1292" s="80"/>
      <c r="B1292" s="60">
        <f t="shared" si="45"/>
        <v>45084</v>
      </c>
      <c r="C1292" s="67" t="str">
        <f t="shared" si="44"/>
        <v>mercredi</v>
      </c>
    </row>
    <row r="1293" spans="1:8" thickBot="1">
      <c r="A1293" s="80"/>
      <c r="B1293" s="60">
        <f t="shared" si="45"/>
        <v>45085</v>
      </c>
      <c r="C1293" s="67" t="str">
        <f t="shared" si="44"/>
        <v>jeudi</v>
      </c>
    </row>
    <row r="1294" spans="1:8" thickBot="1">
      <c r="A1294" s="80"/>
      <c r="B1294" s="60">
        <f t="shared" si="45"/>
        <v>45086</v>
      </c>
      <c r="C1294" s="67" t="str">
        <f t="shared" si="44"/>
        <v>vendredi</v>
      </c>
    </row>
    <row r="1295" spans="1:8" thickBot="1">
      <c r="A1295" s="80"/>
      <c r="B1295" s="60">
        <f t="shared" si="45"/>
        <v>45087</v>
      </c>
      <c r="C1295" s="67" t="str">
        <f t="shared" si="44"/>
        <v>samedi</v>
      </c>
    </row>
    <row r="1296" spans="1:8" thickBot="1">
      <c r="A1296" s="80"/>
      <c r="B1296" s="60">
        <f t="shared" si="45"/>
        <v>45088</v>
      </c>
      <c r="C1296" s="67" t="str">
        <f t="shared" si="44"/>
        <v>dimanche</v>
      </c>
    </row>
    <row r="1297" spans="1:8" thickBot="1">
      <c r="A1297" s="80"/>
      <c r="B1297" s="60">
        <f t="shared" si="45"/>
        <v>45089</v>
      </c>
      <c r="C1297" s="67" t="str">
        <f t="shared" si="44"/>
        <v>lundi</v>
      </c>
    </row>
    <row r="1298" spans="1:8" thickBot="1">
      <c r="A1298" s="80"/>
      <c r="B1298" s="60">
        <f t="shared" si="45"/>
        <v>45090</v>
      </c>
      <c r="C1298" s="67" t="str">
        <f t="shared" si="44"/>
        <v>mardi</v>
      </c>
    </row>
    <row r="1299" spans="1:8" thickBot="1">
      <c r="A1299" s="80"/>
      <c r="B1299" s="60">
        <f t="shared" si="45"/>
        <v>45091</v>
      </c>
      <c r="C1299" s="67" t="str">
        <f t="shared" si="44"/>
        <v>mercredi</v>
      </c>
    </row>
    <row r="1300" spans="1:8" thickBot="1">
      <c r="A1300" s="80"/>
      <c r="B1300" s="60">
        <f t="shared" si="45"/>
        <v>45092</v>
      </c>
      <c r="C1300" s="67" t="str">
        <f t="shared" si="44"/>
        <v>jeudi</v>
      </c>
    </row>
    <row r="1301" spans="1:8" thickBot="1">
      <c r="A1301" s="80"/>
      <c r="B1301" s="60">
        <f t="shared" si="45"/>
        <v>45093</v>
      </c>
      <c r="C1301" s="67" t="str">
        <f t="shared" si="44"/>
        <v>vendredi</v>
      </c>
    </row>
    <row r="1302" spans="1:8" thickBot="1">
      <c r="A1302" s="80"/>
      <c r="B1302" s="60">
        <f t="shared" si="45"/>
        <v>45094</v>
      </c>
      <c r="C1302" s="67" t="str">
        <f t="shared" si="44"/>
        <v>samedi</v>
      </c>
    </row>
    <row r="1303" spans="1:8" s="63" customFormat="1" thickBot="1">
      <c r="A1303" s="80"/>
      <c r="B1303" s="62">
        <f t="shared" si="45"/>
        <v>45095</v>
      </c>
      <c r="C1303" s="68" t="str">
        <f t="shared" si="44"/>
        <v>dimanche</v>
      </c>
      <c r="F1303" s="85"/>
      <c r="G1303" s="85"/>
      <c r="H1303" s="82"/>
    </row>
    <row r="1304" spans="1:8" ht="16.5" thickTop="1" thickBot="1">
      <c r="A1304" s="80"/>
      <c r="B1304" s="64">
        <f t="shared" si="45"/>
        <v>45096</v>
      </c>
      <c r="C1304" s="66" t="str">
        <f t="shared" si="44"/>
        <v>lundi</v>
      </c>
    </row>
    <row r="1305" spans="1:8" thickBot="1">
      <c r="A1305" s="80"/>
      <c r="B1305" s="60">
        <f t="shared" si="45"/>
        <v>45097</v>
      </c>
      <c r="C1305" s="67" t="str">
        <f t="shared" si="44"/>
        <v>mardi</v>
      </c>
    </row>
    <row r="1306" spans="1:8" thickBot="1">
      <c r="A1306" s="80"/>
      <c r="B1306" s="60">
        <f t="shared" si="45"/>
        <v>45098</v>
      </c>
      <c r="C1306" s="67" t="str">
        <f t="shared" si="44"/>
        <v>mercredi</v>
      </c>
    </row>
    <row r="1307" spans="1:8" thickBot="1">
      <c r="A1307" s="80"/>
      <c r="B1307" s="60">
        <f t="shared" si="45"/>
        <v>45099</v>
      </c>
      <c r="C1307" s="67" t="str">
        <f t="shared" si="44"/>
        <v>jeudi</v>
      </c>
    </row>
    <row r="1308" spans="1:8" thickBot="1">
      <c r="A1308" s="80"/>
      <c r="B1308" s="60">
        <f t="shared" si="45"/>
        <v>45100</v>
      </c>
      <c r="C1308" s="67" t="str">
        <f t="shared" si="44"/>
        <v>vendredi</v>
      </c>
    </row>
    <row r="1309" spans="1:8" thickBot="1">
      <c r="A1309" s="80"/>
      <c r="B1309" s="60">
        <f t="shared" si="45"/>
        <v>45101</v>
      </c>
      <c r="C1309" s="67" t="str">
        <f t="shared" si="44"/>
        <v>samedi</v>
      </c>
    </row>
    <row r="1310" spans="1:8" thickBot="1">
      <c r="A1310" s="80"/>
      <c r="B1310" s="60">
        <f t="shared" si="45"/>
        <v>45102</v>
      </c>
      <c r="C1310" s="67" t="str">
        <f t="shared" ref="C1310:C1373" si="46">IF(B1310="","",TEXT(B1310,"jjjj"))</f>
        <v>dimanche</v>
      </c>
    </row>
    <row r="1311" spans="1:8" thickBot="1">
      <c r="A1311" s="80"/>
      <c r="B1311" s="60">
        <f t="shared" si="45"/>
        <v>45103</v>
      </c>
      <c r="C1311" s="67" t="str">
        <f t="shared" si="46"/>
        <v>lundi</v>
      </c>
    </row>
    <row r="1312" spans="1:8" thickBot="1">
      <c r="A1312" s="80"/>
      <c r="B1312" s="60">
        <f t="shared" si="45"/>
        <v>45104</v>
      </c>
      <c r="C1312" s="67" t="str">
        <f t="shared" si="46"/>
        <v>mardi</v>
      </c>
    </row>
    <row r="1313" spans="1:8" thickBot="1">
      <c r="A1313" s="80"/>
      <c r="B1313" s="60">
        <f t="shared" si="45"/>
        <v>45105</v>
      </c>
      <c r="C1313" s="67" t="str">
        <f t="shared" si="46"/>
        <v>mercredi</v>
      </c>
    </row>
    <row r="1314" spans="1:8" thickBot="1">
      <c r="A1314" s="80"/>
      <c r="B1314" s="60">
        <f t="shared" si="45"/>
        <v>45106</v>
      </c>
      <c r="C1314" s="67" t="str">
        <f t="shared" si="46"/>
        <v>jeudi</v>
      </c>
    </row>
    <row r="1315" spans="1:8" thickBot="1">
      <c r="A1315" s="80"/>
      <c r="B1315" s="60">
        <f t="shared" si="45"/>
        <v>45107</v>
      </c>
      <c r="C1315" s="67" t="str">
        <f t="shared" si="46"/>
        <v>vendredi</v>
      </c>
    </row>
    <row r="1316" spans="1:8" thickBot="1">
      <c r="A1316" s="80"/>
      <c r="B1316" s="60">
        <f t="shared" si="45"/>
        <v>45108</v>
      </c>
      <c r="C1316" s="67" t="str">
        <f t="shared" si="46"/>
        <v>samedi</v>
      </c>
    </row>
    <row r="1317" spans="1:8" s="63" customFormat="1" thickBot="1">
      <c r="A1317" s="80"/>
      <c r="B1317" s="62">
        <f t="shared" si="45"/>
        <v>45109</v>
      </c>
      <c r="C1317" s="68" t="str">
        <f t="shared" si="46"/>
        <v>dimanche</v>
      </c>
      <c r="F1317" s="85"/>
      <c r="G1317" s="85"/>
      <c r="H1317" s="82"/>
    </row>
    <row r="1318" spans="1:8" ht="16.5" thickTop="1" thickBot="1">
      <c r="A1318" s="80"/>
      <c r="B1318" s="64">
        <f t="shared" si="45"/>
        <v>45110</v>
      </c>
      <c r="C1318" s="66" t="str">
        <f t="shared" si="46"/>
        <v>lundi</v>
      </c>
    </row>
    <row r="1319" spans="1:8" thickBot="1">
      <c r="A1319" s="80"/>
      <c r="B1319" s="60">
        <f t="shared" si="45"/>
        <v>45111</v>
      </c>
      <c r="C1319" s="67" t="str">
        <f t="shared" si="46"/>
        <v>mardi</v>
      </c>
    </row>
    <row r="1320" spans="1:8" thickBot="1">
      <c r="A1320" s="80"/>
      <c r="B1320" s="60">
        <f t="shared" si="45"/>
        <v>45112</v>
      </c>
      <c r="C1320" s="67" t="str">
        <f t="shared" si="46"/>
        <v>mercredi</v>
      </c>
    </row>
    <row r="1321" spans="1:8" thickBot="1">
      <c r="A1321" s="80"/>
      <c r="B1321" s="60">
        <f t="shared" si="45"/>
        <v>45113</v>
      </c>
      <c r="C1321" s="67" t="str">
        <f t="shared" si="46"/>
        <v>jeudi</v>
      </c>
    </row>
    <row r="1322" spans="1:8" thickBot="1">
      <c r="A1322" s="80"/>
      <c r="B1322" s="60">
        <f t="shared" si="45"/>
        <v>45114</v>
      </c>
      <c r="C1322" s="67" t="str">
        <f t="shared" si="46"/>
        <v>vendredi</v>
      </c>
    </row>
    <row r="1323" spans="1:8" thickBot="1">
      <c r="A1323" s="80"/>
      <c r="B1323" s="60">
        <f t="shared" si="45"/>
        <v>45115</v>
      </c>
      <c r="C1323" s="67" t="str">
        <f t="shared" si="46"/>
        <v>samedi</v>
      </c>
    </row>
    <row r="1324" spans="1:8" thickBot="1">
      <c r="A1324" s="80"/>
      <c r="B1324" s="60">
        <f t="shared" si="45"/>
        <v>45116</v>
      </c>
      <c r="C1324" s="67" t="str">
        <f t="shared" si="46"/>
        <v>dimanche</v>
      </c>
    </row>
    <row r="1325" spans="1:8" thickBot="1">
      <c r="A1325" s="80"/>
      <c r="B1325" s="60">
        <f t="shared" si="45"/>
        <v>45117</v>
      </c>
      <c r="C1325" s="67" t="str">
        <f t="shared" si="46"/>
        <v>lundi</v>
      </c>
    </row>
    <row r="1326" spans="1:8" thickBot="1">
      <c r="A1326" s="80"/>
      <c r="B1326" s="60">
        <f t="shared" si="45"/>
        <v>45118</v>
      </c>
      <c r="C1326" s="67" t="str">
        <f t="shared" si="46"/>
        <v>mardi</v>
      </c>
    </row>
    <row r="1327" spans="1:8" thickBot="1">
      <c r="A1327" s="80"/>
      <c r="B1327" s="60">
        <f t="shared" si="45"/>
        <v>45119</v>
      </c>
      <c r="C1327" s="67" t="str">
        <f t="shared" si="46"/>
        <v>mercredi</v>
      </c>
    </row>
    <row r="1328" spans="1:8" thickBot="1">
      <c r="A1328" s="80"/>
      <c r="B1328" s="60">
        <f t="shared" si="45"/>
        <v>45120</v>
      </c>
      <c r="C1328" s="67" t="str">
        <f t="shared" si="46"/>
        <v>jeudi</v>
      </c>
    </row>
    <row r="1329" spans="1:8" thickBot="1">
      <c r="A1329" s="80"/>
      <c r="B1329" s="60">
        <f t="shared" si="45"/>
        <v>45121</v>
      </c>
      <c r="C1329" s="67" t="str">
        <f t="shared" si="46"/>
        <v>vendredi</v>
      </c>
    </row>
    <row r="1330" spans="1:8" thickBot="1">
      <c r="A1330" s="80"/>
      <c r="B1330" s="60">
        <f t="shared" si="45"/>
        <v>45122</v>
      </c>
      <c r="C1330" s="67" t="str">
        <f t="shared" si="46"/>
        <v>samedi</v>
      </c>
    </row>
    <row r="1331" spans="1:8" s="63" customFormat="1" thickBot="1">
      <c r="A1331" s="80"/>
      <c r="B1331" s="62">
        <f t="shared" si="45"/>
        <v>45123</v>
      </c>
      <c r="C1331" s="68" t="str">
        <f t="shared" si="46"/>
        <v>dimanche</v>
      </c>
      <c r="F1331" s="85"/>
      <c r="G1331" s="85"/>
      <c r="H1331" s="82"/>
    </row>
    <row r="1332" spans="1:8" ht="16.5" thickTop="1" thickBot="1">
      <c r="A1332" s="80"/>
      <c r="B1332" s="64">
        <f t="shared" si="45"/>
        <v>45124</v>
      </c>
      <c r="C1332" s="66" t="str">
        <f t="shared" si="46"/>
        <v>lundi</v>
      </c>
    </row>
    <row r="1333" spans="1:8" thickBot="1">
      <c r="A1333" s="80"/>
      <c r="B1333" s="60">
        <f t="shared" si="45"/>
        <v>45125</v>
      </c>
      <c r="C1333" s="67" t="str">
        <f t="shared" si="46"/>
        <v>mardi</v>
      </c>
    </row>
    <row r="1334" spans="1:8" thickBot="1">
      <c r="A1334" s="80"/>
      <c r="B1334" s="60">
        <f t="shared" si="45"/>
        <v>45126</v>
      </c>
      <c r="C1334" s="67" t="str">
        <f t="shared" si="46"/>
        <v>mercredi</v>
      </c>
    </row>
    <row r="1335" spans="1:8" thickBot="1">
      <c r="A1335" s="80"/>
      <c r="B1335" s="60">
        <f t="shared" si="45"/>
        <v>45127</v>
      </c>
      <c r="C1335" s="67" t="str">
        <f t="shared" si="46"/>
        <v>jeudi</v>
      </c>
    </row>
    <row r="1336" spans="1:8" thickBot="1">
      <c r="A1336" s="80"/>
      <c r="B1336" s="60">
        <f t="shared" si="45"/>
        <v>45128</v>
      </c>
      <c r="C1336" s="67" t="str">
        <f t="shared" si="46"/>
        <v>vendredi</v>
      </c>
    </row>
    <row r="1337" spans="1:8" thickBot="1">
      <c r="A1337" s="80"/>
      <c r="B1337" s="60">
        <f t="shared" si="45"/>
        <v>45129</v>
      </c>
      <c r="C1337" s="67" t="str">
        <f t="shared" si="46"/>
        <v>samedi</v>
      </c>
    </row>
    <row r="1338" spans="1:8" thickBot="1">
      <c r="A1338" s="80"/>
      <c r="B1338" s="60">
        <f t="shared" si="45"/>
        <v>45130</v>
      </c>
      <c r="C1338" s="67" t="str">
        <f t="shared" si="46"/>
        <v>dimanche</v>
      </c>
    </row>
    <row r="1339" spans="1:8" thickBot="1">
      <c r="A1339" s="80"/>
      <c r="B1339" s="60">
        <f t="shared" si="45"/>
        <v>45131</v>
      </c>
      <c r="C1339" s="67" t="str">
        <f t="shared" si="46"/>
        <v>lundi</v>
      </c>
    </row>
    <row r="1340" spans="1:8" thickBot="1">
      <c r="A1340" s="80"/>
      <c r="B1340" s="60">
        <f t="shared" si="45"/>
        <v>45132</v>
      </c>
      <c r="C1340" s="67" t="str">
        <f t="shared" si="46"/>
        <v>mardi</v>
      </c>
    </row>
    <row r="1341" spans="1:8" thickBot="1">
      <c r="A1341" s="80"/>
      <c r="B1341" s="60">
        <f t="shared" si="45"/>
        <v>45133</v>
      </c>
      <c r="C1341" s="67" t="str">
        <f t="shared" si="46"/>
        <v>mercredi</v>
      </c>
    </row>
    <row r="1342" spans="1:8" thickBot="1">
      <c r="A1342" s="80"/>
      <c r="B1342" s="60">
        <f t="shared" si="45"/>
        <v>45134</v>
      </c>
      <c r="C1342" s="67" t="str">
        <f t="shared" si="46"/>
        <v>jeudi</v>
      </c>
    </row>
    <row r="1343" spans="1:8" thickBot="1">
      <c r="A1343" s="80"/>
      <c r="B1343" s="60">
        <f t="shared" si="45"/>
        <v>45135</v>
      </c>
      <c r="C1343" s="67" t="str">
        <f t="shared" si="46"/>
        <v>vendredi</v>
      </c>
    </row>
    <row r="1344" spans="1:8" thickBot="1">
      <c r="A1344" s="80"/>
      <c r="B1344" s="60">
        <f t="shared" si="45"/>
        <v>45136</v>
      </c>
      <c r="C1344" s="67" t="str">
        <f t="shared" si="46"/>
        <v>samedi</v>
      </c>
    </row>
    <row r="1345" spans="1:8" s="63" customFormat="1" thickBot="1">
      <c r="A1345" s="80"/>
      <c r="B1345" s="62">
        <f t="shared" si="45"/>
        <v>45137</v>
      </c>
      <c r="C1345" s="68" t="str">
        <f t="shared" si="46"/>
        <v>dimanche</v>
      </c>
      <c r="F1345" s="85"/>
      <c r="G1345" s="85"/>
      <c r="H1345" s="82"/>
    </row>
    <row r="1346" spans="1:8" ht="16.5" thickTop="1" thickBot="1">
      <c r="A1346" s="80"/>
      <c r="B1346" s="64">
        <f t="shared" si="45"/>
        <v>45138</v>
      </c>
      <c r="C1346" s="66" t="str">
        <f t="shared" si="46"/>
        <v>lundi</v>
      </c>
    </row>
    <row r="1347" spans="1:8" thickBot="1">
      <c r="A1347" s="80"/>
      <c r="B1347" s="60">
        <f t="shared" si="45"/>
        <v>45139</v>
      </c>
      <c r="C1347" s="67" t="str">
        <f t="shared" si="46"/>
        <v>mardi</v>
      </c>
    </row>
    <row r="1348" spans="1:8" thickBot="1">
      <c r="A1348" s="80"/>
      <c r="B1348" s="60">
        <f t="shared" ref="B1348:B1411" si="47">IF(B1347="","",B1347+1)</f>
        <v>45140</v>
      </c>
      <c r="C1348" s="67" t="str">
        <f t="shared" si="46"/>
        <v>mercredi</v>
      </c>
    </row>
    <row r="1349" spans="1:8" thickBot="1">
      <c r="A1349" s="80"/>
      <c r="B1349" s="60">
        <f t="shared" si="47"/>
        <v>45141</v>
      </c>
      <c r="C1349" s="67" t="str">
        <f t="shared" si="46"/>
        <v>jeudi</v>
      </c>
    </row>
    <row r="1350" spans="1:8" thickBot="1">
      <c r="A1350" s="80"/>
      <c r="B1350" s="60">
        <f t="shared" si="47"/>
        <v>45142</v>
      </c>
      <c r="C1350" s="67" t="str">
        <f t="shared" si="46"/>
        <v>vendredi</v>
      </c>
    </row>
    <row r="1351" spans="1:8" thickBot="1">
      <c r="A1351" s="80"/>
      <c r="B1351" s="60">
        <f t="shared" si="47"/>
        <v>45143</v>
      </c>
      <c r="C1351" s="67" t="str">
        <f t="shared" si="46"/>
        <v>samedi</v>
      </c>
    </row>
    <row r="1352" spans="1:8" thickBot="1">
      <c r="A1352" s="80"/>
      <c r="B1352" s="60">
        <f t="shared" si="47"/>
        <v>45144</v>
      </c>
      <c r="C1352" s="67" t="str">
        <f t="shared" si="46"/>
        <v>dimanche</v>
      </c>
    </row>
    <row r="1353" spans="1:8" thickBot="1">
      <c r="A1353" s="80"/>
      <c r="B1353" s="60">
        <f t="shared" si="47"/>
        <v>45145</v>
      </c>
      <c r="C1353" s="67" t="str">
        <f t="shared" si="46"/>
        <v>lundi</v>
      </c>
    </row>
    <row r="1354" spans="1:8" thickBot="1">
      <c r="A1354" s="80"/>
      <c r="B1354" s="60">
        <f t="shared" si="47"/>
        <v>45146</v>
      </c>
      <c r="C1354" s="67" t="str">
        <f t="shared" si="46"/>
        <v>mardi</v>
      </c>
    </row>
    <row r="1355" spans="1:8" thickBot="1">
      <c r="A1355" s="80"/>
      <c r="B1355" s="60">
        <f t="shared" si="47"/>
        <v>45147</v>
      </c>
      <c r="C1355" s="67" t="str">
        <f t="shared" si="46"/>
        <v>mercredi</v>
      </c>
    </row>
    <row r="1356" spans="1:8" thickBot="1">
      <c r="A1356" s="80"/>
      <c r="B1356" s="60">
        <f t="shared" si="47"/>
        <v>45148</v>
      </c>
      <c r="C1356" s="67" t="str">
        <f t="shared" si="46"/>
        <v>jeudi</v>
      </c>
    </row>
    <row r="1357" spans="1:8" thickBot="1">
      <c r="A1357" s="80"/>
      <c r="B1357" s="60">
        <f t="shared" si="47"/>
        <v>45149</v>
      </c>
      <c r="C1357" s="67" t="str">
        <f t="shared" si="46"/>
        <v>vendredi</v>
      </c>
    </row>
    <row r="1358" spans="1:8" thickBot="1">
      <c r="A1358" s="80"/>
      <c r="B1358" s="60">
        <f t="shared" si="47"/>
        <v>45150</v>
      </c>
      <c r="C1358" s="67" t="str">
        <f t="shared" si="46"/>
        <v>samedi</v>
      </c>
    </row>
    <row r="1359" spans="1:8" s="63" customFormat="1" thickBot="1">
      <c r="A1359" s="80"/>
      <c r="B1359" s="62">
        <f t="shared" si="47"/>
        <v>45151</v>
      </c>
      <c r="C1359" s="68" t="str">
        <f t="shared" si="46"/>
        <v>dimanche</v>
      </c>
      <c r="F1359" s="85"/>
      <c r="G1359" s="85"/>
      <c r="H1359" s="82"/>
    </row>
    <row r="1360" spans="1:8" ht="16.5" thickTop="1" thickBot="1">
      <c r="A1360" s="80"/>
      <c r="B1360" s="64">
        <f t="shared" si="47"/>
        <v>45152</v>
      </c>
      <c r="C1360" s="66" t="str">
        <f t="shared" si="46"/>
        <v>lundi</v>
      </c>
    </row>
    <row r="1361" spans="1:8" thickBot="1">
      <c r="A1361" s="80"/>
      <c r="B1361" s="60">
        <f t="shared" si="47"/>
        <v>45153</v>
      </c>
      <c r="C1361" s="67" t="str">
        <f t="shared" si="46"/>
        <v>mardi</v>
      </c>
    </row>
    <row r="1362" spans="1:8" thickBot="1">
      <c r="A1362" s="80"/>
      <c r="B1362" s="60">
        <f t="shared" si="47"/>
        <v>45154</v>
      </c>
      <c r="C1362" s="67" t="str">
        <f t="shared" si="46"/>
        <v>mercredi</v>
      </c>
    </row>
    <row r="1363" spans="1:8" thickBot="1">
      <c r="A1363" s="80"/>
      <c r="B1363" s="60">
        <f t="shared" si="47"/>
        <v>45155</v>
      </c>
      <c r="C1363" s="67" t="str">
        <f t="shared" si="46"/>
        <v>jeudi</v>
      </c>
    </row>
    <row r="1364" spans="1:8" thickBot="1">
      <c r="A1364" s="80"/>
      <c r="B1364" s="60">
        <f t="shared" si="47"/>
        <v>45156</v>
      </c>
      <c r="C1364" s="67" t="str">
        <f t="shared" si="46"/>
        <v>vendredi</v>
      </c>
    </row>
    <row r="1365" spans="1:8" thickBot="1">
      <c r="A1365" s="80"/>
      <c r="B1365" s="60">
        <f t="shared" si="47"/>
        <v>45157</v>
      </c>
      <c r="C1365" s="67" t="str">
        <f t="shared" si="46"/>
        <v>samedi</v>
      </c>
    </row>
    <row r="1366" spans="1:8" thickBot="1">
      <c r="A1366" s="80"/>
      <c r="B1366" s="60">
        <f t="shared" si="47"/>
        <v>45158</v>
      </c>
      <c r="C1366" s="67" t="str">
        <f t="shared" si="46"/>
        <v>dimanche</v>
      </c>
    </row>
    <row r="1367" spans="1:8" thickBot="1">
      <c r="A1367" s="80"/>
      <c r="B1367" s="60">
        <f t="shared" si="47"/>
        <v>45159</v>
      </c>
      <c r="C1367" s="67" t="str">
        <f t="shared" si="46"/>
        <v>lundi</v>
      </c>
    </row>
    <row r="1368" spans="1:8" thickBot="1">
      <c r="A1368" s="80"/>
      <c r="B1368" s="60">
        <f t="shared" si="47"/>
        <v>45160</v>
      </c>
      <c r="C1368" s="67" t="str">
        <f t="shared" si="46"/>
        <v>mardi</v>
      </c>
    </row>
    <row r="1369" spans="1:8" thickBot="1">
      <c r="A1369" s="80"/>
      <c r="B1369" s="60">
        <f t="shared" si="47"/>
        <v>45161</v>
      </c>
      <c r="C1369" s="67" t="str">
        <f t="shared" si="46"/>
        <v>mercredi</v>
      </c>
    </row>
    <row r="1370" spans="1:8" thickBot="1">
      <c r="A1370" s="80"/>
      <c r="B1370" s="60">
        <f t="shared" si="47"/>
        <v>45162</v>
      </c>
      <c r="C1370" s="67" t="str">
        <f t="shared" si="46"/>
        <v>jeudi</v>
      </c>
    </row>
    <row r="1371" spans="1:8" thickBot="1">
      <c r="A1371" s="80"/>
      <c r="B1371" s="60">
        <f t="shared" si="47"/>
        <v>45163</v>
      </c>
      <c r="C1371" s="67" t="str">
        <f t="shared" si="46"/>
        <v>vendredi</v>
      </c>
    </row>
    <row r="1372" spans="1:8" thickBot="1">
      <c r="A1372" s="80"/>
      <c r="B1372" s="60">
        <f t="shared" si="47"/>
        <v>45164</v>
      </c>
      <c r="C1372" s="67" t="str">
        <f t="shared" si="46"/>
        <v>samedi</v>
      </c>
    </row>
    <row r="1373" spans="1:8" s="63" customFormat="1" thickBot="1">
      <c r="A1373" s="80"/>
      <c r="B1373" s="62">
        <f t="shared" si="47"/>
        <v>45165</v>
      </c>
      <c r="C1373" s="68" t="str">
        <f t="shared" si="46"/>
        <v>dimanche</v>
      </c>
      <c r="F1373" s="85"/>
      <c r="G1373" s="85"/>
      <c r="H1373" s="82"/>
    </row>
    <row r="1374" spans="1:8" ht="16.5" thickTop="1" thickBot="1">
      <c r="A1374" s="80"/>
      <c r="B1374" s="64">
        <f t="shared" si="47"/>
        <v>45166</v>
      </c>
      <c r="C1374" s="66" t="str">
        <f t="shared" ref="C1374:C1437" si="48">IF(B1374="","",TEXT(B1374,"jjjj"))</f>
        <v>lundi</v>
      </c>
    </row>
    <row r="1375" spans="1:8" thickBot="1">
      <c r="A1375" s="80"/>
      <c r="B1375" s="60">
        <f t="shared" si="47"/>
        <v>45167</v>
      </c>
      <c r="C1375" s="67" t="str">
        <f t="shared" si="48"/>
        <v>mardi</v>
      </c>
    </row>
    <row r="1376" spans="1:8" thickBot="1">
      <c r="A1376" s="80"/>
      <c r="B1376" s="60">
        <f t="shared" si="47"/>
        <v>45168</v>
      </c>
      <c r="C1376" s="67" t="str">
        <f t="shared" si="48"/>
        <v>mercredi</v>
      </c>
    </row>
    <row r="1377" spans="1:8" thickBot="1">
      <c r="A1377" s="80"/>
      <c r="B1377" s="60">
        <f t="shared" si="47"/>
        <v>45169</v>
      </c>
      <c r="C1377" s="67" t="str">
        <f t="shared" si="48"/>
        <v>jeudi</v>
      </c>
    </row>
    <row r="1378" spans="1:8" thickBot="1">
      <c r="A1378" s="80"/>
      <c r="B1378" s="60">
        <f t="shared" si="47"/>
        <v>45170</v>
      </c>
      <c r="C1378" s="67" t="str">
        <f t="shared" si="48"/>
        <v>vendredi</v>
      </c>
    </row>
    <row r="1379" spans="1:8" thickBot="1">
      <c r="A1379" s="80"/>
      <c r="B1379" s="60">
        <f t="shared" si="47"/>
        <v>45171</v>
      </c>
      <c r="C1379" s="67" t="str">
        <f t="shared" si="48"/>
        <v>samedi</v>
      </c>
    </row>
    <row r="1380" spans="1:8" thickBot="1">
      <c r="A1380" s="80"/>
      <c r="B1380" s="60">
        <f t="shared" si="47"/>
        <v>45172</v>
      </c>
      <c r="C1380" s="67" t="str">
        <f t="shared" si="48"/>
        <v>dimanche</v>
      </c>
    </row>
    <row r="1381" spans="1:8" thickBot="1">
      <c r="A1381" s="80"/>
      <c r="B1381" s="60">
        <f t="shared" si="47"/>
        <v>45173</v>
      </c>
      <c r="C1381" s="67" t="str">
        <f t="shared" si="48"/>
        <v>lundi</v>
      </c>
    </row>
    <row r="1382" spans="1:8" thickBot="1">
      <c r="A1382" s="80"/>
      <c r="B1382" s="60">
        <f t="shared" si="47"/>
        <v>45174</v>
      </c>
      <c r="C1382" s="67" t="str">
        <f t="shared" si="48"/>
        <v>mardi</v>
      </c>
    </row>
    <row r="1383" spans="1:8" thickBot="1">
      <c r="A1383" s="80"/>
      <c r="B1383" s="60">
        <f t="shared" si="47"/>
        <v>45175</v>
      </c>
      <c r="C1383" s="67" t="str">
        <f t="shared" si="48"/>
        <v>mercredi</v>
      </c>
    </row>
    <row r="1384" spans="1:8" thickBot="1">
      <c r="A1384" s="80"/>
      <c r="B1384" s="60">
        <f t="shared" si="47"/>
        <v>45176</v>
      </c>
      <c r="C1384" s="67" t="str">
        <f t="shared" si="48"/>
        <v>jeudi</v>
      </c>
    </row>
    <row r="1385" spans="1:8" thickBot="1">
      <c r="A1385" s="80"/>
      <c r="B1385" s="60">
        <f t="shared" si="47"/>
        <v>45177</v>
      </c>
      <c r="C1385" s="67" t="str">
        <f t="shared" si="48"/>
        <v>vendredi</v>
      </c>
    </row>
    <row r="1386" spans="1:8" thickBot="1">
      <c r="A1386" s="80"/>
      <c r="B1386" s="60">
        <f t="shared" si="47"/>
        <v>45178</v>
      </c>
      <c r="C1386" s="67" t="str">
        <f t="shared" si="48"/>
        <v>samedi</v>
      </c>
    </row>
    <row r="1387" spans="1:8" s="63" customFormat="1" thickBot="1">
      <c r="A1387" s="80"/>
      <c r="B1387" s="62">
        <f t="shared" si="47"/>
        <v>45179</v>
      </c>
      <c r="C1387" s="68" t="str">
        <f t="shared" si="48"/>
        <v>dimanche</v>
      </c>
      <c r="F1387" s="85"/>
      <c r="G1387" s="85"/>
      <c r="H1387" s="82"/>
    </row>
    <row r="1388" spans="1:8" ht="16.5" thickTop="1" thickBot="1">
      <c r="A1388" s="80"/>
      <c r="B1388" s="64">
        <f t="shared" si="47"/>
        <v>45180</v>
      </c>
      <c r="C1388" s="66" t="str">
        <f t="shared" si="48"/>
        <v>lundi</v>
      </c>
    </row>
    <row r="1389" spans="1:8" thickBot="1">
      <c r="A1389" s="80"/>
      <c r="B1389" s="60">
        <f t="shared" si="47"/>
        <v>45181</v>
      </c>
      <c r="C1389" s="67" t="str">
        <f t="shared" si="48"/>
        <v>mardi</v>
      </c>
    </row>
    <row r="1390" spans="1:8" thickBot="1">
      <c r="A1390" s="80"/>
      <c r="B1390" s="60">
        <f t="shared" si="47"/>
        <v>45182</v>
      </c>
      <c r="C1390" s="67" t="str">
        <f t="shared" si="48"/>
        <v>mercredi</v>
      </c>
    </row>
    <row r="1391" spans="1:8" thickBot="1">
      <c r="A1391" s="80"/>
      <c r="B1391" s="60">
        <f t="shared" si="47"/>
        <v>45183</v>
      </c>
      <c r="C1391" s="67" t="str">
        <f t="shared" si="48"/>
        <v>jeudi</v>
      </c>
    </row>
    <row r="1392" spans="1:8" thickBot="1">
      <c r="A1392" s="80"/>
      <c r="B1392" s="60">
        <f t="shared" si="47"/>
        <v>45184</v>
      </c>
      <c r="C1392" s="67" t="str">
        <f t="shared" si="48"/>
        <v>vendredi</v>
      </c>
    </row>
    <row r="1393" spans="1:8" thickBot="1">
      <c r="A1393" s="80"/>
      <c r="B1393" s="60">
        <f t="shared" si="47"/>
        <v>45185</v>
      </c>
      <c r="C1393" s="67" t="str">
        <f t="shared" si="48"/>
        <v>samedi</v>
      </c>
    </row>
    <row r="1394" spans="1:8" thickBot="1">
      <c r="A1394" s="80"/>
      <c r="B1394" s="60">
        <f t="shared" si="47"/>
        <v>45186</v>
      </c>
      <c r="C1394" s="67" t="str">
        <f t="shared" si="48"/>
        <v>dimanche</v>
      </c>
    </row>
    <row r="1395" spans="1:8" thickBot="1">
      <c r="A1395" s="80"/>
      <c r="B1395" s="60">
        <f t="shared" si="47"/>
        <v>45187</v>
      </c>
      <c r="C1395" s="67" t="str">
        <f t="shared" si="48"/>
        <v>lundi</v>
      </c>
    </row>
    <row r="1396" spans="1:8" thickBot="1">
      <c r="A1396" s="80"/>
      <c r="B1396" s="60">
        <f t="shared" si="47"/>
        <v>45188</v>
      </c>
      <c r="C1396" s="67" t="str">
        <f t="shared" si="48"/>
        <v>mardi</v>
      </c>
    </row>
    <row r="1397" spans="1:8" thickBot="1">
      <c r="A1397" s="80"/>
      <c r="B1397" s="60">
        <f t="shared" si="47"/>
        <v>45189</v>
      </c>
      <c r="C1397" s="67" t="str">
        <f t="shared" si="48"/>
        <v>mercredi</v>
      </c>
    </row>
    <row r="1398" spans="1:8" thickBot="1">
      <c r="A1398" s="80"/>
      <c r="B1398" s="60">
        <f t="shared" si="47"/>
        <v>45190</v>
      </c>
      <c r="C1398" s="67" t="str">
        <f t="shared" si="48"/>
        <v>jeudi</v>
      </c>
    </row>
    <row r="1399" spans="1:8" thickBot="1">
      <c r="A1399" s="80"/>
      <c r="B1399" s="60">
        <f t="shared" si="47"/>
        <v>45191</v>
      </c>
      <c r="C1399" s="67" t="str">
        <f t="shared" si="48"/>
        <v>vendredi</v>
      </c>
    </row>
    <row r="1400" spans="1:8" thickBot="1">
      <c r="A1400" s="80"/>
      <c r="B1400" s="60">
        <f t="shared" si="47"/>
        <v>45192</v>
      </c>
      <c r="C1400" s="67" t="str">
        <f t="shared" si="48"/>
        <v>samedi</v>
      </c>
    </row>
    <row r="1401" spans="1:8" s="63" customFormat="1" thickBot="1">
      <c r="A1401" s="80"/>
      <c r="B1401" s="62">
        <f t="shared" si="47"/>
        <v>45193</v>
      </c>
      <c r="C1401" s="68" t="str">
        <f t="shared" si="48"/>
        <v>dimanche</v>
      </c>
      <c r="F1401" s="85"/>
      <c r="G1401" s="85"/>
      <c r="H1401" s="82"/>
    </row>
    <row r="1402" spans="1:8" ht="16.5" thickTop="1" thickBot="1">
      <c r="A1402" s="80"/>
      <c r="B1402" s="64">
        <f t="shared" si="47"/>
        <v>45194</v>
      </c>
      <c r="C1402" s="66" t="str">
        <f t="shared" si="48"/>
        <v>lundi</v>
      </c>
    </row>
    <row r="1403" spans="1:8" thickBot="1">
      <c r="A1403" s="80"/>
      <c r="B1403" s="60">
        <f t="shared" si="47"/>
        <v>45195</v>
      </c>
      <c r="C1403" s="67" t="str">
        <f t="shared" si="48"/>
        <v>mardi</v>
      </c>
    </row>
    <row r="1404" spans="1:8" thickBot="1">
      <c r="A1404" s="80"/>
      <c r="B1404" s="60">
        <f t="shared" si="47"/>
        <v>45196</v>
      </c>
      <c r="C1404" s="67" t="str">
        <f t="shared" si="48"/>
        <v>mercredi</v>
      </c>
    </row>
    <row r="1405" spans="1:8" thickBot="1">
      <c r="A1405" s="80"/>
      <c r="B1405" s="60">
        <f t="shared" si="47"/>
        <v>45197</v>
      </c>
      <c r="C1405" s="67" t="str">
        <f t="shared" si="48"/>
        <v>jeudi</v>
      </c>
    </row>
    <row r="1406" spans="1:8" thickBot="1">
      <c r="A1406" s="80"/>
      <c r="B1406" s="60">
        <f t="shared" si="47"/>
        <v>45198</v>
      </c>
      <c r="C1406" s="67" t="str">
        <f t="shared" si="48"/>
        <v>vendredi</v>
      </c>
    </row>
    <row r="1407" spans="1:8" thickBot="1">
      <c r="A1407" s="80"/>
      <c r="B1407" s="60">
        <f t="shared" si="47"/>
        <v>45199</v>
      </c>
      <c r="C1407" s="67" t="str">
        <f t="shared" si="48"/>
        <v>samedi</v>
      </c>
    </row>
    <row r="1408" spans="1:8" thickBot="1">
      <c r="A1408" s="80"/>
      <c r="B1408" s="60">
        <f t="shared" si="47"/>
        <v>45200</v>
      </c>
      <c r="C1408" s="67" t="str">
        <f t="shared" si="48"/>
        <v>dimanche</v>
      </c>
    </row>
    <row r="1409" spans="1:8" thickBot="1">
      <c r="A1409" s="80"/>
      <c r="B1409" s="60">
        <f t="shared" si="47"/>
        <v>45201</v>
      </c>
      <c r="C1409" s="67" t="str">
        <f t="shared" si="48"/>
        <v>lundi</v>
      </c>
    </row>
    <row r="1410" spans="1:8" thickBot="1">
      <c r="A1410" s="80"/>
      <c r="B1410" s="60">
        <f t="shared" si="47"/>
        <v>45202</v>
      </c>
      <c r="C1410" s="67" t="str">
        <f t="shared" si="48"/>
        <v>mardi</v>
      </c>
    </row>
    <row r="1411" spans="1:8" thickBot="1">
      <c r="A1411" s="80"/>
      <c r="B1411" s="60">
        <f t="shared" si="47"/>
        <v>45203</v>
      </c>
      <c r="C1411" s="67" t="str">
        <f t="shared" si="48"/>
        <v>mercredi</v>
      </c>
    </row>
    <row r="1412" spans="1:8" thickBot="1">
      <c r="A1412" s="80"/>
      <c r="B1412" s="60">
        <f t="shared" ref="B1412:B1475" si="49">IF(B1411="","",B1411+1)</f>
        <v>45204</v>
      </c>
      <c r="C1412" s="67" t="str">
        <f t="shared" si="48"/>
        <v>jeudi</v>
      </c>
    </row>
    <row r="1413" spans="1:8" thickBot="1">
      <c r="A1413" s="80"/>
      <c r="B1413" s="60">
        <f t="shared" si="49"/>
        <v>45205</v>
      </c>
      <c r="C1413" s="67" t="str">
        <f t="shared" si="48"/>
        <v>vendredi</v>
      </c>
    </row>
    <row r="1414" spans="1:8" thickBot="1">
      <c r="A1414" s="80"/>
      <c r="B1414" s="60">
        <f t="shared" si="49"/>
        <v>45206</v>
      </c>
      <c r="C1414" s="67" t="str">
        <f t="shared" si="48"/>
        <v>samedi</v>
      </c>
    </row>
    <row r="1415" spans="1:8" s="63" customFormat="1" thickBot="1">
      <c r="A1415" s="80"/>
      <c r="B1415" s="62">
        <f t="shared" si="49"/>
        <v>45207</v>
      </c>
      <c r="C1415" s="68" t="str">
        <f t="shared" si="48"/>
        <v>dimanche</v>
      </c>
      <c r="F1415" s="85"/>
      <c r="G1415" s="85"/>
      <c r="H1415" s="82"/>
    </row>
    <row r="1416" spans="1:8" ht="16.5" thickTop="1" thickBot="1">
      <c r="A1416" s="80"/>
      <c r="B1416" s="64">
        <f t="shared" si="49"/>
        <v>45208</v>
      </c>
      <c r="C1416" s="66" t="str">
        <f t="shared" si="48"/>
        <v>lundi</v>
      </c>
    </row>
    <row r="1417" spans="1:8" thickBot="1">
      <c r="A1417" s="80"/>
      <c r="B1417" s="60">
        <f t="shared" si="49"/>
        <v>45209</v>
      </c>
      <c r="C1417" s="67" t="str">
        <f t="shared" si="48"/>
        <v>mardi</v>
      </c>
    </row>
    <row r="1418" spans="1:8" thickBot="1">
      <c r="A1418" s="80"/>
      <c r="B1418" s="60">
        <f t="shared" si="49"/>
        <v>45210</v>
      </c>
      <c r="C1418" s="67" t="str">
        <f t="shared" si="48"/>
        <v>mercredi</v>
      </c>
    </row>
    <row r="1419" spans="1:8" thickBot="1">
      <c r="A1419" s="80"/>
      <c r="B1419" s="60">
        <f t="shared" si="49"/>
        <v>45211</v>
      </c>
      <c r="C1419" s="67" t="str">
        <f t="shared" si="48"/>
        <v>jeudi</v>
      </c>
    </row>
    <row r="1420" spans="1:8" thickBot="1">
      <c r="A1420" s="80"/>
      <c r="B1420" s="60">
        <f t="shared" si="49"/>
        <v>45212</v>
      </c>
      <c r="C1420" s="67" t="str">
        <f t="shared" si="48"/>
        <v>vendredi</v>
      </c>
    </row>
    <row r="1421" spans="1:8" thickBot="1">
      <c r="A1421" s="80"/>
      <c r="B1421" s="60">
        <f t="shared" si="49"/>
        <v>45213</v>
      </c>
      <c r="C1421" s="67" t="str">
        <f t="shared" si="48"/>
        <v>samedi</v>
      </c>
    </row>
    <row r="1422" spans="1:8" thickBot="1">
      <c r="A1422" s="80"/>
      <c r="B1422" s="60">
        <f t="shared" si="49"/>
        <v>45214</v>
      </c>
      <c r="C1422" s="67" t="str">
        <f t="shared" si="48"/>
        <v>dimanche</v>
      </c>
    </row>
    <row r="1423" spans="1:8" thickBot="1">
      <c r="A1423" s="80"/>
      <c r="B1423" s="60">
        <f t="shared" si="49"/>
        <v>45215</v>
      </c>
      <c r="C1423" s="67" t="str">
        <f t="shared" si="48"/>
        <v>lundi</v>
      </c>
    </row>
    <row r="1424" spans="1:8" thickBot="1">
      <c r="A1424" s="80"/>
      <c r="B1424" s="60">
        <f t="shared" si="49"/>
        <v>45216</v>
      </c>
      <c r="C1424" s="67" t="str">
        <f t="shared" si="48"/>
        <v>mardi</v>
      </c>
    </row>
    <row r="1425" spans="1:8" thickBot="1">
      <c r="A1425" s="80"/>
      <c r="B1425" s="60">
        <f t="shared" si="49"/>
        <v>45217</v>
      </c>
      <c r="C1425" s="67" t="str">
        <f t="shared" si="48"/>
        <v>mercredi</v>
      </c>
    </row>
    <row r="1426" spans="1:8" thickBot="1">
      <c r="A1426" s="80"/>
      <c r="B1426" s="60">
        <f t="shared" si="49"/>
        <v>45218</v>
      </c>
      <c r="C1426" s="67" t="str">
        <f t="shared" si="48"/>
        <v>jeudi</v>
      </c>
    </row>
    <row r="1427" spans="1:8" thickBot="1">
      <c r="A1427" s="80"/>
      <c r="B1427" s="60">
        <f t="shared" si="49"/>
        <v>45219</v>
      </c>
      <c r="C1427" s="67" t="str">
        <f t="shared" si="48"/>
        <v>vendredi</v>
      </c>
    </row>
    <row r="1428" spans="1:8" thickBot="1">
      <c r="A1428" s="80"/>
      <c r="B1428" s="60">
        <f t="shared" si="49"/>
        <v>45220</v>
      </c>
      <c r="C1428" s="67" t="str">
        <f t="shared" si="48"/>
        <v>samedi</v>
      </c>
    </row>
    <row r="1429" spans="1:8" s="63" customFormat="1" thickBot="1">
      <c r="A1429" s="80"/>
      <c r="B1429" s="62">
        <f t="shared" si="49"/>
        <v>45221</v>
      </c>
      <c r="C1429" s="68" t="str">
        <f t="shared" si="48"/>
        <v>dimanche</v>
      </c>
      <c r="F1429" s="85"/>
      <c r="G1429" s="85"/>
      <c r="H1429" s="82"/>
    </row>
    <row r="1430" spans="1:8" ht="16.5" thickTop="1" thickBot="1">
      <c r="A1430" s="80"/>
      <c r="B1430" s="64">
        <f t="shared" si="49"/>
        <v>45222</v>
      </c>
      <c r="C1430" s="66" t="str">
        <f t="shared" si="48"/>
        <v>lundi</v>
      </c>
    </row>
    <row r="1431" spans="1:8" thickBot="1">
      <c r="A1431" s="80"/>
      <c r="B1431" s="60">
        <f t="shared" si="49"/>
        <v>45223</v>
      </c>
      <c r="C1431" s="67" t="str">
        <f t="shared" si="48"/>
        <v>mardi</v>
      </c>
    </row>
    <row r="1432" spans="1:8" thickBot="1">
      <c r="A1432" s="80"/>
      <c r="B1432" s="60">
        <f t="shared" si="49"/>
        <v>45224</v>
      </c>
      <c r="C1432" s="67" t="str">
        <f t="shared" si="48"/>
        <v>mercredi</v>
      </c>
    </row>
    <row r="1433" spans="1:8" thickBot="1">
      <c r="A1433" s="80"/>
      <c r="B1433" s="60">
        <f t="shared" si="49"/>
        <v>45225</v>
      </c>
      <c r="C1433" s="67" t="str">
        <f t="shared" si="48"/>
        <v>jeudi</v>
      </c>
    </row>
    <row r="1434" spans="1:8" thickBot="1">
      <c r="A1434" s="80"/>
      <c r="B1434" s="60">
        <f t="shared" si="49"/>
        <v>45226</v>
      </c>
      <c r="C1434" s="67" t="str">
        <f t="shared" si="48"/>
        <v>vendredi</v>
      </c>
    </row>
    <row r="1435" spans="1:8" thickBot="1">
      <c r="A1435" s="80"/>
      <c r="B1435" s="60">
        <f t="shared" si="49"/>
        <v>45227</v>
      </c>
      <c r="C1435" s="67" t="str">
        <f t="shared" si="48"/>
        <v>samedi</v>
      </c>
    </row>
    <row r="1436" spans="1:8" thickBot="1">
      <c r="A1436" s="80"/>
      <c r="B1436" s="60">
        <f t="shared" si="49"/>
        <v>45228</v>
      </c>
      <c r="C1436" s="67" t="str">
        <f t="shared" si="48"/>
        <v>dimanche</v>
      </c>
    </row>
    <row r="1437" spans="1:8" thickBot="1">
      <c r="A1437" s="80"/>
      <c r="B1437" s="60">
        <f t="shared" si="49"/>
        <v>45229</v>
      </c>
      <c r="C1437" s="67" t="str">
        <f t="shared" si="48"/>
        <v>lundi</v>
      </c>
    </row>
    <row r="1438" spans="1:8" thickBot="1">
      <c r="A1438" s="80"/>
      <c r="B1438" s="60">
        <f t="shared" si="49"/>
        <v>45230</v>
      </c>
      <c r="C1438" s="67" t="str">
        <f t="shared" ref="C1438:C1501" si="50">IF(B1438="","",TEXT(B1438,"jjjj"))</f>
        <v>mardi</v>
      </c>
    </row>
    <row r="1439" spans="1:8" thickBot="1">
      <c r="A1439" s="80"/>
      <c r="B1439" s="60">
        <f t="shared" si="49"/>
        <v>45231</v>
      </c>
      <c r="C1439" s="67" t="str">
        <f t="shared" si="50"/>
        <v>mercredi</v>
      </c>
    </row>
    <row r="1440" spans="1:8" thickBot="1">
      <c r="A1440" s="80"/>
      <c r="B1440" s="60">
        <f t="shared" si="49"/>
        <v>45232</v>
      </c>
      <c r="C1440" s="67" t="str">
        <f t="shared" si="50"/>
        <v>jeudi</v>
      </c>
    </row>
    <row r="1441" spans="1:8" thickBot="1">
      <c r="A1441" s="80"/>
      <c r="B1441" s="60">
        <f t="shared" si="49"/>
        <v>45233</v>
      </c>
      <c r="C1441" s="67" t="str">
        <f t="shared" si="50"/>
        <v>vendredi</v>
      </c>
    </row>
    <row r="1442" spans="1:8" thickBot="1">
      <c r="A1442" s="80"/>
      <c r="B1442" s="60">
        <f t="shared" si="49"/>
        <v>45234</v>
      </c>
      <c r="C1442" s="67" t="str">
        <f t="shared" si="50"/>
        <v>samedi</v>
      </c>
    </row>
    <row r="1443" spans="1:8" s="63" customFormat="1" thickBot="1">
      <c r="A1443" s="80"/>
      <c r="B1443" s="62">
        <f t="shared" si="49"/>
        <v>45235</v>
      </c>
      <c r="C1443" s="68" t="str">
        <f t="shared" si="50"/>
        <v>dimanche</v>
      </c>
      <c r="F1443" s="85"/>
      <c r="G1443" s="85"/>
      <c r="H1443" s="82"/>
    </row>
    <row r="1444" spans="1:8" ht="16.5" thickTop="1" thickBot="1">
      <c r="A1444" s="80"/>
      <c r="B1444" s="64">
        <f t="shared" si="49"/>
        <v>45236</v>
      </c>
      <c r="C1444" s="66" t="str">
        <f t="shared" si="50"/>
        <v>lundi</v>
      </c>
    </row>
    <row r="1445" spans="1:8" thickBot="1">
      <c r="A1445" s="80"/>
      <c r="B1445" s="60">
        <f t="shared" si="49"/>
        <v>45237</v>
      </c>
      <c r="C1445" s="67" t="str">
        <f t="shared" si="50"/>
        <v>mardi</v>
      </c>
    </row>
    <row r="1446" spans="1:8" thickBot="1">
      <c r="A1446" s="80"/>
      <c r="B1446" s="60">
        <f t="shared" si="49"/>
        <v>45238</v>
      </c>
      <c r="C1446" s="67" t="str">
        <f t="shared" si="50"/>
        <v>mercredi</v>
      </c>
    </row>
    <row r="1447" spans="1:8" thickBot="1">
      <c r="A1447" s="80"/>
      <c r="B1447" s="60">
        <f t="shared" si="49"/>
        <v>45239</v>
      </c>
      <c r="C1447" s="67" t="str">
        <f t="shared" si="50"/>
        <v>jeudi</v>
      </c>
    </row>
    <row r="1448" spans="1:8" thickBot="1">
      <c r="A1448" s="80"/>
      <c r="B1448" s="60">
        <f t="shared" si="49"/>
        <v>45240</v>
      </c>
      <c r="C1448" s="67" t="str">
        <f t="shared" si="50"/>
        <v>vendredi</v>
      </c>
    </row>
    <row r="1449" spans="1:8" thickBot="1">
      <c r="A1449" s="80"/>
      <c r="B1449" s="60">
        <f t="shared" si="49"/>
        <v>45241</v>
      </c>
      <c r="C1449" s="67" t="str">
        <f t="shared" si="50"/>
        <v>samedi</v>
      </c>
    </row>
    <row r="1450" spans="1:8" thickBot="1">
      <c r="A1450" s="80"/>
      <c r="B1450" s="60">
        <f t="shared" si="49"/>
        <v>45242</v>
      </c>
      <c r="C1450" s="67" t="str">
        <f t="shared" si="50"/>
        <v>dimanche</v>
      </c>
    </row>
    <row r="1451" spans="1:8" thickBot="1">
      <c r="A1451" s="80"/>
      <c r="B1451" s="60">
        <f t="shared" si="49"/>
        <v>45243</v>
      </c>
      <c r="C1451" s="67" t="str">
        <f t="shared" si="50"/>
        <v>lundi</v>
      </c>
    </row>
    <row r="1452" spans="1:8" thickBot="1">
      <c r="A1452" s="80"/>
      <c r="B1452" s="60">
        <f t="shared" si="49"/>
        <v>45244</v>
      </c>
      <c r="C1452" s="67" t="str">
        <f t="shared" si="50"/>
        <v>mardi</v>
      </c>
    </row>
    <row r="1453" spans="1:8" thickBot="1">
      <c r="A1453" s="80"/>
      <c r="B1453" s="60">
        <f t="shared" si="49"/>
        <v>45245</v>
      </c>
      <c r="C1453" s="67" t="str">
        <f t="shared" si="50"/>
        <v>mercredi</v>
      </c>
    </row>
    <row r="1454" spans="1:8" thickBot="1">
      <c r="A1454" s="80"/>
      <c r="B1454" s="60">
        <f t="shared" si="49"/>
        <v>45246</v>
      </c>
      <c r="C1454" s="67" t="str">
        <f t="shared" si="50"/>
        <v>jeudi</v>
      </c>
    </row>
    <row r="1455" spans="1:8" thickBot="1">
      <c r="A1455" s="80"/>
      <c r="B1455" s="60">
        <f t="shared" si="49"/>
        <v>45247</v>
      </c>
      <c r="C1455" s="67" t="str">
        <f t="shared" si="50"/>
        <v>vendredi</v>
      </c>
    </row>
    <row r="1456" spans="1:8" thickBot="1">
      <c r="A1456" s="80"/>
      <c r="B1456" s="60">
        <f t="shared" si="49"/>
        <v>45248</v>
      </c>
      <c r="C1456" s="67" t="str">
        <f t="shared" si="50"/>
        <v>samedi</v>
      </c>
    </row>
    <row r="1457" spans="1:8" s="63" customFormat="1" thickBot="1">
      <c r="A1457" s="80"/>
      <c r="B1457" s="62">
        <f t="shared" si="49"/>
        <v>45249</v>
      </c>
      <c r="C1457" s="68" t="str">
        <f t="shared" si="50"/>
        <v>dimanche</v>
      </c>
      <c r="F1457" s="85"/>
      <c r="G1457" s="85"/>
      <c r="H1457" s="82"/>
    </row>
    <row r="1458" spans="1:8" ht="16.5" thickTop="1" thickBot="1">
      <c r="A1458" s="80"/>
      <c r="B1458" s="64">
        <f t="shared" si="49"/>
        <v>45250</v>
      </c>
      <c r="C1458" s="66" t="str">
        <f t="shared" si="50"/>
        <v>lundi</v>
      </c>
    </row>
    <row r="1459" spans="1:8" thickBot="1">
      <c r="A1459" s="80"/>
      <c r="B1459" s="60">
        <f t="shared" si="49"/>
        <v>45251</v>
      </c>
      <c r="C1459" s="67" t="str">
        <f t="shared" si="50"/>
        <v>mardi</v>
      </c>
    </row>
    <row r="1460" spans="1:8" thickBot="1">
      <c r="A1460" s="80"/>
      <c r="B1460" s="60">
        <f t="shared" si="49"/>
        <v>45252</v>
      </c>
      <c r="C1460" s="67" t="str">
        <f t="shared" si="50"/>
        <v>mercredi</v>
      </c>
    </row>
    <row r="1461" spans="1:8" thickBot="1">
      <c r="A1461" s="80"/>
      <c r="B1461" s="60">
        <f t="shared" si="49"/>
        <v>45253</v>
      </c>
      <c r="C1461" s="67" t="str">
        <f t="shared" si="50"/>
        <v>jeudi</v>
      </c>
    </row>
    <row r="1462" spans="1:8" thickBot="1">
      <c r="A1462" s="80"/>
      <c r="B1462" s="60">
        <f t="shared" si="49"/>
        <v>45254</v>
      </c>
      <c r="C1462" s="67" t="str">
        <f t="shared" si="50"/>
        <v>vendredi</v>
      </c>
    </row>
    <row r="1463" spans="1:8" thickBot="1">
      <c r="A1463" s="80"/>
      <c r="B1463" s="60">
        <f t="shared" si="49"/>
        <v>45255</v>
      </c>
      <c r="C1463" s="67" t="str">
        <f t="shared" si="50"/>
        <v>samedi</v>
      </c>
    </row>
    <row r="1464" spans="1:8" thickBot="1">
      <c r="A1464" s="80"/>
      <c r="B1464" s="60">
        <f t="shared" si="49"/>
        <v>45256</v>
      </c>
      <c r="C1464" s="67" t="str">
        <f t="shared" si="50"/>
        <v>dimanche</v>
      </c>
    </row>
    <row r="1465" spans="1:8" thickBot="1">
      <c r="A1465" s="80"/>
      <c r="B1465" s="60">
        <f t="shared" si="49"/>
        <v>45257</v>
      </c>
      <c r="C1465" s="67" t="str">
        <f t="shared" si="50"/>
        <v>lundi</v>
      </c>
    </row>
    <row r="1466" spans="1:8" thickBot="1">
      <c r="A1466" s="80"/>
      <c r="B1466" s="60">
        <f t="shared" si="49"/>
        <v>45258</v>
      </c>
      <c r="C1466" s="67" t="str">
        <f t="shared" si="50"/>
        <v>mardi</v>
      </c>
    </row>
    <row r="1467" spans="1:8" thickBot="1">
      <c r="A1467" s="80"/>
      <c r="B1467" s="60">
        <f t="shared" si="49"/>
        <v>45259</v>
      </c>
      <c r="C1467" s="67" t="str">
        <f t="shared" si="50"/>
        <v>mercredi</v>
      </c>
    </row>
    <row r="1468" spans="1:8" thickBot="1">
      <c r="A1468" s="80"/>
      <c r="B1468" s="60">
        <f t="shared" si="49"/>
        <v>45260</v>
      </c>
      <c r="C1468" s="67" t="str">
        <f t="shared" si="50"/>
        <v>jeudi</v>
      </c>
    </row>
    <row r="1469" spans="1:8" thickBot="1">
      <c r="A1469" s="80"/>
      <c r="B1469" s="60">
        <f t="shared" si="49"/>
        <v>45261</v>
      </c>
      <c r="C1469" s="67" t="str">
        <f t="shared" si="50"/>
        <v>vendredi</v>
      </c>
    </row>
    <row r="1470" spans="1:8" thickBot="1">
      <c r="A1470" s="80"/>
      <c r="B1470" s="60">
        <f t="shared" si="49"/>
        <v>45262</v>
      </c>
      <c r="C1470" s="67" t="str">
        <f t="shared" si="50"/>
        <v>samedi</v>
      </c>
    </row>
    <row r="1471" spans="1:8" s="63" customFormat="1" thickBot="1">
      <c r="A1471" s="80"/>
      <c r="B1471" s="62">
        <f t="shared" si="49"/>
        <v>45263</v>
      </c>
      <c r="C1471" s="68" t="str">
        <f t="shared" si="50"/>
        <v>dimanche</v>
      </c>
      <c r="F1471" s="85"/>
      <c r="G1471" s="85"/>
      <c r="H1471" s="82"/>
    </row>
    <row r="1472" spans="1:8" ht="16.5" thickTop="1" thickBot="1">
      <c r="A1472" s="80"/>
      <c r="B1472" s="64">
        <f t="shared" si="49"/>
        <v>45264</v>
      </c>
      <c r="C1472" s="66" t="str">
        <f t="shared" si="50"/>
        <v>lundi</v>
      </c>
    </row>
    <row r="1473" spans="1:8" thickBot="1">
      <c r="A1473" s="80"/>
      <c r="B1473" s="60">
        <f t="shared" si="49"/>
        <v>45265</v>
      </c>
      <c r="C1473" s="67" t="str">
        <f t="shared" si="50"/>
        <v>mardi</v>
      </c>
    </row>
    <row r="1474" spans="1:8" thickBot="1">
      <c r="A1474" s="80"/>
      <c r="B1474" s="60">
        <f t="shared" si="49"/>
        <v>45266</v>
      </c>
      <c r="C1474" s="67" t="str">
        <f t="shared" si="50"/>
        <v>mercredi</v>
      </c>
    </row>
    <row r="1475" spans="1:8" thickBot="1">
      <c r="A1475" s="80"/>
      <c r="B1475" s="60">
        <f t="shared" si="49"/>
        <v>45267</v>
      </c>
      <c r="C1475" s="67" t="str">
        <f t="shared" si="50"/>
        <v>jeudi</v>
      </c>
    </row>
    <row r="1476" spans="1:8" thickBot="1">
      <c r="A1476" s="80"/>
      <c r="B1476" s="60">
        <f t="shared" ref="B1476:B1539" si="51">IF(B1475="","",B1475+1)</f>
        <v>45268</v>
      </c>
      <c r="C1476" s="67" t="str">
        <f t="shared" si="50"/>
        <v>vendredi</v>
      </c>
    </row>
    <row r="1477" spans="1:8" thickBot="1">
      <c r="A1477" s="80"/>
      <c r="B1477" s="60">
        <f t="shared" si="51"/>
        <v>45269</v>
      </c>
      <c r="C1477" s="67" t="str">
        <f t="shared" si="50"/>
        <v>samedi</v>
      </c>
    </row>
    <row r="1478" spans="1:8" thickBot="1">
      <c r="A1478" s="80"/>
      <c r="B1478" s="60">
        <f t="shared" si="51"/>
        <v>45270</v>
      </c>
      <c r="C1478" s="67" t="str">
        <f t="shared" si="50"/>
        <v>dimanche</v>
      </c>
    </row>
    <row r="1479" spans="1:8" thickBot="1">
      <c r="A1479" s="80"/>
      <c r="B1479" s="60">
        <f t="shared" si="51"/>
        <v>45271</v>
      </c>
      <c r="C1479" s="67" t="str">
        <f t="shared" si="50"/>
        <v>lundi</v>
      </c>
    </row>
    <row r="1480" spans="1:8" thickBot="1">
      <c r="A1480" s="80"/>
      <c r="B1480" s="60">
        <f t="shared" si="51"/>
        <v>45272</v>
      </c>
      <c r="C1480" s="67" t="str">
        <f t="shared" si="50"/>
        <v>mardi</v>
      </c>
    </row>
    <row r="1481" spans="1:8" thickBot="1">
      <c r="A1481" s="80"/>
      <c r="B1481" s="60">
        <f t="shared" si="51"/>
        <v>45273</v>
      </c>
      <c r="C1481" s="67" t="str">
        <f t="shared" si="50"/>
        <v>mercredi</v>
      </c>
    </row>
    <row r="1482" spans="1:8" thickBot="1">
      <c r="A1482" s="80"/>
      <c r="B1482" s="60">
        <f t="shared" si="51"/>
        <v>45274</v>
      </c>
      <c r="C1482" s="67" t="str">
        <f t="shared" si="50"/>
        <v>jeudi</v>
      </c>
    </row>
    <row r="1483" spans="1:8" thickBot="1">
      <c r="A1483" s="80"/>
      <c r="B1483" s="60">
        <f t="shared" si="51"/>
        <v>45275</v>
      </c>
      <c r="C1483" s="67" t="str">
        <f t="shared" si="50"/>
        <v>vendredi</v>
      </c>
    </row>
    <row r="1484" spans="1:8" thickBot="1">
      <c r="A1484" s="80"/>
      <c r="B1484" s="60">
        <f t="shared" si="51"/>
        <v>45276</v>
      </c>
      <c r="C1484" s="67" t="str">
        <f t="shared" si="50"/>
        <v>samedi</v>
      </c>
    </row>
    <row r="1485" spans="1:8" s="63" customFormat="1" thickBot="1">
      <c r="A1485" s="80"/>
      <c r="B1485" s="62">
        <f t="shared" si="51"/>
        <v>45277</v>
      </c>
      <c r="C1485" s="68" t="str">
        <f t="shared" si="50"/>
        <v>dimanche</v>
      </c>
      <c r="F1485" s="85"/>
      <c r="G1485" s="85"/>
      <c r="H1485" s="82"/>
    </row>
    <row r="1486" spans="1:8" ht="16.5" thickTop="1" thickBot="1">
      <c r="A1486" s="80"/>
      <c r="B1486" s="64">
        <f t="shared" si="51"/>
        <v>45278</v>
      </c>
      <c r="C1486" s="66" t="str">
        <f t="shared" si="50"/>
        <v>lundi</v>
      </c>
    </row>
    <row r="1487" spans="1:8" thickBot="1">
      <c r="A1487" s="80"/>
      <c r="B1487" s="60">
        <f t="shared" si="51"/>
        <v>45279</v>
      </c>
      <c r="C1487" s="67" t="str">
        <f t="shared" si="50"/>
        <v>mardi</v>
      </c>
    </row>
    <row r="1488" spans="1:8" thickBot="1">
      <c r="A1488" s="80"/>
      <c r="B1488" s="60">
        <f t="shared" si="51"/>
        <v>45280</v>
      </c>
      <c r="C1488" s="67" t="str">
        <f t="shared" si="50"/>
        <v>mercredi</v>
      </c>
    </row>
    <row r="1489" spans="1:8" thickBot="1">
      <c r="A1489" s="80"/>
      <c r="B1489" s="60">
        <f t="shared" si="51"/>
        <v>45281</v>
      </c>
      <c r="C1489" s="67" t="str">
        <f t="shared" si="50"/>
        <v>jeudi</v>
      </c>
    </row>
    <row r="1490" spans="1:8" thickBot="1">
      <c r="A1490" s="80"/>
      <c r="B1490" s="60">
        <f t="shared" si="51"/>
        <v>45282</v>
      </c>
      <c r="C1490" s="67" t="str">
        <f t="shared" si="50"/>
        <v>vendredi</v>
      </c>
    </row>
    <row r="1491" spans="1:8" thickBot="1">
      <c r="A1491" s="80"/>
      <c r="B1491" s="60">
        <f t="shared" si="51"/>
        <v>45283</v>
      </c>
      <c r="C1491" s="67" t="str">
        <f t="shared" si="50"/>
        <v>samedi</v>
      </c>
    </row>
    <row r="1492" spans="1:8" thickBot="1">
      <c r="A1492" s="80"/>
      <c r="B1492" s="60">
        <f t="shared" si="51"/>
        <v>45284</v>
      </c>
      <c r="C1492" s="67" t="str">
        <f t="shared" si="50"/>
        <v>dimanche</v>
      </c>
    </row>
    <row r="1493" spans="1:8" thickBot="1">
      <c r="A1493" s="80"/>
      <c r="B1493" s="60">
        <f t="shared" si="51"/>
        <v>45285</v>
      </c>
      <c r="C1493" s="67" t="str">
        <f t="shared" si="50"/>
        <v>lundi</v>
      </c>
    </row>
    <row r="1494" spans="1:8" thickBot="1">
      <c r="A1494" s="80"/>
      <c r="B1494" s="60">
        <f t="shared" si="51"/>
        <v>45286</v>
      </c>
      <c r="C1494" s="67" t="str">
        <f t="shared" si="50"/>
        <v>mardi</v>
      </c>
    </row>
    <row r="1495" spans="1:8" thickBot="1">
      <c r="A1495" s="80"/>
      <c r="B1495" s="60">
        <f t="shared" si="51"/>
        <v>45287</v>
      </c>
      <c r="C1495" s="67" t="str">
        <f t="shared" si="50"/>
        <v>mercredi</v>
      </c>
    </row>
    <row r="1496" spans="1:8" thickBot="1">
      <c r="A1496" s="80"/>
      <c r="B1496" s="60">
        <f t="shared" si="51"/>
        <v>45288</v>
      </c>
      <c r="C1496" s="67" t="str">
        <f t="shared" si="50"/>
        <v>jeudi</v>
      </c>
    </row>
    <row r="1497" spans="1:8" thickBot="1">
      <c r="A1497" s="80"/>
      <c r="B1497" s="60">
        <f t="shared" si="51"/>
        <v>45289</v>
      </c>
      <c r="C1497" s="67" t="str">
        <f t="shared" si="50"/>
        <v>vendredi</v>
      </c>
    </row>
    <row r="1498" spans="1:8" thickBot="1">
      <c r="A1498" s="80"/>
      <c r="B1498" s="60">
        <f t="shared" si="51"/>
        <v>45290</v>
      </c>
      <c r="C1498" s="67" t="str">
        <f t="shared" si="50"/>
        <v>samedi</v>
      </c>
    </row>
    <row r="1499" spans="1:8" s="63" customFormat="1" thickBot="1">
      <c r="A1499" s="80"/>
      <c r="B1499" s="62">
        <f t="shared" si="51"/>
        <v>45291</v>
      </c>
      <c r="C1499" s="68" t="str">
        <f t="shared" si="50"/>
        <v>dimanche</v>
      </c>
      <c r="F1499" s="85"/>
      <c r="G1499" s="85"/>
      <c r="H1499" s="82"/>
    </row>
    <row r="1500" spans="1:8" ht="16.5" thickTop="1" thickBot="1">
      <c r="A1500" s="80"/>
      <c r="B1500" s="64">
        <f t="shared" si="51"/>
        <v>45292</v>
      </c>
      <c r="C1500" s="66" t="str">
        <f t="shared" si="50"/>
        <v>lundi</v>
      </c>
    </row>
    <row r="1501" spans="1:8" thickBot="1">
      <c r="A1501" s="80"/>
      <c r="B1501" s="60">
        <f t="shared" si="51"/>
        <v>45293</v>
      </c>
      <c r="C1501" s="67" t="str">
        <f t="shared" si="50"/>
        <v>mardi</v>
      </c>
    </row>
    <row r="1502" spans="1:8" thickBot="1">
      <c r="A1502" s="80"/>
      <c r="B1502" s="60">
        <f t="shared" si="51"/>
        <v>45294</v>
      </c>
      <c r="C1502" s="67" t="str">
        <f t="shared" ref="C1502:C1565" si="52">IF(B1502="","",TEXT(B1502,"jjjj"))</f>
        <v>mercredi</v>
      </c>
    </row>
    <row r="1503" spans="1:8" thickBot="1">
      <c r="A1503" s="80"/>
      <c r="B1503" s="60">
        <f t="shared" si="51"/>
        <v>45295</v>
      </c>
      <c r="C1503" s="67" t="str">
        <f t="shared" si="52"/>
        <v>jeudi</v>
      </c>
    </row>
    <row r="1504" spans="1:8" thickBot="1">
      <c r="A1504" s="80"/>
      <c r="B1504" s="60">
        <f t="shared" si="51"/>
        <v>45296</v>
      </c>
      <c r="C1504" s="67" t="str">
        <f t="shared" si="52"/>
        <v>vendredi</v>
      </c>
    </row>
    <row r="1505" spans="1:8" thickBot="1">
      <c r="A1505" s="80"/>
      <c r="B1505" s="60">
        <f t="shared" si="51"/>
        <v>45297</v>
      </c>
      <c r="C1505" s="67" t="str">
        <f t="shared" si="52"/>
        <v>samedi</v>
      </c>
    </row>
    <row r="1506" spans="1:8" thickBot="1">
      <c r="A1506" s="80"/>
      <c r="B1506" s="60">
        <f t="shared" si="51"/>
        <v>45298</v>
      </c>
      <c r="C1506" s="67" t="str">
        <f t="shared" si="52"/>
        <v>dimanche</v>
      </c>
    </row>
    <row r="1507" spans="1:8" thickBot="1">
      <c r="A1507" s="80"/>
      <c r="B1507" s="60">
        <f t="shared" si="51"/>
        <v>45299</v>
      </c>
      <c r="C1507" s="67" t="str">
        <f t="shared" si="52"/>
        <v>lundi</v>
      </c>
    </row>
    <row r="1508" spans="1:8" thickBot="1">
      <c r="A1508" s="80"/>
      <c r="B1508" s="60">
        <f t="shared" si="51"/>
        <v>45300</v>
      </c>
      <c r="C1508" s="67" t="str">
        <f t="shared" si="52"/>
        <v>mardi</v>
      </c>
    </row>
    <row r="1509" spans="1:8" thickBot="1">
      <c r="A1509" s="80"/>
      <c r="B1509" s="60">
        <f t="shared" si="51"/>
        <v>45301</v>
      </c>
      <c r="C1509" s="67" t="str">
        <f t="shared" si="52"/>
        <v>mercredi</v>
      </c>
    </row>
    <row r="1510" spans="1:8" thickBot="1">
      <c r="A1510" s="80"/>
      <c r="B1510" s="60">
        <f t="shared" si="51"/>
        <v>45302</v>
      </c>
      <c r="C1510" s="67" t="str">
        <f t="shared" si="52"/>
        <v>jeudi</v>
      </c>
    </row>
    <row r="1511" spans="1:8" thickBot="1">
      <c r="A1511" s="80"/>
      <c r="B1511" s="60">
        <f t="shared" si="51"/>
        <v>45303</v>
      </c>
      <c r="C1511" s="67" t="str">
        <f t="shared" si="52"/>
        <v>vendredi</v>
      </c>
    </row>
    <row r="1512" spans="1:8" thickBot="1">
      <c r="A1512" s="80"/>
      <c r="B1512" s="60">
        <f t="shared" si="51"/>
        <v>45304</v>
      </c>
      <c r="C1512" s="67" t="str">
        <f t="shared" si="52"/>
        <v>samedi</v>
      </c>
    </row>
    <row r="1513" spans="1:8" s="63" customFormat="1" thickBot="1">
      <c r="A1513" s="80"/>
      <c r="B1513" s="62">
        <f t="shared" si="51"/>
        <v>45305</v>
      </c>
      <c r="C1513" s="68" t="str">
        <f t="shared" si="52"/>
        <v>dimanche</v>
      </c>
      <c r="F1513" s="85"/>
      <c r="G1513" s="85"/>
      <c r="H1513" s="82"/>
    </row>
    <row r="1514" spans="1:8" ht="16.5" thickTop="1" thickBot="1">
      <c r="A1514" s="80"/>
      <c r="B1514" s="64">
        <f t="shared" si="51"/>
        <v>45306</v>
      </c>
      <c r="C1514" s="66" t="str">
        <f t="shared" si="52"/>
        <v>lundi</v>
      </c>
    </row>
    <row r="1515" spans="1:8" thickBot="1">
      <c r="A1515" s="80"/>
      <c r="B1515" s="60">
        <f t="shared" si="51"/>
        <v>45307</v>
      </c>
      <c r="C1515" s="67" t="str">
        <f t="shared" si="52"/>
        <v>mardi</v>
      </c>
    </row>
    <row r="1516" spans="1:8" thickBot="1">
      <c r="A1516" s="80"/>
      <c r="B1516" s="60">
        <f t="shared" si="51"/>
        <v>45308</v>
      </c>
      <c r="C1516" s="67" t="str">
        <f t="shared" si="52"/>
        <v>mercredi</v>
      </c>
    </row>
    <row r="1517" spans="1:8" thickBot="1">
      <c r="A1517" s="80"/>
      <c r="B1517" s="60">
        <f t="shared" si="51"/>
        <v>45309</v>
      </c>
      <c r="C1517" s="67" t="str">
        <f t="shared" si="52"/>
        <v>jeudi</v>
      </c>
    </row>
    <row r="1518" spans="1:8" thickBot="1">
      <c r="A1518" s="80"/>
      <c r="B1518" s="60">
        <f t="shared" si="51"/>
        <v>45310</v>
      </c>
      <c r="C1518" s="67" t="str">
        <f t="shared" si="52"/>
        <v>vendredi</v>
      </c>
    </row>
    <row r="1519" spans="1:8" thickBot="1">
      <c r="A1519" s="80"/>
      <c r="B1519" s="60">
        <f t="shared" si="51"/>
        <v>45311</v>
      </c>
      <c r="C1519" s="67" t="str">
        <f t="shared" si="52"/>
        <v>samedi</v>
      </c>
    </row>
    <row r="1520" spans="1:8" thickBot="1">
      <c r="A1520" s="80"/>
      <c r="B1520" s="60">
        <f t="shared" si="51"/>
        <v>45312</v>
      </c>
      <c r="C1520" s="67" t="str">
        <f t="shared" si="52"/>
        <v>dimanche</v>
      </c>
    </row>
    <row r="1521" spans="1:8" thickBot="1">
      <c r="A1521" s="80"/>
      <c r="B1521" s="60">
        <f t="shared" si="51"/>
        <v>45313</v>
      </c>
      <c r="C1521" s="67" t="str">
        <f t="shared" si="52"/>
        <v>lundi</v>
      </c>
    </row>
    <row r="1522" spans="1:8" thickBot="1">
      <c r="A1522" s="80"/>
      <c r="B1522" s="60">
        <f t="shared" si="51"/>
        <v>45314</v>
      </c>
      <c r="C1522" s="67" t="str">
        <f t="shared" si="52"/>
        <v>mardi</v>
      </c>
    </row>
    <row r="1523" spans="1:8" thickBot="1">
      <c r="A1523" s="80"/>
      <c r="B1523" s="60">
        <f t="shared" si="51"/>
        <v>45315</v>
      </c>
      <c r="C1523" s="67" t="str">
        <f t="shared" si="52"/>
        <v>mercredi</v>
      </c>
    </row>
    <row r="1524" spans="1:8" thickBot="1">
      <c r="A1524" s="80"/>
      <c r="B1524" s="60">
        <f t="shared" si="51"/>
        <v>45316</v>
      </c>
      <c r="C1524" s="67" t="str">
        <f t="shared" si="52"/>
        <v>jeudi</v>
      </c>
    </row>
    <row r="1525" spans="1:8" thickBot="1">
      <c r="A1525" s="80"/>
      <c r="B1525" s="60">
        <f t="shared" si="51"/>
        <v>45317</v>
      </c>
      <c r="C1525" s="67" t="str">
        <f t="shared" si="52"/>
        <v>vendredi</v>
      </c>
    </row>
    <row r="1526" spans="1:8" thickBot="1">
      <c r="A1526" s="80"/>
      <c r="B1526" s="60">
        <f t="shared" si="51"/>
        <v>45318</v>
      </c>
      <c r="C1526" s="67" t="str">
        <f t="shared" si="52"/>
        <v>samedi</v>
      </c>
    </row>
    <row r="1527" spans="1:8" s="63" customFormat="1" thickBot="1">
      <c r="A1527" s="80"/>
      <c r="B1527" s="62">
        <f t="shared" si="51"/>
        <v>45319</v>
      </c>
      <c r="C1527" s="68" t="str">
        <f t="shared" si="52"/>
        <v>dimanche</v>
      </c>
      <c r="F1527" s="85"/>
      <c r="G1527" s="85"/>
      <c r="H1527" s="82"/>
    </row>
    <row r="1528" spans="1:8" ht="16.5" thickTop="1" thickBot="1">
      <c r="A1528" s="80"/>
      <c r="B1528" s="64">
        <f t="shared" si="51"/>
        <v>45320</v>
      </c>
      <c r="C1528" s="66" t="str">
        <f t="shared" si="52"/>
        <v>lundi</v>
      </c>
    </row>
    <row r="1529" spans="1:8" thickBot="1">
      <c r="A1529" s="80"/>
      <c r="B1529" s="60">
        <f t="shared" si="51"/>
        <v>45321</v>
      </c>
      <c r="C1529" s="67" t="str">
        <f t="shared" si="52"/>
        <v>mardi</v>
      </c>
    </row>
    <row r="1530" spans="1:8" thickBot="1">
      <c r="A1530" s="80"/>
      <c r="B1530" s="60">
        <f t="shared" si="51"/>
        <v>45322</v>
      </c>
      <c r="C1530" s="67" t="str">
        <f t="shared" si="52"/>
        <v>mercredi</v>
      </c>
    </row>
    <row r="1531" spans="1:8" thickBot="1">
      <c r="A1531" s="80"/>
      <c r="B1531" s="60">
        <f t="shared" si="51"/>
        <v>45323</v>
      </c>
      <c r="C1531" s="67" t="str">
        <f t="shared" si="52"/>
        <v>jeudi</v>
      </c>
    </row>
    <row r="1532" spans="1:8" thickBot="1">
      <c r="A1532" s="80"/>
      <c r="B1532" s="60">
        <f t="shared" si="51"/>
        <v>45324</v>
      </c>
      <c r="C1532" s="67" t="str">
        <f t="shared" si="52"/>
        <v>vendredi</v>
      </c>
    </row>
    <row r="1533" spans="1:8" thickBot="1">
      <c r="A1533" s="80"/>
      <c r="B1533" s="60">
        <f t="shared" si="51"/>
        <v>45325</v>
      </c>
      <c r="C1533" s="67" t="str">
        <f t="shared" si="52"/>
        <v>samedi</v>
      </c>
    </row>
    <row r="1534" spans="1:8" thickBot="1">
      <c r="A1534" s="80"/>
      <c r="B1534" s="60">
        <f t="shared" si="51"/>
        <v>45326</v>
      </c>
      <c r="C1534" s="67" t="str">
        <f t="shared" si="52"/>
        <v>dimanche</v>
      </c>
    </row>
    <row r="1535" spans="1:8" thickBot="1">
      <c r="A1535" s="80"/>
      <c r="B1535" s="60">
        <f t="shared" si="51"/>
        <v>45327</v>
      </c>
      <c r="C1535" s="67" t="str">
        <f t="shared" si="52"/>
        <v>lundi</v>
      </c>
    </row>
    <row r="1536" spans="1:8" thickBot="1">
      <c r="A1536" s="80"/>
      <c r="B1536" s="60">
        <f t="shared" si="51"/>
        <v>45328</v>
      </c>
      <c r="C1536" s="67" t="str">
        <f t="shared" si="52"/>
        <v>mardi</v>
      </c>
    </row>
    <row r="1537" spans="1:8" thickBot="1">
      <c r="A1537" s="80"/>
      <c r="B1537" s="60">
        <f t="shared" si="51"/>
        <v>45329</v>
      </c>
      <c r="C1537" s="67" t="str">
        <f t="shared" si="52"/>
        <v>mercredi</v>
      </c>
    </row>
    <row r="1538" spans="1:8" thickBot="1">
      <c r="A1538" s="80"/>
      <c r="B1538" s="60">
        <f t="shared" si="51"/>
        <v>45330</v>
      </c>
      <c r="C1538" s="67" t="str">
        <f t="shared" si="52"/>
        <v>jeudi</v>
      </c>
    </row>
    <row r="1539" spans="1:8" thickBot="1">
      <c r="A1539" s="80"/>
      <c r="B1539" s="60">
        <f t="shared" si="51"/>
        <v>45331</v>
      </c>
      <c r="C1539" s="67" t="str">
        <f t="shared" si="52"/>
        <v>vendredi</v>
      </c>
    </row>
    <row r="1540" spans="1:8" thickBot="1">
      <c r="A1540" s="80"/>
      <c r="B1540" s="60">
        <f t="shared" ref="B1540:B1603" si="53">IF(B1539="","",B1539+1)</f>
        <v>45332</v>
      </c>
      <c r="C1540" s="67" t="str">
        <f t="shared" si="52"/>
        <v>samedi</v>
      </c>
    </row>
    <row r="1541" spans="1:8" s="63" customFormat="1" thickBot="1">
      <c r="A1541" s="80"/>
      <c r="B1541" s="62">
        <f t="shared" si="53"/>
        <v>45333</v>
      </c>
      <c r="C1541" s="68" t="str">
        <f t="shared" si="52"/>
        <v>dimanche</v>
      </c>
      <c r="F1541" s="85"/>
      <c r="G1541" s="85"/>
      <c r="H1541" s="82"/>
    </row>
    <row r="1542" spans="1:8" ht="16.5" thickTop="1" thickBot="1">
      <c r="A1542" s="80"/>
      <c r="B1542" s="64">
        <f t="shared" si="53"/>
        <v>45334</v>
      </c>
      <c r="C1542" s="66" t="str">
        <f t="shared" si="52"/>
        <v>lundi</v>
      </c>
    </row>
    <row r="1543" spans="1:8" thickBot="1">
      <c r="A1543" s="80"/>
      <c r="B1543" s="60">
        <f t="shared" si="53"/>
        <v>45335</v>
      </c>
      <c r="C1543" s="67" t="str">
        <f t="shared" si="52"/>
        <v>mardi</v>
      </c>
    </row>
    <row r="1544" spans="1:8" thickBot="1">
      <c r="A1544" s="80"/>
      <c r="B1544" s="60">
        <f t="shared" si="53"/>
        <v>45336</v>
      </c>
      <c r="C1544" s="67" t="str">
        <f t="shared" si="52"/>
        <v>mercredi</v>
      </c>
    </row>
    <row r="1545" spans="1:8" thickBot="1">
      <c r="A1545" s="80"/>
      <c r="B1545" s="60">
        <f t="shared" si="53"/>
        <v>45337</v>
      </c>
      <c r="C1545" s="67" t="str">
        <f t="shared" si="52"/>
        <v>jeudi</v>
      </c>
    </row>
    <row r="1546" spans="1:8" thickBot="1">
      <c r="A1546" s="80"/>
      <c r="B1546" s="60">
        <f t="shared" si="53"/>
        <v>45338</v>
      </c>
      <c r="C1546" s="67" t="str">
        <f t="shared" si="52"/>
        <v>vendredi</v>
      </c>
    </row>
    <row r="1547" spans="1:8" thickBot="1">
      <c r="A1547" s="80"/>
      <c r="B1547" s="60">
        <f t="shared" si="53"/>
        <v>45339</v>
      </c>
      <c r="C1547" s="67" t="str">
        <f t="shared" si="52"/>
        <v>samedi</v>
      </c>
    </row>
    <row r="1548" spans="1:8" thickBot="1">
      <c r="A1548" s="80"/>
      <c r="B1548" s="60">
        <f t="shared" si="53"/>
        <v>45340</v>
      </c>
      <c r="C1548" s="67" t="str">
        <f t="shared" si="52"/>
        <v>dimanche</v>
      </c>
    </row>
    <row r="1549" spans="1:8" thickBot="1">
      <c r="A1549" s="80"/>
      <c r="B1549" s="60">
        <f t="shared" si="53"/>
        <v>45341</v>
      </c>
      <c r="C1549" s="67" t="str">
        <f t="shared" si="52"/>
        <v>lundi</v>
      </c>
    </row>
    <row r="1550" spans="1:8" thickBot="1">
      <c r="A1550" s="80"/>
      <c r="B1550" s="60">
        <f t="shared" si="53"/>
        <v>45342</v>
      </c>
      <c r="C1550" s="67" t="str">
        <f t="shared" si="52"/>
        <v>mardi</v>
      </c>
    </row>
    <row r="1551" spans="1:8" thickBot="1">
      <c r="A1551" s="80"/>
      <c r="B1551" s="60">
        <f t="shared" si="53"/>
        <v>45343</v>
      </c>
      <c r="C1551" s="67" t="str">
        <f t="shared" si="52"/>
        <v>mercredi</v>
      </c>
    </row>
    <row r="1552" spans="1:8" thickBot="1">
      <c r="A1552" s="80"/>
      <c r="B1552" s="60">
        <f t="shared" si="53"/>
        <v>45344</v>
      </c>
      <c r="C1552" s="67" t="str">
        <f t="shared" si="52"/>
        <v>jeudi</v>
      </c>
    </row>
    <row r="1553" spans="1:8" thickBot="1">
      <c r="A1553" s="80"/>
      <c r="B1553" s="60">
        <f t="shared" si="53"/>
        <v>45345</v>
      </c>
      <c r="C1553" s="67" t="str">
        <f t="shared" si="52"/>
        <v>vendredi</v>
      </c>
    </row>
    <row r="1554" spans="1:8" thickBot="1">
      <c r="A1554" s="80"/>
      <c r="B1554" s="60">
        <f t="shared" si="53"/>
        <v>45346</v>
      </c>
      <c r="C1554" s="67" t="str">
        <f t="shared" si="52"/>
        <v>samedi</v>
      </c>
    </row>
    <row r="1555" spans="1:8" s="63" customFormat="1" thickBot="1">
      <c r="A1555" s="80"/>
      <c r="B1555" s="62">
        <f t="shared" si="53"/>
        <v>45347</v>
      </c>
      <c r="C1555" s="68" t="str">
        <f t="shared" si="52"/>
        <v>dimanche</v>
      </c>
      <c r="F1555" s="85"/>
      <c r="G1555" s="85"/>
      <c r="H1555" s="82"/>
    </row>
    <row r="1556" spans="1:8" ht="16.5" thickTop="1" thickBot="1">
      <c r="A1556" s="80"/>
      <c r="B1556" s="64">
        <f t="shared" si="53"/>
        <v>45348</v>
      </c>
      <c r="C1556" s="66" t="str">
        <f t="shared" si="52"/>
        <v>lundi</v>
      </c>
    </row>
    <row r="1557" spans="1:8" thickBot="1">
      <c r="A1557" s="80"/>
      <c r="B1557" s="60">
        <f t="shared" si="53"/>
        <v>45349</v>
      </c>
      <c r="C1557" s="67" t="str">
        <f t="shared" si="52"/>
        <v>mardi</v>
      </c>
    </row>
    <row r="1558" spans="1:8" thickBot="1">
      <c r="A1558" s="80"/>
      <c r="B1558" s="60">
        <f t="shared" si="53"/>
        <v>45350</v>
      </c>
      <c r="C1558" s="67" t="str">
        <f t="shared" si="52"/>
        <v>mercredi</v>
      </c>
    </row>
    <row r="1559" spans="1:8" thickBot="1">
      <c r="A1559" s="80"/>
      <c r="B1559" s="60">
        <f t="shared" si="53"/>
        <v>45351</v>
      </c>
      <c r="C1559" s="67" t="str">
        <f t="shared" si="52"/>
        <v>jeudi</v>
      </c>
    </row>
    <row r="1560" spans="1:8" thickBot="1">
      <c r="A1560" s="80"/>
      <c r="B1560" s="60">
        <f t="shared" si="53"/>
        <v>45352</v>
      </c>
      <c r="C1560" s="67" t="str">
        <f t="shared" si="52"/>
        <v>vendredi</v>
      </c>
    </row>
    <row r="1561" spans="1:8" thickBot="1">
      <c r="A1561" s="80"/>
      <c r="B1561" s="60">
        <f t="shared" si="53"/>
        <v>45353</v>
      </c>
      <c r="C1561" s="67" t="str">
        <f t="shared" si="52"/>
        <v>samedi</v>
      </c>
    </row>
    <row r="1562" spans="1:8" thickBot="1">
      <c r="A1562" s="80"/>
      <c r="B1562" s="60">
        <f t="shared" si="53"/>
        <v>45354</v>
      </c>
      <c r="C1562" s="67" t="str">
        <f t="shared" si="52"/>
        <v>dimanche</v>
      </c>
    </row>
    <row r="1563" spans="1:8" thickBot="1">
      <c r="A1563" s="80"/>
      <c r="B1563" s="60">
        <f t="shared" si="53"/>
        <v>45355</v>
      </c>
      <c r="C1563" s="67" t="str">
        <f t="shared" si="52"/>
        <v>lundi</v>
      </c>
    </row>
    <row r="1564" spans="1:8" thickBot="1">
      <c r="A1564" s="80"/>
      <c r="B1564" s="60">
        <f t="shared" si="53"/>
        <v>45356</v>
      </c>
      <c r="C1564" s="67" t="str">
        <f t="shared" si="52"/>
        <v>mardi</v>
      </c>
    </row>
    <row r="1565" spans="1:8" thickBot="1">
      <c r="A1565" s="80"/>
      <c r="B1565" s="60">
        <f t="shared" si="53"/>
        <v>45357</v>
      </c>
      <c r="C1565" s="67" t="str">
        <f t="shared" si="52"/>
        <v>mercredi</v>
      </c>
    </row>
    <row r="1566" spans="1:8" thickBot="1">
      <c r="A1566" s="80"/>
      <c r="B1566" s="60">
        <f t="shared" si="53"/>
        <v>45358</v>
      </c>
      <c r="C1566" s="67" t="str">
        <f t="shared" ref="C1566:C1629" si="54">IF(B1566="","",TEXT(B1566,"jjjj"))</f>
        <v>jeudi</v>
      </c>
    </row>
    <row r="1567" spans="1:8" thickBot="1">
      <c r="A1567" s="80"/>
      <c r="B1567" s="60">
        <f t="shared" si="53"/>
        <v>45359</v>
      </c>
      <c r="C1567" s="67" t="str">
        <f t="shared" si="54"/>
        <v>vendredi</v>
      </c>
    </row>
    <row r="1568" spans="1:8" thickBot="1">
      <c r="A1568" s="80"/>
      <c r="B1568" s="60">
        <f t="shared" si="53"/>
        <v>45360</v>
      </c>
      <c r="C1568" s="67" t="str">
        <f t="shared" si="54"/>
        <v>samedi</v>
      </c>
    </row>
    <row r="1569" spans="1:8" s="63" customFormat="1" thickBot="1">
      <c r="A1569" s="80"/>
      <c r="B1569" s="62">
        <f t="shared" si="53"/>
        <v>45361</v>
      </c>
      <c r="C1569" s="68" t="str">
        <f t="shared" si="54"/>
        <v>dimanche</v>
      </c>
      <c r="F1569" s="85"/>
      <c r="G1569" s="85"/>
      <c r="H1569" s="82"/>
    </row>
    <row r="1570" spans="1:8" ht="16.5" thickTop="1" thickBot="1">
      <c r="A1570" s="80"/>
      <c r="B1570" s="64">
        <f t="shared" si="53"/>
        <v>45362</v>
      </c>
      <c r="C1570" s="66" t="str">
        <f t="shared" si="54"/>
        <v>lundi</v>
      </c>
    </row>
    <row r="1571" spans="1:8" thickBot="1">
      <c r="A1571" s="80"/>
      <c r="B1571" s="60">
        <f t="shared" si="53"/>
        <v>45363</v>
      </c>
      <c r="C1571" s="67" t="str">
        <f t="shared" si="54"/>
        <v>mardi</v>
      </c>
    </row>
    <row r="1572" spans="1:8" thickBot="1">
      <c r="A1572" s="80"/>
      <c r="B1572" s="60">
        <f t="shared" si="53"/>
        <v>45364</v>
      </c>
      <c r="C1572" s="67" t="str">
        <f t="shared" si="54"/>
        <v>mercredi</v>
      </c>
    </row>
    <row r="1573" spans="1:8" thickBot="1">
      <c r="A1573" s="80"/>
      <c r="B1573" s="60">
        <f t="shared" si="53"/>
        <v>45365</v>
      </c>
      <c r="C1573" s="67" t="str">
        <f t="shared" si="54"/>
        <v>jeudi</v>
      </c>
    </row>
    <row r="1574" spans="1:8" thickBot="1">
      <c r="A1574" s="80"/>
      <c r="B1574" s="60">
        <f t="shared" si="53"/>
        <v>45366</v>
      </c>
      <c r="C1574" s="67" t="str">
        <f t="shared" si="54"/>
        <v>vendredi</v>
      </c>
    </row>
    <row r="1575" spans="1:8" thickBot="1">
      <c r="A1575" s="80"/>
      <c r="B1575" s="60">
        <f t="shared" si="53"/>
        <v>45367</v>
      </c>
      <c r="C1575" s="67" t="str">
        <f t="shared" si="54"/>
        <v>samedi</v>
      </c>
    </row>
    <row r="1576" spans="1:8" thickBot="1">
      <c r="A1576" s="80"/>
      <c r="B1576" s="60">
        <f t="shared" si="53"/>
        <v>45368</v>
      </c>
      <c r="C1576" s="67" t="str">
        <f t="shared" si="54"/>
        <v>dimanche</v>
      </c>
    </row>
    <row r="1577" spans="1:8" thickBot="1">
      <c r="A1577" s="80"/>
      <c r="B1577" s="60">
        <f t="shared" si="53"/>
        <v>45369</v>
      </c>
      <c r="C1577" s="67" t="str">
        <f t="shared" si="54"/>
        <v>lundi</v>
      </c>
    </row>
    <row r="1578" spans="1:8" thickBot="1">
      <c r="A1578" s="80"/>
      <c r="B1578" s="60">
        <f t="shared" si="53"/>
        <v>45370</v>
      </c>
      <c r="C1578" s="67" t="str">
        <f t="shared" si="54"/>
        <v>mardi</v>
      </c>
    </row>
    <row r="1579" spans="1:8" thickBot="1">
      <c r="A1579" s="80"/>
      <c r="B1579" s="60">
        <f t="shared" si="53"/>
        <v>45371</v>
      </c>
      <c r="C1579" s="67" t="str">
        <f t="shared" si="54"/>
        <v>mercredi</v>
      </c>
    </row>
    <row r="1580" spans="1:8" thickBot="1">
      <c r="A1580" s="80"/>
      <c r="B1580" s="60">
        <f t="shared" si="53"/>
        <v>45372</v>
      </c>
      <c r="C1580" s="67" t="str">
        <f t="shared" si="54"/>
        <v>jeudi</v>
      </c>
    </row>
    <row r="1581" spans="1:8" thickBot="1">
      <c r="A1581" s="80"/>
      <c r="B1581" s="60">
        <f t="shared" si="53"/>
        <v>45373</v>
      </c>
      <c r="C1581" s="67" t="str">
        <f t="shared" si="54"/>
        <v>vendredi</v>
      </c>
    </row>
    <row r="1582" spans="1:8" thickBot="1">
      <c r="A1582" s="80"/>
      <c r="B1582" s="60">
        <f t="shared" si="53"/>
        <v>45374</v>
      </c>
      <c r="C1582" s="67" t="str">
        <f t="shared" si="54"/>
        <v>samedi</v>
      </c>
    </row>
    <row r="1583" spans="1:8" s="63" customFormat="1" thickBot="1">
      <c r="A1583" s="80"/>
      <c r="B1583" s="62">
        <f t="shared" si="53"/>
        <v>45375</v>
      </c>
      <c r="C1583" s="68" t="str">
        <f t="shared" si="54"/>
        <v>dimanche</v>
      </c>
      <c r="F1583" s="85"/>
      <c r="G1583" s="85"/>
      <c r="H1583" s="82"/>
    </row>
    <row r="1584" spans="1:8" ht="16.5" thickTop="1" thickBot="1">
      <c r="A1584" s="80"/>
      <c r="B1584" s="64">
        <f t="shared" si="53"/>
        <v>45376</v>
      </c>
      <c r="C1584" s="66" t="str">
        <f t="shared" si="54"/>
        <v>lundi</v>
      </c>
    </row>
    <row r="1585" spans="1:8" thickBot="1">
      <c r="A1585" s="80"/>
      <c r="B1585" s="60">
        <f t="shared" si="53"/>
        <v>45377</v>
      </c>
      <c r="C1585" s="67" t="str">
        <f t="shared" si="54"/>
        <v>mardi</v>
      </c>
    </row>
    <row r="1586" spans="1:8" thickBot="1">
      <c r="A1586" s="80"/>
      <c r="B1586" s="60">
        <f t="shared" si="53"/>
        <v>45378</v>
      </c>
      <c r="C1586" s="67" t="str">
        <f t="shared" si="54"/>
        <v>mercredi</v>
      </c>
    </row>
    <row r="1587" spans="1:8" thickBot="1">
      <c r="A1587" s="80"/>
      <c r="B1587" s="60">
        <f t="shared" si="53"/>
        <v>45379</v>
      </c>
      <c r="C1587" s="67" t="str">
        <f t="shared" si="54"/>
        <v>jeudi</v>
      </c>
    </row>
    <row r="1588" spans="1:8" thickBot="1">
      <c r="A1588" s="80"/>
      <c r="B1588" s="60">
        <f t="shared" si="53"/>
        <v>45380</v>
      </c>
      <c r="C1588" s="67" t="str">
        <f t="shared" si="54"/>
        <v>vendredi</v>
      </c>
    </row>
    <row r="1589" spans="1:8" thickBot="1">
      <c r="A1589" s="80"/>
      <c r="B1589" s="60">
        <f t="shared" si="53"/>
        <v>45381</v>
      </c>
      <c r="C1589" s="67" t="str">
        <f t="shared" si="54"/>
        <v>samedi</v>
      </c>
    </row>
    <row r="1590" spans="1:8" thickBot="1">
      <c r="A1590" s="80"/>
      <c r="B1590" s="60">
        <f t="shared" si="53"/>
        <v>45382</v>
      </c>
      <c r="C1590" s="67" t="str">
        <f t="shared" si="54"/>
        <v>dimanche</v>
      </c>
    </row>
    <row r="1591" spans="1:8" thickBot="1">
      <c r="A1591" s="80"/>
      <c r="B1591" s="60">
        <f t="shared" si="53"/>
        <v>45383</v>
      </c>
      <c r="C1591" s="67" t="str">
        <f t="shared" si="54"/>
        <v>lundi</v>
      </c>
    </row>
    <row r="1592" spans="1:8" thickBot="1">
      <c r="A1592" s="80"/>
      <c r="B1592" s="60">
        <f t="shared" si="53"/>
        <v>45384</v>
      </c>
      <c r="C1592" s="67" t="str">
        <f t="shared" si="54"/>
        <v>mardi</v>
      </c>
    </row>
    <row r="1593" spans="1:8" thickBot="1">
      <c r="A1593" s="80"/>
      <c r="B1593" s="60">
        <f t="shared" si="53"/>
        <v>45385</v>
      </c>
      <c r="C1593" s="67" t="str">
        <f t="shared" si="54"/>
        <v>mercredi</v>
      </c>
    </row>
    <row r="1594" spans="1:8" thickBot="1">
      <c r="A1594" s="80"/>
      <c r="B1594" s="60">
        <f t="shared" si="53"/>
        <v>45386</v>
      </c>
      <c r="C1594" s="67" t="str">
        <f t="shared" si="54"/>
        <v>jeudi</v>
      </c>
    </row>
    <row r="1595" spans="1:8" thickBot="1">
      <c r="A1595" s="80"/>
      <c r="B1595" s="60">
        <f t="shared" si="53"/>
        <v>45387</v>
      </c>
      <c r="C1595" s="67" t="str">
        <f t="shared" si="54"/>
        <v>vendredi</v>
      </c>
    </row>
    <row r="1596" spans="1:8" thickBot="1">
      <c r="A1596" s="80"/>
      <c r="B1596" s="60">
        <f t="shared" si="53"/>
        <v>45388</v>
      </c>
      <c r="C1596" s="67" t="str">
        <f t="shared" si="54"/>
        <v>samedi</v>
      </c>
    </row>
    <row r="1597" spans="1:8" s="63" customFormat="1" thickBot="1">
      <c r="A1597" s="80"/>
      <c r="B1597" s="62">
        <f t="shared" si="53"/>
        <v>45389</v>
      </c>
      <c r="C1597" s="68" t="str">
        <f t="shared" si="54"/>
        <v>dimanche</v>
      </c>
      <c r="F1597" s="85"/>
      <c r="G1597" s="85"/>
      <c r="H1597" s="82"/>
    </row>
    <row r="1598" spans="1:8" ht="16.5" thickTop="1" thickBot="1">
      <c r="A1598" s="80"/>
      <c r="B1598" s="64">
        <f t="shared" si="53"/>
        <v>45390</v>
      </c>
      <c r="C1598" s="66" t="str">
        <f t="shared" si="54"/>
        <v>lundi</v>
      </c>
    </row>
    <row r="1599" spans="1:8" thickBot="1">
      <c r="A1599" s="80"/>
      <c r="B1599" s="60">
        <f t="shared" si="53"/>
        <v>45391</v>
      </c>
      <c r="C1599" s="67" t="str">
        <f t="shared" si="54"/>
        <v>mardi</v>
      </c>
    </row>
    <row r="1600" spans="1:8" thickBot="1">
      <c r="A1600" s="80"/>
      <c r="B1600" s="60">
        <f t="shared" si="53"/>
        <v>45392</v>
      </c>
      <c r="C1600" s="67" t="str">
        <f t="shared" si="54"/>
        <v>mercredi</v>
      </c>
    </row>
    <row r="1601" spans="1:8" thickBot="1">
      <c r="A1601" s="80"/>
      <c r="B1601" s="60">
        <f t="shared" si="53"/>
        <v>45393</v>
      </c>
      <c r="C1601" s="67" t="str">
        <f t="shared" si="54"/>
        <v>jeudi</v>
      </c>
    </row>
    <row r="1602" spans="1:8" thickBot="1">
      <c r="A1602" s="80"/>
      <c r="B1602" s="60">
        <f t="shared" si="53"/>
        <v>45394</v>
      </c>
      <c r="C1602" s="67" t="str">
        <f t="shared" si="54"/>
        <v>vendredi</v>
      </c>
    </row>
    <row r="1603" spans="1:8" thickBot="1">
      <c r="A1603" s="80"/>
      <c r="B1603" s="60">
        <f t="shared" si="53"/>
        <v>45395</v>
      </c>
      <c r="C1603" s="67" t="str">
        <f t="shared" si="54"/>
        <v>samedi</v>
      </c>
    </row>
    <row r="1604" spans="1:8" thickBot="1">
      <c r="A1604" s="80"/>
      <c r="B1604" s="60">
        <f t="shared" ref="B1604:B1667" si="55">IF(B1603="","",B1603+1)</f>
        <v>45396</v>
      </c>
      <c r="C1604" s="67" t="str">
        <f t="shared" si="54"/>
        <v>dimanche</v>
      </c>
    </row>
    <row r="1605" spans="1:8" thickBot="1">
      <c r="A1605" s="80"/>
      <c r="B1605" s="60">
        <f t="shared" si="55"/>
        <v>45397</v>
      </c>
      <c r="C1605" s="67" t="str">
        <f t="shared" si="54"/>
        <v>lundi</v>
      </c>
    </row>
    <row r="1606" spans="1:8" thickBot="1">
      <c r="A1606" s="80"/>
      <c r="B1606" s="60">
        <f t="shared" si="55"/>
        <v>45398</v>
      </c>
      <c r="C1606" s="67" t="str">
        <f t="shared" si="54"/>
        <v>mardi</v>
      </c>
    </row>
    <row r="1607" spans="1:8" thickBot="1">
      <c r="A1607" s="80"/>
      <c r="B1607" s="60">
        <f t="shared" si="55"/>
        <v>45399</v>
      </c>
      <c r="C1607" s="67" t="str">
        <f t="shared" si="54"/>
        <v>mercredi</v>
      </c>
    </row>
    <row r="1608" spans="1:8" thickBot="1">
      <c r="A1608" s="80"/>
      <c r="B1608" s="60">
        <f t="shared" si="55"/>
        <v>45400</v>
      </c>
      <c r="C1608" s="67" t="str">
        <f t="shared" si="54"/>
        <v>jeudi</v>
      </c>
    </row>
    <row r="1609" spans="1:8" thickBot="1">
      <c r="A1609" s="80"/>
      <c r="B1609" s="60">
        <f t="shared" si="55"/>
        <v>45401</v>
      </c>
      <c r="C1609" s="67" t="str">
        <f t="shared" si="54"/>
        <v>vendredi</v>
      </c>
    </row>
    <row r="1610" spans="1:8" thickBot="1">
      <c r="A1610" s="80"/>
      <c r="B1610" s="60">
        <f t="shared" si="55"/>
        <v>45402</v>
      </c>
      <c r="C1610" s="67" t="str">
        <f t="shared" si="54"/>
        <v>samedi</v>
      </c>
    </row>
    <row r="1611" spans="1:8" s="63" customFormat="1" thickBot="1">
      <c r="A1611" s="80"/>
      <c r="B1611" s="62">
        <f t="shared" si="55"/>
        <v>45403</v>
      </c>
      <c r="C1611" s="68" t="str">
        <f t="shared" si="54"/>
        <v>dimanche</v>
      </c>
      <c r="F1611" s="85"/>
      <c r="G1611" s="85"/>
      <c r="H1611" s="82"/>
    </row>
    <row r="1612" spans="1:8" ht="16.5" thickTop="1" thickBot="1">
      <c r="A1612" s="80"/>
      <c r="B1612" s="64">
        <f t="shared" si="55"/>
        <v>45404</v>
      </c>
      <c r="C1612" s="66" t="str">
        <f t="shared" si="54"/>
        <v>lundi</v>
      </c>
    </row>
    <row r="1613" spans="1:8" thickBot="1">
      <c r="A1613" s="80"/>
      <c r="B1613" s="60">
        <f t="shared" si="55"/>
        <v>45405</v>
      </c>
      <c r="C1613" s="67" t="str">
        <f t="shared" si="54"/>
        <v>mardi</v>
      </c>
    </row>
    <row r="1614" spans="1:8" thickBot="1">
      <c r="A1614" s="80"/>
      <c r="B1614" s="60">
        <f t="shared" si="55"/>
        <v>45406</v>
      </c>
      <c r="C1614" s="67" t="str">
        <f t="shared" si="54"/>
        <v>mercredi</v>
      </c>
    </row>
    <row r="1615" spans="1:8" thickBot="1">
      <c r="A1615" s="80"/>
      <c r="B1615" s="60">
        <f t="shared" si="55"/>
        <v>45407</v>
      </c>
      <c r="C1615" s="67" t="str">
        <f t="shared" si="54"/>
        <v>jeudi</v>
      </c>
    </row>
    <row r="1616" spans="1:8" thickBot="1">
      <c r="A1616" s="80"/>
      <c r="B1616" s="60">
        <f t="shared" si="55"/>
        <v>45408</v>
      </c>
      <c r="C1616" s="67" t="str">
        <f t="shared" si="54"/>
        <v>vendredi</v>
      </c>
    </row>
    <row r="1617" spans="1:8" thickBot="1">
      <c r="A1617" s="80"/>
      <c r="B1617" s="60">
        <f t="shared" si="55"/>
        <v>45409</v>
      </c>
      <c r="C1617" s="67" t="str">
        <f t="shared" si="54"/>
        <v>samedi</v>
      </c>
    </row>
    <row r="1618" spans="1:8" thickBot="1">
      <c r="A1618" s="80"/>
      <c r="B1618" s="60">
        <f t="shared" si="55"/>
        <v>45410</v>
      </c>
      <c r="C1618" s="67" t="str">
        <f t="shared" si="54"/>
        <v>dimanche</v>
      </c>
    </row>
    <row r="1619" spans="1:8" thickBot="1">
      <c r="A1619" s="80"/>
      <c r="B1619" s="60">
        <f t="shared" si="55"/>
        <v>45411</v>
      </c>
      <c r="C1619" s="67" t="str">
        <f t="shared" si="54"/>
        <v>lundi</v>
      </c>
    </row>
    <row r="1620" spans="1:8" thickBot="1">
      <c r="A1620" s="80"/>
      <c r="B1620" s="60">
        <f t="shared" si="55"/>
        <v>45412</v>
      </c>
      <c r="C1620" s="67" t="str">
        <f t="shared" si="54"/>
        <v>mardi</v>
      </c>
    </row>
    <row r="1621" spans="1:8" thickBot="1">
      <c r="A1621" s="80"/>
      <c r="B1621" s="60">
        <f t="shared" si="55"/>
        <v>45413</v>
      </c>
      <c r="C1621" s="67" t="str">
        <f t="shared" si="54"/>
        <v>mercredi</v>
      </c>
    </row>
    <row r="1622" spans="1:8" thickBot="1">
      <c r="A1622" s="80"/>
      <c r="B1622" s="60">
        <f t="shared" si="55"/>
        <v>45414</v>
      </c>
      <c r="C1622" s="67" t="str">
        <f t="shared" si="54"/>
        <v>jeudi</v>
      </c>
    </row>
    <row r="1623" spans="1:8" thickBot="1">
      <c r="A1623" s="80"/>
      <c r="B1623" s="60">
        <f t="shared" si="55"/>
        <v>45415</v>
      </c>
      <c r="C1623" s="67" t="str">
        <f t="shared" si="54"/>
        <v>vendredi</v>
      </c>
    </row>
    <row r="1624" spans="1:8" thickBot="1">
      <c r="A1624" s="80"/>
      <c r="B1624" s="60">
        <f t="shared" si="55"/>
        <v>45416</v>
      </c>
      <c r="C1624" s="67" t="str">
        <f t="shared" si="54"/>
        <v>samedi</v>
      </c>
    </row>
    <row r="1625" spans="1:8" s="63" customFormat="1" thickBot="1">
      <c r="A1625" s="80"/>
      <c r="B1625" s="62">
        <f t="shared" si="55"/>
        <v>45417</v>
      </c>
      <c r="C1625" s="68" t="str">
        <f t="shared" si="54"/>
        <v>dimanche</v>
      </c>
      <c r="F1625" s="85"/>
      <c r="G1625" s="85"/>
      <c r="H1625" s="82"/>
    </row>
    <row r="1626" spans="1:8" ht="16.5" thickTop="1" thickBot="1">
      <c r="A1626" s="80"/>
      <c r="B1626" s="64">
        <f t="shared" si="55"/>
        <v>45418</v>
      </c>
      <c r="C1626" s="66" t="str">
        <f t="shared" si="54"/>
        <v>lundi</v>
      </c>
    </row>
    <row r="1627" spans="1:8" thickBot="1">
      <c r="A1627" s="80"/>
      <c r="B1627" s="60">
        <f t="shared" si="55"/>
        <v>45419</v>
      </c>
      <c r="C1627" s="67" t="str">
        <f t="shared" si="54"/>
        <v>mardi</v>
      </c>
    </row>
    <row r="1628" spans="1:8" thickBot="1">
      <c r="A1628" s="80"/>
      <c r="B1628" s="60">
        <f t="shared" si="55"/>
        <v>45420</v>
      </c>
      <c r="C1628" s="67" t="str">
        <f t="shared" si="54"/>
        <v>mercredi</v>
      </c>
    </row>
    <row r="1629" spans="1:8" thickBot="1">
      <c r="A1629" s="80"/>
      <c r="B1629" s="60">
        <f t="shared" si="55"/>
        <v>45421</v>
      </c>
      <c r="C1629" s="67" t="str">
        <f t="shared" si="54"/>
        <v>jeudi</v>
      </c>
    </row>
    <row r="1630" spans="1:8" thickBot="1">
      <c r="A1630" s="80"/>
      <c r="B1630" s="60">
        <f t="shared" si="55"/>
        <v>45422</v>
      </c>
      <c r="C1630" s="67" t="str">
        <f t="shared" ref="C1630:C1693" si="56">IF(B1630="","",TEXT(B1630,"jjjj"))</f>
        <v>vendredi</v>
      </c>
    </row>
    <row r="1631" spans="1:8" thickBot="1">
      <c r="A1631" s="80"/>
      <c r="B1631" s="60">
        <f t="shared" si="55"/>
        <v>45423</v>
      </c>
      <c r="C1631" s="67" t="str">
        <f t="shared" si="56"/>
        <v>samedi</v>
      </c>
    </row>
    <row r="1632" spans="1:8" thickBot="1">
      <c r="A1632" s="80"/>
      <c r="B1632" s="60">
        <f t="shared" si="55"/>
        <v>45424</v>
      </c>
      <c r="C1632" s="67" t="str">
        <f t="shared" si="56"/>
        <v>dimanche</v>
      </c>
    </row>
    <row r="1633" spans="1:8" thickBot="1">
      <c r="A1633" s="80"/>
      <c r="B1633" s="60">
        <f t="shared" si="55"/>
        <v>45425</v>
      </c>
      <c r="C1633" s="67" t="str">
        <f t="shared" si="56"/>
        <v>lundi</v>
      </c>
    </row>
    <row r="1634" spans="1:8" thickBot="1">
      <c r="A1634" s="80"/>
      <c r="B1634" s="60">
        <f t="shared" si="55"/>
        <v>45426</v>
      </c>
      <c r="C1634" s="67" t="str">
        <f t="shared" si="56"/>
        <v>mardi</v>
      </c>
    </row>
    <row r="1635" spans="1:8" thickBot="1">
      <c r="A1635" s="80"/>
      <c r="B1635" s="60">
        <f t="shared" si="55"/>
        <v>45427</v>
      </c>
      <c r="C1635" s="67" t="str">
        <f t="shared" si="56"/>
        <v>mercredi</v>
      </c>
    </row>
    <row r="1636" spans="1:8" thickBot="1">
      <c r="A1636" s="80"/>
      <c r="B1636" s="60">
        <f t="shared" si="55"/>
        <v>45428</v>
      </c>
      <c r="C1636" s="67" t="str">
        <f t="shared" si="56"/>
        <v>jeudi</v>
      </c>
    </row>
    <row r="1637" spans="1:8" thickBot="1">
      <c r="A1637" s="80"/>
      <c r="B1637" s="60">
        <f t="shared" si="55"/>
        <v>45429</v>
      </c>
      <c r="C1637" s="67" t="str">
        <f t="shared" si="56"/>
        <v>vendredi</v>
      </c>
    </row>
    <row r="1638" spans="1:8" thickBot="1">
      <c r="A1638" s="80"/>
      <c r="B1638" s="60">
        <f t="shared" si="55"/>
        <v>45430</v>
      </c>
      <c r="C1638" s="67" t="str">
        <f t="shared" si="56"/>
        <v>samedi</v>
      </c>
    </row>
    <row r="1639" spans="1:8" s="63" customFormat="1" thickBot="1">
      <c r="A1639" s="80"/>
      <c r="B1639" s="62">
        <f t="shared" si="55"/>
        <v>45431</v>
      </c>
      <c r="C1639" s="68" t="str">
        <f t="shared" si="56"/>
        <v>dimanche</v>
      </c>
      <c r="F1639" s="85"/>
      <c r="G1639" s="85"/>
      <c r="H1639" s="82"/>
    </row>
    <row r="1640" spans="1:8" ht="16.5" thickTop="1" thickBot="1">
      <c r="A1640" s="80"/>
      <c r="B1640" s="64">
        <f t="shared" si="55"/>
        <v>45432</v>
      </c>
      <c r="C1640" s="66" t="str">
        <f t="shared" si="56"/>
        <v>lundi</v>
      </c>
    </row>
    <row r="1641" spans="1:8" thickBot="1">
      <c r="A1641" s="80"/>
      <c r="B1641" s="60">
        <f t="shared" si="55"/>
        <v>45433</v>
      </c>
      <c r="C1641" s="67" t="str">
        <f t="shared" si="56"/>
        <v>mardi</v>
      </c>
    </row>
    <row r="1642" spans="1:8" thickBot="1">
      <c r="A1642" s="80"/>
      <c r="B1642" s="60">
        <f t="shared" si="55"/>
        <v>45434</v>
      </c>
      <c r="C1642" s="67" t="str">
        <f t="shared" si="56"/>
        <v>mercredi</v>
      </c>
    </row>
    <row r="1643" spans="1:8" thickBot="1">
      <c r="A1643" s="80"/>
      <c r="B1643" s="60">
        <f t="shared" si="55"/>
        <v>45435</v>
      </c>
      <c r="C1643" s="67" t="str">
        <f t="shared" si="56"/>
        <v>jeudi</v>
      </c>
    </row>
    <row r="1644" spans="1:8" thickBot="1">
      <c r="A1644" s="80"/>
      <c r="B1644" s="60">
        <f t="shared" si="55"/>
        <v>45436</v>
      </c>
      <c r="C1644" s="67" t="str">
        <f t="shared" si="56"/>
        <v>vendredi</v>
      </c>
    </row>
    <row r="1645" spans="1:8" thickBot="1">
      <c r="A1645" s="80"/>
      <c r="B1645" s="60">
        <f t="shared" si="55"/>
        <v>45437</v>
      </c>
      <c r="C1645" s="67" t="str">
        <f t="shared" si="56"/>
        <v>samedi</v>
      </c>
    </row>
    <row r="1646" spans="1:8" thickBot="1">
      <c r="A1646" s="80"/>
      <c r="B1646" s="60">
        <f t="shared" si="55"/>
        <v>45438</v>
      </c>
      <c r="C1646" s="67" t="str">
        <f t="shared" si="56"/>
        <v>dimanche</v>
      </c>
    </row>
    <row r="1647" spans="1:8" thickBot="1">
      <c r="A1647" s="80"/>
      <c r="B1647" s="60">
        <f t="shared" si="55"/>
        <v>45439</v>
      </c>
      <c r="C1647" s="67" t="str">
        <f t="shared" si="56"/>
        <v>lundi</v>
      </c>
    </row>
    <row r="1648" spans="1:8" thickBot="1">
      <c r="A1648" s="80"/>
      <c r="B1648" s="60">
        <f t="shared" si="55"/>
        <v>45440</v>
      </c>
      <c r="C1648" s="67" t="str">
        <f t="shared" si="56"/>
        <v>mardi</v>
      </c>
    </row>
    <row r="1649" spans="1:8" thickBot="1">
      <c r="A1649" s="80"/>
      <c r="B1649" s="60">
        <f t="shared" si="55"/>
        <v>45441</v>
      </c>
      <c r="C1649" s="67" t="str">
        <f t="shared" si="56"/>
        <v>mercredi</v>
      </c>
    </row>
    <row r="1650" spans="1:8" thickBot="1">
      <c r="A1650" s="80"/>
      <c r="B1650" s="60">
        <f t="shared" si="55"/>
        <v>45442</v>
      </c>
      <c r="C1650" s="67" t="str">
        <f t="shared" si="56"/>
        <v>jeudi</v>
      </c>
    </row>
    <row r="1651" spans="1:8" thickBot="1">
      <c r="A1651" s="80"/>
      <c r="B1651" s="60">
        <f t="shared" si="55"/>
        <v>45443</v>
      </c>
      <c r="C1651" s="67" t="str">
        <f t="shared" si="56"/>
        <v>vendredi</v>
      </c>
    </row>
    <row r="1652" spans="1:8" thickBot="1">
      <c r="A1652" s="80"/>
      <c r="B1652" s="60">
        <f t="shared" si="55"/>
        <v>45444</v>
      </c>
      <c r="C1652" s="67" t="str">
        <f t="shared" si="56"/>
        <v>samedi</v>
      </c>
    </row>
    <row r="1653" spans="1:8" s="63" customFormat="1" thickBot="1">
      <c r="A1653" s="80"/>
      <c r="B1653" s="62">
        <f t="shared" si="55"/>
        <v>45445</v>
      </c>
      <c r="C1653" s="68" t="str">
        <f t="shared" si="56"/>
        <v>dimanche</v>
      </c>
      <c r="F1653" s="85"/>
      <c r="G1653" s="85"/>
      <c r="H1653" s="82"/>
    </row>
    <row r="1654" spans="1:8" ht="16.5" thickTop="1" thickBot="1">
      <c r="A1654" s="80"/>
      <c r="B1654" s="64">
        <f t="shared" si="55"/>
        <v>45446</v>
      </c>
      <c r="C1654" s="66" t="str">
        <f t="shared" si="56"/>
        <v>lundi</v>
      </c>
    </row>
    <row r="1655" spans="1:8" thickBot="1">
      <c r="A1655" s="80"/>
      <c r="B1655" s="60">
        <f t="shared" si="55"/>
        <v>45447</v>
      </c>
      <c r="C1655" s="67" t="str">
        <f t="shared" si="56"/>
        <v>mardi</v>
      </c>
    </row>
    <row r="1656" spans="1:8" thickBot="1">
      <c r="A1656" s="80"/>
      <c r="B1656" s="60">
        <f t="shared" si="55"/>
        <v>45448</v>
      </c>
      <c r="C1656" s="67" t="str">
        <f t="shared" si="56"/>
        <v>mercredi</v>
      </c>
    </row>
    <row r="1657" spans="1:8" thickBot="1">
      <c r="A1657" s="80"/>
      <c r="B1657" s="60">
        <f t="shared" si="55"/>
        <v>45449</v>
      </c>
      <c r="C1657" s="67" t="str">
        <f t="shared" si="56"/>
        <v>jeudi</v>
      </c>
    </row>
    <row r="1658" spans="1:8" thickBot="1">
      <c r="A1658" s="80"/>
      <c r="B1658" s="60">
        <f t="shared" si="55"/>
        <v>45450</v>
      </c>
      <c r="C1658" s="67" t="str">
        <f t="shared" si="56"/>
        <v>vendredi</v>
      </c>
    </row>
    <row r="1659" spans="1:8" thickBot="1">
      <c r="A1659" s="80"/>
      <c r="B1659" s="60">
        <f t="shared" si="55"/>
        <v>45451</v>
      </c>
      <c r="C1659" s="67" t="str">
        <f t="shared" si="56"/>
        <v>samedi</v>
      </c>
    </row>
    <row r="1660" spans="1:8" thickBot="1">
      <c r="A1660" s="80"/>
      <c r="B1660" s="60">
        <f t="shared" si="55"/>
        <v>45452</v>
      </c>
      <c r="C1660" s="67" t="str">
        <f t="shared" si="56"/>
        <v>dimanche</v>
      </c>
    </row>
    <row r="1661" spans="1:8" thickBot="1">
      <c r="A1661" s="80"/>
      <c r="B1661" s="60">
        <f t="shared" si="55"/>
        <v>45453</v>
      </c>
      <c r="C1661" s="67" t="str">
        <f t="shared" si="56"/>
        <v>lundi</v>
      </c>
    </row>
    <row r="1662" spans="1:8" thickBot="1">
      <c r="A1662" s="80"/>
      <c r="B1662" s="60">
        <f t="shared" si="55"/>
        <v>45454</v>
      </c>
      <c r="C1662" s="67" t="str">
        <f t="shared" si="56"/>
        <v>mardi</v>
      </c>
    </row>
    <row r="1663" spans="1:8" thickBot="1">
      <c r="A1663" s="80"/>
      <c r="B1663" s="60">
        <f t="shared" si="55"/>
        <v>45455</v>
      </c>
      <c r="C1663" s="67" t="str">
        <f t="shared" si="56"/>
        <v>mercredi</v>
      </c>
    </row>
    <row r="1664" spans="1:8" thickBot="1">
      <c r="A1664" s="80"/>
      <c r="B1664" s="60">
        <f t="shared" si="55"/>
        <v>45456</v>
      </c>
      <c r="C1664" s="67" t="str">
        <f t="shared" si="56"/>
        <v>jeudi</v>
      </c>
    </row>
    <row r="1665" spans="1:8" thickBot="1">
      <c r="A1665" s="80"/>
      <c r="B1665" s="60">
        <f t="shared" si="55"/>
        <v>45457</v>
      </c>
      <c r="C1665" s="67" t="str">
        <f t="shared" si="56"/>
        <v>vendredi</v>
      </c>
    </row>
    <row r="1666" spans="1:8" thickBot="1">
      <c r="A1666" s="80"/>
      <c r="B1666" s="60">
        <f t="shared" si="55"/>
        <v>45458</v>
      </c>
      <c r="C1666" s="67" t="str">
        <f t="shared" si="56"/>
        <v>samedi</v>
      </c>
    </row>
    <row r="1667" spans="1:8" s="63" customFormat="1" thickBot="1">
      <c r="A1667" s="80"/>
      <c r="B1667" s="62">
        <f t="shared" si="55"/>
        <v>45459</v>
      </c>
      <c r="C1667" s="68" t="str">
        <f t="shared" si="56"/>
        <v>dimanche</v>
      </c>
      <c r="F1667" s="85"/>
      <c r="G1667" s="85"/>
      <c r="H1667" s="82"/>
    </row>
    <row r="1668" spans="1:8" ht="16.5" thickTop="1" thickBot="1">
      <c r="A1668" s="80"/>
      <c r="B1668" s="64">
        <f t="shared" ref="B1668:B1731" si="57">IF(B1667="","",B1667+1)</f>
        <v>45460</v>
      </c>
      <c r="C1668" s="66" t="str">
        <f t="shared" si="56"/>
        <v>lundi</v>
      </c>
    </row>
    <row r="1669" spans="1:8" thickBot="1">
      <c r="A1669" s="80"/>
      <c r="B1669" s="60">
        <f t="shared" si="57"/>
        <v>45461</v>
      </c>
      <c r="C1669" s="67" t="str">
        <f t="shared" si="56"/>
        <v>mardi</v>
      </c>
    </row>
    <row r="1670" spans="1:8" thickBot="1">
      <c r="A1670" s="80"/>
      <c r="B1670" s="60">
        <f t="shared" si="57"/>
        <v>45462</v>
      </c>
      <c r="C1670" s="67" t="str">
        <f t="shared" si="56"/>
        <v>mercredi</v>
      </c>
    </row>
    <row r="1671" spans="1:8" thickBot="1">
      <c r="A1671" s="80"/>
      <c r="B1671" s="60">
        <f t="shared" si="57"/>
        <v>45463</v>
      </c>
      <c r="C1671" s="67" t="str">
        <f t="shared" si="56"/>
        <v>jeudi</v>
      </c>
    </row>
    <row r="1672" spans="1:8" thickBot="1">
      <c r="A1672" s="80"/>
      <c r="B1672" s="60">
        <f t="shared" si="57"/>
        <v>45464</v>
      </c>
      <c r="C1672" s="67" t="str">
        <f t="shared" si="56"/>
        <v>vendredi</v>
      </c>
    </row>
    <row r="1673" spans="1:8" thickBot="1">
      <c r="A1673" s="80"/>
      <c r="B1673" s="60">
        <f t="shared" si="57"/>
        <v>45465</v>
      </c>
      <c r="C1673" s="67" t="str">
        <f t="shared" si="56"/>
        <v>samedi</v>
      </c>
    </row>
    <row r="1674" spans="1:8" thickBot="1">
      <c r="A1674" s="80"/>
      <c r="B1674" s="60">
        <f t="shared" si="57"/>
        <v>45466</v>
      </c>
      <c r="C1674" s="67" t="str">
        <f t="shared" si="56"/>
        <v>dimanche</v>
      </c>
    </row>
    <row r="1675" spans="1:8" thickBot="1">
      <c r="A1675" s="80"/>
      <c r="B1675" s="60">
        <f t="shared" si="57"/>
        <v>45467</v>
      </c>
      <c r="C1675" s="67" t="str">
        <f t="shared" si="56"/>
        <v>lundi</v>
      </c>
    </row>
    <row r="1676" spans="1:8" thickBot="1">
      <c r="A1676" s="80"/>
      <c r="B1676" s="60">
        <f t="shared" si="57"/>
        <v>45468</v>
      </c>
      <c r="C1676" s="67" t="str">
        <f t="shared" si="56"/>
        <v>mardi</v>
      </c>
    </row>
    <row r="1677" spans="1:8" thickBot="1">
      <c r="A1677" s="80"/>
      <c r="B1677" s="60">
        <f t="shared" si="57"/>
        <v>45469</v>
      </c>
      <c r="C1677" s="67" t="str">
        <f t="shared" si="56"/>
        <v>mercredi</v>
      </c>
    </row>
    <row r="1678" spans="1:8" thickBot="1">
      <c r="A1678" s="80"/>
      <c r="B1678" s="60">
        <f t="shared" si="57"/>
        <v>45470</v>
      </c>
      <c r="C1678" s="67" t="str">
        <f t="shared" si="56"/>
        <v>jeudi</v>
      </c>
    </row>
    <row r="1679" spans="1:8" thickBot="1">
      <c r="A1679" s="80"/>
      <c r="B1679" s="60">
        <f t="shared" si="57"/>
        <v>45471</v>
      </c>
      <c r="C1679" s="67" t="str">
        <f t="shared" si="56"/>
        <v>vendredi</v>
      </c>
    </row>
    <row r="1680" spans="1:8" thickBot="1">
      <c r="A1680" s="80"/>
      <c r="B1680" s="60">
        <f t="shared" si="57"/>
        <v>45472</v>
      </c>
      <c r="C1680" s="67" t="str">
        <f t="shared" si="56"/>
        <v>samedi</v>
      </c>
    </row>
    <row r="1681" spans="1:8" s="63" customFormat="1" thickBot="1">
      <c r="A1681" s="80"/>
      <c r="B1681" s="62">
        <f t="shared" si="57"/>
        <v>45473</v>
      </c>
      <c r="C1681" s="68" t="str">
        <f t="shared" si="56"/>
        <v>dimanche</v>
      </c>
      <c r="F1681" s="85"/>
      <c r="G1681" s="85"/>
      <c r="H1681" s="82"/>
    </row>
    <row r="1682" spans="1:8" ht="16.5" thickTop="1" thickBot="1">
      <c r="A1682" s="80"/>
      <c r="B1682" s="64">
        <f t="shared" si="57"/>
        <v>45474</v>
      </c>
      <c r="C1682" s="66" t="str">
        <f t="shared" si="56"/>
        <v>lundi</v>
      </c>
    </row>
    <row r="1683" spans="1:8" thickBot="1">
      <c r="A1683" s="80"/>
      <c r="B1683" s="60">
        <f t="shared" si="57"/>
        <v>45475</v>
      </c>
      <c r="C1683" s="67" t="str">
        <f t="shared" si="56"/>
        <v>mardi</v>
      </c>
    </row>
    <row r="1684" spans="1:8" thickBot="1">
      <c r="A1684" s="80"/>
      <c r="B1684" s="60">
        <f t="shared" si="57"/>
        <v>45476</v>
      </c>
      <c r="C1684" s="67" t="str">
        <f t="shared" si="56"/>
        <v>mercredi</v>
      </c>
    </row>
    <row r="1685" spans="1:8" thickBot="1">
      <c r="A1685" s="80"/>
      <c r="B1685" s="60">
        <f t="shared" si="57"/>
        <v>45477</v>
      </c>
      <c r="C1685" s="67" t="str">
        <f t="shared" si="56"/>
        <v>jeudi</v>
      </c>
    </row>
    <row r="1686" spans="1:8" thickBot="1">
      <c r="A1686" s="80"/>
      <c r="B1686" s="60">
        <f t="shared" si="57"/>
        <v>45478</v>
      </c>
      <c r="C1686" s="67" t="str">
        <f t="shared" si="56"/>
        <v>vendredi</v>
      </c>
    </row>
    <row r="1687" spans="1:8" thickBot="1">
      <c r="A1687" s="80"/>
      <c r="B1687" s="60">
        <f t="shared" si="57"/>
        <v>45479</v>
      </c>
      <c r="C1687" s="67" t="str">
        <f t="shared" si="56"/>
        <v>samedi</v>
      </c>
    </row>
    <row r="1688" spans="1:8" thickBot="1">
      <c r="A1688" s="80"/>
      <c r="B1688" s="60">
        <f t="shared" si="57"/>
        <v>45480</v>
      </c>
      <c r="C1688" s="67" t="str">
        <f t="shared" si="56"/>
        <v>dimanche</v>
      </c>
    </row>
    <row r="1689" spans="1:8" thickBot="1">
      <c r="A1689" s="80"/>
      <c r="B1689" s="60">
        <f t="shared" si="57"/>
        <v>45481</v>
      </c>
      <c r="C1689" s="67" t="str">
        <f t="shared" si="56"/>
        <v>lundi</v>
      </c>
    </row>
    <row r="1690" spans="1:8" thickBot="1">
      <c r="A1690" s="80"/>
      <c r="B1690" s="60">
        <f t="shared" si="57"/>
        <v>45482</v>
      </c>
      <c r="C1690" s="67" t="str">
        <f t="shared" si="56"/>
        <v>mardi</v>
      </c>
    </row>
    <row r="1691" spans="1:8" thickBot="1">
      <c r="A1691" s="80"/>
      <c r="B1691" s="60">
        <f t="shared" si="57"/>
        <v>45483</v>
      </c>
      <c r="C1691" s="67" t="str">
        <f t="shared" si="56"/>
        <v>mercredi</v>
      </c>
    </row>
    <row r="1692" spans="1:8" thickBot="1">
      <c r="A1692" s="80"/>
      <c r="B1692" s="60">
        <f t="shared" si="57"/>
        <v>45484</v>
      </c>
      <c r="C1692" s="67" t="str">
        <f t="shared" si="56"/>
        <v>jeudi</v>
      </c>
    </row>
    <row r="1693" spans="1:8" thickBot="1">
      <c r="A1693" s="80"/>
      <c r="B1693" s="60">
        <f t="shared" si="57"/>
        <v>45485</v>
      </c>
      <c r="C1693" s="67" t="str">
        <f t="shared" si="56"/>
        <v>vendredi</v>
      </c>
    </row>
    <row r="1694" spans="1:8" thickBot="1">
      <c r="A1694" s="80"/>
      <c r="B1694" s="60">
        <f t="shared" si="57"/>
        <v>45486</v>
      </c>
      <c r="C1694" s="67" t="str">
        <f t="shared" ref="C1694:C1757" si="58">IF(B1694="","",TEXT(B1694,"jjjj"))</f>
        <v>samedi</v>
      </c>
    </row>
    <row r="1695" spans="1:8" s="63" customFormat="1" thickBot="1">
      <c r="A1695" s="80"/>
      <c r="B1695" s="62">
        <f t="shared" si="57"/>
        <v>45487</v>
      </c>
      <c r="C1695" s="68" t="str">
        <f t="shared" si="58"/>
        <v>dimanche</v>
      </c>
      <c r="F1695" s="85"/>
      <c r="G1695" s="85"/>
      <c r="H1695" s="82"/>
    </row>
    <row r="1696" spans="1:8" ht="16.5" thickTop="1" thickBot="1">
      <c r="A1696" s="80"/>
      <c r="B1696" s="64">
        <f t="shared" si="57"/>
        <v>45488</v>
      </c>
      <c r="C1696" s="66" t="str">
        <f t="shared" si="58"/>
        <v>lundi</v>
      </c>
    </row>
    <row r="1697" spans="1:8" thickBot="1">
      <c r="A1697" s="80"/>
      <c r="B1697" s="60">
        <f t="shared" si="57"/>
        <v>45489</v>
      </c>
      <c r="C1697" s="67" t="str">
        <f t="shared" si="58"/>
        <v>mardi</v>
      </c>
    </row>
    <row r="1698" spans="1:8" thickBot="1">
      <c r="A1698" s="80"/>
      <c r="B1698" s="60">
        <f t="shared" si="57"/>
        <v>45490</v>
      </c>
      <c r="C1698" s="67" t="str">
        <f t="shared" si="58"/>
        <v>mercredi</v>
      </c>
    </row>
    <row r="1699" spans="1:8" thickBot="1">
      <c r="A1699" s="80"/>
      <c r="B1699" s="60">
        <f t="shared" si="57"/>
        <v>45491</v>
      </c>
      <c r="C1699" s="67" t="str">
        <f t="shared" si="58"/>
        <v>jeudi</v>
      </c>
    </row>
    <row r="1700" spans="1:8" thickBot="1">
      <c r="A1700" s="80"/>
      <c r="B1700" s="60">
        <f t="shared" si="57"/>
        <v>45492</v>
      </c>
      <c r="C1700" s="67" t="str">
        <f t="shared" si="58"/>
        <v>vendredi</v>
      </c>
    </row>
    <row r="1701" spans="1:8" thickBot="1">
      <c r="A1701" s="80"/>
      <c r="B1701" s="60">
        <f t="shared" si="57"/>
        <v>45493</v>
      </c>
      <c r="C1701" s="67" t="str">
        <f t="shared" si="58"/>
        <v>samedi</v>
      </c>
    </row>
    <row r="1702" spans="1:8" thickBot="1">
      <c r="A1702" s="80"/>
      <c r="B1702" s="60">
        <f t="shared" si="57"/>
        <v>45494</v>
      </c>
      <c r="C1702" s="67" t="str">
        <f t="shared" si="58"/>
        <v>dimanche</v>
      </c>
    </row>
    <row r="1703" spans="1:8" thickBot="1">
      <c r="A1703" s="80"/>
      <c r="B1703" s="60">
        <f t="shared" si="57"/>
        <v>45495</v>
      </c>
      <c r="C1703" s="67" t="str">
        <f t="shared" si="58"/>
        <v>lundi</v>
      </c>
    </row>
    <row r="1704" spans="1:8" thickBot="1">
      <c r="A1704" s="80"/>
      <c r="B1704" s="60">
        <f t="shared" si="57"/>
        <v>45496</v>
      </c>
      <c r="C1704" s="67" t="str">
        <f t="shared" si="58"/>
        <v>mardi</v>
      </c>
    </row>
    <row r="1705" spans="1:8" thickBot="1">
      <c r="A1705" s="80"/>
      <c r="B1705" s="60">
        <f t="shared" si="57"/>
        <v>45497</v>
      </c>
      <c r="C1705" s="67" t="str">
        <f t="shared" si="58"/>
        <v>mercredi</v>
      </c>
    </row>
    <row r="1706" spans="1:8" thickBot="1">
      <c r="A1706" s="80"/>
      <c r="B1706" s="60">
        <f t="shared" si="57"/>
        <v>45498</v>
      </c>
      <c r="C1706" s="67" t="str">
        <f t="shared" si="58"/>
        <v>jeudi</v>
      </c>
    </row>
    <row r="1707" spans="1:8" thickBot="1">
      <c r="A1707" s="80"/>
      <c r="B1707" s="60">
        <f t="shared" si="57"/>
        <v>45499</v>
      </c>
      <c r="C1707" s="67" t="str">
        <f t="shared" si="58"/>
        <v>vendredi</v>
      </c>
    </row>
    <row r="1708" spans="1:8" thickBot="1">
      <c r="A1708" s="80"/>
      <c r="B1708" s="60">
        <f t="shared" si="57"/>
        <v>45500</v>
      </c>
      <c r="C1708" s="67" t="str">
        <f t="shared" si="58"/>
        <v>samedi</v>
      </c>
    </row>
    <row r="1709" spans="1:8" s="63" customFormat="1" thickBot="1">
      <c r="A1709" s="80"/>
      <c r="B1709" s="62">
        <f t="shared" si="57"/>
        <v>45501</v>
      </c>
      <c r="C1709" s="68" t="str">
        <f t="shared" si="58"/>
        <v>dimanche</v>
      </c>
      <c r="F1709" s="85"/>
      <c r="G1709" s="85"/>
      <c r="H1709" s="82"/>
    </row>
    <row r="1710" spans="1:8" ht="16.5" thickTop="1" thickBot="1">
      <c r="A1710" s="80"/>
      <c r="B1710" s="64">
        <f t="shared" si="57"/>
        <v>45502</v>
      </c>
      <c r="C1710" s="66" t="str">
        <f t="shared" si="58"/>
        <v>lundi</v>
      </c>
    </row>
    <row r="1711" spans="1:8" thickBot="1">
      <c r="A1711" s="80"/>
      <c r="B1711" s="60">
        <f t="shared" si="57"/>
        <v>45503</v>
      </c>
      <c r="C1711" s="67" t="str">
        <f t="shared" si="58"/>
        <v>mardi</v>
      </c>
    </row>
    <row r="1712" spans="1:8" thickBot="1">
      <c r="A1712" s="80"/>
      <c r="B1712" s="60">
        <f t="shared" si="57"/>
        <v>45504</v>
      </c>
      <c r="C1712" s="67" t="str">
        <f t="shared" si="58"/>
        <v>mercredi</v>
      </c>
    </row>
    <row r="1713" spans="1:8" thickBot="1">
      <c r="A1713" s="80"/>
      <c r="B1713" s="60">
        <f t="shared" si="57"/>
        <v>45505</v>
      </c>
      <c r="C1713" s="67" t="str">
        <f t="shared" si="58"/>
        <v>jeudi</v>
      </c>
    </row>
    <row r="1714" spans="1:8" thickBot="1">
      <c r="A1714" s="80"/>
      <c r="B1714" s="60">
        <f t="shared" si="57"/>
        <v>45506</v>
      </c>
      <c r="C1714" s="67" t="str">
        <f t="shared" si="58"/>
        <v>vendredi</v>
      </c>
    </row>
    <row r="1715" spans="1:8" thickBot="1">
      <c r="A1715" s="80"/>
      <c r="B1715" s="60">
        <f t="shared" si="57"/>
        <v>45507</v>
      </c>
      <c r="C1715" s="67" t="str">
        <f t="shared" si="58"/>
        <v>samedi</v>
      </c>
    </row>
    <row r="1716" spans="1:8" thickBot="1">
      <c r="A1716" s="80"/>
      <c r="B1716" s="60">
        <f t="shared" si="57"/>
        <v>45508</v>
      </c>
      <c r="C1716" s="67" t="str">
        <f t="shared" si="58"/>
        <v>dimanche</v>
      </c>
    </row>
    <row r="1717" spans="1:8" thickBot="1">
      <c r="A1717" s="80"/>
      <c r="B1717" s="60">
        <f t="shared" si="57"/>
        <v>45509</v>
      </c>
      <c r="C1717" s="67" t="str">
        <f t="shared" si="58"/>
        <v>lundi</v>
      </c>
    </row>
    <row r="1718" spans="1:8" thickBot="1">
      <c r="A1718" s="80"/>
      <c r="B1718" s="60">
        <f t="shared" si="57"/>
        <v>45510</v>
      </c>
      <c r="C1718" s="67" t="str">
        <f t="shared" si="58"/>
        <v>mardi</v>
      </c>
    </row>
    <row r="1719" spans="1:8" thickBot="1">
      <c r="A1719" s="80"/>
      <c r="B1719" s="60">
        <f t="shared" si="57"/>
        <v>45511</v>
      </c>
      <c r="C1719" s="67" t="str">
        <f t="shared" si="58"/>
        <v>mercredi</v>
      </c>
    </row>
    <row r="1720" spans="1:8" thickBot="1">
      <c r="A1720" s="80"/>
      <c r="B1720" s="60">
        <f t="shared" si="57"/>
        <v>45512</v>
      </c>
      <c r="C1720" s="67" t="str">
        <f t="shared" si="58"/>
        <v>jeudi</v>
      </c>
    </row>
    <row r="1721" spans="1:8" thickBot="1">
      <c r="A1721" s="80"/>
      <c r="B1721" s="60">
        <f t="shared" si="57"/>
        <v>45513</v>
      </c>
      <c r="C1721" s="67" t="str">
        <f t="shared" si="58"/>
        <v>vendredi</v>
      </c>
    </row>
    <row r="1722" spans="1:8" thickBot="1">
      <c r="A1722" s="80"/>
      <c r="B1722" s="60">
        <f t="shared" si="57"/>
        <v>45514</v>
      </c>
      <c r="C1722" s="67" t="str">
        <f t="shared" si="58"/>
        <v>samedi</v>
      </c>
    </row>
    <row r="1723" spans="1:8" s="63" customFormat="1" thickBot="1">
      <c r="A1723" s="80"/>
      <c r="B1723" s="62">
        <f t="shared" si="57"/>
        <v>45515</v>
      </c>
      <c r="C1723" s="68" t="str">
        <f t="shared" si="58"/>
        <v>dimanche</v>
      </c>
      <c r="F1723" s="85"/>
      <c r="G1723" s="85"/>
      <c r="H1723" s="82"/>
    </row>
    <row r="1724" spans="1:8" ht="16.5" thickTop="1" thickBot="1">
      <c r="A1724" s="80"/>
      <c r="B1724" s="64">
        <f t="shared" si="57"/>
        <v>45516</v>
      </c>
      <c r="C1724" s="66" t="str">
        <f t="shared" si="58"/>
        <v>lundi</v>
      </c>
    </row>
    <row r="1725" spans="1:8" thickBot="1">
      <c r="A1725" s="80"/>
      <c r="B1725" s="60">
        <f t="shared" si="57"/>
        <v>45517</v>
      </c>
      <c r="C1725" s="67" t="str">
        <f t="shared" si="58"/>
        <v>mardi</v>
      </c>
    </row>
    <row r="1726" spans="1:8" thickBot="1">
      <c r="A1726" s="80"/>
      <c r="B1726" s="60">
        <f t="shared" si="57"/>
        <v>45518</v>
      </c>
      <c r="C1726" s="67" t="str">
        <f t="shared" si="58"/>
        <v>mercredi</v>
      </c>
    </row>
    <row r="1727" spans="1:8" thickBot="1">
      <c r="A1727" s="80"/>
      <c r="B1727" s="60">
        <f t="shared" si="57"/>
        <v>45519</v>
      </c>
      <c r="C1727" s="67" t="str">
        <f t="shared" si="58"/>
        <v>jeudi</v>
      </c>
    </row>
    <row r="1728" spans="1:8" thickBot="1">
      <c r="A1728" s="80"/>
      <c r="B1728" s="60">
        <f t="shared" si="57"/>
        <v>45520</v>
      </c>
      <c r="C1728" s="67" t="str">
        <f t="shared" si="58"/>
        <v>vendredi</v>
      </c>
    </row>
    <row r="1729" spans="1:8" thickBot="1">
      <c r="A1729" s="80"/>
      <c r="B1729" s="60">
        <f t="shared" si="57"/>
        <v>45521</v>
      </c>
      <c r="C1729" s="67" t="str">
        <f t="shared" si="58"/>
        <v>samedi</v>
      </c>
    </row>
    <row r="1730" spans="1:8" thickBot="1">
      <c r="A1730" s="80"/>
      <c r="B1730" s="60">
        <f t="shared" si="57"/>
        <v>45522</v>
      </c>
      <c r="C1730" s="67" t="str">
        <f t="shared" si="58"/>
        <v>dimanche</v>
      </c>
    </row>
    <row r="1731" spans="1:8" thickBot="1">
      <c r="A1731" s="80"/>
      <c r="B1731" s="60">
        <f t="shared" si="57"/>
        <v>45523</v>
      </c>
      <c r="C1731" s="67" t="str">
        <f t="shared" si="58"/>
        <v>lundi</v>
      </c>
    </row>
    <row r="1732" spans="1:8" thickBot="1">
      <c r="A1732" s="80"/>
      <c r="B1732" s="60">
        <f t="shared" ref="B1732:B1795" si="59">IF(B1731="","",B1731+1)</f>
        <v>45524</v>
      </c>
      <c r="C1732" s="67" t="str">
        <f t="shared" si="58"/>
        <v>mardi</v>
      </c>
    </row>
    <row r="1733" spans="1:8" thickBot="1">
      <c r="A1733" s="80"/>
      <c r="B1733" s="60">
        <f t="shared" si="59"/>
        <v>45525</v>
      </c>
      <c r="C1733" s="67" t="str">
        <f t="shared" si="58"/>
        <v>mercredi</v>
      </c>
    </row>
    <row r="1734" spans="1:8" thickBot="1">
      <c r="A1734" s="80"/>
      <c r="B1734" s="60">
        <f t="shared" si="59"/>
        <v>45526</v>
      </c>
      <c r="C1734" s="67" t="str">
        <f t="shared" si="58"/>
        <v>jeudi</v>
      </c>
    </row>
    <row r="1735" spans="1:8" thickBot="1">
      <c r="A1735" s="80"/>
      <c r="B1735" s="60">
        <f t="shared" si="59"/>
        <v>45527</v>
      </c>
      <c r="C1735" s="67" t="str">
        <f t="shared" si="58"/>
        <v>vendredi</v>
      </c>
    </row>
    <row r="1736" spans="1:8" thickBot="1">
      <c r="A1736" s="80"/>
      <c r="B1736" s="60">
        <f t="shared" si="59"/>
        <v>45528</v>
      </c>
      <c r="C1736" s="67" t="str">
        <f t="shared" si="58"/>
        <v>samedi</v>
      </c>
    </row>
    <row r="1737" spans="1:8" s="63" customFormat="1" thickBot="1">
      <c r="A1737" s="80"/>
      <c r="B1737" s="62">
        <f t="shared" si="59"/>
        <v>45529</v>
      </c>
      <c r="C1737" s="68" t="str">
        <f t="shared" si="58"/>
        <v>dimanche</v>
      </c>
      <c r="F1737" s="85"/>
      <c r="G1737" s="85"/>
      <c r="H1737" s="82"/>
    </row>
    <row r="1738" spans="1:8" ht="16.5" thickTop="1" thickBot="1">
      <c r="A1738" s="80"/>
      <c r="B1738" s="64">
        <f t="shared" si="59"/>
        <v>45530</v>
      </c>
      <c r="C1738" s="66" t="str">
        <f t="shared" si="58"/>
        <v>lundi</v>
      </c>
    </row>
    <row r="1739" spans="1:8" thickBot="1">
      <c r="A1739" s="80"/>
      <c r="B1739" s="60">
        <f t="shared" si="59"/>
        <v>45531</v>
      </c>
      <c r="C1739" s="67" t="str">
        <f t="shared" si="58"/>
        <v>mardi</v>
      </c>
    </row>
    <row r="1740" spans="1:8" thickBot="1">
      <c r="A1740" s="80"/>
      <c r="B1740" s="60">
        <f t="shared" si="59"/>
        <v>45532</v>
      </c>
      <c r="C1740" s="67" t="str">
        <f t="shared" si="58"/>
        <v>mercredi</v>
      </c>
    </row>
    <row r="1741" spans="1:8" thickBot="1">
      <c r="A1741" s="80"/>
      <c r="B1741" s="60">
        <f t="shared" si="59"/>
        <v>45533</v>
      </c>
      <c r="C1741" s="67" t="str">
        <f t="shared" si="58"/>
        <v>jeudi</v>
      </c>
    </row>
    <row r="1742" spans="1:8" thickBot="1">
      <c r="A1742" s="80"/>
      <c r="B1742" s="60">
        <f t="shared" si="59"/>
        <v>45534</v>
      </c>
      <c r="C1742" s="67" t="str">
        <f t="shared" si="58"/>
        <v>vendredi</v>
      </c>
    </row>
    <row r="1743" spans="1:8" thickBot="1">
      <c r="A1743" s="80"/>
      <c r="B1743" s="60">
        <f t="shared" si="59"/>
        <v>45535</v>
      </c>
      <c r="C1743" s="67" t="str">
        <f t="shared" si="58"/>
        <v>samedi</v>
      </c>
    </row>
    <row r="1744" spans="1:8" thickBot="1">
      <c r="A1744" s="80"/>
      <c r="B1744" s="60">
        <f t="shared" si="59"/>
        <v>45536</v>
      </c>
      <c r="C1744" s="67" t="str">
        <f t="shared" si="58"/>
        <v>dimanche</v>
      </c>
    </row>
    <row r="1745" spans="1:8" thickBot="1">
      <c r="A1745" s="80"/>
      <c r="B1745" s="60">
        <f t="shared" si="59"/>
        <v>45537</v>
      </c>
      <c r="C1745" s="67" t="str">
        <f t="shared" si="58"/>
        <v>lundi</v>
      </c>
    </row>
    <row r="1746" spans="1:8" thickBot="1">
      <c r="A1746" s="80"/>
      <c r="B1746" s="60">
        <f t="shared" si="59"/>
        <v>45538</v>
      </c>
      <c r="C1746" s="67" t="str">
        <f t="shared" si="58"/>
        <v>mardi</v>
      </c>
    </row>
    <row r="1747" spans="1:8" thickBot="1">
      <c r="A1747" s="80"/>
      <c r="B1747" s="60">
        <f t="shared" si="59"/>
        <v>45539</v>
      </c>
      <c r="C1747" s="67" t="str">
        <f t="shared" si="58"/>
        <v>mercredi</v>
      </c>
    </row>
    <row r="1748" spans="1:8" thickBot="1">
      <c r="A1748" s="80"/>
      <c r="B1748" s="60">
        <f t="shared" si="59"/>
        <v>45540</v>
      </c>
      <c r="C1748" s="67" t="str">
        <f t="shared" si="58"/>
        <v>jeudi</v>
      </c>
    </row>
    <row r="1749" spans="1:8" thickBot="1">
      <c r="A1749" s="80"/>
      <c r="B1749" s="60">
        <f t="shared" si="59"/>
        <v>45541</v>
      </c>
      <c r="C1749" s="67" t="str">
        <f t="shared" si="58"/>
        <v>vendredi</v>
      </c>
    </row>
    <row r="1750" spans="1:8" thickBot="1">
      <c r="A1750" s="80"/>
      <c r="B1750" s="60">
        <f t="shared" si="59"/>
        <v>45542</v>
      </c>
      <c r="C1750" s="67" t="str">
        <f t="shared" si="58"/>
        <v>samedi</v>
      </c>
    </row>
    <row r="1751" spans="1:8" s="63" customFormat="1" thickBot="1">
      <c r="A1751" s="80"/>
      <c r="B1751" s="62">
        <f t="shared" si="59"/>
        <v>45543</v>
      </c>
      <c r="C1751" s="68" t="str">
        <f t="shared" si="58"/>
        <v>dimanche</v>
      </c>
      <c r="F1751" s="85"/>
      <c r="G1751" s="85"/>
      <c r="H1751" s="82"/>
    </row>
    <row r="1752" spans="1:8" ht="16.5" thickTop="1" thickBot="1">
      <c r="A1752" s="80"/>
      <c r="B1752" s="64">
        <f t="shared" si="59"/>
        <v>45544</v>
      </c>
      <c r="C1752" s="66" t="str">
        <f t="shared" si="58"/>
        <v>lundi</v>
      </c>
    </row>
    <row r="1753" spans="1:8" thickBot="1">
      <c r="A1753" s="80"/>
      <c r="B1753" s="60">
        <f t="shared" si="59"/>
        <v>45545</v>
      </c>
      <c r="C1753" s="67" t="str">
        <f t="shared" si="58"/>
        <v>mardi</v>
      </c>
    </row>
    <row r="1754" spans="1:8" thickBot="1">
      <c r="A1754" s="80"/>
      <c r="B1754" s="60">
        <f t="shared" si="59"/>
        <v>45546</v>
      </c>
      <c r="C1754" s="67" t="str">
        <f t="shared" si="58"/>
        <v>mercredi</v>
      </c>
    </row>
    <row r="1755" spans="1:8" thickBot="1">
      <c r="A1755" s="80"/>
      <c r="B1755" s="60">
        <f t="shared" si="59"/>
        <v>45547</v>
      </c>
      <c r="C1755" s="67" t="str">
        <f t="shared" si="58"/>
        <v>jeudi</v>
      </c>
    </row>
    <row r="1756" spans="1:8" thickBot="1">
      <c r="A1756" s="80"/>
      <c r="B1756" s="60">
        <f t="shared" si="59"/>
        <v>45548</v>
      </c>
      <c r="C1756" s="67" t="str">
        <f t="shared" si="58"/>
        <v>vendredi</v>
      </c>
    </row>
    <row r="1757" spans="1:8" thickBot="1">
      <c r="A1757" s="80"/>
      <c r="B1757" s="60">
        <f t="shared" si="59"/>
        <v>45549</v>
      </c>
      <c r="C1757" s="67" t="str">
        <f t="shared" si="58"/>
        <v>samedi</v>
      </c>
    </row>
    <row r="1758" spans="1:8" thickBot="1">
      <c r="A1758" s="80"/>
      <c r="B1758" s="60">
        <f t="shared" si="59"/>
        <v>45550</v>
      </c>
      <c r="C1758" s="67" t="str">
        <f t="shared" ref="C1758:C1821" si="60">IF(B1758="","",TEXT(B1758,"jjjj"))</f>
        <v>dimanche</v>
      </c>
    </row>
    <row r="1759" spans="1:8" thickBot="1">
      <c r="A1759" s="80"/>
      <c r="B1759" s="60">
        <f t="shared" si="59"/>
        <v>45551</v>
      </c>
      <c r="C1759" s="67" t="str">
        <f t="shared" si="60"/>
        <v>lundi</v>
      </c>
    </row>
    <row r="1760" spans="1:8" thickBot="1">
      <c r="A1760" s="80"/>
      <c r="B1760" s="60">
        <f t="shared" si="59"/>
        <v>45552</v>
      </c>
      <c r="C1760" s="67" t="str">
        <f t="shared" si="60"/>
        <v>mardi</v>
      </c>
    </row>
    <row r="1761" spans="1:8" thickBot="1">
      <c r="A1761" s="80"/>
      <c r="B1761" s="60">
        <f t="shared" si="59"/>
        <v>45553</v>
      </c>
      <c r="C1761" s="67" t="str">
        <f t="shared" si="60"/>
        <v>mercredi</v>
      </c>
    </row>
    <row r="1762" spans="1:8" thickBot="1">
      <c r="A1762" s="80"/>
      <c r="B1762" s="60">
        <f t="shared" si="59"/>
        <v>45554</v>
      </c>
      <c r="C1762" s="67" t="str">
        <f t="shared" si="60"/>
        <v>jeudi</v>
      </c>
    </row>
    <row r="1763" spans="1:8" thickBot="1">
      <c r="A1763" s="80"/>
      <c r="B1763" s="60">
        <f t="shared" si="59"/>
        <v>45555</v>
      </c>
      <c r="C1763" s="67" t="str">
        <f t="shared" si="60"/>
        <v>vendredi</v>
      </c>
    </row>
    <row r="1764" spans="1:8" thickBot="1">
      <c r="A1764" s="80"/>
      <c r="B1764" s="60">
        <f t="shared" si="59"/>
        <v>45556</v>
      </c>
      <c r="C1764" s="67" t="str">
        <f t="shared" si="60"/>
        <v>samedi</v>
      </c>
    </row>
    <row r="1765" spans="1:8" s="63" customFormat="1" thickBot="1">
      <c r="A1765" s="80"/>
      <c r="B1765" s="62">
        <f t="shared" si="59"/>
        <v>45557</v>
      </c>
      <c r="C1765" s="68" t="str">
        <f t="shared" si="60"/>
        <v>dimanche</v>
      </c>
      <c r="F1765" s="85"/>
      <c r="G1765" s="85"/>
      <c r="H1765" s="82"/>
    </row>
    <row r="1766" spans="1:8" ht="16.5" thickTop="1" thickBot="1">
      <c r="A1766" s="80"/>
      <c r="B1766" s="64">
        <f t="shared" si="59"/>
        <v>45558</v>
      </c>
      <c r="C1766" s="66" t="str">
        <f t="shared" si="60"/>
        <v>lundi</v>
      </c>
    </row>
    <row r="1767" spans="1:8" thickBot="1">
      <c r="A1767" s="80"/>
      <c r="B1767" s="60">
        <f t="shared" si="59"/>
        <v>45559</v>
      </c>
      <c r="C1767" s="67" t="str">
        <f t="shared" si="60"/>
        <v>mardi</v>
      </c>
    </row>
    <row r="1768" spans="1:8" thickBot="1">
      <c r="A1768" s="80"/>
      <c r="B1768" s="60">
        <f t="shared" si="59"/>
        <v>45560</v>
      </c>
      <c r="C1768" s="67" t="str">
        <f t="shared" si="60"/>
        <v>mercredi</v>
      </c>
    </row>
    <row r="1769" spans="1:8" thickBot="1">
      <c r="A1769" s="80"/>
      <c r="B1769" s="60">
        <f t="shared" si="59"/>
        <v>45561</v>
      </c>
      <c r="C1769" s="67" t="str">
        <f t="shared" si="60"/>
        <v>jeudi</v>
      </c>
    </row>
    <row r="1770" spans="1:8" thickBot="1">
      <c r="A1770" s="80"/>
      <c r="B1770" s="60">
        <f t="shared" si="59"/>
        <v>45562</v>
      </c>
      <c r="C1770" s="67" t="str">
        <f t="shared" si="60"/>
        <v>vendredi</v>
      </c>
    </row>
    <row r="1771" spans="1:8" thickBot="1">
      <c r="A1771" s="80"/>
      <c r="B1771" s="60">
        <f t="shared" si="59"/>
        <v>45563</v>
      </c>
      <c r="C1771" s="67" t="str">
        <f t="shared" si="60"/>
        <v>samedi</v>
      </c>
    </row>
    <row r="1772" spans="1:8" thickBot="1">
      <c r="A1772" s="80"/>
      <c r="B1772" s="60">
        <f t="shared" si="59"/>
        <v>45564</v>
      </c>
      <c r="C1772" s="67" t="str">
        <f t="shared" si="60"/>
        <v>dimanche</v>
      </c>
    </row>
    <row r="1773" spans="1:8" thickBot="1">
      <c r="A1773" s="80"/>
      <c r="B1773" s="60">
        <f t="shared" si="59"/>
        <v>45565</v>
      </c>
      <c r="C1773" s="67" t="str">
        <f t="shared" si="60"/>
        <v>lundi</v>
      </c>
    </row>
    <row r="1774" spans="1:8" thickBot="1">
      <c r="A1774" s="80"/>
      <c r="B1774" s="60">
        <f t="shared" si="59"/>
        <v>45566</v>
      </c>
      <c r="C1774" s="67" t="str">
        <f t="shared" si="60"/>
        <v>mardi</v>
      </c>
    </row>
    <row r="1775" spans="1:8" thickBot="1">
      <c r="A1775" s="80"/>
      <c r="B1775" s="60">
        <f t="shared" si="59"/>
        <v>45567</v>
      </c>
      <c r="C1775" s="67" t="str">
        <f t="shared" si="60"/>
        <v>mercredi</v>
      </c>
    </row>
    <row r="1776" spans="1:8" thickBot="1">
      <c r="A1776" s="80"/>
      <c r="B1776" s="60">
        <f t="shared" si="59"/>
        <v>45568</v>
      </c>
      <c r="C1776" s="67" t="str">
        <f t="shared" si="60"/>
        <v>jeudi</v>
      </c>
    </row>
    <row r="1777" spans="1:8" thickBot="1">
      <c r="A1777" s="80"/>
      <c r="B1777" s="60">
        <f t="shared" si="59"/>
        <v>45569</v>
      </c>
      <c r="C1777" s="67" t="str">
        <f t="shared" si="60"/>
        <v>vendredi</v>
      </c>
    </row>
    <row r="1778" spans="1:8" thickBot="1">
      <c r="A1778" s="80"/>
      <c r="B1778" s="60">
        <f t="shared" si="59"/>
        <v>45570</v>
      </c>
      <c r="C1778" s="67" t="str">
        <f t="shared" si="60"/>
        <v>samedi</v>
      </c>
    </row>
    <row r="1779" spans="1:8" s="63" customFormat="1" thickBot="1">
      <c r="A1779" s="80"/>
      <c r="B1779" s="62">
        <f t="shared" si="59"/>
        <v>45571</v>
      </c>
      <c r="C1779" s="68" t="str">
        <f t="shared" si="60"/>
        <v>dimanche</v>
      </c>
      <c r="F1779" s="85"/>
      <c r="G1779" s="85"/>
      <c r="H1779" s="82"/>
    </row>
    <row r="1780" spans="1:8" ht="16.5" thickTop="1" thickBot="1">
      <c r="A1780" s="80"/>
      <c r="B1780" s="64">
        <f t="shared" si="59"/>
        <v>45572</v>
      </c>
      <c r="C1780" s="66" t="str">
        <f t="shared" si="60"/>
        <v>lundi</v>
      </c>
    </row>
    <row r="1781" spans="1:8" thickBot="1">
      <c r="A1781" s="80"/>
      <c r="B1781" s="60">
        <f t="shared" si="59"/>
        <v>45573</v>
      </c>
      <c r="C1781" s="67" t="str">
        <f t="shared" si="60"/>
        <v>mardi</v>
      </c>
    </row>
    <row r="1782" spans="1:8" thickBot="1">
      <c r="A1782" s="80"/>
      <c r="B1782" s="60">
        <f t="shared" si="59"/>
        <v>45574</v>
      </c>
      <c r="C1782" s="67" t="str">
        <f t="shared" si="60"/>
        <v>mercredi</v>
      </c>
    </row>
    <row r="1783" spans="1:8" thickBot="1">
      <c r="A1783" s="80"/>
      <c r="B1783" s="60">
        <f t="shared" si="59"/>
        <v>45575</v>
      </c>
      <c r="C1783" s="67" t="str">
        <f t="shared" si="60"/>
        <v>jeudi</v>
      </c>
    </row>
    <row r="1784" spans="1:8" thickBot="1">
      <c r="A1784" s="80"/>
      <c r="B1784" s="60">
        <f t="shared" si="59"/>
        <v>45576</v>
      </c>
      <c r="C1784" s="67" t="str">
        <f t="shared" si="60"/>
        <v>vendredi</v>
      </c>
    </row>
    <row r="1785" spans="1:8" thickBot="1">
      <c r="A1785" s="80"/>
      <c r="B1785" s="60">
        <f t="shared" si="59"/>
        <v>45577</v>
      </c>
      <c r="C1785" s="67" t="str">
        <f t="shared" si="60"/>
        <v>samedi</v>
      </c>
    </row>
    <row r="1786" spans="1:8" thickBot="1">
      <c r="A1786" s="80"/>
      <c r="B1786" s="60">
        <f t="shared" si="59"/>
        <v>45578</v>
      </c>
      <c r="C1786" s="67" t="str">
        <f t="shared" si="60"/>
        <v>dimanche</v>
      </c>
    </row>
    <row r="1787" spans="1:8" thickBot="1">
      <c r="A1787" s="80"/>
      <c r="B1787" s="60">
        <f t="shared" si="59"/>
        <v>45579</v>
      </c>
      <c r="C1787" s="67" t="str">
        <f t="shared" si="60"/>
        <v>lundi</v>
      </c>
    </row>
    <row r="1788" spans="1:8" thickBot="1">
      <c r="A1788" s="80"/>
      <c r="B1788" s="60">
        <f t="shared" si="59"/>
        <v>45580</v>
      </c>
      <c r="C1788" s="67" t="str">
        <f t="shared" si="60"/>
        <v>mardi</v>
      </c>
    </row>
    <row r="1789" spans="1:8" thickBot="1">
      <c r="A1789" s="80"/>
      <c r="B1789" s="60">
        <f t="shared" si="59"/>
        <v>45581</v>
      </c>
      <c r="C1789" s="67" t="str">
        <f t="shared" si="60"/>
        <v>mercredi</v>
      </c>
    </row>
    <row r="1790" spans="1:8" thickBot="1">
      <c r="A1790" s="80"/>
      <c r="B1790" s="60">
        <f t="shared" si="59"/>
        <v>45582</v>
      </c>
      <c r="C1790" s="67" t="str">
        <f t="shared" si="60"/>
        <v>jeudi</v>
      </c>
    </row>
    <row r="1791" spans="1:8" thickBot="1">
      <c r="A1791" s="80"/>
      <c r="B1791" s="60">
        <f t="shared" si="59"/>
        <v>45583</v>
      </c>
      <c r="C1791" s="67" t="str">
        <f t="shared" si="60"/>
        <v>vendredi</v>
      </c>
    </row>
    <row r="1792" spans="1:8" thickBot="1">
      <c r="A1792" s="80"/>
      <c r="B1792" s="60">
        <f t="shared" si="59"/>
        <v>45584</v>
      </c>
      <c r="C1792" s="67" t="str">
        <f t="shared" si="60"/>
        <v>samedi</v>
      </c>
    </row>
    <row r="1793" spans="1:8" s="63" customFormat="1" thickBot="1">
      <c r="A1793" s="80"/>
      <c r="B1793" s="62">
        <f t="shared" si="59"/>
        <v>45585</v>
      </c>
      <c r="C1793" s="68" t="str">
        <f t="shared" si="60"/>
        <v>dimanche</v>
      </c>
      <c r="F1793" s="85"/>
      <c r="G1793" s="85"/>
      <c r="H1793" s="82"/>
    </row>
    <row r="1794" spans="1:8" ht="16.5" thickTop="1" thickBot="1">
      <c r="A1794" s="80"/>
      <c r="B1794" s="64">
        <f t="shared" si="59"/>
        <v>45586</v>
      </c>
      <c r="C1794" s="66" t="str">
        <f t="shared" si="60"/>
        <v>lundi</v>
      </c>
    </row>
    <row r="1795" spans="1:8" thickBot="1">
      <c r="A1795" s="80"/>
      <c r="B1795" s="60">
        <f t="shared" si="59"/>
        <v>45587</v>
      </c>
      <c r="C1795" s="67" t="str">
        <f t="shared" si="60"/>
        <v>mardi</v>
      </c>
    </row>
    <row r="1796" spans="1:8" thickBot="1">
      <c r="A1796" s="80"/>
      <c r="B1796" s="60">
        <f t="shared" ref="B1796:B1859" si="61">IF(B1795="","",B1795+1)</f>
        <v>45588</v>
      </c>
      <c r="C1796" s="67" t="str">
        <f t="shared" si="60"/>
        <v>mercredi</v>
      </c>
    </row>
    <row r="1797" spans="1:8" thickBot="1">
      <c r="A1797" s="80"/>
      <c r="B1797" s="60">
        <f t="shared" si="61"/>
        <v>45589</v>
      </c>
      <c r="C1797" s="67" t="str">
        <f t="shared" si="60"/>
        <v>jeudi</v>
      </c>
    </row>
    <row r="1798" spans="1:8" thickBot="1">
      <c r="A1798" s="80"/>
      <c r="B1798" s="60">
        <f t="shared" si="61"/>
        <v>45590</v>
      </c>
      <c r="C1798" s="67" t="str">
        <f t="shared" si="60"/>
        <v>vendredi</v>
      </c>
    </row>
    <row r="1799" spans="1:8" thickBot="1">
      <c r="A1799" s="80"/>
      <c r="B1799" s="60">
        <f t="shared" si="61"/>
        <v>45591</v>
      </c>
      <c r="C1799" s="67" t="str">
        <f t="shared" si="60"/>
        <v>samedi</v>
      </c>
    </row>
    <row r="1800" spans="1:8" thickBot="1">
      <c r="A1800" s="80"/>
      <c r="B1800" s="60">
        <f t="shared" si="61"/>
        <v>45592</v>
      </c>
      <c r="C1800" s="67" t="str">
        <f t="shared" si="60"/>
        <v>dimanche</v>
      </c>
    </row>
    <row r="1801" spans="1:8" thickBot="1">
      <c r="A1801" s="80"/>
      <c r="B1801" s="60">
        <f t="shared" si="61"/>
        <v>45593</v>
      </c>
      <c r="C1801" s="67" t="str">
        <f t="shared" si="60"/>
        <v>lundi</v>
      </c>
    </row>
    <row r="1802" spans="1:8" thickBot="1">
      <c r="A1802" s="80"/>
      <c r="B1802" s="60">
        <f t="shared" si="61"/>
        <v>45594</v>
      </c>
      <c r="C1802" s="67" t="str">
        <f t="shared" si="60"/>
        <v>mardi</v>
      </c>
    </row>
    <row r="1803" spans="1:8" thickBot="1">
      <c r="A1803" s="80"/>
      <c r="B1803" s="60">
        <f t="shared" si="61"/>
        <v>45595</v>
      </c>
      <c r="C1803" s="67" t="str">
        <f t="shared" si="60"/>
        <v>mercredi</v>
      </c>
    </row>
    <row r="1804" spans="1:8" thickBot="1">
      <c r="A1804" s="80"/>
      <c r="B1804" s="60">
        <f t="shared" si="61"/>
        <v>45596</v>
      </c>
      <c r="C1804" s="67" t="str">
        <f t="shared" si="60"/>
        <v>jeudi</v>
      </c>
    </row>
    <row r="1805" spans="1:8" thickBot="1">
      <c r="A1805" s="80"/>
      <c r="B1805" s="60">
        <f t="shared" si="61"/>
        <v>45597</v>
      </c>
      <c r="C1805" s="67" t="str">
        <f t="shared" si="60"/>
        <v>vendredi</v>
      </c>
    </row>
    <row r="1806" spans="1:8" thickBot="1">
      <c r="A1806" s="80"/>
      <c r="B1806" s="60">
        <f t="shared" si="61"/>
        <v>45598</v>
      </c>
      <c r="C1806" s="67" t="str">
        <f t="shared" si="60"/>
        <v>samedi</v>
      </c>
    </row>
    <row r="1807" spans="1:8" s="63" customFormat="1" thickBot="1">
      <c r="A1807" s="80"/>
      <c r="B1807" s="62">
        <f t="shared" si="61"/>
        <v>45599</v>
      </c>
      <c r="C1807" s="68" t="str">
        <f t="shared" si="60"/>
        <v>dimanche</v>
      </c>
      <c r="F1807" s="85"/>
      <c r="G1807" s="85"/>
      <c r="H1807" s="82"/>
    </row>
    <row r="1808" spans="1:8" ht="16.5" thickTop="1" thickBot="1">
      <c r="A1808" s="80"/>
      <c r="B1808" s="64">
        <f t="shared" si="61"/>
        <v>45600</v>
      </c>
      <c r="C1808" s="66" t="str">
        <f t="shared" si="60"/>
        <v>lundi</v>
      </c>
    </row>
    <row r="1809" spans="1:8" thickBot="1">
      <c r="A1809" s="80"/>
      <c r="B1809" s="60">
        <f t="shared" si="61"/>
        <v>45601</v>
      </c>
      <c r="C1809" s="67" t="str">
        <f t="shared" si="60"/>
        <v>mardi</v>
      </c>
    </row>
    <row r="1810" spans="1:8" thickBot="1">
      <c r="A1810" s="80"/>
      <c r="B1810" s="60">
        <f t="shared" si="61"/>
        <v>45602</v>
      </c>
      <c r="C1810" s="67" t="str">
        <f t="shared" si="60"/>
        <v>mercredi</v>
      </c>
    </row>
    <row r="1811" spans="1:8" thickBot="1">
      <c r="A1811" s="80"/>
      <c r="B1811" s="60">
        <f t="shared" si="61"/>
        <v>45603</v>
      </c>
      <c r="C1811" s="67" t="str">
        <f t="shared" si="60"/>
        <v>jeudi</v>
      </c>
    </row>
    <row r="1812" spans="1:8" thickBot="1">
      <c r="A1812" s="80"/>
      <c r="B1812" s="60">
        <f t="shared" si="61"/>
        <v>45604</v>
      </c>
      <c r="C1812" s="67" t="str">
        <f t="shared" si="60"/>
        <v>vendredi</v>
      </c>
    </row>
    <row r="1813" spans="1:8" thickBot="1">
      <c r="A1813" s="80"/>
      <c r="B1813" s="60">
        <f t="shared" si="61"/>
        <v>45605</v>
      </c>
      <c r="C1813" s="67" t="str">
        <f t="shared" si="60"/>
        <v>samedi</v>
      </c>
    </row>
    <row r="1814" spans="1:8" thickBot="1">
      <c r="A1814" s="80"/>
      <c r="B1814" s="60">
        <f t="shared" si="61"/>
        <v>45606</v>
      </c>
      <c r="C1814" s="67" t="str">
        <f t="shared" si="60"/>
        <v>dimanche</v>
      </c>
    </row>
    <row r="1815" spans="1:8" thickBot="1">
      <c r="A1815" s="80"/>
      <c r="B1815" s="60">
        <f t="shared" si="61"/>
        <v>45607</v>
      </c>
      <c r="C1815" s="67" t="str">
        <f t="shared" si="60"/>
        <v>lundi</v>
      </c>
    </row>
    <row r="1816" spans="1:8" thickBot="1">
      <c r="A1816" s="80"/>
      <c r="B1816" s="60">
        <f t="shared" si="61"/>
        <v>45608</v>
      </c>
      <c r="C1816" s="67" t="str">
        <f t="shared" si="60"/>
        <v>mardi</v>
      </c>
    </row>
    <row r="1817" spans="1:8" thickBot="1">
      <c r="A1817" s="80"/>
      <c r="B1817" s="60">
        <f t="shared" si="61"/>
        <v>45609</v>
      </c>
      <c r="C1817" s="67" t="str">
        <f t="shared" si="60"/>
        <v>mercredi</v>
      </c>
    </row>
    <row r="1818" spans="1:8" thickBot="1">
      <c r="A1818" s="80"/>
      <c r="B1818" s="60">
        <f t="shared" si="61"/>
        <v>45610</v>
      </c>
      <c r="C1818" s="67" t="str">
        <f t="shared" si="60"/>
        <v>jeudi</v>
      </c>
    </row>
    <row r="1819" spans="1:8" thickBot="1">
      <c r="A1819" s="80"/>
      <c r="B1819" s="60">
        <f t="shared" si="61"/>
        <v>45611</v>
      </c>
      <c r="C1819" s="67" t="str">
        <f t="shared" si="60"/>
        <v>vendredi</v>
      </c>
    </row>
    <row r="1820" spans="1:8" thickBot="1">
      <c r="A1820" s="80"/>
      <c r="B1820" s="60">
        <f t="shared" si="61"/>
        <v>45612</v>
      </c>
      <c r="C1820" s="67" t="str">
        <f t="shared" si="60"/>
        <v>samedi</v>
      </c>
    </row>
    <row r="1821" spans="1:8" s="63" customFormat="1" thickBot="1">
      <c r="A1821" s="80"/>
      <c r="B1821" s="62">
        <f t="shared" si="61"/>
        <v>45613</v>
      </c>
      <c r="C1821" s="68" t="str">
        <f t="shared" si="60"/>
        <v>dimanche</v>
      </c>
      <c r="F1821" s="85"/>
      <c r="G1821" s="85"/>
      <c r="H1821" s="82"/>
    </row>
    <row r="1822" spans="1:8" ht="16.5" thickTop="1" thickBot="1">
      <c r="A1822" s="80"/>
      <c r="B1822" s="64">
        <f t="shared" si="61"/>
        <v>45614</v>
      </c>
      <c r="C1822" s="66" t="str">
        <f t="shared" ref="C1822:C1885" si="62">IF(B1822="","",TEXT(B1822,"jjjj"))</f>
        <v>lundi</v>
      </c>
    </row>
    <row r="1823" spans="1:8" thickBot="1">
      <c r="A1823" s="80"/>
      <c r="B1823" s="60">
        <f t="shared" si="61"/>
        <v>45615</v>
      </c>
      <c r="C1823" s="67" t="str">
        <f t="shared" si="62"/>
        <v>mardi</v>
      </c>
    </row>
    <row r="1824" spans="1:8" thickBot="1">
      <c r="A1824" s="80"/>
      <c r="B1824" s="60">
        <f t="shared" si="61"/>
        <v>45616</v>
      </c>
      <c r="C1824" s="67" t="str">
        <f t="shared" si="62"/>
        <v>mercredi</v>
      </c>
    </row>
    <row r="1825" spans="1:8" thickBot="1">
      <c r="A1825" s="80"/>
      <c r="B1825" s="60">
        <f t="shared" si="61"/>
        <v>45617</v>
      </c>
      <c r="C1825" s="67" t="str">
        <f t="shared" si="62"/>
        <v>jeudi</v>
      </c>
    </row>
    <row r="1826" spans="1:8" thickBot="1">
      <c r="A1826" s="80"/>
      <c r="B1826" s="60">
        <f t="shared" si="61"/>
        <v>45618</v>
      </c>
      <c r="C1826" s="67" t="str">
        <f t="shared" si="62"/>
        <v>vendredi</v>
      </c>
    </row>
    <row r="1827" spans="1:8" thickBot="1">
      <c r="A1827" s="80"/>
      <c r="B1827" s="60">
        <f t="shared" si="61"/>
        <v>45619</v>
      </c>
      <c r="C1827" s="67" t="str">
        <f t="shared" si="62"/>
        <v>samedi</v>
      </c>
    </row>
    <row r="1828" spans="1:8" thickBot="1">
      <c r="A1828" s="80"/>
      <c r="B1828" s="60">
        <f t="shared" si="61"/>
        <v>45620</v>
      </c>
      <c r="C1828" s="67" t="str">
        <f t="shared" si="62"/>
        <v>dimanche</v>
      </c>
    </row>
    <row r="1829" spans="1:8" thickBot="1">
      <c r="A1829" s="80"/>
      <c r="B1829" s="60">
        <f t="shared" si="61"/>
        <v>45621</v>
      </c>
      <c r="C1829" s="67" t="str">
        <f t="shared" si="62"/>
        <v>lundi</v>
      </c>
    </row>
    <row r="1830" spans="1:8" thickBot="1">
      <c r="A1830" s="80"/>
      <c r="B1830" s="60">
        <f t="shared" si="61"/>
        <v>45622</v>
      </c>
      <c r="C1830" s="67" t="str">
        <f t="shared" si="62"/>
        <v>mardi</v>
      </c>
    </row>
    <row r="1831" spans="1:8" thickBot="1">
      <c r="A1831" s="80"/>
      <c r="B1831" s="60">
        <f t="shared" si="61"/>
        <v>45623</v>
      </c>
      <c r="C1831" s="67" t="str">
        <f t="shared" si="62"/>
        <v>mercredi</v>
      </c>
    </row>
    <row r="1832" spans="1:8" thickBot="1">
      <c r="A1832" s="80"/>
      <c r="B1832" s="60">
        <f t="shared" si="61"/>
        <v>45624</v>
      </c>
      <c r="C1832" s="67" t="str">
        <f t="shared" si="62"/>
        <v>jeudi</v>
      </c>
    </row>
    <row r="1833" spans="1:8" thickBot="1">
      <c r="A1833" s="80"/>
      <c r="B1833" s="60">
        <f t="shared" si="61"/>
        <v>45625</v>
      </c>
      <c r="C1833" s="67" t="str">
        <f t="shared" si="62"/>
        <v>vendredi</v>
      </c>
    </row>
    <row r="1834" spans="1:8" thickBot="1">
      <c r="A1834" s="80"/>
      <c r="B1834" s="60">
        <f t="shared" si="61"/>
        <v>45626</v>
      </c>
      <c r="C1834" s="67" t="str">
        <f t="shared" si="62"/>
        <v>samedi</v>
      </c>
    </row>
    <row r="1835" spans="1:8" s="63" customFormat="1" thickBot="1">
      <c r="A1835" s="80"/>
      <c r="B1835" s="62">
        <f t="shared" si="61"/>
        <v>45627</v>
      </c>
      <c r="C1835" s="68" t="str">
        <f t="shared" si="62"/>
        <v>dimanche</v>
      </c>
      <c r="F1835" s="85"/>
      <c r="G1835" s="85"/>
      <c r="H1835" s="82"/>
    </row>
    <row r="1836" spans="1:8" ht="16.5" thickTop="1" thickBot="1">
      <c r="A1836" s="80"/>
      <c r="B1836" s="64">
        <f t="shared" si="61"/>
        <v>45628</v>
      </c>
      <c r="C1836" s="66" t="str">
        <f t="shared" si="62"/>
        <v>lundi</v>
      </c>
    </row>
    <row r="1837" spans="1:8" thickBot="1">
      <c r="A1837" s="80"/>
      <c r="B1837" s="60">
        <f t="shared" si="61"/>
        <v>45629</v>
      </c>
      <c r="C1837" s="67" t="str">
        <f t="shared" si="62"/>
        <v>mardi</v>
      </c>
    </row>
    <row r="1838" spans="1:8" thickBot="1">
      <c r="A1838" s="80"/>
      <c r="B1838" s="60">
        <f t="shared" si="61"/>
        <v>45630</v>
      </c>
      <c r="C1838" s="67" t="str">
        <f t="shared" si="62"/>
        <v>mercredi</v>
      </c>
    </row>
    <row r="1839" spans="1:8" thickBot="1">
      <c r="A1839" s="80"/>
      <c r="B1839" s="60">
        <f t="shared" si="61"/>
        <v>45631</v>
      </c>
      <c r="C1839" s="67" t="str">
        <f t="shared" si="62"/>
        <v>jeudi</v>
      </c>
    </row>
    <row r="1840" spans="1:8" thickBot="1">
      <c r="A1840" s="80"/>
      <c r="B1840" s="60">
        <f t="shared" si="61"/>
        <v>45632</v>
      </c>
      <c r="C1840" s="67" t="str">
        <f t="shared" si="62"/>
        <v>vendredi</v>
      </c>
    </row>
    <row r="1841" spans="1:8" thickBot="1">
      <c r="A1841" s="80"/>
      <c r="B1841" s="60">
        <f t="shared" si="61"/>
        <v>45633</v>
      </c>
      <c r="C1841" s="67" t="str">
        <f t="shared" si="62"/>
        <v>samedi</v>
      </c>
    </row>
    <row r="1842" spans="1:8" thickBot="1">
      <c r="A1842" s="80"/>
      <c r="B1842" s="60">
        <f t="shared" si="61"/>
        <v>45634</v>
      </c>
      <c r="C1842" s="67" t="str">
        <f t="shared" si="62"/>
        <v>dimanche</v>
      </c>
    </row>
    <row r="1843" spans="1:8" thickBot="1">
      <c r="A1843" s="80"/>
      <c r="B1843" s="60">
        <f t="shared" si="61"/>
        <v>45635</v>
      </c>
      <c r="C1843" s="67" t="str">
        <f t="shared" si="62"/>
        <v>lundi</v>
      </c>
    </row>
    <row r="1844" spans="1:8" thickBot="1">
      <c r="A1844" s="80"/>
      <c r="B1844" s="60">
        <f t="shared" si="61"/>
        <v>45636</v>
      </c>
      <c r="C1844" s="67" t="str">
        <f t="shared" si="62"/>
        <v>mardi</v>
      </c>
    </row>
    <row r="1845" spans="1:8" thickBot="1">
      <c r="A1845" s="80"/>
      <c r="B1845" s="60">
        <f t="shared" si="61"/>
        <v>45637</v>
      </c>
      <c r="C1845" s="67" t="str">
        <f t="shared" si="62"/>
        <v>mercredi</v>
      </c>
    </row>
    <row r="1846" spans="1:8" thickBot="1">
      <c r="A1846" s="80"/>
      <c r="B1846" s="60">
        <f t="shared" si="61"/>
        <v>45638</v>
      </c>
      <c r="C1846" s="67" t="str">
        <f t="shared" si="62"/>
        <v>jeudi</v>
      </c>
    </row>
    <row r="1847" spans="1:8" thickBot="1">
      <c r="A1847" s="80"/>
      <c r="B1847" s="60">
        <f t="shared" si="61"/>
        <v>45639</v>
      </c>
      <c r="C1847" s="67" t="str">
        <f t="shared" si="62"/>
        <v>vendredi</v>
      </c>
    </row>
    <row r="1848" spans="1:8" thickBot="1">
      <c r="A1848" s="80"/>
      <c r="B1848" s="60">
        <f t="shared" si="61"/>
        <v>45640</v>
      </c>
      <c r="C1848" s="67" t="str">
        <f t="shared" si="62"/>
        <v>samedi</v>
      </c>
    </row>
    <row r="1849" spans="1:8" s="63" customFormat="1" thickBot="1">
      <c r="A1849" s="80"/>
      <c r="B1849" s="62">
        <f t="shared" si="61"/>
        <v>45641</v>
      </c>
      <c r="C1849" s="68" t="str">
        <f t="shared" si="62"/>
        <v>dimanche</v>
      </c>
      <c r="F1849" s="85"/>
      <c r="G1849" s="85"/>
      <c r="H1849" s="82"/>
    </row>
    <row r="1850" spans="1:8" ht="16.5" thickTop="1" thickBot="1">
      <c r="A1850" s="80"/>
      <c r="B1850" s="64">
        <f t="shared" si="61"/>
        <v>45642</v>
      </c>
      <c r="C1850" s="66" t="str">
        <f t="shared" si="62"/>
        <v>lundi</v>
      </c>
    </row>
    <row r="1851" spans="1:8" thickBot="1">
      <c r="A1851" s="80"/>
      <c r="B1851" s="60">
        <f t="shared" si="61"/>
        <v>45643</v>
      </c>
      <c r="C1851" s="67" t="str">
        <f t="shared" si="62"/>
        <v>mardi</v>
      </c>
    </row>
    <row r="1852" spans="1:8" thickBot="1">
      <c r="A1852" s="80"/>
      <c r="B1852" s="60">
        <f t="shared" si="61"/>
        <v>45644</v>
      </c>
      <c r="C1852" s="67" t="str">
        <f t="shared" si="62"/>
        <v>mercredi</v>
      </c>
    </row>
    <row r="1853" spans="1:8" thickBot="1">
      <c r="A1853" s="80"/>
      <c r="B1853" s="60">
        <f t="shared" si="61"/>
        <v>45645</v>
      </c>
      <c r="C1853" s="67" t="str">
        <f t="shared" si="62"/>
        <v>jeudi</v>
      </c>
    </row>
    <row r="1854" spans="1:8" thickBot="1">
      <c r="A1854" s="80"/>
      <c r="B1854" s="60">
        <f t="shared" si="61"/>
        <v>45646</v>
      </c>
      <c r="C1854" s="67" t="str">
        <f t="shared" si="62"/>
        <v>vendredi</v>
      </c>
    </row>
    <row r="1855" spans="1:8" thickBot="1">
      <c r="A1855" s="80"/>
      <c r="B1855" s="60">
        <f t="shared" si="61"/>
        <v>45647</v>
      </c>
      <c r="C1855" s="67" t="str">
        <f t="shared" si="62"/>
        <v>samedi</v>
      </c>
    </row>
    <row r="1856" spans="1:8" thickBot="1">
      <c r="A1856" s="80"/>
      <c r="B1856" s="60">
        <f t="shared" si="61"/>
        <v>45648</v>
      </c>
      <c r="C1856" s="67" t="str">
        <f t="shared" si="62"/>
        <v>dimanche</v>
      </c>
    </row>
    <row r="1857" spans="1:8" thickBot="1">
      <c r="A1857" s="80"/>
      <c r="B1857" s="60">
        <f t="shared" si="61"/>
        <v>45649</v>
      </c>
      <c r="C1857" s="67" t="str">
        <f t="shared" si="62"/>
        <v>lundi</v>
      </c>
    </row>
    <row r="1858" spans="1:8" thickBot="1">
      <c r="A1858" s="80"/>
      <c r="B1858" s="60">
        <f t="shared" si="61"/>
        <v>45650</v>
      </c>
      <c r="C1858" s="67" t="str">
        <f t="shared" si="62"/>
        <v>mardi</v>
      </c>
    </row>
    <row r="1859" spans="1:8" thickBot="1">
      <c r="A1859" s="80"/>
      <c r="B1859" s="60">
        <f t="shared" si="61"/>
        <v>45651</v>
      </c>
      <c r="C1859" s="67" t="str">
        <f t="shared" si="62"/>
        <v>mercredi</v>
      </c>
    </row>
    <row r="1860" spans="1:8" thickBot="1">
      <c r="A1860" s="80"/>
      <c r="B1860" s="60">
        <f t="shared" ref="B1860:B1923" si="63">IF(B1859="","",B1859+1)</f>
        <v>45652</v>
      </c>
      <c r="C1860" s="67" t="str">
        <f t="shared" si="62"/>
        <v>jeudi</v>
      </c>
    </row>
    <row r="1861" spans="1:8" thickBot="1">
      <c r="A1861" s="80"/>
      <c r="B1861" s="60">
        <f t="shared" si="63"/>
        <v>45653</v>
      </c>
      <c r="C1861" s="67" t="str">
        <f t="shared" si="62"/>
        <v>vendredi</v>
      </c>
    </row>
    <row r="1862" spans="1:8" thickBot="1">
      <c r="A1862" s="80"/>
      <c r="B1862" s="60">
        <f t="shared" si="63"/>
        <v>45654</v>
      </c>
      <c r="C1862" s="67" t="str">
        <f t="shared" si="62"/>
        <v>samedi</v>
      </c>
    </row>
    <row r="1863" spans="1:8" s="63" customFormat="1" thickBot="1">
      <c r="A1863" s="80"/>
      <c r="B1863" s="62">
        <f t="shared" si="63"/>
        <v>45655</v>
      </c>
      <c r="C1863" s="68" t="str">
        <f t="shared" si="62"/>
        <v>dimanche</v>
      </c>
      <c r="F1863" s="85"/>
      <c r="G1863" s="85"/>
      <c r="H1863" s="82"/>
    </row>
    <row r="1864" spans="1:8" ht="16.5" thickTop="1" thickBot="1">
      <c r="A1864" s="80"/>
      <c r="B1864" s="64">
        <f t="shared" si="63"/>
        <v>45656</v>
      </c>
      <c r="C1864" s="66" t="str">
        <f t="shared" si="62"/>
        <v>lundi</v>
      </c>
    </row>
    <row r="1865" spans="1:8" thickBot="1">
      <c r="A1865" s="80"/>
      <c r="B1865" s="60">
        <f t="shared" si="63"/>
        <v>45657</v>
      </c>
      <c r="C1865" s="67" t="str">
        <f t="shared" si="62"/>
        <v>mardi</v>
      </c>
    </row>
    <row r="1866" spans="1:8" thickBot="1">
      <c r="A1866" s="80"/>
      <c r="B1866" s="60">
        <f t="shared" si="63"/>
        <v>45658</v>
      </c>
      <c r="C1866" s="67" t="str">
        <f t="shared" si="62"/>
        <v>mercredi</v>
      </c>
    </row>
    <row r="1867" spans="1:8" thickBot="1">
      <c r="A1867" s="80"/>
      <c r="B1867" s="60">
        <f t="shared" si="63"/>
        <v>45659</v>
      </c>
      <c r="C1867" s="67" t="str">
        <f t="shared" si="62"/>
        <v>jeudi</v>
      </c>
    </row>
    <row r="1868" spans="1:8" thickBot="1">
      <c r="A1868" s="80"/>
      <c r="B1868" s="60">
        <f t="shared" si="63"/>
        <v>45660</v>
      </c>
      <c r="C1868" s="67" t="str">
        <f t="shared" si="62"/>
        <v>vendredi</v>
      </c>
    </row>
    <row r="1869" spans="1:8" thickBot="1">
      <c r="A1869" s="80"/>
      <c r="B1869" s="60">
        <f t="shared" si="63"/>
        <v>45661</v>
      </c>
      <c r="C1869" s="67" t="str">
        <f t="shared" si="62"/>
        <v>samedi</v>
      </c>
    </row>
    <row r="1870" spans="1:8" thickBot="1">
      <c r="A1870" s="80"/>
      <c r="B1870" s="60">
        <f t="shared" si="63"/>
        <v>45662</v>
      </c>
      <c r="C1870" s="67" t="str">
        <f t="shared" si="62"/>
        <v>dimanche</v>
      </c>
    </row>
    <row r="1871" spans="1:8" thickBot="1">
      <c r="A1871" s="80"/>
      <c r="B1871" s="60">
        <f t="shared" si="63"/>
        <v>45663</v>
      </c>
      <c r="C1871" s="67" t="str">
        <f t="shared" si="62"/>
        <v>lundi</v>
      </c>
    </row>
    <row r="1872" spans="1:8" thickBot="1">
      <c r="A1872" s="80"/>
      <c r="B1872" s="60">
        <f t="shared" si="63"/>
        <v>45664</v>
      </c>
      <c r="C1872" s="67" t="str">
        <f t="shared" si="62"/>
        <v>mardi</v>
      </c>
    </row>
    <row r="1873" spans="1:8" thickBot="1">
      <c r="A1873" s="80"/>
      <c r="B1873" s="60">
        <f t="shared" si="63"/>
        <v>45665</v>
      </c>
      <c r="C1873" s="67" t="str">
        <f t="shared" si="62"/>
        <v>mercredi</v>
      </c>
    </row>
    <row r="1874" spans="1:8" thickBot="1">
      <c r="A1874" s="80"/>
      <c r="B1874" s="60">
        <f t="shared" si="63"/>
        <v>45666</v>
      </c>
      <c r="C1874" s="67" t="str">
        <f t="shared" si="62"/>
        <v>jeudi</v>
      </c>
    </row>
    <row r="1875" spans="1:8" thickBot="1">
      <c r="A1875" s="80"/>
      <c r="B1875" s="60">
        <f t="shared" si="63"/>
        <v>45667</v>
      </c>
      <c r="C1875" s="67" t="str">
        <f t="shared" si="62"/>
        <v>vendredi</v>
      </c>
    </row>
    <row r="1876" spans="1:8" thickBot="1">
      <c r="A1876" s="80"/>
      <c r="B1876" s="60">
        <f t="shared" si="63"/>
        <v>45668</v>
      </c>
      <c r="C1876" s="67" t="str">
        <f t="shared" si="62"/>
        <v>samedi</v>
      </c>
    </row>
    <row r="1877" spans="1:8" s="63" customFormat="1" thickBot="1">
      <c r="A1877" s="80"/>
      <c r="B1877" s="62">
        <f t="shared" si="63"/>
        <v>45669</v>
      </c>
      <c r="C1877" s="68" t="str">
        <f t="shared" si="62"/>
        <v>dimanche</v>
      </c>
      <c r="F1877" s="85"/>
      <c r="G1877" s="85"/>
      <c r="H1877" s="82"/>
    </row>
    <row r="1878" spans="1:8" ht="16.5" thickTop="1" thickBot="1">
      <c r="A1878" s="80"/>
      <c r="B1878" s="64">
        <f t="shared" si="63"/>
        <v>45670</v>
      </c>
      <c r="C1878" s="66" t="str">
        <f t="shared" si="62"/>
        <v>lundi</v>
      </c>
    </row>
    <row r="1879" spans="1:8" thickBot="1">
      <c r="A1879" s="80"/>
      <c r="B1879" s="60">
        <f t="shared" si="63"/>
        <v>45671</v>
      </c>
      <c r="C1879" s="67" t="str">
        <f t="shared" si="62"/>
        <v>mardi</v>
      </c>
    </row>
    <row r="1880" spans="1:8" thickBot="1">
      <c r="A1880" s="80"/>
      <c r="B1880" s="60">
        <f t="shared" si="63"/>
        <v>45672</v>
      </c>
      <c r="C1880" s="67" t="str">
        <f t="shared" si="62"/>
        <v>mercredi</v>
      </c>
    </row>
    <row r="1881" spans="1:8" thickBot="1">
      <c r="A1881" s="80"/>
      <c r="B1881" s="60">
        <f t="shared" si="63"/>
        <v>45673</v>
      </c>
      <c r="C1881" s="67" t="str">
        <f t="shared" si="62"/>
        <v>jeudi</v>
      </c>
    </row>
    <row r="1882" spans="1:8" thickBot="1">
      <c r="A1882" s="80"/>
      <c r="B1882" s="60">
        <f t="shared" si="63"/>
        <v>45674</v>
      </c>
      <c r="C1882" s="67" t="str">
        <f t="shared" si="62"/>
        <v>vendredi</v>
      </c>
    </row>
    <row r="1883" spans="1:8" thickBot="1">
      <c r="A1883" s="80"/>
      <c r="B1883" s="60">
        <f t="shared" si="63"/>
        <v>45675</v>
      </c>
      <c r="C1883" s="67" t="str">
        <f t="shared" si="62"/>
        <v>samedi</v>
      </c>
    </row>
    <row r="1884" spans="1:8" thickBot="1">
      <c r="A1884" s="80"/>
      <c r="B1884" s="60">
        <f t="shared" si="63"/>
        <v>45676</v>
      </c>
      <c r="C1884" s="67" t="str">
        <f t="shared" si="62"/>
        <v>dimanche</v>
      </c>
    </row>
    <row r="1885" spans="1:8" thickBot="1">
      <c r="A1885" s="80"/>
      <c r="B1885" s="60">
        <f t="shared" si="63"/>
        <v>45677</v>
      </c>
      <c r="C1885" s="67" t="str">
        <f t="shared" si="62"/>
        <v>lundi</v>
      </c>
    </row>
    <row r="1886" spans="1:8" thickBot="1">
      <c r="A1886" s="80"/>
      <c r="B1886" s="60">
        <f t="shared" si="63"/>
        <v>45678</v>
      </c>
      <c r="C1886" s="67" t="str">
        <f t="shared" ref="C1886:C1949" si="64">IF(B1886="","",TEXT(B1886,"jjjj"))</f>
        <v>mardi</v>
      </c>
    </row>
    <row r="1887" spans="1:8" thickBot="1">
      <c r="A1887" s="80"/>
      <c r="B1887" s="60">
        <f t="shared" si="63"/>
        <v>45679</v>
      </c>
      <c r="C1887" s="67" t="str">
        <f t="shared" si="64"/>
        <v>mercredi</v>
      </c>
    </row>
    <row r="1888" spans="1:8" thickBot="1">
      <c r="A1888" s="80"/>
      <c r="B1888" s="60">
        <f t="shared" si="63"/>
        <v>45680</v>
      </c>
      <c r="C1888" s="67" t="str">
        <f t="shared" si="64"/>
        <v>jeudi</v>
      </c>
    </row>
    <row r="1889" spans="1:8" thickBot="1">
      <c r="A1889" s="80"/>
      <c r="B1889" s="60">
        <f t="shared" si="63"/>
        <v>45681</v>
      </c>
      <c r="C1889" s="67" t="str">
        <f t="shared" si="64"/>
        <v>vendredi</v>
      </c>
    </row>
    <row r="1890" spans="1:8" thickBot="1">
      <c r="A1890" s="80"/>
      <c r="B1890" s="60">
        <f t="shared" si="63"/>
        <v>45682</v>
      </c>
      <c r="C1890" s="67" t="str">
        <f t="shared" si="64"/>
        <v>samedi</v>
      </c>
    </row>
    <row r="1891" spans="1:8" s="63" customFormat="1" thickBot="1">
      <c r="A1891" s="80"/>
      <c r="B1891" s="62">
        <f t="shared" si="63"/>
        <v>45683</v>
      </c>
      <c r="C1891" s="68" t="str">
        <f t="shared" si="64"/>
        <v>dimanche</v>
      </c>
      <c r="F1891" s="85"/>
      <c r="G1891" s="85"/>
      <c r="H1891" s="82"/>
    </row>
    <row r="1892" spans="1:8" ht="16.5" thickTop="1" thickBot="1">
      <c r="A1892" s="80"/>
      <c r="B1892" s="64">
        <f t="shared" si="63"/>
        <v>45684</v>
      </c>
      <c r="C1892" s="66" t="str">
        <f t="shared" si="64"/>
        <v>lundi</v>
      </c>
    </row>
    <row r="1893" spans="1:8" thickBot="1">
      <c r="A1893" s="80"/>
      <c r="B1893" s="60">
        <f t="shared" si="63"/>
        <v>45685</v>
      </c>
      <c r="C1893" s="67" t="str">
        <f t="shared" si="64"/>
        <v>mardi</v>
      </c>
    </row>
    <row r="1894" spans="1:8" thickBot="1">
      <c r="A1894" s="80"/>
      <c r="B1894" s="60">
        <f t="shared" si="63"/>
        <v>45686</v>
      </c>
      <c r="C1894" s="67" t="str">
        <f t="shared" si="64"/>
        <v>mercredi</v>
      </c>
    </row>
    <row r="1895" spans="1:8" thickBot="1">
      <c r="A1895" s="80"/>
      <c r="B1895" s="60">
        <f t="shared" si="63"/>
        <v>45687</v>
      </c>
      <c r="C1895" s="67" t="str">
        <f t="shared" si="64"/>
        <v>jeudi</v>
      </c>
    </row>
    <row r="1896" spans="1:8" thickBot="1">
      <c r="A1896" s="80"/>
      <c r="B1896" s="60">
        <f t="shared" si="63"/>
        <v>45688</v>
      </c>
      <c r="C1896" s="67" t="str">
        <f t="shared" si="64"/>
        <v>vendredi</v>
      </c>
    </row>
    <row r="1897" spans="1:8" thickBot="1">
      <c r="A1897" s="80"/>
      <c r="B1897" s="60">
        <f t="shared" si="63"/>
        <v>45689</v>
      </c>
      <c r="C1897" s="67" t="str">
        <f t="shared" si="64"/>
        <v>samedi</v>
      </c>
    </row>
    <row r="1898" spans="1:8" thickBot="1">
      <c r="A1898" s="80"/>
      <c r="B1898" s="60">
        <f t="shared" si="63"/>
        <v>45690</v>
      </c>
      <c r="C1898" s="67" t="str">
        <f t="shared" si="64"/>
        <v>dimanche</v>
      </c>
    </row>
    <row r="1899" spans="1:8" thickBot="1">
      <c r="A1899" s="80"/>
      <c r="B1899" s="60">
        <f t="shared" si="63"/>
        <v>45691</v>
      </c>
      <c r="C1899" s="67" t="str">
        <f t="shared" si="64"/>
        <v>lundi</v>
      </c>
    </row>
    <row r="1900" spans="1:8" thickBot="1">
      <c r="A1900" s="80"/>
      <c r="B1900" s="60">
        <f t="shared" si="63"/>
        <v>45692</v>
      </c>
      <c r="C1900" s="67" t="str">
        <f t="shared" si="64"/>
        <v>mardi</v>
      </c>
    </row>
    <row r="1901" spans="1:8" thickBot="1">
      <c r="A1901" s="80"/>
      <c r="B1901" s="60">
        <f t="shared" si="63"/>
        <v>45693</v>
      </c>
      <c r="C1901" s="67" t="str">
        <f t="shared" si="64"/>
        <v>mercredi</v>
      </c>
    </row>
    <row r="1902" spans="1:8" thickBot="1">
      <c r="A1902" s="80"/>
      <c r="B1902" s="60">
        <f t="shared" si="63"/>
        <v>45694</v>
      </c>
      <c r="C1902" s="67" t="str">
        <f t="shared" si="64"/>
        <v>jeudi</v>
      </c>
    </row>
    <row r="1903" spans="1:8" thickBot="1">
      <c r="A1903" s="80"/>
      <c r="B1903" s="60">
        <f t="shared" si="63"/>
        <v>45695</v>
      </c>
      <c r="C1903" s="67" t="str">
        <f t="shared" si="64"/>
        <v>vendredi</v>
      </c>
    </row>
    <row r="1904" spans="1:8" thickBot="1">
      <c r="A1904" s="80"/>
      <c r="B1904" s="60">
        <f t="shared" si="63"/>
        <v>45696</v>
      </c>
      <c r="C1904" s="67" t="str">
        <f t="shared" si="64"/>
        <v>samedi</v>
      </c>
    </row>
    <row r="1905" spans="1:8" s="63" customFormat="1" thickBot="1">
      <c r="A1905" s="80"/>
      <c r="B1905" s="62">
        <f t="shared" si="63"/>
        <v>45697</v>
      </c>
      <c r="C1905" s="68" t="str">
        <f t="shared" si="64"/>
        <v>dimanche</v>
      </c>
      <c r="F1905" s="85"/>
      <c r="G1905" s="85"/>
      <c r="H1905" s="82"/>
    </row>
    <row r="1906" spans="1:8" ht="16.5" thickTop="1" thickBot="1">
      <c r="A1906" s="80"/>
      <c r="B1906" s="64">
        <f t="shared" si="63"/>
        <v>45698</v>
      </c>
      <c r="C1906" s="66" t="str">
        <f t="shared" si="64"/>
        <v>lundi</v>
      </c>
    </row>
    <row r="1907" spans="1:8" thickBot="1">
      <c r="A1907" s="80"/>
      <c r="B1907" s="60">
        <f t="shared" si="63"/>
        <v>45699</v>
      </c>
      <c r="C1907" s="67" t="str">
        <f t="shared" si="64"/>
        <v>mardi</v>
      </c>
    </row>
    <row r="1908" spans="1:8" thickBot="1">
      <c r="A1908" s="80"/>
      <c r="B1908" s="60">
        <f t="shared" si="63"/>
        <v>45700</v>
      </c>
      <c r="C1908" s="67" t="str">
        <f t="shared" si="64"/>
        <v>mercredi</v>
      </c>
    </row>
    <row r="1909" spans="1:8" thickBot="1">
      <c r="A1909" s="80"/>
      <c r="B1909" s="60">
        <f t="shared" si="63"/>
        <v>45701</v>
      </c>
      <c r="C1909" s="67" t="str">
        <f t="shared" si="64"/>
        <v>jeudi</v>
      </c>
    </row>
    <row r="1910" spans="1:8" thickBot="1">
      <c r="A1910" s="80"/>
      <c r="B1910" s="60">
        <f t="shared" si="63"/>
        <v>45702</v>
      </c>
      <c r="C1910" s="67" t="str">
        <f t="shared" si="64"/>
        <v>vendredi</v>
      </c>
    </row>
    <row r="1911" spans="1:8" thickBot="1">
      <c r="A1911" s="80"/>
      <c r="B1911" s="60">
        <f t="shared" si="63"/>
        <v>45703</v>
      </c>
      <c r="C1911" s="67" t="str">
        <f t="shared" si="64"/>
        <v>samedi</v>
      </c>
    </row>
    <row r="1912" spans="1:8" thickBot="1">
      <c r="A1912" s="80"/>
      <c r="B1912" s="60">
        <f t="shared" si="63"/>
        <v>45704</v>
      </c>
      <c r="C1912" s="67" t="str">
        <f t="shared" si="64"/>
        <v>dimanche</v>
      </c>
    </row>
    <row r="1913" spans="1:8" thickBot="1">
      <c r="A1913" s="80"/>
      <c r="B1913" s="60">
        <f t="shared" si="63"/>
        <v>45705</v>
      </c>
      <c r="C1913" s="67" t="str">
        <f t="shared" si="64"/>
        <v>lundi</v>
      </c>
    </row>
    <row r="1914" spans="1:8" thickBot="1">
      <c r="A1914" s="80"/>
      <c r="B1914" s="60">
        <f t="shared" si="63"/>
        <v>45706</v>
      </c>
      <c r="C1914" s="67" t="str">
        <f t="shared" si="64"/>
        <v>mardi</v>
      </c>
    </row>
    <row r="1915" spans="1:8" thickBot="1">
      <c r="A1915" s="80"/>
      <c r="B1915" s="60">
        <f t="shared" si="63"/>
        <v>45707</v>
      </c>
      <c r="C1915" s="67" t="str">
        <f t="shared" si="64"/>
        <v>mercredi</v>
      </c>
    </row>
    <row r="1916" spans="1:8" thickBot="1">
      <c r="A1916" s="80"/>
      <c r="B1916" s="60">
        <f t="shared" si="63"/>
        <v>45708</v>
      </c>
      <c r="C1916" s="67" t="str">
        <f t="shared" si="64"/>
        <v>jeudi</v>
      </c>
    </row>
    <row r="1917" spans="1:8" thickBot="1">
      <c r="A1917" s="80"/>
      <c r="B1917" s="60">
        <f t="shared" si="63"/>
        <v>45709</v>
      </c>
      <c r="C1917" s="67" t="str">
        <f t="shared" si="64"/>
        <v>vendredi</v>
      </c>
    </row>
    <row r="1918" spans="1:8" thickBot="1">
      <c r="A1918" s="80"/>
      <c r="B1918" s="60">
        <f t="shared" si="63"/>
        <v>45710</v>
      </c>
      <c r="C1918" s="67" t="str">
        <f t="shared" si="64"/>
        <v>samedi</v>
      </c>
    </row>
    <row r="1919" spans="1:8" s="63" customFormat="1" thickBot="1">
      <c r="A1919" s="80"/>
      <c r="B1919" s="62">
        <f t="shared" si="63"/>
        <v>45711</v>
      </c>
      <c r="C1919" s="68" t="str">
        <f t="shared" si="64"/>
        <v>dimanche</v>
      </c>
      <c r="F1919" s="85"/>
      <c r="G1919" s="85"/>
      <c r="H1919" s="82"/>
    </row>
    <row r="1920" spans="1:8" ht="16.5" thickTop="1" thickBot="1">
      <c r="A1920" s="80"/>
      <c r="B1920" s="64">
        <f t="shared" si="63"/>
        <v>45712</v>
      </c>
      <c r="C1920" s="66" t="str">
        <f t="shared" si="64"/>
        <v>lundi</v>
      </c>
    </row>
    <row r="1921" spans="1:8" thickBot="1">
      <c r="A1921" s="80"/>
      <c r="B1921" s="60">
        <f t="shared" si="63"/>
        <v>45713</v>
      </c>
      <c r="C1921" s="67" t="str">
        <f t="shared" si="64"/>
        <v>mardi</v>
      </c>
    </row>
    <row r="1922" spans="1:8" thickBot="1">
      <c r="A1922" s="80"/>
      <c r="B1922" s="60">
        <f t="shared" si="63"/>
        <v>45714</v>
      </c>
      <c r="C1922" s="67" t="str">
        <f t="shared" si="64"/>
        <v>mercredi</v>
      </c>
    </row>
    <row r="1923" spans="1:8" thickBot="1">
      <c r="A1923" s="80"/>
      <c r="B1923" s="60">
        <f t="shared" si="63"/>
        <v>45715</v>
      </c>
      <c r="C1923" s="67" t="str">
        <f t="shared" si="64"/>
        <v>jeudi</v>
      </c>
    </row>
    <row r="1924" spans="1:8" thickBot="1">
      <c r="A1924" s="80"/>
      <c r="B1924" s="60">
        <f t="shared" ref="B1924:B1987" si="65">IF(B1923="","",B1923+1)</f>
        <v>45716</v>
      </c>
      <c r="C1924" s="67" t="str">
        <f t="shared" si="64"/>
        <v>vendredi</v>
      </c>
    </row>
    <row r="1925" spans="1:8" thickBot="1">
      <c r="A1925" s="80"/>
      <c r="B1925" s="60">
        <f t="shared" si="65"/>
        <v>45717</v>
      </c>
      <c r="C1925" s="67" t="str">
        <f t="shared" si="64"/>
        <v>samedi</v>
      </c>
    </row>
    <row r="1926" spans="1:8" thickBot="1">
      <c r="A1926" s="80"/>
      <c r="B1926" s="60">
        <f t="shared" si="65"/>
        <v>45718</v>
      </c>
      <c r="C1926" s="67" t="str">
        <f t="shared" si="64"/>
        <v>dimanche</v>
      </c>
    </row>
    <row r="1927" spans="1:8" thickBot="1">
      <c r="A1927" s="80"/>
      <c r="B1927" s="60">
        <f t="shared" si="65"/>
        <v>45719</v>
      </c>
      <c r="C1927" s="67" t="str">
        <f t="shared" si="64"/>
        <v>lundi</v>
      </c>
    </row>
    <row r="1928" spans="1:8" thickBot="1">
      <c r="A1928" s="80"/>
      <c r="B1928" s="60">
        <f t="shared" si="65"/>
        <v>45720</v>
      </c>
      <c r="C1928" s="67" t="str">
        <f t="shared" si="64"/>
        <v>mardi</v>
      </c>
    </row>
    <row r="1929" spans="1:8" thickBot="1">
      <c r="A1929" s="80"/>
      <c r="B1929" s="60">
        <f t="shared" si="65"/>
        <v>45721</v>
      </c>
      <c r="C1929" s="67" t="str">
        <f t="shared" si="64"/>
        <v>mercredi</v>
      </c>
    </row>
    <row r="1930" spans="1:8" thickBot="1">
      <c r="A1930" s="80"/>
      <c r="B1930" s="60">
        <f t="shared" si="65"/>
        <v>45722</v>
      </c>
      <c r="C1930" s="67" t="str">
        <f t="shared" si="64"/>
        <v>jeudi</v>
      </c>
    </row>
    <row r="1931" spans="1:8" thickBot="1">
      <c r="A1931" s="80"/>
      <c r="B1931" s="60">
        <f t="shared" si="65"/>
        <v>45723</v>
      </c>
      <c r="C1931" s="67" t="str">
        <f t="shared" si="64"/>
        <v>vendredi</v>
      </c>
    </row>
    <row r="1932" spans="1:8" thickBot="1">
      <c r="A1932" s="80"/>
      <c r="B1932" s="60">
        <f t="shared" si="65"/>
        <v>45724</v>
      </c>
      <c r="C1932" s="67" t="str">
        <f t="shared" si="64"/>
        <v>samedi</v>
      </c>
    </row>
    <row r="1933" spans="1:8" s="63" customFormat="1" thickBot="1">
      <c r="A1933" s="80"/>
      <c r="B1933" s="62">
        <f t="shared" si="65"/>
        <v>45725</v>
      </c>
      <c r="C1933" s="68" t="str">
        <f t="shared" si="64"/>
        <v>dimanche</v>
      </c>
      <c r="F1933" s="85"/>
      <c r="G1933" s="85"/>
      <c r="H1933" s="82"/>
    </row>
    <row r="1934" spans="1:8" ht="16.5" thickTop="1" thickBot="1">
      <c r="A1934" s="80"/>
      <c r="B1934" s="64">
        <f t="shared" si="65"/>
        <v>45726</v>
      </c>
      <c r="C1934" s="66" t="str">
        <f t="shared" si="64"/>
        <v>lundi</v>
      </c>
    </row>
    <row r="1935" spans="1:8" thickBot="1">
      <c r="A1935" s="80"/>
      <c r="B1935" s="60">
        <f t="shared" si="65"/>
        <v>45727</v>
      </c>
      <c r="C1935" s="67" t="str">
        <f t="shared" si="64"/>
        <v>mardi</v>
      </c>
    </row>
    <row r="1936" spans="1:8" thickBot="1">
      <c r="A1936" s="80"/>
      <c r="B1936" s="60">
        <f t="shared" si="65"/>
        <v>45728</v>
      </c>
      <c r="C1936" s="67" t="str">
        <f t="shared" si="64"/>
        <v>mercredi</v>
      </c>
    </row>
    <row r="1937" spans="1:8" thickBot="1">
      <c r="A1937" s="80"/>
      <c r="B1937" s="60">
        <f t="shared" si="65"/>
        <v>45729</v>
      </c>
      <c r="C1937" s="67" t="str">
        <f t="shared" si="64"/>
        <v>jeudi</v>
      </c>
    </row>
    <row r="1938" spans="1:8" thickBot="1">
      <c r="A1938" s="80"/>
      <c r="B1938" s="60">
        <f t="shared" si="65"/>
        <v>45730</v>
      </c>
      <c r="C1938" s="67" t="str">
        <f t="shared" si="64"/>
        <v>vendredi</v>
      </c>
    </row>
    <row r="1939" spans="1:8" thickBot="1">
      <c r="A1939" s="80"/>
      <c r="B1939" s="60">
        <f t="shared" si="65"/>
        <v>45731</v>
      </c>
      <c r="C1939" s="67" t="str">
        <f t="shared" si="64"/>
        <v>samedi</v>
      </c>
    </row>
    <row r="1940" spans="1:8" thickBot="1">
      <c r="A1940" s="80"/>
      <c r="B1940" s="60">
        <f t="shared" si="65"/>
        <v>45732</v>
      </c>
      <c r="C1940" s="67" t="str">
        <f t="shared" si="64"/>
        <v>dimanche</v>
      </c>
    </row>
    <row r="1941" spans="1:8" thickBot="1">
      <c r="A1941" s="80"/>
      <c r="B1941" s="60">
        <f t="shared" si="65"/>
        <v>45733</v>
      </c>
      <c r="C1941" s="67" t="str">
        <f t="shared" si="64"/>
        <v>lundi</v>
      </c>
    </row>
    <row r="1942" spans="1:8" thickBot="1">
      <c r="A1942" s="80"/>
      <c r="B1942" s="60">
        <f t="shared" si="65"/>
        <v>45734</v>
      </c>
      <c r="C1942" s="67" t="str">
        <f t="shared" si="64"/>
        <v>mardi</v>
      </c>
    </row>
    <row r="1943" spans="1:8" thickBot="1">
      <c r="A1943" s="80"/>
      <c r="B1943" s="60">
        <f t="shared" si="65"/>
        <v>45735</v>
      </c>
      <c r="C1943" s="67" t="str">
        <f t="shared" si="64"/>
        <v>mercredi</v>
      </c>
    </row>
    <row r="1944" spans="1:8" thickBot="1">
      <c r="A1944" s="80"/>
      <c r="B1944" s="60">
        <f t="shared" si="65"/>
        <v>45736</v>
      </c>
      <c r="C1944" s="67" t="str">
        <f t="shared" si="64"/>
        <v>jeudi</v>
      </c>
    </row>
    <row r="1945" spans="1:8" thickBot="1">
      <c r="A1945" s="80"/>
      <c r="B1945" s="60">
        <f t="shared" si="65"/>
        <v>45737</v>
      </c>
      <c r="C1945" s="67" t="str">
        <f t="shared" si="64"/>
        <v>vendredi</v>
      </c>
    </row>
    <row r="1946" spans="1:8" thickBot="1">
      <c r="A1946" s="80"/>
      <c r="B1946" s="60">
        <f t="shared" si="65"/>
        <v>45738</v>
      </c>
      <c r="C1946" s="67" t="str">
        <f t="shared" si="64"/>
        <v>samedi</v>
      </c>
    </row>
    <row r="1947" spans="1:8" s="63" customFormat="1" thickBot="1">
      <c r="A1947" s="80"/>
      <c r="B1947" s="62">
        <f t="shared" si="65"/>
        <v>45739</v>
      </c>
      <c r="C1947" s="68" t="str">
        <f t="shared" si="64"/>
        <v>dimanche</v>
      </c>
      <c r="F1947" s="85"/>
      <c r="G1947" s="85"/>
      <c r="H1947" s="82"/>
    </row>
    <row r="1948" spans="1:8" ht="16.5" thickTop="1" thickBot="1">
      <c r="A1948" s="80"/>
      <c r="B1948" s="64">
        <f t="shared" si="65"/>
        <v>45740</v>
      </c>
      <c r="C1948" s="66" t="str">
        <f t="shared" si="64"/>
        <v>lundi</v>
      </c>
    </row>
    <row r="1949" spans="1:8" thickBot="1">
      <c r="A1949" s="80"/>
      <c r="B1949" s="60">
        <f t="shared" si="65"/>
        <v>45741</v>
      </c>
      <c r="C1949" s="67" t="str">
        <f t="shared" si="64"/>
        <v>mardi</v>
      </c>
    </row>
    <row r="1950" spans="1:8" thickBot="1">
      <c r="A1950" s="80"/>
      <c r="B1950" s="60">
        <f t="shared" si="65"/>
        <v>45742</v>
      </c>
      <c r="C1950" s="67" t="str">
        <f t="shared" ref="C1950:C2013" si="66">IF(B1950="","",TEXT(B1950,"jjjj"))</f>
        <v>mercredi</v>
      </c>
    </row>
    <row r="1951" spans="1:8" thickBot="1">
      <c r="A1951" s="80"/>
      <c r="B1951" s="60">
        <f t="shared" si="65"/>
        <v>45743</v>
      </c>
      <c r="C1951" s="67" t="str">
        <f t="shared" si="66"/>
        <v>jeudi</v>
      </c>
    </row>
    <row r="1952" spans="1:8" thickBot="1">
      <c r="A1952" s="80"/>
      <c r="B1952" s="60">
        <f t="shared" si="65"/>
        <v>45744</v>
      </c>
      <c r="C1952" s="67" t="str">
        <f t="shared" si="66"/>
        <v>vendredi</v>
      </c>
    </row>
    <row r="1953" spans="1:8" thickBot="1">
      <c r="A1953" s="80"/>
      <c r="B1953" s="60">
        <f t="shared" si="65"/>
        <v>45745</v>
      </c>
      <c r="C1953" s="67" t="str">
        <f t="shared" si="66"/>
        <v>samedi</v>
      </c>
    </row>
    <row r="1954" spans="1:8" thickBot="1">
      <c r="A1954" s="80"/>
      <c r="B1954" s="60">
        <f t="shared" si="65"/>
        <v>45746</v>
      </c>
      <c r="C1954" s="67" t="str">
        <f t="shared" si="66"/>
        <v>dimanche</v>
      </c>
    </row>
    <row r="1955" spans="1:8" thickBot="1">
      <c r="A1955" s="80"/>
      <c r="B1955" s="60">
        <f t="shared" si="65"/>
        <v>45747</v>
      </c>
      <c r="C1955" s="67" t="str">
        <f t="shared" si="66"/>
        <v>lundi</v>
      </c>
    </row>
    <row r="1956" spans="1:8" thickBot="1">
      <c r="A1956" s="80"/>
      <c r="B1956" s="60">
        <f t="shared" si="65"/>
        <v>45748</v>
      </c>
      <c r="C1956" s="67" t="str">
        <f t="shared" si="66"/>
        <v>mardi</v>
      </c>
    </row>
    <row r="1957" spans="1:8" thickBot="1">
      <c r="A1957" s="80"/>
      <c r="B1957" s="60">
        <f t="shared" si="65"/>
        <v>45749</v>
      </c>
      <c r="C1957" s="67" t="str">
        <f t="shared" si="66"/>
        <v>mercredi</v>
      </c>
    </row>
    <row r="1958" spans="1:8" thickBot="1">
      <c r="A1958" s="80"/>
      <c r="B1958" s="60">
        <f t="shared" si="65"/>
        <v>45750</v>
      </c>
      <c r="C1958" s="67" t="str">
        <f t="shared" si="66"/>
        <v>jeudi</v>
      </c>
    </row>
    <row r="1959" spans="1:8" thickBot="1">
      <c r="A1959" s="80"/>
      <c r="B1959" s="60">
        <f t="shared" si="65"/>
        <v>45751</v>
      </c>
      <c r="C1959" s="67" t="str">
        <f t="shared" si="66"/>
        <v>vendredi</v>
      </c>
    </row>
    <row r="1960" spans="1:8" thickBot="1">
      <c r="A1960" s="80"/>
      <c r="B1960" s="60">
        <f t="shared" si="65"/>
        <v>45752</v>
      </c>
      <c r="C1960" s="67" t="str">
        <f t="shared" si="66"/>
        <v>samedi</v>
      </c>
    </row>
    <row r="1961" spans="1:8" s="63" customFormat="1" thickBot="1">
      <c r="A1961" s="80"/>
      <c r="B1961" s="62">
        <f t="shared" si="65"/>
        <v>45753</v>
      </c>
      <c r="C1961" s="68" t="str">
        <f t="shared" si="66"/>
        <v>dimanche</v>
      </c>
      <c r="F1961" s="85"/>
      <c r="G1961" s="85"/>
      <c r="H1961" s="82"/>
    </row>
    <row r="1962" spans="1:8" ht="16.5" thickTop="1" thickBot="1">
      <c r="A1962" s="80"/>
      <c r="B1962" s="64">
        <f t="shared" si="65"/>
        <v>45754</v>
      </c>
      <c r="C1962" s="66" t="str">
        <f t="shared" si="66"/>
        <v>lundi</v>
      </c>
    </row>
    <row r="1963" spans="1:8" thickBot="1">
      <c r="A1963" s="80"/>
      <c r="B1963" s="60">
        <f t="shared" si="65"/>
        <v>45755</v>
      </c>
      <c r="C1963" s="67" t="str">
        <f t="shared" si="66"/>
        <v>mardi</v>
      </c>
    </row>
    <row r="1964" spans="1:8" thickBot="1">
      <c r="A1964" s="80"/>
      <c r="B1964" s="60">
        <f t="shared" si="65"/>
        <v>45756</v>
      </c>
      <c r="C1964" s="67" t="str">
        <f t="shared" si="66"/>
        <v>mercredi</v>
      </c>
    </row>
    <row r="1965" spans="1:8" thickBot="1">
      <c r="A1965" s="80"/>
      <c r="B1965" s="60">
        <f t="shared" si="65"/>
        <v>45757</v>
      </c>
      <c r="C1965" s="67" t="str">
        <f t="shared" si="66"/>
        <v>jeudi</v>
      </c>
    </row>
    <row r="1966" spans="1:8" thickBot="1">
      <c r="A1966" s="80"/>
      <c r="B1966" s="60">
        <f t="shared" si="65"/>
        <v>45758</v>
      </c>
      <c r="C1966" s="67" t="str">
        <f t="shared" si="66"/>
        <v>vendredi</v>
      </c>
    </row>
    <row r="1967" spans="1:8" thickBot="1">
      <c r="A1967" s="80"/>
      <c r="B1967" s="60">
        <f t="shared" si="65"/>
        <v>45759</v>
      </c>
      <c r="C1967" s="67" t="str">
        <f t="shared" si="66"/>
        <v>samedi</v>
      </c>
    </row>
    <row r="1968" spans="1:8" thickBot="1">
      <c r="A1968" s="80"/>
      <c r="B1968" s="60">
        <f t="shared" si="65"/>
        <v>45760</v>
      </c>
      <c r="C1968" s="67" t="str">
        <f t="shared" si="66"/>
        <v>dimanche</v>
      </c>
    </row>
    <row r="1969" spans="1:8" thickBot="1">
      <c r="A1969" s="80"/>
      <c r="B1969" s="60">
        <f t="shared" si="65"/>
        <v>45761</v>
      </c>
      <c r="C1969" s="67" t="str">
        <f t="shared" si="66"/>
        <v>lundi</v>
      </c>
    </row>
    <row r="1970" spans="1:8" thickBot="1">
      <c r="A1970" s="80"/>
      <c r="B1970" s="60">
        <f t="shared" si="65"/>
        <v>45762</v>
      </c>
      <c r="C1970" s="67" t="str">
        <f t="shared" si="66"/>
        <v>mardi</v>
      </c>
    </row>
    <row r="1971" spans="1:8" thickBot="1">
      <c r="A1971" s="80"/>
      <c r="B1971" s="60">
        <f t="shared" si="65"/>
        <v>45763</v>
      </c>
      <c r="C1971" s="67" t="str">
        <f t="shared" si="66"/>
        <v>mercredi</v>
      </c>
    </row>
    <row r="1972" spans="1:8" thickBot="1">
      <c r="A1972" s="80"/>
      <c r="B1972" s="60">
        <f t="shared" si="65"/>
        <v>45764</v>
      </c>
      <c r="C1972" s="67" t="str">
        <f t="shared" si="66"/>
        <v>jeudi</v>
      </c>
    </row>
    <row r="1973" spans="1:8" thickBot="1">
      <c r="A1973" s="80"/>
      <c r="B1973" s="60">
        <f t="shared" si="65"/>
        <v>45765</v>
      </c>
      <c r="C1973" s="67" t="str">
        <f t="shared" si="66"/>
        <v>vendredi</v>
      </c>
    </row>
    <row r="1974" spans="1:8" thickBot="1">
      <c r="A1974" s="80"/>
      <c r="B1974" s="60">
        <f t="shared" si="65"/>
        <v>45766</v>
      </c>
      <c r="C1974" s="67" t="str">
        <f t="shared" si="66"/>
        <v>samedi</v>
      </c>
    </row>
    <row r="1975" spans="1:8" s="63" customFormat="1" thickBot="1">
      <c r="A1975" s="80"/>
      <c r="B1975" s="62">
        <f t="shared" si="65"/>
        <v>45767</v>
      </c>
      <c r="C1975" s="68" t="str">
        <f t="shared" si="66"/>
        <v>dimanche</v>
      </c>
      <c r="F1975" s="85"/>
      <c r="G1975" s="85"/>
      <c r="H1975" s="82"/>
    </row>
    <row r="1976" spans="1:8" ht="16.5" thickTop="1" thickBot="1">
      <c r="A1976" s="80"/>
      <c r="B1976" s="64">
        <f t="shared" si="65"/>
        <v>45768</v>
      </c>
      <c r="C1976" s="66" t="str">
        <f t="shared" si="66"/>
        <v>lundi</v>
      </c>
    </row>
    <row r="1977" spans="1:8" thickBot="1">
      <c r="A1977" s="80"/>
      <c r="B1977" s="60">
        <f t="shared" si="65"/>
        <v>45769</v>
      </c>
      <c r="C1977" s="67" t="str">
        <f t="shared" si="66"/>
        <v>mardi</v>
      </c>
    </row>
    <row r="1978" spans="1:8" thickBot="1">
      <c r="A1978" s="80"/>
      <c r="B1978" s="60">
        <f t="shared" si="65"/>
        <v>45770</v>
      </c>
      <c r="C1978" s="67" t="str">
        <f t="shared" si="66"/>
        <v>mercredi</v>
      </c>
    </row>
    <row r="1979" spans="1:8" thickBot="1">
      <c r="A1979" s="80"/>
      <c r="B1979" s="60">
        <f t="shared" si="65"/>
        <v>45771</v>
      </c>
      <c r="C1979" s="67" t="str">
        <f t="shared" si="66"/>
        <v>jeudi</v>
      </c>
    </row>
    <row r="1980" spans="1:8" thickBot="1">
      <c r="A1980" s="80"/>
      <c r="B1980" s="60">
        <f t="shared" si="65"/>
        <v>45772</v>
      </c>
      <c r="C1980" s="67" t="str">
        <f t="shared" si="66"/>
        <v>vendredi</v>
      </c>
    </row>
    <row r="1981" spans="1:8" thickBot="1">
      <c r="A1981" s="80"/>
      <c r="B1981" s="60">
        <f t="shared" si="65"/>
        <v>45773</v>
      </c>
      <c r="C1981" s="67" t="str">
        <f t="shared" si="66"/>
        <v>samedi</v>
      </c>
    </row>
    <row r="1982" spans="1:8" thickBot="1">
      <c r="A1982" s="80"/>
      <c r="B1982" s="60">
        <f t="shared" si="65"/>
        <v>45774</v>
      </c>
      <c r="C1982" s="67" t="str">
        <f t="shared" si="66"/>
        <v>dimanche</v>
      </c>
    </row>
    <row r="1983" spans="1:8" thickBot="1">
      <c r="A1983" s="80"/>
      <c r="B1983" s="60">
        <f t="shared" si="65"/>
        <v>45775</v>
      </c>
      <c r="C1983" s="67" t="str">
        <f t="shared" si="66"/>
        <v>lundi</v>
      </c>
    </row>
    <row r="1984" spans="1:8" thickBot="1">
      <c r="A1984" s="80"/>
      <c r="B1984" s="60">
        <f t="shared" si="65"/>
        <v>45776</v>
      </c>
      <c r="C1984" s="67" t="str">
        <f t="shared" si="66"/>
        <v>mardi</v>
      </c>
    </row>
    <row r="1985" spans="1:8" thickBot="1">
      <c r="A1985" s="80"/>
      <c r="B1985" s="60">
        <f t="shared" si="65"/>
        <v>45777</v>
      </c>
      <c r="C1985" s="67" t="str">
        <f t="shared" si="66"/>
        <v>mercredi</v>
      </c>
    </row>
    <row r="1986" spans="1:8" thickBot="1">
      <c r="A1986" s="80"/>
      <c r="B1986" s="60">
        <f t="shared" si="65"/>
        <v>45778</v>
      </c>
      <c r="C1986" s="67" t="str">
        <f t="shared" si="66"/>
        <v>jeudi</v>
      </c>
    </row>
    <row r="1987" spans="1:8" thickBot="1">
      <c r="A1987" s="80"/>
      <c r="B1987" s="60">
        <f t="shared" si="65"/>
        <v>45779</v>
      </c>
      <c r="C1987" s="67" t="str">
        <f t="shared" si="66"/>
        <v>vendredi</v>
      </c>
    </row>
    <row r="1988" spans="1:8" thickBot="1">
      <c r="A1988" s="80"/>
      <c r="B1988" s="60">
        <f t="shared" ref="B1988:B2051" si="67">IF(B1987="","",B1987+1)</f>
        <v>45780</v>
      </c>
      <c r="C1988" s="67" t="str">
        <f t="shared" si="66"/>
        <v>samedi</v>
      </c>
    </row>
    <row r="1989" spans="1:8" s="63" customFormat="1" thickBot="1">
      <c r="A1989" s="80"/>
      <c r="B1989" s="62">
        <f t="shared" si="67"/>
        <v>45781</v>
      </c>
      <c r="C1989" s="68" t="str">
        <f t="shared" si="66"/>
        <v>dimanche</v>
      </c>
      <c r="F1989" s="85"/>
      <c r="G1989" s="85"/>
      <c r="H1989" s="82"/>
    </row>
    <row r="1990" spans="1:8" ht="16.5" thickTop="1" thickBot="1">
      <c r="A1990" s="80"/>
      <c r="B1990" s="64">
        <f t="shared" si="67"/>
        <v>45782</v>
      </c>
      <c r="C1990" s="66" t="str">
        <f t="shared" si="66"/>
        <v>lundi</v>
      </c>
    </row>
    <row r="1991" spans="1:8" thickBot="1">
      <c r="A1991" s="80"/>
      <c r="B1991" s="60">
        <f t="shared" si="67"/>
        <v>45783</v>
      </c>
      <c r="C1991" s="67" t="str">
        <f t="shared" si="66"/>
        <v>mardi</v>
      </c>
    </row>
    <row r="1992" spans="1:8" thickBot="1">
      <c r="A1992" s="80"/>
      <c r="B1992" s="60">
        <f t="shared" si="67"/>
        <v>45784</v>
      </c>
      <c r="C1992" s="67" t="str">
        <f t="shared" si="66"/>
        <v>mercredi</v>
      </c>
    </row>
    <row r="1993" spans="1:8" thickBot="1">
      <c r="A1993" s="80"/>
      <c r="B1993" s="60">
        <f t="shared" si="67"/>
        <v>45785</v>
      </c>
      <c r="C1993" s="67" t="str">
        <f t="shared" si="66"/>
        <v>jeudi</v>
      </c>
    </row>
    <row r="1994" spans="1:8" thickBot="1">
      <c r="A1994" s="80"/>
      <c r="B1994" s="60">
        <f t="shared" si="67"/>
        <v>45786</v>
      </c>
      <c r="C1994" s="67" t="str">
        <f t="shared" si="66"/>
        <v>vendredi</v>
      </c>
    </row>
    <row r="1995" spans="1:8" thickBot="1">
      <c r="A1995" s="80"/>
      <c r="B1995" s="60">
        <f t="shared" si="67"/>
        <v>45787</v>
      </c>
      <c r="C1995" s="67" t="str">
        <f t="shared" si="66"/>
        <v>samedi</v>
      </c>
    </row>
    <row r="1996" spans="1:8" thickBot="1">
      <c r="A1996" s="80"/>
      <c r="B1996" s="60">
        <f t="shared" si="67"/>
        <v>45788</v>
      </c>
      <c r="C1996" s="67" t="str">
        <f t="shared" si="66"/>
        <v>dimanche</v>
      </c>
    </row>
    <row r="1997" spans="1:8" thickBot="1">
      <c r="A1997" s="80"/>
      <c r="B1997" s="60">
        <f t="shared" si="67"/>
        <v>45789</v>
      </c>
      <c r="C1997" s="67" t="str">
        <f t="shared" si="66"/>
        <v>lundi</v>
      </c>
    </row>
    <row r="1998" spans="1:8" thickBot="1">
      <c r="A1998" s="80"/>
      <c r="B1998" s="60">
        <f t="shared" si="67"/>
        <v>45790</v>
      </c>
      <c r="C1998" s="67" t="str">
        <f t="shared" si="66"/>
        <v>mardi</v>
      </c>
    </row>
    <row r="1999" spans="1:8" thickBot="1">
      <c r="A1999" s="80"/>
      <c r="B1999" s="60">
        <f t="shared" si="67"/>
        <v>45791</v>
      </c>
      <c r="C1999" s="67" t="str">
        <f t="shared" si="66"/>
        <v>mercredi</v>
      </c>
    </row>
    <row r="2000" spans="1:8" thickBot="1">
      <c r="A2000" s="80"/>
      <c r="B2000" s="60">
        <f t="shared" si="67"/>
        <v>45792</v>
      </c>
      <c r="C2000" s="67" t="str">
        <f t="shared" si="66"/>
        <v>jeudi</v>
      </c>
    </row>
    <row r="2001" spans="1:8" thickBot="1">
      <c r="A2001" s="80"/>
      <c r="B2001" s="60">
        <f t="shared" si="67"/>
        <v>45793</v>
      </c>
      <c r="C2001" s="67" t="str">
        <f t="shared" si="66"/>
        <v>vendredi</v>
      </c>
    </row>
    <row r="2002" spans="1:8" thickBot="1">
      <c r="A2002" s="80"/>
      <c r="B2002" s="60">
        <f t="shared" si="67"/>
        <v>45794</v>
      </c>
      <c r="C2002" s="67" t="str">
        <f t="shared" si="66"/>
        <v>samedi</v>
      </c>
    </row>
    <row r="2003" spans="1:8" s="63" customFormat="1" thickBot="1">
      <c r="A2003" s="80"/>
      <c r="B2003" s="62">
        <f t="shared" si="67"/>
        <v>45795</v>
      </c>
      <c r="C2003" s="68" t="str">
        <f t="shared" si="66"/>
        <v>dimanche</v>
      </c>
      <c r="F2003" s="85"/>
      <c r="G2003" s="85"/>
      <c r="H2003" s="82"/>
    </row>
    <row r="2004" spans="1:8" ht="16.5" thickTop="1" thickBot="1">
      <c r="A2004" s="80"/>
      <c r="B2004" s="64">
        <f t="shared" si="67"/>
        <v>45796</v>
      </c>
      <c r="C2004" s="66" t="str">
        <f t="shared" si="66"/>
        <v>lundi</v>
      </c>
    </row>
    <row r="2005" spans="1:8" thickBot="1">
      <c r="A2005" s="80"/>
      <c r="B2005" s="60">
        <f t="shared" si="67"/>
        <v>45797</v>
      </c>
      <c r="C2005" s="67" t="str">
        <f t="shared" si="66"/>
        <v>mardi</v>
      </c>
    </row>
    <row r="2006" spans="1:8" thickBot="1">
      <c r="A2006" s="80"/>
      <c r="B2006" s="60">
        <f t="shared" si="67"/>
        <v>45798</v>
      </c>
      <c r="C2006" s="67" t="str">
        <f t="shared" si="66"/>
        <v>mercredi</v>
      </c>
    </row>
    <row r="2007" spans="1:8" thickBot="1">
      <c r="A2007" s="80"/>
      <c r="B2007" s="60">
        <f t="shared" si="67"/>
        <v>45799</v>
      </c>
      <c r="C2007" s="67" t="str">
        <f t="shared" si="66"/>
        <v>jeudi</v>
      </c>
    </row>
    <row r="2008" spans="1:8" thickBot="1">
      <c r="A2008" s="80"/>
      <c r="B2008" s="60">
        <f t="shared" si="67"/>
        <v>45800</v>
      </c>
      <c r="C2008" s="67" t="str">
        <f t="shared" si="66"/>
        <v>vendredi</v>
      </c>
    </row>
    <row r="2009" spans="1:8" thickBot="1">
      <c r="A2009" s="80"/>
      <c r="B2009" s="60">
        <f t="shared" si="67"/>
        <v>45801</v>
      </c>
      <c r="C2009" s="67" t="str">
        <f t="shared" si="66"/>
        <v>samedi</v>
      </c>
    </row>
    <row r="2010" spans="1:8" thickBot="1">
      <c r="A2010" s="80"/>
      <c r="B2010" s="60">
        <f t="shared" si="67"/>
        <v>45802</v>
      </c>
      <c r="C2010" s="67" t="str">
        <f t="shared" si="66"/>
        <v>dimanche</v>
      </c>
    </row>
    <row r="2011" spans="1:8" thickBot="1">
      <c r="A2011" s="80"/>
      <c r="B2011" s="60">
        <f t="shared" si="67"/>
        <v>45803</v>
      </c>
      <c r="C2011" s="67" t="str">
        <f t="shared" si="66"/>
        <v>lundi</v>
      </c>
    </row>
    <row r="2012" spans="1:8" thickBot="1">
      <c r="A2012" s="80"/>
      <c r="B2012" s="60">
        <f t="shared" si="67"/>
        <v>45804</v>
      </c>
      <c r="C2012" s="67" t="str">
        <f t="shared" si="66"/>
        <v>mardi</v>
      </c>
    </row>
    <row r="2013" spans="1:8" thickBot="1">
      <c r="A2013" s="80"/>
      <c r="B2013" s="60">
        <f t="shared" si="67"/>
        <v>45805</v>
      </c>
      <c r="C2013" s="67" t="str">
        <f t="shared" si="66"/>
        <v>mercredi</v>
      </c>
    </row>
    <row r="2014" spans="1:8" thickBot="1">
      <c r="A2014" s="80"/>
      <c r="B2014" s="60">
        <f t="shared" si="67"/>
        <v>45806</v>
      </c>
      <c r="C2014" s="67" t="str">
        <f t="shared" ref="C2014:C2077" si="68">IF(B2014="","",TEXT(B2014,"jjjj"))</f>
        <v>jeudi</v>
      </c>
    </row>
    <row r="2015" spans="1:8" thickBot="1">
      <c r="A2015" s="80"/>
      <c r="B2015" s="60">
        <f t="shared" si="67"/>
        <v>45807</v>
      </c>
      <c r="C2015" s="67" t="str">
        <f t="shared" si="68"/>
        <v>vendredi</v>
      </c>
    </row>
    <row r="2016" spans="1:8" thickBot="1">
      <c r="A2016" s="80"/>
      <c r="B2016" s="60">
        <f t="shared" si="67"/>
        <v>45808</v>
      </c>
      <c r="C2016" s="67" t="str">
        <f t="shared" si="68"/>
        <v>samedi</v>
      </c>
    </row>
    <row r="2017" spans="1:8" s="63" customFormat="1" thickBot="1">
      <c r="A2017" s="80"/>
      <c r="B2017" s="62">
        <f t="shared" si="67"/>
        <v>45809</v>
      </c>
      <c r="C2017" s="68" t="str">
        <f t="shared" si="68"/>
        <v>dimanche</v>
      </c>
      <c r="F2017" s="85"/>
      <c r="G2017" s="85"/>
      <c r="H2017" s="82"/>
    </row>
    <row r="2018" spans="1:8" ht="16.5" thickTop="1" thickBot="1">
      <c r="A2018" s="80"/>
      <c r="B2018" s="64">
        <f t="shared" si="67"/>
        <v>45810</v>
      </c>
      <c r="C2018" s="66" t="str">
        <f t="shared" si="68"/>
        <v>lundi</v>
      </c>
    </row>
    <row r="2019" spans="1:8" thickBot="1">
      <c r="A2019" s="80"/>
      <c r="B2019" s="60">
        <f t="shared" si="67"/>
        <v>45811</v>
      </c>
      <c r="C2019" s="67" t="str">
        <f t="shared" si="68"/>
        <v>mardi</v>
      </c>
    </row>
    <row r="2020" spans="1:8" thickBot="1">
      <c r="A2020" s="80"/>
      <c r="B2020" s="60">
        <f t="shared" si="67"/>
        <v>45812</v>
      </c>
      <c r="C2020" s="67" t="str">
        <f t="shared" si="68"/>
        <v>mercredi</v>
      </c>
    </row>
    <row r="2021" spans="1:8" thickBot="1">
      <c r="A2021" s="80"/>
      <c r="B2021" s="60">
        <f t="shared" si="67"/>
        <v>45813</v>
      </c>
      <c r="C2021" s="67" t="str">
        <f t="shared" si="68"/>
        <v>jeudi</v>
      </c>
    </row>
    <row r="2022" spans="1:8" thickBot="1">
      <c r="A2022" s="80"/>
      <c r="B2022" s="60">
        <f t="shared" si="67"/>
        <v>45814</v>
      </c>
      <c r="C2022" s="67" t="str">
        <f t="shared" si="68"/>
        <v>vendredi</v>
      </c>
    </row>
    <row r="2023" spans="1:8" thickBot="1">
      <c r="A2023" s="80"/>
      <c r="B2023" s="60">
        <f t="shared" si="67"/>
        <v>45815</v>
      </c>
      <c r="C2023" s="67" t="str">
        <f t="shared" si="68"/>
        <v>samedi</v>
      </c>
    </row>
    <row r="2024" spans="1:8" thickBot="1">
      <c r="A2024" s="80"/>
      <c r="B2024" s="60">
        <f t="shared" si="67"/>
        <v>45816</v>
      </c>
      <c r="C2024" s="67" t="str">
        <f t="shared" si="68"/>
        <v>dimanche</v>
      </c>
    </row>
    <row r="2025" spans="1:8" thickBot="1">
      <c r="A2025" s="80"/>
      <c r="B2025" s="60">
        <f t="shared" si="67"/>
        <v>45817</v>
      </c>
      <c r="C2025" s="67" t="str">
        <f t="shared" si="68"/>
        <v>lundi</v>
      </c>
    </row>
    <row r="2026" spans="1:8" thickBot="1">
      <c r="A2026" s="80"/>
      <c r="B2026" s="60">
        <f t="shared" si="67"/>
        <v>45818</v>
      </c>
      <c r="C2026" s="67" t="str">
        <f t="shared" si="68"/>
        <v>mardi</v>
      </c>
    </row>
    <row r="2027" spans="1:8" thickBot="1">
      <c r="A2027" s="80"/>
      <c r="B2027" s="60">
        <f t="shared" si="67"/>
        <v>45819</v>
      </c>
      <c r="C2027" s="67" t="str">
        <f t="shared" si="68"/>
        <v>mercredi</v>
      </c>
    </row>
    <row r="2028" spans="1:8" thickBot="1">
      <c r="A2028" s="80"/>
      <c r="B2028" s="60">
        <f t="shared" si="67"/>
        <v>45820</v>
      </c>
      <c r="C2028" s="67" t="str">
        <f t="shared" si="68"/>
        <v>jeudi</v>
      </c>
    </row>
    <row r="2029" spans="1:8" thickBot="1">
      <c r="A2029" s="80"/>
      <c r="B2029" s="60">
        <f t="shared" si="67"/>
        <v>45821</v>
      </c>
      <c r="C2029" s="67" t="str">
        <f t="shared" si="68"/>
        <v>vendredi</v>
      </c>
    </row>
    <row r="2030" spans="1:8" thickBot="1">
      <c r="A2030" s="80"/>
      <c r="B2030" s="60">
        <f t="shared" si="67"/>
        <v>45822</v>
      </c>
      <c r="C2030" s="67" t="str">
        <f t="shared" si="68"/>
        <v>samedi</v>
      </c>
    </row>
    <row r="2031" spans="1:8" s="63" customFormat="1" thickBot="1">
      <c r="A2031" s="80"/>
      <c r="B2031" s="62">
        <f t="shared" si="67"/>
        <v>45823</v>
      </c>
      <c r="C2031" s="68" t="str">
        <f t="shared" si="68"/>
        <v>dimanche</v>
      </c>
      <c r="F2031" s="85"/>
      <c r="G2031" s="85"/>
      <c r="H2031" s="82"/>
    </row>
    <row r="2032" spans="1:8" ht="16.5" thickTop="1" thickBot="1">
      <c r="A2032" s="80"/>
      <c r="B2032" s="64">
        <f t="shared" si="67"/>
        <v>45824</v>
      </c>
      <c r="C2032" s="66" t="str">
        <f t="shared" si="68"/>
        <v>lundi</v>
      </c>
    </row>
    <row r="2033" spans="1:8" thickBot="1">
      <c r="A2033" s="80"/>
      <c r="B2033" s="60">
        <f t="shared" si="67"/>
        <v>45825</v>
      </c>
      <c r="C2033" s="67" t="str">
        <f t="shared" si="68"/>
        <v>mardi</v>
      </c>
    </row>
    <row r="2034" spans="1:8" thickBot="1">
      <c r="A2034" s="80"/>
      <c r="B2034" s="60">
        <f t="shared" si="67"/>
        <v>45826</v>
      </c>
      <c r="C2034" s="67" t="str">
        <f t="shared" si="68"/>
        <v>mercredi</v>
      </c>
    </row>
    <row r="2035" spans="1:8" thickBot="1">
      <c r="A2035" s="80"/>
      <c r="B2035" s="60">
        <f t="shared" si="67"/>
        <v>45827</v>
      </c>
      <c r="C2035" s="67" t="str">
        <f t="shared" si="68"/>
        <v>jeudi</v>
      </c>
    </row>
    <row r="2036" spans="1:8" thickBot="1">
      <c r="A2036" s="80"/>
      <c r="B2036" s="60">
        <f t="shared" si="67"/>
        <v>45828</v>
      </c>
      <c r="C2036" s="67" t="str">
        <f t="shared" si="68"/>
        <v>vendredi</v>
      </c>
    </row>
    <row r="2037" spans="1:8" thickBot="1">
      <c r="A2037" s="80"/>
      <c r="B2037" s="60">
        <f t="shared" si="67"/>
        <v>45829</v>
      </c>
      <c r="C2037" s="67" t="str">
        <f t="shared" si="68"/>
        <v>samedi</v>
      </c>
    </row>
    <row r="2038" spans="1:8" thickBot="1">
      <c r="A2038" s="80"/>
      <c r="B2038" s="60">
        <f t="shared" si="67"/>
        <v>45830</v>
      </c>
      <c r="C2038" s="67" t="str">
        <f t="shared" si="68"/>
        <v>dimanche</v>
      </c>
    </row>
    <row r="2039" spans="1:8" thickBot="1">
      <c r="A2039" s="80"/>
      <c r="B2039" s="60">
        <f t="shared" si="67"/>
        <v>45831</v>
      </c>
      <c r="C2039" s="67" t="str">
        <f t="shared" si="68"/>
        <v>lundi</v>
      </c>
    </row>
    <row r="2040" spans="1:8" thickBot="1">
      <c r="A2040" s="80"/>
      <c r="B2040" s="60">
        <f t="shared" si="67"/>
        <v>45832</v>
      </c>
      <c r="C2040" s="67" t="str">
        <f t="shared" si="68"/>
        <v>mardi</v>
      </c>
    </row>
    <row r="2041" spans="1:8" thickBot="1">
      <c r="A2041" s="80"/>
      <c r="B2041" s="60">
        <f t="shared" si="67"/>
        <v>45833</v>
      </c>
      <c r="C2041" s="67" t="str">
        <f t="shared" si="68"/>
        <v>mercredi</v>
      </c>
    </row>
    <row r="2042" spans="1:8" thickBot="1">
      <c r="A2042" s="80"/>
      <c r="B2042" s="60">
        <f t="shared" si="67"/>
        <v>45834</v>
      </c>
      <c r="C2042" s="67" t="str">
        <f t="shared" si="68"/>
        <v>jeudi</v>
      </c>
    </row>
    <row r="2043" spans="1:8" thickBot="1">
      <c r="A2043" s="80"/>
      <c r="B2043" s="60">
        <f t="shared" si="67"/>
        <v>45835</v>
      </c>
      <c r="C2043" s="67" t="str">
        <f t="shared" si="68"/>
        <v>vendredi</v>
      </c>
    </row>
    <row r="2044" spans="1:8" thickBot="1">
      <c r="A2044" s="80"/>
      <c r="B2044" s="60">
        <f t="shared" si="67"/>
        <v>45836</v>
      </c>
      <c r="C2044" s="67" t="str">
        <f t="shared" si="68"/>
        <v>samedi</v>
      </c>
    </row>
    <row r="2045" spans="1:8" s="63" customFormat="1" thickBot="1">
      <c r="A2045" s="80"/>
      <c r="B2045" s="62">
        <f t="shared" si="67"/>
        <v>45837</v>
      </c>
      <c r="C2045" s="68" t="str">
        <f t="shared" si="68"/>
        <v>dimanche</v>
      </c>
      <c r="F2045" s="85"/>
      <c r="G2045" s="85"/>
      <c r="H2045" s="82"/>
    </row>
    <row r="2046" spans="1:8" ht="16.5" thickTop="1" thickBot="1">
      <c r="A2046" s="80"/>
      <c r="B2046" s="64">
        <f t="shared" si="67"/>
        <v>45838</v>
      </c>
      <c r="C2046" s="66" t="str">
        <f t="shared" si="68"/>
        <v>lundi</v>
      </c>
    </row>
    <row r="2047" spans="1:8" thickBot="1">
      <c r="A2047" s="80"/>
      <c r="B2047" s="60">
        <f t="shared" si="67"/>
        <v>45839</v>
      </c>
      <c r="C2047" s="67" t="str">
        <f t="shared" si="68"/>
        <v>mardi</v>
      </c>
    </row>
    <row r="2048" spans="1:8" thickBot="1">
      <c r="A2048" s="80"/>
      <c r="B2048" s="60">
        <f t="shared" si="67"/>
        <v>45840</v>
      </c>
      <c r="C2048" s="67" t="str">
        <f t="shared" si="68"/>
        <v>mercredi</v>
      </c>
    </row>
    <row r="2049" spans="1:8" thickBot="1">
      <c r="A2049" s="80"/>
      <c r="B2049" s="60">
        <f t="shared" si="67"/>
        <v>45841</v>
      </c>
      <c r="C2049" s="67" t="str">
        <f t="shared" si="68"/>
        <v>jeudi</v>
      </c>
    </row>
    <row r="2050" spans="1:8" thickBot="1">
      <c r="A2050" s="80"/>
      <c r="B2050" s="60">
        <f t="shared" si="67"/>
        <v>45842</v>
      </c>
      <c r="C2050" s="67" t="str">
        <f t="shared" si="68"/>
        <v>vendredi</v>
      </c>
    </row>
    <row r="2051" spans="1:8" thickBot="1">
      <c r="A2051" s="80"/>
      <c r="B2051" s="60">
        <f t="shared" si="67"/>
        <v>45843</v>
      </c>
      <c r="C2051" s="67" t="str">
        <f t="shared" si="68"/>
        <v>samedi</v>
      </c>
    </row>
    <row r="2052" spans="1:8" thickBot="1">
      <c r="A2052" s="80"/>
      <c r="B2052" s="60">
        <f t="shared" ref="B2052:B2115" si="69">IF(B2051="","",B2051+1)</f>
        <v>45844</v>
      </c>
      <c r="C2052" s="67" t="str">
        <f t="shared" si="68"/>
        <v>dimanche</v>
      </c>
    </row>
    <row r="2053" spans="1:8" thickBot="1">
      <c r="A2053" s="80"/>
      <c r="B2053" s="60">
        <f t="shared" si="69"/>
        <v>45845</v>
      </c>
      <c r="C2053" s="67" t="str">
        <f t="shared" si="68"/>
        <v>lundi</v>
      </c>
    </row>
    <row r="2054" spans="1:8" thickBot="1">
      <c r="A2054" s="80"/>
      <c r="B2054" s="60">
        <f t="shared" si="69"/>
        <v>45846</v>
      </c>
      <c r="C2054" s="67" t="str">
        <f t="shared" si="68"/>
        <v>mardi</v>
      </c>
    </row>
    <row r="2055" spans="1:8" thickBot="1">
      <c r="A2055" s="80"/>
      <c r="B2055" s="60">
        <f t="shared" si="69"/>
        <v>45847</v>
      </c>
      <c r="C2055" s="67" t="str">
        <f t="shared" si="68"/>
        <v>mercredi</v>
      </c>
    </row>
    <row r="2056" spans="1:8" thickBot="1">
      <c r="A2056" s="80"/>
      <c r="B2056" s="60">
        <f t="shared" si="69"/>
        <v>45848</v>
      </c>
      <c r="C2056" s="67" t="str">
        <f t="shared" si="68"/>
        <v>jeudi</v>
      </c>
    </row>
    <row r="2057" spans="1:8" thickBot="1">
      <c r="A2057" s="80"/>
      <c r="B2057" s="60">
        <f t="shared" si="69"/>
        <v>45849</v>
      </c>
      <c r="C2057" s="67" t="str">
        <f t="shared" si="68"/>
        <v>vendredi</v>
      </c>
    </row>
    <row r="2058" spans="1:8" thickBot="1">
      <c r="A2058" s="80"/>
      <c r="B2058" s="60">
        <f t="shared" si="69"/>
        <v>45850</v>
      </c>
      <c r="C2058" s="67" t="str">
        <f t="shared" si="68"/>
        <v>samedi</v>
      </c>
    </row>
    <row r="2059" spans="1:8" s="63" customFormat="1" thickBot="1">
      <c r="A2059" s="80"/>
      <c r="B2059" s="62">
        <f t="shared" si="69"/>
        <v>45851</v>
      </c>
      <c r="C2059" s="68" t="str">
        <f t="shared" si="68"/>
        <v>dimanche</v>
      </c>
      <c r="F2059" s="85"/>
      <c r="G2059" s="85"/>
      <c r="H2059" s="82"/>
    </row>
    <row r="2060" spans="1:8" ht="16.5" thickTop="1" thickBot="1">
      <c r="A2060" s="80"/>
      <c r="B2060" s="64">
        <f t="shared" si="69"/>
        <v>45852</v>
      </c>
      <c r="C2060" s="66" t="str">
        <f t="shared" si="68"/>
        <v>lundi</v>
      </c>
    </row>
    <row r="2061" spans="1:8" thickBot="1">
      <c r="A2061" s="80"/>
      <c r="B2061" s="60">
        <f t="shared" si="69"/>
        <v>45853</v>
      </c>
      <c r="C2061" s="67" t="str">
        <f t="shared" si="68"/>
        <v>mardi</v>
      </c>
    </row>
    <row r="2062" spans="1:8" thickBot="1">
      <c r="A2062" s="80"/>
      <c r="B2062" s="60">
        <f t="shared" si="69"/>
        <v>45854</v>
      </c>
      <c r="C2062" s="67" t="str">
        <f t="shared" si="68"/>
        <v>mercredi</v>
      </c>
    </row>
    <row r="2063" spans="1:8" thickBot="1">
      <c r="A2063" s="80"/>
      <c r="B2063" s="60">
        <f t="shared" si="69"/>
        <v>45855</v>
      </c>
      <c r="C2063" s="67" t="str">
        <f t="shared" si="68"/>
        <v>jeudi</v>
      </c>
    </row>
    <row r="2064" spans="1:8" thickBot="1">
      <c r="A2064" s="80"/>
      <c r="B2064" s="60">
        <f t="shared" si="69"/>
        <v>45856</v>
      </c>
      <c r="C2064" s="67" t="str">
        <f t="shared" si="68"/>
        <v>vendredi</v>
      </c>
    </row>
    <row r="2065" spans="1:8" thickBot="1">
      <c r="A2065" s="80"/>
      <c r="B2065" s="60">
        <f t="shared" si="69"/>
        <v>45857</v>
      </c>
      <c r="C2065" s="67" t="str">
        <f t="shared" si="68"/>
        <v>samedi</v>
      </c>
    </row>
    <row r="2066" spans="1:8" thickBot="1">
      <c r="A2066" s="80"/>
      <c r="B2066" s="60">
        <f t="shared" si="69"/>
        <v>45858</v>
      </c>
      <c r="C2066" s="67" t="str">
        <f t="shared" si="68"/>
        <v>dimanche</v>
      </c>
    </row>
    <row r="2067" spans="1:8" thickBot="1">
      <c r="A2067" s="80"/>
      <c r="B2067" s="60">
        <f t="shared" si="69"/>
        <v>45859</v>
      </c>
      <c r="C2067" s="67" t="str">
        <f t="shared" si="68"/>
        <v>lundi</v>
      </c>
    </row>
    <row r="2068" spans="1:8" thickBot="1">
      <c r="A2068" s="80"/>
      <c r="B2068" s="60">
        <f t="shared" si="69"/>
        <v>45860</v>
      </c>
      <c r="C2068" s="67" t="str">
        <f t="shared" si="68"/>
        <v>mardi</v>
      </c>
    </row>
    <row r="2069" spans="1:8" thickBot="1">
      <c r="A2069" s="80"/>
      <c r="B2069" s="60">
        <f t="shared" si="69"/>
        <v>45861</v>
      </c>
      <c r="C2069" s="67" t="str">
        <f t="shared" si="68"/>
        <v>mercredi</v>
      </c>
    </row>
    <row r="2070" spans="1:8" thickBot="1">
      <c r="A2070" s="80"/>
      <c r="B2070" s="60">
        <f t="shared" si="69"/>
        <v>45862</v>
      </c>
      <c r="C2070" s="67" t="str">
        <f t="shared" si="68"/>
        <v>jeudi</v>
      </c>
    </row>
    <row r="2071" spans="1:8" thickBot="1">
      <c r="A2071" s="80"/>
      <c r="B2071" s="60">
        <f t="shared" si="69"/>
        <v>45863</v>
      </c>
      <c r="C2071" s="67" t="str">
        <f t="shared" si="68"/>
        <v>vendredi</v>
      </c>
    </row>
    <row r="2072" spans="1:8" thickBot="1">
      <c r="A2072" s="80"/>
      <c r="B2072" s="60">
        <f t="shared" si="69"/>
        <v>45864</v>
      </c>
      <c r="C2072" s="67" t="str">
        <f t="shared" si="68"/>
        <v>samedi</v>
      </c>
    </row>
    <row r="2073" spans="1:8" s="63" customFormat="1" thickBot="1">
      <c r="A2073" s="80"/>
      <c r="B2073" s="62">
        <f t="shared" si="69"/>
        <v>45865</v>
      </c>
      <c r="C2073" s="68" t="str">
        <f t="shared" si="68"/>
        <v>dimanche</v>
      </c>
      <c r="F2073" s="85"/>
      <c r="G2073" s="85"/>
      <c r="H2073" s="82"/>
    </row>
    <row r="2074" spans="1:8" ht="16.5" thickTop="1" thickBot="1">
      <c r="A2074" s="80"/>
      <c r="B2074" s="64">
        <f t="shared" si="69"/>
        <v>45866</v>
      </c>
      <c r="C2074" s="66" t="str">
        <f t="shared" si="68"/>
        <v>lundi</v>
      </c>
    </row>
    <row r="2075" spans="1:8" thickBot="1">
      <c r="A2075" s="80"/>
      <c r="B2075" s="60">
        <f t="shared" si="69"/>
        <v>45867</v>
      </c>
      <c r="C2075" s="67" t="str">
        <f t="shared" si="68"/>
        <v>mardi</v>
      </c>
    </row>
    <row r="2076" spans="1:8" thickBot="1">
      <c r="A2076" s="80"/>
      <c r="B2076" s="60">
        <f t="shared" si="69"/>
        <v>45868</v>
      </c>
      <c r="C2076" s="67" t="str">
        <f t="shared" si="68"/>
        <v>mercredi</v>
      </c>
    </row>
    <row r="2077" spans="1:8" thickBot="1">
      <c r="A2077" s="80"/>
      <c r="B2077" s="60">
        <f t="shared" si="69"/>
        <v>45869</v>
      </c>
      <c r="C2077" s="67" t="str">
        <f t="shared" si="68"/>
        <v>jeudi</v>
      </c>
    </row>
    <row r="2078" spans="1:8" thickBot="1">
      <c r="A2078" s="80"/>
      <c r="B2078" s="60">
        <f t="shared" si="69"/>
        <v>45870</v>
      </c>
      <c r="C2078" s="67" t="str">
        <f t="shared" ref="C2078:C2141" si="70">IF(B2078="","",TEXT(B2078,"jjjj"))</f>
        <v>vendredi</v>
      </c>
    </row>
    <row r="2079" spans="1:8" thickBot="1">
      <c r="A2079" s="80"/>
      <c r="B2079" s="60">
        <f t="shared" si="69"/>
        <v>45871</v>
      </c>
      <c r="C2079" s="67" t="str">
        <f t="shared" si="70"/>
        <v>samedi</v>
      </c>
    </row>
    <row r="2080" spans="1:8" thickBot="1">
      <c r="A2080" s="80"/>
      <c r="B2080" s="60">
        <f t="shared" si="69"/>
        <v>45872</v>
      </c>
      <c r="C2080" s="67" t="str">
        <f t="shared" si="70"/>
        <v>dimanche</v>
      </c>
    </row>
    <row r="2081" spans="1:8" thickBot="1">
      <c r="A2081" s="80"/>
      <c r="B2081" s="60">
        <f t="shared" si="69"/>
        <v>45873</v>
      </c>
      <c r="C2081" s="67" t="str">
        <f t="shared" si="70"/>
        <v>lundi</v>
      </c>
    </row>
    <row r="2082" spans="1:8" thickBot="1">
      <c r="A2082" s="80"/>
      <c r="B2082" s="60">
        <f t="shared" si="69"/>
        <v>45874</v>
      </c>
      <c r="C2082" s="67" t="str">
        <f t="shared" si="70"/>
        <v>mardi</v>
      </c>
    </row>
    <row r="2083" spans="1:8" thickBot="1">
      <c r="A2083" s="80"/>
      <c r="B2083" s="60">
        <f t="shared" si="69"/>
        <v>45875</v>
      </c>
      <c r="C2083" s="67" t="str">
        <f t="shared" si="70"/>
        <v>mercredi</v>
      </c>
    </row>
    <row r="2084" spans="1:8" thickBot="1">
      <c r="A2084" s="80"/>
      <c r="B2084" s="60">
        <f t="shared" si="69"/>
        <v>45876</v>
      </c>
      <c r="C2084" s="67" t="str">
        <f t="shared" si="70"/>
        <v>jeudi</v>
      </c>
    </row>
    <row r="2085" spans="1:8" thickBot="1">
      <c r="A2085" s="80"/>
      <c r="B2085" s="60">
        <f t="shared" si="69"/>
        <v>45877</v>
      </c>
      <c r="C2085" s="67" t="str">
        <f t="shared" si="70"/>
        <v>vendredi</v>
      </c>
    </row>
    <row r="2086" spans="1:8" thickBot="1">
      <c r="A2086" s="80"/>
      <c r="B2086" s="60">
        <f t="shared" si="69"/>
        <v>45878</v>
      </c>
      <c r="C2086" s="67" t="str">
        <f t="shared" si="70"/>
        <v>samedi</v>
      </c>
    </row>
    <row r="2087" spans="1:8" s="63" customFormat="1" thickBot="1">
      <c r="A2087" s="80"/>
      <c r="B2087" s="62">
        <f t="shared" si="69"/>
        <v>45879</v>
      </c>
      <c r="C2087" s="68" t="str">
        <f t="shared" si="70"/>
        <v>dimanche</v>
      </c>
      <c r="F2087" s="85"/>
      <c r="G2087" s="85"/>
      <c r="H2087" s="82"/>
    </row>
    <row r="2088" spans="1:8" ht="16.5" thickTop="1" thickBot="1">
      <c r="A2088" s="80"/>
      <c r="B2088" s="64">
        <f t="shared" si="69"/>
        <v>45880</v>
      </c>
      <c r="C2088" s="66" t="str">
        <f t="shared" si="70"/>
        <v>lundi</v>
      </c>
    </row>
    <row r="2089" spans="1:8" thickBot="1">
      <c r="A2089" s="80"/>
      <c r="B2089" s="60">
        <f t="shared" si="69"/>
        <v>45881</v>
      </c>
      <c r="C2089" s="67" t="str">
        <f t="shared" si="70"/>
        <v>mardi</v>
      </c>
    </row>
    <row r="2090" spans="1:8" thickBot="1">
      <c r="A2090" s="80"/>
      <c r="B2090" s="60">
        <f t="shared" si="69"/>
        <v>45882</v>
      </c>
      <c r="C2090" s="67" t="str">
        <f t="shared" si="70"/>
        <v>mercredi</v>
      </c>
    </row>
    <row r="2091" spans="1:8" thickBot="1">
      <c r="A2091" s="80"/>
      <c r="B2091" s="60">
        <f t="shared" si="69"/>
        <v>45883</v>
      </c>
      <c r="C2091" s="67" t="str">
        <f t="shared" si="70"/>
        <v>jeudi</v>
      </c>
    </row>
    <row r="2092" spans="1:8" thickBot="1">
      <c r="A2092" s="80"/>
      <c r="B2092" s="60">
        <f t="shared" si="69"/>
        <v>45884</v>
      </c>
      <c r="C2092" s="67" t="str">
        <f t="shared" si="70"/>
        <v>vendredi</v>
      </c>
    </row>
    <row r="2093" spans="1:8" thickBot="1">
      <c r="A2093" s="80"/>
      <c r="B2093" s="60">
        <f t="shared" si="69"/>
        <v>45885</v>
      </c>
      <c r="C2093" s="67" t="str">
        <f t="shared" si="70"/>
        <v>samedi</v>
      </c>
    </row>
    <row r="2094" spans="1:8" thickBot="1">
      <c r="A2094" s="80"/>
      <c r="B2094" s="60">
        <f t="shared" si="69"/>
        <v>45886</v>
      </c>
      <c r="C2094" s="67" t="str">
        <f t="shared" si="70"/>
        <v>dimanche</v>
      </c>
    </row>
    <row r="2095" spans="1:8" thickBot="1">
      <c r="A2095" s="80"/>
      <c r="B2095" s="60">
        <f t="shared" si="69"/>
        <v>45887</v>
      </c>
      <c r="C2095" s="67" t="str">
        <f t="shared" si="70"/>
        <v>lundi</v>
      </c>
    </row>
    <row r="2096" spans="1:8" thickBot="1">
      <c r="A2096" s="80"/>
      <c r="B2096" s="60">
        <f t="shared" si="69"/>
        <v>45888</v>
      </c>
      <c r="C2096" s="67" t="str">
        <f t="shared" si="70"/>
        <v>mardi</v>
      </c>
    </row>
    <row r="2097" spans="1:8" thickBot="1">
      <c r="A2097" s="80"/>
      <c r="B2097" s="60">
        <f t="shared" si="69"/>
        <v>45889</v>
      </c>
      <c r="C2097" s="67" t="str">
        <f t="shared" si="70"/>
        <v>mercredi</v>
      </c>
    </row>
    <row r="2098" spans="1:8" thickBot="1">
      <c r="A2098" s="80"/>
      <c r="B2098" s="60">
        <f t="shared" si="69"/>
        <v>45890</v>
      </c>
      <c r="C2098" s="67" t="str">
        <f t="shared" si="70"/>
        <v>jeudi</v>
      </c>
    </row>
    <row r="2099" spans="1:8" thickBot="1">
      <c r="A2099" s="80"/>
      <c r="B2099" s="60">
        <f t="shared" si="69"/>
        <v>45891</v>
      </c>
      <c r="C2099" s="67" t="str">
        <f t="shared" si="70"/>
        <v>vendredi</v>
      </c>
    </row>
    <row r="2100" spans="1:8" thickBot="1">
      <c r="A2100" s="80"/>
      <c r="B2100" s="60">
        <f t="shared" si="69"/>
        <v>45892</v>
      </c>
      <c r="C2100" s="67" t="str">
        <f t="shared" si="70"/>
        <v>samedi</v>
      </c>
    </row>
    <row r="2101" spans="1:8" s="63" customFormat="1" thickBot="1">
      <c r="A2101" s="80"/>
      <c r="B2101" s="62">
        <f t="shared" si="69"/>
        <v>45893</v>
      </c>
      <c r="C2101" s="68" t="str">
        <f t="shared" si="70"/>
        <v>dimanche</v>
      </c>
      <c r="F2101" s="85"/>
      <c r="G2101" s="85"/>
      <c r="H2101" s="82"/>
    </row>
    <row r="2102" spans="1:8" ht="16.5" thickTop="1" thickBot="1">
      <c r="A2102" s="80"/>
      <c r="B2102" s="64">
        <f t="shared" si="69"/>
        <v>45894</v>
      </c>
      <c r="C2102" s="66" t="str">
        <f t="shared" si="70"/>
        <v>lundi</v>
      </c>
    </row>
    <row r="2103" spans="1:8" thickBot="1">
      <c r="A2103" s="80"/>
      <c r="B2103" s="60">
        <f t="shared" si="69"/>
        <v>45895</v>
      </c>
      <c r="C2103" s="67" t="str">
        <f t="shared" si="70"/>
        <v>mardi</v>
      </c>
    </row>
    <row r="2104" spans="1:8" thickBot="1">
      <c r="A2104" s="80"/>
      <c r="B2104" s="60">
        <f t="shared" si="69"/>
        <v>45896</v>
      </c>
      <c r="C2104" s="67" t="str">
        <f t="shared" si="70"/>
        <v>mercredi</v>
      </c>
    </row>
    <row r="2105" spans="1:8" thickBot="1">
      <c r="A2105" s="80"/>
      <c r="B2105" s="60">
        <f t="shared" si="69"/>
        <v>45897</v>
      </c>
      <c r="C2105" s="67" t="str">
        <f t="shared" si="70"/>
        <v>jeudi</v>
      </c>
    </row>
    <row r="2106" spans="1:8" thickBot="1">
      <c r="A2106" s="80"/>
      <c r="B2106" s="60">
        <f t="shared" si="69"/>
        <v>45898</v>
      </c>
      <c r="C2106" s="67" t="str">
        <f t="shared" si="70"/>
        <v>vendredi</v>
      </c>
    </row>
    <row r="2107" spans="1:8" thickBot="1">
      <c r="A2107" s="80"/>
      <c r="B2107" s="60">
        <f t="shared" si="69"/>
        <v>45899</v>
      </c>
      <c r="C2107" s="67" t="str">
        <f t="shared" si="70"/>
        <v>samedi</v>
      </c>
    </row>
    <row r="2108" spans="1:8" thickBot="1">
      <c r="A2108" s="80"/>
      <c r="B2108" s="60">
        <f t="shared" si="69"/>
        <v>45900</v>
      </c>
      <c r="C2108" s="67" t="str">
        <f t="shared" si="70"/>
        <v>dimanche</v>
      </c>
    </row>
    <row r="2109" spans="1:8" thickBot="1">
      <c r="A2109" s="80"/>
      <c r="B2109" s="60">
        <f t="shared" si="69"/>
        <v>45901</v>
      </c>
      <c r="C2109" s="67" t="str">
        <f t="shared" si="70"/>
        <v>lundi</v>
      </c>
    </row>
    <row r="2110" spans="1:8" thickBot="1">
      <c r="A2110" s="80"/>
      <c r="B2110" s="60">
        <f t="shared" si="69"/>
        <v>45902</v>
      </c>
      <c r="C2110" s="67" t="str">
        <f t="shared" si="70"/>
        <v>mardi</v>
      </c>
    </row>
    <row r="2111" spans="1:8" thickBot="1">
      <c r="A2111" s="80"/>
      <c r="B2111" s="60">
        <f t="shared" si="69"/>
        <v>45903</v>
      </c>
      <c r="C2111" s="67" t="str">
        <f t="shared" si="70"/>
        <v>mercredi</v>
      </c>
    </row>
    <row r="2112" spans="1:8" thickBot="1">
      <c r="A2112" s="80"/>
      <c r="B2112" s="60">
        <f t="shared" si="69"/>
        <v>45904</v>
      </c>
      <c r="C2112" s="67" t="str">
        <f t="shared" si="70"/>
        <v>jeudi</v>
      </c>
    </row>
    <row r="2113" spans="1:8" thickBot="1">
      <c r="A2113" s="80"/>
      <c r="B2113" s="60">
        <f t="shared" si="69"/>
        <v>45905</v>
      </c>
      <c r="C2113" s="67" t="str">
        <f t="shared" si="70"/>
        <v>vendredi</v>
      </c>
    </row>
    <row r="2114" spans="1:8" thickBot="1">
      <c r="A2114" s="80"/>
      <c r="B2114" s="60">
        <f t="shared" si="69"/>
        <v>45906</v>
      </c>
      <c r="C2114" s="67" t="str">
        <f t="shared" si="70"/>
        <v>samedi</v>
      </c>
    </row>
    <row r="2115" spans="1:8" s="63" customFormat="1" thickBot="1">
      <c r="A2115" s="80"/>
      <c r="B2115" s="62">
        <f t="shared" si="69"/>
        <v>45907</v>
      </c>
      <c r="C2115" s="68" t="str">
        <f t="shared" si="70"/>
        <v>dimanche</v>
      </c>
      <c r="F2115" s="85"/>
      <c r="G2115" s="85"/>
      <c r="H2115" s="82"/>
    </row>
    <row r="2116" spans="1:8" ht="16.5" thickTop="1" thickBot="1">
      <c r="A2116" s="80"/>
      <c r="B2116" s="64">
        <f t="shared" ref="B2116:B2179" si="71">IF(B2115="","",B2115+1)</f>
        <v>45908</v>
      </c>
      <c r="C2116" s="66" t="str">
        <f t="shared" si="70"/>
        <v>lundi</v>
      </c>
    </row>
    <row r="2117" spans="1:8" thickBot="1">
      <c r="A2117" s="80"/>
      <c r="B2117" s="60">
        <f t="shared" si="71"/>
        <v>45909</v>
      </c>
      <c r="C2117" s="67" t="str">
        <f t="shared" si="70"/>
        <v>mardi</v>
      </c>
    </row>
    <row r="2118" spans="1:8" thickBot="1">
      <c r="A2118" s="80"/>
      <c r="B2118" s="60">
        <f t="shared" si="71"/>
        <v>45910</v>
      </c>
      <c r="C2118" s="67" t="str">
        <f t="shared" si="70"/>
        <v>mercredi</v>
      </c>
    </row>
    <row r="2119" spans="1:8" thickBot="1">
      <c r="A2119" s="80"/>
      <c r="B2119" s="60">
        <f t="shared" si="71"/>
        <v>45911</v>
      </c>
      <c r="C2119" s="67" t="str">
        <f t="shared" si="70"/>
        <v>jeudi</v>
      </c>
    </row>
    <row r="2120" spans="1:8" thickBot="1">
      <c r="A2120" s="80"/>
      <c r="B2120" s="60">
        <f t="shared" si="71"/>
        <v>45912</v>
      </c>
      <c r="C2120" s="67" t="str">
        <f t="shared" si="70"/>
        <v>vendredi</v>
      </c>
    </row>
    <row r="2121" spans="1:8" thickBot="1">
      <c r="A2121" s="80"/>
      <c r="B2121" s="60">
        <f t="shared" si="71"/>
        <v>45913</v>
      </c>
      <c r="C2121" s="67" t="str">
        <f t="shared" si="70"/>
        <v>samedi</v>
      </c>
    </row>
    <row r="2122" spans="1:8" thickBot="1">
      <c r="A2122" s="80"/>
      <c r="B2122" s="60">
        <f t="shared" si="71"/>
        <v>45914</v>
      </c>
      <c r="C2122" s="67" t="str">
        <f t="shared" si="70"/>
        <v>dimanche</v>
      </c>
    </row>
    <row r="2123" spans="1:8" thickBot="1">
      <c r="A2123" s="80"/>
      <c r="B2123" s="60">
        <f t="shared" si="71"/>
        <v>45915</v>
      </c>
      <c r="C2123" s="67" t="str">
        <f t="shared" si="70"/>
        <v>lundi</v>
      </c>
    </row>
    <row r="2124" spans="1:8" thickBot="1">
      <c r="A2124" s="80"/>
      <c r="B2124" s="60">
        <f t="shared" si="71"/>
        <v>45916</v>
      </c>
      <c r="C2124" s="67" t="str">
        <f t="shared" si="70"/>
        <v>mardi</v>
      </c>
    </row>
    <row r="2125" spans="1:8" thickBot="1">
      <c r="A2125" s="80"/>
      <c r="B2125" s="60">
        <f t="shared" si="71"/>
        <v>45917</v>
      </c>
      <c r="C2125" s="67" t="str">
        <f t="shared" si="70"/>
        <v>mercredi</v>
      </c>
    </row>
    <row r="2126" spans="1:8" thickBot="1">
      <c r="A2126" s="80"/>
      <c r="B2126" s="60">
        <f t="shared" si="71"/>
        <v>45918</v>
      </c>
      <c r="C2126" s="67" t="str">
        <f t="shared" si="70"/>
        <v>jeudi</v>
      </c>
    </row>
    <row r="2127" spans="1:8" thickBot="1">
      <c r="A2127" s="80"/>
      <c r="B2127" s="60">
        <f t="shared" si="71"/>
        <v>45919</v>
      </c>
      <c r="C2127" s="67" t="str">
        <f t="shared" si="70"/>
        <v>vendredi</v>
      </c>
    </row>
    <row r="2128" spans="1:8" thickBot="1">
      <c r="A2128" s="80"/>
      <c r="B2128" s="60">
        <f t="shared" si="71"/>
        <v>45920</v>
      </c>
      <c r="C2128" s="67" t="str">
        <f t="shared" si="70"/>
        <v>samedi</v>
      </c>
    </row>
    <row r="2129" spans="1:8" s="63" customFormat="1" thickBot="1">
      <c r="A2129" s="80"/>
      <c r="B2129" s="62">
        <f t="shared" si="71"/>
        <v>45921</v>
      </c>
      <c r="C2129" s="68" t="str">
        <f t="shared" si="70"/>
        <v>dimanche</v>
      </c>
      <c r="F2129" s="85"/>
      <c r="G2129" s="85"/>
      <c r="H2129" s="82"/>
    </row>
    <row r="2130" spans="1:8" ht="16.5" thickTop="1" thickBot="1">
      <c r="A2130" s="80"/>
      <c r="B2130" s="64">
        <f t="shared" si="71"/>
        <v>45922</v>
      </c>
      <c r="C2130" s="66" t="str">
        <f t="shared" si="70"/>
        <v>lundi</v>
      </c>
    </row>
    <row r="2131" spans="1:8" thickBot="1">
      <c r="A2131" s="80"/>
      <c r="B2131" s="60">
        <f t="shared" si="71"/>
        <v>45923</v>
      </c>
      <c r="C2131" s="67" t="str">
        <f t="shared" si="70"/>
        <v>mardi</v>
      </c>
    </row>
    <row r="2132" spans="1:8" thickBot="1">
      <c r="A2132" s="80"/>
      <c r="B2132" s="60">
        <f t="shared" si="71"/>
        <v>45924</v>
      </c>
      <c r="C2132" s="67" t="str">
        <f t="shared" si="70"/>
        <v>mercredi</v>
      </c>
    </row>
    <row r="2133" spans="1:8" thickBot="1">
      <c r="A2133" s="80"/>
      <c r="B2133" s="60">
        <f t="shared" si="71"/>
        <v>45925</v>
      </c>
      <c r="C2133" s="67" t="str">
        <f t="shared" si="70"/>
        <v>jeudi</v>
      </c>
    </row>
    <row r="2134" spans="1:8" thickBot="1">
      <c r="A2134" s="80"/>
      <c r="B2134" s="60">
        <f t="shared" si="71"/>
        <v>45926</v>
      </c>
      <c r="C2134" s="67" t="str">
        <f t="shared" si="70"/>
        <v>vendredi</v>
      </c>
    </row>
    <row r="2135" spans="1:8" thickBot="1">
      <c r="A2135" s="80"/>
      <c r="B2135" s="60">
        <f t="shared" si="71"/>
        <v>45927</v>
      </c>
      <c r="C2135" s="67" t="str">
        <f t="shared" si="70"/>
        <v>samedi</v>
      </c>
    </row>
    <row r="2136" spans="1:8" thickBot="1">
      <c r="A2136" s="80"/>
      <c r="B2136" s="60">
        <f t="shared" si="71"/>
        <v>45928</v>
      </c>
      <c r="C2136" s="67" t="str">
        <f t="shared" si="70"/>
        <v>dimanche</v>
      </c>
    </row>
    <row r="2137" spans="1:8" thickBot="1">
      <c r="A2137" s="80"/>
      <c r="B2137" s="60">
        <f t="shared" si="71"/>
        <v>45929</v>
      </c>
      <c r="C2137" s="67" t="str">
        <f t="shared" si="70"/>
        <v>lundi</v>
      </c>
    </row>
    <row r="2138" spans="1:8" thickBot="1">
      <c r="A2138" s="80"/>
      <c r="B2138" s="60">
        <f t="shared" si="71"/>
        <v>45930</v>
      </c>
      <c r="C2138" s="67" t="str">
        <f t="shared" si="70"/>
        <v>mardi</v>
      </c>
    </row>
    <row r="2139" spans="1:8" thickBot="1">
      <c r="A2139" s="80"/>
      <c r="B2139" s="60">
        <f t="shared" si="71"/>
        <v>45931</v>
      </c>
      <c r="C2139" s="67" t="str">
        <f t="shared" si="70"/>
        <v>mercredi</v>
      </c>
    </row>
    <row r="2140" spans="1:8" thickBot="1">
      <c r="A2140" s="80"/>
      <c r="B2140" s="60">
        <f t="shared" si="71"/>
        <v>45932</v>
      </c>
      <c r="C2140" s="67" t="str">
        <f t="shared" si="70"/>
        <v>jeudi</v>
      </c>
    </row>
    <row r="2141" spans="1:8" thickBot="1">
      <c r="A2141" s="80"/>
      <c r="B2141" s="60">
        <f t="shared" si="71"/>
        <v>45933</v>
      </c>
      <c r="C2141" s="67" t="str">
        <f t="shared" si="70"/>
        <v>vendredi</v>
      </c>
    </row>
    <row r="2142" spans="1:8" thickBot="1">
      <c r="A2142" s="80"/>
      <c r="B2142" s="60">
        <f t="shared" si="71"/>
        <v>45934</v>
      </c>
      <c r="C2142" s="67" t="str">
        <f t="shared" ref="C2142:C2205" si="72">IF(B2142="","",TEXT(B2142,"jjjj"))</f>
        <v>samedi</v>
      </c>
    </row>
    <row r="2143" spans="1:8" s="63" customFormat="1" thickBot="1">
      <c r="A2143" s="80"/>
      <c r="B2143" s="62">
        <f t="shared" si="71"/>
        <v>45935</v>
      </c>
      <c r="C2143" s="68" t="str">
        <f t="shared" si="72"/>
        <v>dimanche</v>
      </c>
      <c r="F2143" s="85"/>
      <c r="G2143" s="85"/>
      <c r="H2143" s="82"/>
    </row>
    <row r="2144" spans="1:8" ht="16.5" thickTop="1" thickBot="1">
      <c r="A2144" s="80"/>
      <c r="B2144" s="64">
        <f t="shared" si="71"/>
        <v>45936</v>
      </c>
      <c r="C2144" s="66" t="str">
        <f t="shared" si="72"/>
        <v>lundi</v>
      </c>
    </row>
    <row r="2145" spans="1:8" thickBot="1">
      <c r="A2145" s="80"/>
      <c r="B2145" s="60">
        <f t="shared" si="71"/>
        <v>45937</v>
      </c>
      <c r="C2145" s="67" t="str">
        <f t="shared" si="72"/>
        <v>mardi</v>
      </c>
    </row>
    <row r="2146" spans="1:8" thickBot="1">
      <c r="A2146" s="80"/>
      <c r="B2146" s="60">
        <f t="shared" si="71"/>
        <v>45938</v>
      </c>
      <c r="C2146" s="67" t="str">
        <f t="shared" si="72"/>
        <v>mercredi</v>
      </c>
    </row>
    <row r="2147" spans="1:8" thickBot="1">
      <c r="A2147" s="80"/>
      <c r="B2147" s="60">
        <f t="shared" si="71"/>
        <v>45939</v>
      </c>
      <c r="C2147" s="67" t="str">
        <f t="shared" si="72"/>
        <v>jeudi</v>
      </c>
    </row>
    <row r="2148" spans="1:8" thickBot="1">
      <c r="A2148" s="80"/>
      <c r="B2148" s="60">
        <f t="shared" si="71"/>
        <v>45940</v>
      </c>
      <c r="C2148" s="67" t="str">
        <f t="shared" si="72"/>
        <v>vendredi</v>
      </c>
    </row>
    <row r="2149" spans="1:8" thickBot="1">
      <c r="A2149" s="80"/>
      <c r="B2149" s="60">
        <f t="shared" si="71"/>
        <v>45941</v>
      </c>
      <c r="C2149" s="67" t="str">
        <f t="shared" si="72"/>
        <v>samedi</v>
      </c>
    </row>
    <row r="2150" spans="1:8" thickBot="1">
      <c r="A2150" s="80"/>
      <c r="B2150" s="60">
        <f t="shared" si="71"/>
        <v>45942</v>
      </c>
      <c r="C2150" s="67" t="str">
        <f t="shared" si="72"/>
        <v>dimanche</v>
      </c>
    </row>
    <row r="2151" spans="1:8" thickBot="1">
      <c r="A2151" s="80"/>
      <c r="B2151" s="60">
        <f t="shared" si="71"/>
        <v>45943</v>
      </c>
      <c r="C2151" s="67" t="str">
        <f t="shared" si="72"/>
        <v>lundi</v>
      </c>
    </row>
    <row r="2152" spans="1:8" thickBot="1">
      <c r="A2152" s="80"/>
      <c r="B2152" s="60">
        <f t="shared" si="71"/>
        <v>45944</v>
      </c>
      <c r="C2152" s="67" t="str">
        <f t="shared" si="72"/>
        <v>mardi</v>
      </c>
    </row>
    <row r="2153" spans="1:8" thickBot="1">
      <c r="A2153" s="80"/>
      <c r="B2153" s="60">
        <f t="shared" si="71"/>
        <v>45945</v>
      </c>
      <c r="C2153" s="67" t="str">
        <f t="shared" si="72"/>
        <v>mercredi</v>
      </c>
    </row>
    <row r="2154" spans="1:8" thickBot="1">
      <c r="A2154" s="80"/>
      <c r="B2154" s="60">
        <f t="shared" si="71"/>
        <v>45946</v>
      </c>
      <c r="C2154" s="67" t="str">
        <f t="shared" si="72"/>
        <v>jeudi</v>
      </c>
    </row>
    <row r="2155" spans="1:8" thickBot="1">
      <c r="A2155" s="80"/>
      <c r="B2155" s="60">
        <f t="shared" si="71"/>
        <v>45947</v>
      </c>
      <c r="C2155" s="67" t="str">
        <f t="shared" si="72"/>
        <v>vendredi</v>
      </c>
    </row>
    <row r="2156" spans="1:8" thickBot="1">
      <c r="A2156" s="80"/>
      <c r="B2156" s="60">
        <f t="shared" si="71"/>
        <v>45948</v>
      </c>
      <c r="C2156" s="67" t="str">
        <f t="shared" si="72"/>
        <v>samedi</v>
      </c>
    </row>
    <row r="2157" spans="1:8" s="63" customFormat="1" thickBot="1">
      <c r="A2157" s="80"/>
      <c r="B2157" s="62">
        <f t="shared" si="71"/>
        <v>45949</v>
      </c>
      <c r="C2157" s="68" t="str">
        <f t="shared" si="72"/>
        <v>dimanche</v>
      </c>
      <c r="F2157" s="85"/>
      <c r="G2157" s="85"/>
      <c r="H2157" s="82"/>
    </row>
    <row r="2158" spans="1:8" ht="16.5" thickTop="1" thickBot="1">
      <c r="A2158" s="80"/>
      <c r="B2158" s="64">
        <f t="shared" si="71"/>
        <v>45950</v>
      </c>
      <c r="C2158" s="66" t="str">
        <f t="shared" si="72"/>
        <v>lundi</v>
      </c>
    </row>
    <row r="2159" spans="1:8" thickBot="1">
      <c r="A2159" s="80"/>
      <c r="B2159" s="60">
        <f t="shared" si="71"/>
        <v>45951</v>
      </c>
      <c r="C2159" s="67" t="str">
        <f t="shared" si="72"/>
        <v>mardi</v>
      </c>
    </row>
    <row r="2160" spans="1:8" thickBot="1">
      <c r="A2160" s="80"/>
      <c r="B2160" s="60">
        <f t="shared" si="71"/>
        <v>45952</v>
      </c>
      <c r="C2160" s="67" t="str">
        <f t="shared" si="72"/>
        <v>mercredi</v>
      </c>
    </row>
    <row r="2161" spans="1:8" thickBot="1">
      <c r="A2161" s="80"/>
      <c r="B2161" s="60">
        <f t="shared" si="71"/>
        <v>45953</v>
      </c>
      <c r="C2161" s="67" t="str">
        <f t="shared" si="72"/>
        <v>jeudi</v>
      </c>
    </row>
    <row r="2162" spans="1:8" thickBot="1">
      <c r="A2162" s="80"/>
      <c r="B2162" s="60">
        <f t="shared" si="71"/>
        <v>45954</v>
      </c>
      <c r="C2162" s="67" t="str">
        <f t="shared" si="72"/>
        <v>vendredi</v>
      </c>
    </row>
    <row r="2163" spans="1:8" thickBot="1">
      <c r="A2163" s="80"/>
      <c r="B2163" s="60">
        <f t="shared" si="71"/>
        <v>45955</v>
      </c>
      <c r="C2163" s="67" t="str">
        <f t="shared" si="72"/>
        <v>samedi</v>
      </c>
    </row>
    <row r="2164" spans="1:8" thickBot="1">
      <c r="A2164" s="80"/>
      <c r="B2164" s="60">
        <f t="shared" si="71"/>
        <v>45956</v>
      </c>
      <c r="C2164" s="67" t="str">
        <f t="shared" si="72"/>
        <v>dimanche</v>
      </c>
    </row>
    <row r="2165" spans="1:8" thickBot="1">
      <c r="A2165" s="80"/>
      <c r="B2165" s="60">
        <f t="shared" si="71"/>
        <v>45957</v>
      </c>
      <c r="C2165" s="67" t="str">
        <f t="shared" si="72"/>
        <v>lundi</v>
      </c>
    </row>
    <row r="2166" spans="1:8" thickBot="1">
      <c r="A2166" s="80"/>
      <c r="B2166" s="60">
        <f t="shared" si="71"/>
        <v>45958</v>
      </c>
      <c r="C2166" s="67" t="str">
        <f t="shared" si="72"/>
        <v>mardi</v>
      </c>
    </row>
    <row r="2167" spans="1:8" thickBot="1">
      <c r="A2167" s="80"/>
      <c r="B2167" s="60">
        <f t="shared" si="71"/>
        <v>45959</v>
      </c>
      <c r="C2167" s="67" t="str">
        <f t="shared" si="72"/>
        <v>mercredi</v>
      </c>
    </row>
    <row r="2168" spans="1:8" thickBot="1">
      <c r="A2168" s="80"/>
      <c r="B2168" s="60">
        <f t="shared" si="71"/>
        <v>45960</v>
      </c>
      <c r="C2168" s="67" t="str">
        <f t="shared" si="72"/>
        <v>jeudi</v>
      </c>
    </row>
    <row r="2169" spans="1:8" thickBot="1">
      <c r="A2169" s="80"/>
      <c r="B2169" s="60">
        <f t="shared" si="71"/>
        <v>45961</v>
      </c>
      <c r="C2169" s="67" t="str">
        <f t="shared" si="72"/>
        <v>vendredi</v>
      </c>
    </row>
    <row r="2170" spans="1:8" thickBot="1">
      <c r="A2170" s="80"/>
      <c r="B2170" s="60">
        <f t="shared" si="71"/>
        <v>45962</v>
      </c>
      <c r="C2170" s="67" t="str">
        <f t="shared" si="72"/>
        <v>samedi</v>
      </c>
    </row>
    <row r="2171" spans="1:8" s="63" customFormat="1" thickBot="1">
      <c r="A2171" s="80"/>
      <c r="B2171" s="62">
        <f t="shared" si="71"/>
        <v>45963</v>
      </c>
      <c r="C2171" s="68" t="str">
        <f t="shared" si="72"/>
        <v>dimanche</v>
      </c>
      <c r="F2171" s="85"/>
      <c r="G2171" s="85"/>
      <c r="H2171" s="82"/>
    </row>
    <row r="2172" spans="1:8" ht="16.5" thickTop="1" thickBot="1">
      <c r="A2172" s="80"/>
      <c r="B2172" s="64">
        <f t="shared" si="71"/>
        <v>45964</v>
      </c>
      <c r="C2172" s="66" t="str">
        <f t="shared" si="72"/>
        <v>lundi</v>
      </c>
    </row>
    <row r="2173" spans="1:8" thickBot="1">
      <c r="A2173" s="80"/>
      <c r="B2173" s="60">
        <f t="shared" si="71"/>
        <v>45965</v>
      </c>
      <c r="C2173" s="67" t="str">
        <f t="shared" si="72"/>
        <v>mardi</v>
      </c>
    </row>
    <row r="2174" spans="1:8" thickBot="1">
      <c r="A2174" s="80"/>
      <c r="B2174" s="60">
        <f t="shared" si="71"/>
        <v>45966</v>
      </c>
      <c r="C2174" s="67" t="str">
        <f t="shared" si="72"/>
        <v>mercredi</v>
      </c>
    </row>
    <row r="2175" spans="1:8" thickBot="1">
      <c r="A2175" s="80"/>
      <c r="B2175" s="60">
        <f t="shared" si="71"/>
        <v>45967</v>
      </c>
      <c r="C2175" s="67" t="str">
        <f t="shared" si="72"/>
        <v>jeudi</v>
      </c>
    </row>
    <row r="2176" spans="1:8" thickBot="1">
      <c r="A2176" s="80"/>
      <c r="B2176" s="60">
        <f t="shared" si="71"/>
        <v>45968</v>
      </c>
      <c r="C2176" s="67" t="str">
        <f t="shared" si="72"/>
        <v>vendredi</v>
      </c>
    </row>
    <row r="2177" spans="1:8" thickBot="1">
      <c r="A2177" s="80"/>
      <c r="B2177" s="60">
        <f t="shared" si="71"/>
        <v>45969</v>
      </c>
      <c r="C2177" s="67" t="str">
        <f t="shared" si="72"/>
        <v>samedi</v>
      </c>
    </row>
    <row r="2178" spans="1:8" thickBot="1">
      <c r="A2178" s="80"/>
      <c r="B2178" s="60">
        <f t="shared" si="71"/>
        <v>45970</v>
      </c>
      <c r="C2178" s="67" t="str">
        <f t="shared" si="72"/>
        <v>dimanche</v>
      </c>
    </row>
    <row r="2179" spans="1:8" thickBot="1">
      <c r="A2179" s="80"/>
      <c r="B2179" s="60">
        <f t="shared" si="71"/>
        <v>45971</v>
      </c>
      <c r="C2179" s="67" t="str">
        <f t="shared" si="72"/>
        <v>lundi</v>
      </c>
    </row>
    <row r="2180" spans="1:8" thickBot="1">
      <c r="A2180" s="80"/>
      <c r="B2180" s="60">
        <f t="shared" ref="B2180:B2243" si="73">IF(B2179="","",B2179+1)</f>
        <v>45972</v>
      </c>
      <c r="C2180" s="67" t="str">
        <f t="shared" si="72"/>
        <v>mardi</v>
      </c>
    </row>
    <row r="2181" spans="1:8" thickBot="1">
      <c r="A2181" s="80"/>
      <c r="B2181" s="60">
        <f t="shared" si="73"/>
        <v>45973</v>
      </c>
      <c r="C2181" s="67" t="str">
        <f t="shared" si="72"/>
        <v>mercredi</v>
      </c>
    </row>
    <row r="2182" spans="1:8" thickBot="1">
      <c r="A2182" s="80"/>
      <c r="B2182" s="60">
        <f t="shared" si="73"/>
        <v>45974</v>
      </c>
      <c r="C2182" s="67" t="str">
        <f t="shared" si="72"/>
        <v>jeudi</v>
      </c>
    </row>
    <row r="2183" spans="1:8" thickBot="1">
      <c r="A2183" s="80"/>
      <c r="B2183" s="60">
        <f t="shared" si="73"/>
        <v>45975</v>
      </c>
      <c r="C2183" s="67" t="str">
        <f t="shared" si="72"/>
        <v>vendredi</v>
      </c>
    </row>
    <row r="2184" spans="1:8" thickBot="1">
      <c r="A2184" s="80"/>
      <c r="B2184" s="60">
        <f t="shared" si="73"/>
        <v>45976</v>
      </c>
      <c r="C2184" s="67" t="str">
        <f t="shared" si="72"/>
        <v>samedi</v>
      </c>
    </row>
    <row r="2185" spans="1:8" s="63" customFormat="1" thickBot="1">
      <c r="A2185" s="80"/>
      <c r="B2185" s="62">
        <f t="shared" si="73"/>
        <v>45977</v>
      </c>
      <c r="C2185" s="68" t="str">
        <f t="shared" si="72"/>
        <v>dimanche</v>
      </c>
      <c r="F2185" s="85"/>
      <c r="G2185" s="85"/>
      <c r="H2185" s="82"/>
    </row>
    <row r="2186" spans="1:8" ht="16.5" thickTop="1" thickBot="1">
      <c r="A2186" s="80"/>
      <c r="B2186" s="64">
        <f t="shared" si="73"/>
        <v>45978</v>
      </c>
      <c r="C2186" s="66" t="str">
        <f t="shared" si="72"/>
        <v>lundi</v>
      </c>
    </row>
    <row r="2187" spans="1:8" thickBot="1">
      <c r="A2187" s="80"/>
      <c r="B2187" s="60">
        <f t="shared" si="73"/>
        <v>45979</v>
      </c>
      <c r="C2187" s="67" t="str">
        <f t="shared" si="72"/>
        <v>mardi</v>
      </c>
    </row>
    <row r="2188" spans="1:8" thickBot="1">
      <c r="A2188" s="80"/>
      <c r="B2188" s="60">
        <f t="shared" si="73"/>
        <v>45980</v>
      </c>
      <c r="C2188" s="67" t="str">
        <f t="shared" si="72"/>
        <v>mercredi</v>
      </c>
    </row>
    <row r="2189" spans="1:8" thickBot="1">
      <c r="A2189" s="80"/>
      <c r="B2189" s="60">
        <f t="shared" si="73"/>
        <v>45981</v>
      </c>
      <c r="C2189" s="67" t="str">
        <f t="shared" si="72"/>
        <v>jeudi</v>
      </c>
    </row>
    <row r="2190" spans="1:8" thickBot="1">
      <c r="A2190" s="80"/>
      <c r="B2190" s="60">
        <f t="shared" si="73"/>
        <v>45982</v>
      </c>
      <c r="C2190" s="67" t="str">
        <f t="shared" si="72"/>
        <v>vendredi</v>
      </c>
    </row>
    <row r="2191" spans="1:8" thickBot="1">
      <c r="A2191" s="80"/>
      <c r="B2191" s="60">
        <f t="shared" si="73"/>
        <v>45983</v>
      </c>
      <c r="C2191" s="67" t="str">
        <f t="shared" si="72"/>
        <v>samedi</v>
      </c>
    </row>
    <row r="2192" spans="1:8" thickBot="1">
      <c r="A2192" s="80"/>
      <c r="B2192" s="60">
        <f t="shared" si="73"/>
        <v>45984</v>
      </c>
      <c r="C2192" s="67" t="str">
        <f t="shared" si="72"/>
        <v>dimanche</v>
      </c>
    </row>
    <row r="2193" spans="1:8" thickBot="1">
      <c r="A2193" s="80"/>
      <c r="B2193" s="60">
        <f t="shared" si="73"/>
        <v>45985</v>
      </c>
      <c r="C2193" s="67" t="str">
        <f t="shared" si="72"/>
        <v>lundi</v>
      </c>
    </row>
    <row r="2194" spans="1:8" thickBot="1">
      <c r="A2194" s="80"/>
      <c r="B2194" s="60">
        <f t="shared" si="73"/>
        <v>45986</v>
      </c>
      <c r="C2194" s="67" t="str">
        <f t="shared" si="72"/>
        <v>mardi</v>
      </c>
    </row>
    <row r="2195" spans="1:8" thickBot="1">
      <c r="A2195" s="80"/>
      <c r="B2195" s="60">
        <f t="shared" si="73"/>
        <v>45987</v>
      </c>
      <c r="C2195" s="67" t="str">
        <f t="shared" si="72"/>
        <v>mercredi</v>
      </c>
    </row>
    <row r="2196" spans="1:8" thickBot="1">
      <c r="A2196" s="80"/>
      <c r="B2196" s="60">
        <f t="shared" si="73"/>
        <v>45988</v>
      </c>
      <c r="C2196" s="67" t="str">
        <f t="shared" si="72"/>
        <v>jeudi</v>
      </c>
    </row>
    <row r="2197" spans="1:8" thickBot="1">
      <c r="A2197" s="80"/>
      <c r="B2197" s="60">
        <f t="shared" si="73"/>
        <v>45989</v>
      </c>
      <c r="C2197" s="67" t="str">
        <f t="shared" si="72"/>
        <v>vendredi</v>
      </c>
    </row>
    <row r="2198" spans="1:8" thickBot="1">
      <c r="A2198" s="80"/>
      <c r="B2198" s="60">
        <f t="shared" si="73"/>
        <v>45990</v>
      </c>
      <c r="C2198" s="67" t="str">
        <f t="shared" si="72"/>
        <v>samedi</v>
      </c>
    </row>
    <row r="2199" spans="1:8" s="63" customFormat="1" thickBot="1">
      <c r="A2199" s="80"/>
      <c r="B2199" s="62">
        <f t="shared" si="73"/>
        <v>45991</v>
      </c>
      <c r="C2199" s="68" t="str">
        <f t="shared" si="72"/>
        <v>dimanche</v>
      </c>
      <c r="F2199" s="85"/>
      <c r="G2199" s="85"/>
      <c r="H2199" s="82"/>
    </row>
    <row r="2200" spans="1:8" ht="16.5" thickTop="1" thickBot="1">
      <c r="A2200" s="80"/>
      <c r="B2200" s="64">
        <f t="shared" si="73"/>
        <v>45992</v>
      </c>
      <c r="C2200" s="66" t="str">
        <f t="shared" si="72"/>
        <v>lundi</v>
      </c>
    </row>
    <row r="2201" spans="1:8" thickBot="1">
      <c r="A2201" s="80"/>
      <c r="B2201" s="60">
        <f t="shared" si="73"/>
        <v>45993</v>
      </c>
      <c r="C2201" s="67" t="str">
        <f t="shared" si="72"/>
        <v>mardi</v>
      </c>
    </row>
    <row r="2202" spans="1:8" thickBot="1">
      <c r="A2202" s="80"/>
      <c r="B2202" s="60">
        <f t="shared" si="73"/>
        <v>45994</v>
      </c>
      <c r="C2202" s="67" t="str">
        <f t="shared" si="72"/>
        <v>mercredi</v>
      </c>
    </row>
    <row r="2203" spans="1:8" thickBot="1">
      <c r="A2203" s="80"/>
      <c r="B2203" s="60">
        <f t="shared" si="73"/>
        <v>45995</v>
      </c>
      <c r="C2203" s="67" t="str">
        <f t="shared" si="72"/>
        <v>jeudi</v>
      </c>
    </row>
    <row r="2204" spans="1:8" thickBot="1">
      <c r="A2204" s="80"/>
      <c r="B2204" s="60">
        <f t="shared" si="73"/>
        <v>45996</v>
      </c>
      <c r="C2204" s="67" t="str">
        <f t="shared" si="72"/>
        <v>vendredi</v>
      </c>
    </row>
    <row r="2205" spans="1:8" thickBot="1">
      <c r="A2205" s="80"/>
      <c r="B2205" s="60">
        <f t="shared" si="73"/>
        <v>45997</v>
      </c>
      <c r="C2205" s="67" t="str">
        <f t="shared" si="72"/>
        <v>samedi</v>
      </c>
    </row>
    <row r="2206" spans="1:8" thickBot="1">
      <c r="A2206" s="80"/>
      <c r="B2206" s="60">
        <f t="shared" si="73"/>
        <v>45998</v>
      </c>
      <c r="C2206" s="67" t="str">
        <f t="shared" ref="C2206:C2269" si="74">IF(B2206="","",TEXT(B2206,"jjjj"))</f>
        <v>dimanche</v>
      </c>
    </row>
    <row r="2207" spans="1:8" thickBot="1">
      <c r="A2207" s="80"/>
      <c r="B2207" s="60">
        <f t="shared" si="73"/>
        <v>45999</v>
      </c>
      <c r="C2207" s="67" t="str">
        <f t="shared" si="74"/>
        <v>lundi</v>
      </c>
    </row>
    <row r="2208" spans="1:8" thickBot="1">
      <c r="A2208" s="80"/>
      <c r="B2208" s="60">
        <f t="shared" si="73"/>
        <v>46000</v>
      </c>
      <c r="C2208" s="67" t="str">
        <f t="shared" si="74"/>
        <v>mardi</v>
      </c>
    </row>
    <row r="2209" spans="1:8" thickBot="1">
      <c r="A2209" s="80"/>
      <c r="B2209" s="60">
        <f t="shared" si="73"/>
        <v>46001</v>
      </c>
      <c r="C2209" s="67" t="str">
        <f t="shared" si="74"/>
        <v>mercredi</v>
      </c>
    </row>
    <row r="2210" spans="1:8" thickBot="1">
      <c r="A2210" s="80"/>
      <c r="B2210" s="60">
        <f t="shared" si="73"/>
        <v>46002</v>
      </c>
      <c r="C2210" s="67" t="str">
        <f t="shared" si="74"/>
        <v>jeudi</v>
      </c>
    </row>
    <row r="2211" spans="1:8" thickBot="1">
      <c r="A2211" s="80"/>
      <c r="B2211" s="60">
        <f t="shared" si="73"/>
        <v>46003</v>
      </c>
      <c r="C2211" s="67" t="str">
        <f t="shared" si="74"/>
        <v>vendredi</v>
      </c>
    </row>
    <row r="2212" spans="1:8" thickBot="1">
      <c r="A2212" s="80"/>
      <c r="B2212" s="60">
        <f t="shared" si="73"/>
        <v>46004</v>
      </c>
      <c r="C2212" s="67" t="str">
        <f t="shared" si="74"/>
        <v>samedi</v>
      </c>
    </row>
    <row r="2213" spans="1:8" s="63" customFormat="1" thickBot="1">
      <c r="A2213" s="80"/>
      <c r="B2213" s="62">
        <f t="shared" si="73"/>
        <v>46005</v>
      </c>
      <c r="C2213" s="68" t="str">
        <f t="shared" si="74"/>
        <v>dimanche</v>
      </c>
      <c r="F2213" s="85"/>
      <c r="G2213" s="85"/>
      <c r="H2213" s="82"/>
    </row>
    <row r="2214" spans="1:8" ht="16.5" thickTop="1" thickBot="1">
      <c r="A2214" s="80"/>
      <c r="B2214" s="64">
        <f t="shared" si="73"/>
        <v>46006</v>
      </c>
      <c r="C2214" s="66" t="str">
        <f t="shared" si="74"/>
        <v>lundi</v>
      </c>
    </row>
    <row r="2215" spans="1:8" thickBot="1">
      <c r="A2215" s="80"/>
      <c r="B2215" s="60">
        <f t="shared" si="73"/>
        <v>46007</v>
      </c>
      <c r="C2215" s="67" t="str">
        <f t="shared" si="74"/>
        <v>mardi</v>
      </c>
    </row>
    <row r="2216" spans="1:8" thickBot="1">
      <c r="A2216" s="80"/>
      <c r="B2216" s="60">
        <f t="shared" si="73"/>
        <v>46008</v>
      </c>
      <c r="C2216" s="67" t="str">
        <f t="shared" si="74"/>
        <v>mercredi</v>
      </c>
    </row>
    <row r="2217" spans="1:8" thickBot="1">
      <c r="A2217" s="80"/>
      <c r="B2217" s="60">
        <f t="shared" si="73"/>
        <v>46009</v>
      </c>
      <c r="C2217" s="67" t="str">
        <f t="shared" si="74"/>
        <v>jeudi</v>
      </c>
    </row>
    <row r="2218" spans="1:8" thickBot="1">
      <c r="A2218" s="80"/>
      <c r="B2218" s="60">
        <f t="shared" si="73"/>
        <v>46010</v>
      </c>
      <c r="C2218" s="67" t="str">
        <f t="shared" si="74"/>
        <v>vendredi</v>
      </c>
    </row>
    <row r="2219" spans="1:8" thickBot="1">
      <c r="A2219" s="80"/>
      <c r="B2219" s="60">
        <f t="shared" si="73"/>
        <v>46011</v>
      </c>
      <c r="C2219" s="67" t="str">
        <f t="shared" si="74"/>
        <v>samedi</v>
      </c>
    </row>
    <row r="2220" spans="1:8" thickBot="1">
      <c r="A2220" s="80"/>
      <c r="B2220" s="60">
        <f t="shared" si="73"/>
        <v>46012</v>
      </c>
      <c r="C2220" s="67" t="str">
        <f t="shared" si="74"/>
        <v>dimanche</v>
      </c>
    </row>
    <row r="2221" spans="1:8" thickBot="1">
      <c r="A2221" s="80"/>
      <c r="B2221" s="60">
        <f t="shared" si="73"/>
        <v>46013</v>
      </c>
      <c r="C2221" s="67" t="str">
        <f t="shared" si="74"/>
        <v>lundi</v>
      </c>
    </row>
    <row r="2222" spans="1:8" thickBot="1">
      <c r="A2222" s="80"/>
      <c r="B2222" s="60">
        <f t="shared" si="73"/>
        <v>46014</v>
      </c>
      <c r="C2222" s="67" t="str">
        <f t="shared" si="74"/>
        <v>mardi</v>
      </c>
    </row>
    <row r="2223" spans="1:8" thickBot="1">
      <c r="A2223" s="80"/>
      <c r="B2223" s="60">
        <f t="shared" si="73"/>
        <v>46015</v>
      </c>
      <c r="C2223" s="67" t="str">
        <f t="shared" si="74"/>
        <v>mercredi</v>
      </c>
    </row>
    <row r="2224" spans="1:8" thickBot="1">
      <c r="A2224" s="80"/>
      <c r="B2224" s="60">
        <f t="shared" si="73"/>
        <v>46016</v>
      </c>
      <c r="C2224" s="67" t="str">
        <f t="shared" si="74"/>
        <v>jeudi</v>
      </c>
    </row>
    <row r="2225" spans="1:8" thickBot="1">
      <c r="A2225" s="80"/>
      <c r="B2225" s="60">
        <f t="shared" si="73"/>
        <v>46017</v>
      </c>
      <c r="C2225" s="67" t="str">
        <f t="shared" si="74"/>
        <v>vendredi</v>
      </c>
    </row>
    <row r="2226" spans="1:8" thickBot="1">
      <c r="A2226" s="80"/>
      <c r="B2226" s="60">
        <f t="shared" si="73"/>
        <v>46018</v>
      </c>
      <c r="C2226" s="67" t="str">
        <f t="shared" si="74"/>
        <v>samedi</v>
      </c>
    </row>
    <row r="2227" spans="1:8" s="63" customFormat="1" thickBot="1">
      <c r="A2227" s="80"/>
      <c r="B2227" s="62">
        <f t="shared" si="73"/>
        <v>46019</v>
      </c>
      <c r="C2227" s="68" t="str">
        <f t="shared" si="74"/>
        <v>dimanche</v>
      </c>
      <c r="F2227" s="85"/>
      <c r="G2227" s="85"/>
      <c r="H2227" s="82"/>
    </row>
    <row r="2228" spans="1:8" ht="16.5" thickTop="1" thickBot="1">
      <c r="A2228" s="80"/>
      <c r="B2228" s="64">
        <f t="shared" si="73"/>
        <v>46020</v>
      </c>
      <c r="C2228" s="66" t="str">
        <f t="shared" si="74"/>
        <v>lundi</v>
      </c>
    </row>
    <row r="2229" spans="1:8" thickBot="1">
      <c r="A2229" s="80"/>
      <c r="B2229" s="60">
        <f t="shared" si="73"/>
        <v>46021</v>
      </c>
      <c r="C2229" s="67" t="str">
        <f t="shared" si="74"/>
        <v>mardi</v>
      </c>
    </row>
    <row r="2230" spans="1:8" thickBot="1">
      <c r="A2230" s="80"/>
      <c r="B2230" s="60">
        <f t="shared" si="73"/>
        <v>46022</v>
      </c>
      <c r="C2230" s="67" t="str">
        <f t="shared" si="74"/>
        <v>mercredi</v>
      </c>
    </row>
    <row r="2231" spans="1:8" thickBot="1">
      <c r="A2231" s="80"/>
      <c r="B2231" s="60">
        <f t="shared" si="73"/>
        <v>46023</v>
      </c>
      <c r="C2231" s="67" t="str">
        <f t="shared" si="74"/>
        <v>jeudi</v>
      </c>
    </row>
    <row r="2232" spans="1:8" thickBot="1">
      <c r="A2232" s="80"/>
      <c r="B2232" s="60">
        <f t="shared" si="73"/>
        <v>46024</v>
      </c>
      <c r="C2232" s="67" t="str">
        <f t="shared" si="74"/>
        <v>vendredi</v>
      </c>
    </row>
    <row r="2233" spans="1:8" thickBot="1">
      <c r="A2233" s="80"/>
      <c r="B2233" s="60">
        <f t="shared" si="73"/>
        <v>46025</v>
      </c>
      <c r="C2233" s="67" t="str">
        <f t="shared" si="74"/>
        <v>samedi</v>
      </c>
    </row>
    <row r="2234" spans="1:8" thickBot="1">
      <c r="A2234" s="80"/>
      <c r="B2234" s="60">
        <f t="shared" si="73"/>
        <v>46026</v>
      </c>
      <c r="C2234" s="67" t="str">
        <f t="shared" si="74"/>
        <v>dimanche</v>
      </c>
    </row>
    <row r="2235" spans="1:8" thickBot="1">
      <c r="A2235" s="80"/>
      <c r="B2235" s="60">
        <f t="shared" si="73"/>
        <v>46027</v>
      </c>
      <c r="C2235" s="67" t="str">
        <f t="shared" si="74"/>
        <v>lundi</v>
      </c>
    </row>
    <row r="2236" spans="1:8" thickBot="1">
      <c r="A2236" s="80"/>
      <c r="B2236" s="60">
        <f t="shared" si="73"/>
        <v>46028</v>
      </c>
      <c r="C2236" s="67" t="str">
        <f t="shared" si="74"/>
        <v>mardi</v>
      </c>
    </row>
    <row r="2237" spans="1:8" thickBot="1">
      <c r="A2237" s="80"/>
      <c r="B2237" s="60">
        <f t="shared" si="73"/>
        <v>46029</v>
      </c>
      <c r="C2237" s="67" t="str">
        <f t="shared" si="74"/>
        <v>mercredi</v>
      </c>
    </row>
    <row r="2238" spans="1:8" thickBot="1">
      <c r="A2238" s="80"/>
      <c r="B2238" s="60">
        <f t="shared" si="73"/>
        <v>46030</v>
      </c>
      <c r="C2238" s="67" t="str">
        <f t="shared" si="74"/>
        <v>jeudi</v>
      </c>
    </row>
    <row r="2239" spans="1:8" thickBot="1">
      <c r="A2239" s="80"/>
      <c r="B2239" s="60">
        <f t="shared" si="73"/>
        <v>46031</v>
      </c>
      <c r="C2239" s="67" t="str">
        <f t="shared" si="74"/>
        <v>vendredi</v>
      </c>
    </row>
    <row r="2240" spans="1:8" thickBot="1">
      <c r="A2240" s="80"/>
      <c r="B2240" s="60">
        <f t="shared" si="73"/>
        <v>46032</v>
      </c>
      <c r="C2240" s="67" t="str">
        <f t="shared" si="74"/>
        <v>samedi</v>
      </c>
    </row>
    <row r="2241" spans="1:8" s="63" customFormat="1" thickBot="1">
      <c r="A2241" s="80"/>
      <c r="B2241" s="62">
        <f t="shared" si="73"/>
        <v>46033</v>
      </c>
      <c r="C2241" s="68" t="str">
        <f t="shared" si="74"/>
        <v>dimanche</v>
      </c>
      <c r="F2241" s="85"/>
      <c r="G2241" s="85"/>
      <c r="H2241" s="82"/>
    </row>
    <row r="2242" spans="1:8" ht="16.5" thickTop="1" thickBot="1">
      <c r="A2242" s="80"/>
      <c r="B2242" s="64">
        <f t="shared" si="73"/>
        <v>46034</v>
      </c>
      <c r="C2242" s="66" t="str">
        <f t="shared" si="74"/>
        <v>lundi</v>
      </c>
    </row>
    <row r="2243" spans="1:8" thickBot="1">
      <c r="A2243" s="80"/>
      <c r="B2243" s="60">
        <f t="shared" si="73"/>
        <v>46035</v>
      </c>
      <c r="C2243" s="67" t="str">
        <f t="shared" si="74"/>
        <v>mardi</v>
      </c>
    </row>
    <row r="2244" spans="1:8" thickBot="1">
      <c r="A2244" s="80"/>
      <c r="B2244" s="60">
        <f t="shared" ref="B2244:B2307" si="75">IF(B2243="","",B2243+1)</f>
        <v>46036</v>
      </c>
      <c r="C2244" s="67" t="str">
        <f t="shared" si="74"/>
        <v>mercredi</v>
      </c>
    </row>
    <row r="2245" spans="1:8" thickBot="1">
      <c r="A2245" s="80"/>
      <c r="B2245" s="60">
        <f t="shared" si="75"/>
        <v>46037</v>
      </c>
      <c r="C2245" s="67" t="str">
        <f t="shared" si="74"/>
        <v>jeudi</v>
      </c>
    </row>
    <row r="2246" spans="1:8" thickBot="1">
      <c r="A2246" s="80"/>
      <c r="B2246" s="60">
        <f t="shared" si="75"/>
        <v>46038</v>
      </c>
      <c r="C2246" s="67" t="str">
        <f t="shared" si="74"/>
        <v>vendredi</v>
      </c>
    </row>
    <row r="2247" spans="1:8" thickBot="1">
      <c r="A2247" s="80"/>
      <c r="B2247" s="60">
        <f t="shared" si="75"/>
        <v>46039</v>
      </c>
      <c r="C2247" s="67" t="str">
        <f t="shared" si="74"/>
        <v>samedi</v>
      </c>
    </row>
    <row r="2248" spans="1:8" thickBot="1">
      <c r="A2248" s="80"/>
      <c r="B2248" s="60">
        <f t="shared" si="75"/>
        <v>46040</v>
      </c>
      <c r="C2248" s="67" t="str">
        <f t="shared" si="74"/>
        <v>dimanche</v>
      </c>
    </row>
    <row r="2249" spans="1:8" thickBot="1">
      <c r="A2249" s="80"/>
      <c r="B2249" s="60">
        <f t="shared" si="75"/>
        <v>46041</v>
      </c>
      <c r="C2249" s="67" t="str">
        <f t="shared" si="74"/>
        <v>lundi</v>
      </c>
    </row>
    <row r="2250" spans="1:8" thickBot="1">
      <c r="A2250" s="80"/>
      <c r="B2250" s="60">
        <f t="shared" si="75"/>
        <v>46042</v>
      </c>
      <c r="C2250" s="67" t="str">
        <f t="shared" si="74"/>
        <v>mardi</v>
      </c>
    </row>
    <row r="2251" spans="1:8" thickBot="1">
      <c r="A2251" s="80"/>
      <c r="B2251" s="60">
        <f t="shared" si="75"/>
        <v>46043</v>
      </c>
      <c r="C2251" s="67" t="str">
        <f t="shared" si="74"/>
        <v>mercredi</v>
      </c>
    </row>
    <row r="2252" spans="1:8" thickBot="1">
      <c r="A2252" s="80"/>
      <c r="B2252" s="60">
        <f t="shared" si="75"/>
        <v>46044</v>
      </c>
      <c r="C2252" s="67" t="str">
        <f t="shared" si="74"/>
        <v>jeudi</v>
      </c>
    </row>
    <row r="2253" spans="1:8" thickBot="1">
      <c r="A2253" s="80"/>
      <c r="B2253" s="60">
        <f t="shared" si="75"/>
        <v>46045</v>
      </c>
      <c r="C2253" s="67" t="str">
        <f t="shared" si="74"/>
        <v>vendredi</v>
      </c>
    </row>
    <row r="2254" spans="1:8" thickBot="1">
      <c r="A2254" s="80"/>
      <c r="B2254" s="60">
        <f t="shared" si="75"/>
        <v>46046</v>
      </c>
      <c r="C2254" s="67" t="str">
        <f t="shared" si="74"/>
        <v>samedi</v>
      </c>
    </row>
    <row r="2255" spans="1:8" s="63" customFormat="1" thickBot="1">
      <c r="A2255" s="80"/>
      <c r="B2255" s="62">
        <f t="shared" si="75"/>
        <v>46047</v>
      </c>
      <c r="C2255" s="68" t="str">
        <f t="shared" si="74"/>
        <v>dimanche</v>
      </c>
      <c r="F2255" s="85"/>
      <c r="G2255" s="85"/>
      <c r="H2255" s="82"/>
    </row>
    <row r="2256" spans="1:8" ht="16.5" thickTop="1" thickBot="1">
      <c r="A2256" s="80"/>
      <c r="B2256" s="64">
        <f t="shared" si="75"/>
        <v>46048</v>
      </c>
      <c r="C2256" s="66" t="str">
        <f t="shared" si="74"/>
        <v>lundi</v>
      </c>
    </row>
    <row r="2257" spans="1:8" thickBot="1">
      <c r="A2257" s="80"/>
      <c r="B2257" s="60">
        <f t="shared" si="75"/>
        <v>46049</v>
      </c>
      <c r="C2257" s="67" t="str">
        <f t="shared" si="74"/>
        <v>mardi</v>
      </c>
    </row>
    <row r="2258" spans="1:8" thickBot="1">
      <c r="A2258" s="80"/>
      <c r="B2258" s="60">
        <f t="shared" si="75"/>
        <v>46050</v>
      </c>
      <c r="C2258" s="67" t="str">
        <f t="shared" si="74"/>
        <v>mercredi</v>
      </c>
    </row>
    <row r="2259" spans="1:8" thickBot="1">
      <c r="A2259" s="80"/>
      <c r="B2259" s="60">
        <f t="shared" si="75"/>
        <v>46051</v>
      </c>
      <c r="C2259" s="67" t="str">
        <f t="shared" si="74"/>
        <v>jeudi</v>
      </c>
    </row>
    <row r="2260" spans="1:8" thickBot="1">
      <c r="A2260" s="80"/>
      <c r="B2260" s="60">
        <f t="shared" si="75"/>
        <v>46052</v>
      </c>
      <c r="C2260" s="67" t="str">
        <f t="shared" si="74"/>
        <v>vendredi</v>
      </c>
    </row>
    <row r="2261" spans="1:8" thickBot="1">
      <c r="A2261" s="80"/>
      <c r="B2261" s="60">
        <f t="shared" si="75"/>
        <v>46053</v>
      </c>
      <c r="C2261" s="67" t="str">
        <f t="shared" si="74"/>
        <v>samedi</v>
      </c>
    </row>
    <row r="2262" spans="1:8" thickBot="1">
      <c r="A2262" s="80"/>
      <c r="B2262" s="60">
        <f t="shared" si="75"/>
        <v>46054</v>
      </c>
      <c r="C2262" s="67" t="str">
        <f t="shared" si="74"/>
        <v>dimanche</v>
      </c>
    </row>
    <row r="2263" spans="1:8" thickBot="1">
      <c r="A2263" s="80"/>
      <c r="B2263" s="60">
        <f t="shared" si="75"/>
        <v>46055</v>
      </c>
      <c r="C2263" s="67" t="str">
        <f t="shared" si="74"/>
        <v>lundi</v>
      </c>
    </row>
    <row r="2264" spans="1:8" thickBot="1">
      <c r="A2264" s="80"/>
      <c r="B2264" s="60">
        <f t="shared" si="75"/>
        <v>46056</v>
      </c>
      <c r="C2264" s="67" t="str">
        <f t="shared" si="74"/>
        <v>mardi</v>
      </c>
    </row>
    <row r="2265" spans="1:8" thickBot="1">
      <c r="A2265" s="80"/>
      <c r="B2265" s="60">
        <f t="shared" si="75"/>
        <v>46057</v>
      </c>
      <c r="C2265" s="67" t="str">
        <f t="shared" si="74"/>
        <v>mercredi</v>
      </c>
    </row>
    <row r="2266" spans="1:8" thickBot="1">
      <c r="A2266" s="80"/>
      <c r="B2266" s="60">
        <f t="shared" si="75"/>
        <v>46058</v>
      </c>
      <c r="C2266" s="67" t="str">
        <f t="shared" si="74"/>
        <v>jeudi</v>
      </c>
    </row>
    <row r="2267" spans="1:8" thickBot="1">
      <c r="A2267" s="80"/>
      <c r="B2267" s="60">
        <f t="shared" si="75"/>
        <v>46059</v>
      </c>
      <c r="C2267" s="67" t="str">
        <f t="shared" si="74"/>
        <v>vendredi</v>
      </c>
    </row>
    <row r="2268" spans="1:8" thickBot="1">
      <c r="A2268" s="80"/>
      <c r="B2268" s="60">
        <f t="shared" si="75"/>
        <v>46060</v>
      </c>
      <c r="C2268" s="67" t="str">
        <f t="shared" si="74"/>
        <v>samedi</v>
      </c>
    </row>
    <row r="2269" spans="1:8" s="63" customFormat="1" thickBot="1">
      <c r="A2269" s="80"/>
      <c r="B2269" s="62">
        <f t="shared" si="75"/>
        <v>46061</v>
      </c>
      <c r="C2269" s="68" t="str">
        <f t="shared" si="74"/>
        <v>dimanche</v>
      </c>
      <c r="F2269" s="85"/>
      <c r="G2269" s="85"/>
      <c r="H2269" s="82"/>
    </row>
    <row r="2270" spans="1:8" ht="16.5" thickTop="1" thickBot="1">
      <c r="A2270" s="80"/>
      <c r="B2270" s="64">
        <f t="shared" si="75"/>
        <v>46062</v>
      </c>
      <c r="C2270" s="66" t="str">
        <f t="shared" ref="C2270:C2333" si="76">IF(B2270="","",TEXT(B2270,"jjjj"))</f>
        <v>lundi</v>
      </c>
    </row>
    <row r="2271" spans="1:8" thickBot="1">
      <c r="A2271" s="80"/>
      <c r="B2271" s="60">
        <f t="shared" si="75"/>
        <v>46063</v>
      </c>
      <c r="C2271" s="67" t="str">
        <f t="shared" si="76"/>
        <v>mardi</v>
      </c>
    </row>
    <row r="2272" spans="1:8" thickBot="1">
      <c r="A2272" s="80"/>
      <c r="B2272" s="60">
        <f t="shared" si="75"/>
        <v>46064</v>
      </c>
      <c r="C2272" s="67" t="str">
        <f t="shared" si="76"/>
        <v>mercredi</v>
      </c>
    </row>
    <row r="2273" spans="1:8" thickBot="1">
      <c r="A2273" s="80"/>
      <c r="B2273" s="60">
        <f t="shared" si="75"/>
        <v>46065</v>
      </c>
      <c r="C2273" s="67" t="str">
        <f t="shared" si="76"/>
        <v>jeudi</v>
      </c>
    </row>
    <row r="2274" spans="1:8" thickBot="1">
      <c r="A2274" s="80"/>
      <c r="B2274" s="60">
        <f t="shared" si="75"/>
        <v>46066</v>
      </c>
      <c r="C2274" s="67" t="str">
        <f t="shared" si="76"/>
        <v>vendredi</v>
      </c>
    </row>
    <row r="2275" spans="1:8" thickBot="1">
      <c r="A2275" s="80"/>
      <c r="B2275" s="60">
        <f t="shared" si="75"/>
        <v>46067</v>
      </c>
      <c r="C2275" s="67" t="str">
        <f t="shared" si="76"/>
        <v>samedi</v>
      </c>
    </row>
    <row r="2276" spans="1:8" thickBot="1">
      <c r="A2276" s="80"/>
      <c r="B2276" s="60">
        <f t="shared" si="75"/>
        <v>46068</v>
      </c>
      <c r="C2276" s="67" t="str">
        <f t="shared" si="76"/>
        <v>dimanche</v>
      </c>
    </row>
    <row r="2277" spans="1:8" thickBot="1">
      <c r="A2277" s="80"/>
      <c r="B2277" s="60">
        <f t="shared" si="75"/>
        <v>46069</v>
      </c>
      <c r="C2277" s="67" t="str">
        <f t="shared" si="76"/>
        <v>lundi</v>
      </c>
    </row>
    <row r="2278" spans="1:8" thickBot="1">
      <c r="A2278" s="80"/>
      <c r="B2278" s="60">
        <f t="shared" si="75"/>
        <v>46070</v>
      </c>
      <c r="C2278" s="67" t="str">
        <f t="shared" si="76"/>
        <v>mardi</v>
      </c>
    </row>
    <row r="2279" spans="1:8" thickBot="1">
      <c r="A2279" s="80"/>
      <c r="B2279" s="60">
        <f t="shared" si="75"/>
        <v>46071</v>
      </c>
      <c r="C2279" s="67" t="str">
        <f t="shared" si="76"/>
        <v>mercredi</v>
      </c>
    </row>
    <row r="2280" spans="1:8" thickBot="1">
      <c r="A2280" s="80"/>
      <c r="B2280" s="60">
        <f t="shared" si="75"/>
        <v>46072</v>
      </c>
      <c r="C2280" s="67" t="str">
        <f t="shared" si="76"/>
        <v>jeudi</v>
      </c>
    </row>
    <row r="2281" spans="1:8" thickBot="1">
      <c r="A2281" s="80"/>
      <c r="B2281" s="60">
        <f t="shared" si="75"/>
        <v>46073</v>
      </c>
      <c r="C2281" s="67" t="str">
        <f t="shared" si="76"/>
        <v>vendredi</v>
      </c>
    </row>
    <row r="2282" spans="1:8" thickBot="1">
      <c r="A2282" s="80"/>
      <c r="B2282" s="60">
        <f t="shared" si="75"/>
        <v>46074</v>
      </c>
      <c r="C2282" s="67" t="str">
        <f t="shared" si="76"/>
        <v>samedi</v>
      </c>
    </row>
    <row r="2283" spans="1:8" s="63" customFormat="1" thickBot="1">
      <c r="A2283" s="80"/>
      <c r="B2283" s="62">
        <f t="shared" si="75"/>
        <v>46075</v>
      </c>
      <c r="C2283" s="68" t="str">
        <f t="shared" si="76"/>
        <v>dimanche</v>
      </c>
      <c r="F2283" s="85"/>
      <c r="G2283" s="85"/>
      <c r="H2283" s="82"/>
    </row>
    <row r="2284" spans="1:8" ht="16.5" thickTop="1" thickBot="1">
      <c r="A2284" s="80"/>
      <c r="B2284" s="64">
        <f t="shared" si="75"/>
        <v>46076</v>
      </c>
      <c r="C2284" s="66" t="str">
        <f t="shared" si="76"/>
        <v>lundi</v>
      </c>
    </row>
    <row r="2285" spans="1:8" thickBot="1">
      <c r="A2285" s="80"/>
      <c r="B2285" s="60">
        <f t="shared" si="75"/>
        <v>46077</v>
      </c>
      <c r="C2285" s="67" t="str">
        <f t="shared" si="76"/>
        <v>mardi</v>
      </c>
    </row>
    <row r="2286" spans="1:8" thickBot="1">
      <c r="A2286" s="80"/>
      <c r="B2286" s="60">
        <f t="shared" si="75"/>
        <v>46078</v>
      </c>
      <c r="C2286" s="67" t="str">
        <f t="shared" si="76"/>
        <v>mercredi</v>
      </c>
    </row>
    <row r="2287" spans="1:8" thickBot="1">
      <c r="A2287" s="80"/>
      <c r="B2287" s="60">
        <f t="shared" si="75"/>
        <v>46079</v>
      </c>
      <c r="C2287" s="67" t="str">
        <f t="shared" si="76"/>
        <v>jeudi</v>
      </c>
    </row>
    <row r="2288" spans="1:8" thickBot="1">
      <c r="A2288" s="80"/>
      <c r="B2288" s="60">
        <f t="shared" si="75"/>
        <v>46080</v>
      </c>
      <c r="C2288" s="67" t="str">
        <f t="shared" si="76"/>
        <v>vendredi</v>
      </c>
    </row>
    <row r="2289" spans="1:8" thickBot="1">
      <c r="A2289" s="80"/>
      <c r="B2289" s="60">
        <f t="shared" si="75"/>
        <v>46081</v>
      </c>
      <c r="C2289" s="67" t="str">
        <f t="shared" si="76"/>
        <v>samedi</v>
      </c>
    </row>
    <row r="2290" spans="1:8" thickBot="1">
      <c r="A2290" s="80"/>
      <c r="B2290" s="60">
        <f t="shared" si="75"/>
        <v>46082</v>
      </c>
      <c r="C2290" s="67" t="str">
        <f t="shared" si="76"/>
        <v>dimanche</v>
      </c>
    </row>
    <row r="2291" spans="1:8" thickBot="1">
      <c r="A2291" s="80"/>
      <c r="B2291" s="60">
        <f t="shared" si="75"/>
        <v>46083</v>
      </c>
      <c r="C2291" s="67" t="str">
        <f t="shared" si="76"/>
        <v>lundi</v>
      </c>
    </row>
    <row r="2292" spans="1:8" thickBot="1">
      <c r="A2292" s="80"/>
      <c r="B2292" s="60">
        <f t="shared" si="75"/>
        <v>46084</v>
      </c>
      <c r="C2292" s="67" t="str">
        <f t="shared" si="76"/>
        <v>mardi</v>
      </c>
    </row>
    <row r="2293" spans="1:8" thickBot="1">
      <c r="A2293" s="80"/>
      <c r="B2293" s="60">
        <f t="shared" si="75"/>
        <v>46085</v>
      </c>
      <c r="C2293" s="67" t="str">
        <f t="shared" si="76"/>
        <v>mercredi</v>
      </c>
    </row>
    <row r="2294" spans="1:8" thickBot="1">
      <c r="A2294" s="80"/>
      <c r="B2294" s="60">
        <f t="shared" si="75"/>
        <v>46086</v>
      </c>
      <c r="C2294" s="67" t="str">
        <f t="shared" si="76"/>
        <v>jeudi</v>
      </c>
    </row>
    <row r="2295" spans="1:8" thickBot="1">
      <c r="A2295" s="80"/>
      <c r="B2295" s="60">
        <f t="shared" si="75"/>
        <v>46087</v>
      </c>
      <c r="C2295" s="67" t="str">
        <f t="shared" si="76"/>
        <v>vendredi</v>
      </c>
    </row>
    <row r="2296" spans="1:8" thickBot="1">
      <c r="A2296" s="80"/>
      <c r="B2296" s="60">
        <f t="shared" si="75"/>
        <v>46088</v>
      </c>
      <c r="C2296" s="67" t="str">
        <f t="shared" si="76"/>
        <v>samedi</v>
      </c>
    </row>
    <row r="2297" spans="1:8" s="63" customFormat="1" thickBot="1">
      <c r="A2297" s="80"/>
      <c r="B2297" s="62">
        <f t="shared" si="75"/>
        <v>46089</v>
      </c>
      <c r="C2297" s="68" t="str">
        <f t="shared" si="76"/>
        <v>dimanche</v>
      </c>
      <c r="F2297" s="85"/>
      <c r="G2297" s="85"/>
      <c r="H2297" s="82"/>
    </row>
    <row r="2298" spans="1:8" ht="16.5" thickTop="1" thickBot="1">
      <c r="A2298" s="80"/>
      <c r="B2298" s="64">
        <f t="shared" si="75"/>
        <v>46090</v>
      </c>
      <c r="C2298" s="66" t="str">
        <f t="shared" si="76"/>
        <v>lundi</v>
      </c>
    </row>
    <row r="2299" spans="1:8" thickBot="1">
      <c r="A2299" s="80"/>
      <c r="B2299" s="60">
        <f t="shared" si="75"/>
        <v>46091</v>
      </c>
      <c r="C2299" s="67" t="str">
        <f t="shared" si="76"/>
        <v>mardi</v>
      </c>
    </row>
    <row r="2300" spans="1:8" thickBot="1">
      <c r="A2300" s="80"/>
      <c r="B2300" s="60">
        <f t="shared" si="75"/>
        <v>46092</v>
      </c>
      <c r="C2300" s="67" t="str">
        <f t="shared" si="76"/>
        <v>mercredi</v>
      </c>
    </row>
    <row r="2301" spans="1:8" thickBot="1">
      <c r="A2301" s="80"/>
      <c r="B2301" s="60">
        <f t="shared" si="75"/>
        <v>46093</v>
      </c>
      <c r="C2301" s="67" t="str">
        <f t="shared" si="76"/>
        <v>jeudi</v>
      </c>
    </row>
    <row r="2302" spans="1:8" thickBot="1">
      <c r="A2302" s="80"/>
      <c r="B2302" s="60">
        <f t="shared" si="75"/>
        <v>46094</v>
      </c>
      <c r="C2302" s="67" t="str">
        <f t="shared" si="76"/>
        <v>vendredi</v>
      </c>
    </row>
    <row r="2303" spans="1:8" thickBot="1">
      <c r="A2303" s="80"/>
      <c r="B2303" s="60">
        <f t="shared" si="75"/>
        <v>46095</v>
      </c>
      <c r="C2303" s="67" t="str">
        <f t="shared" si="76"/>
        <v>samedi</v>
      </c>
    </row>
    <row r="2304" spans="1:8" thickBot="1">
      <c r="A2304" s="80"/>
      <c r="B2304" s="60">
        <f t="shared" si="75"/>
        <v>46096</v>
      </c>
      <c r="C2304" s="67" t="str">
        <f t="shared" si="76"/>
        <v>dimanche</v>
      </c>
    </row>
    <row r="2305" spans="1:8" thickBot="1">
      <c r="A2305" s="80"/>
      <c r="B2305" s="60">
        <f t="shared" si="75"/>
        <v>46097</v>
      </c>
      <c r="C2305" s="67" t="str">
        <f t="shared" si="76"/>
        <v>lundi</v>
      </c>
    </row>
    <row r="2306" spans="1:8" thickBot="1">
      <c r="A2306" s="80"/>
      <c r="B2306" s="60">
        <f t="shared" si="75"/>
        <v>46098</v>
      </c>
      <c r="C2306" s="67" t="str">
        <f t="shared" si="76"/>
        <v>mardi</v>
      </c>
    </row>
    <row r="2307" spans="1:8" thickBot="1">
      <c r="A2307" s="80"/>
      <c r="B2307" s="60">
        <f t="shared" si="75"/>
        <v>46099</v>
      </c>
      <c r="C2307" s="67" t="str">
        <f t="shared" si="76"/>
        <v>mercredi</v>
      </c>
    </row>
    <row r="2308" spans="1:8" thickBot="1">
      <c r="A2308" s="80"/>
      <c r="B2308" s="60">
        <f t="shared" ref="B2308:B2371" si="77">IF(B2307="","",B2307+1)</f>
        <v>46100</v>
      </c>
      <c r="C2308" s="67" t="str">
        <f t="shared" si="76"/>
        <v>jeudi</v>
      </c>
    </row>
    <row r="2309" spans="1:8" thickBot="1">
      <c r="A2309" s="80"/>
      <c r="B2309" s="60">
        <f t="shared" si="77"/>
        <v>46101</v>
      </c>
      <c r="C2309" s="67" t="str">
        <f t="shared" si="76"/>
        <v>vendredi</v>
      </c>
    </row>
    <row r="2310" spans="1:8" thickBot="1">
      <c r="A2310" s="80"/>
      <c r="B2310" s="60">
        <f t="shared" si="77"/>
        <v>46102</v>
      </c>
      <c r="C2310" s="67" t="str">
        <f t="shared" si="76"/>
        <v>samedi</v>
      </c>
    </row>
    <row r="2311" spans="1:8" s="63" customFormat="1" thickBot="1">
      <c r="A2311" s="80"/>
      <c r="B2311" s="62">
        <f t="shared" si="77"/>
        <v>46103</v>
      </c>
      <c r="C2311" s="68" t="str">
        <f t="shared" si="76"/>
        <v>dimanche</v>
      </c>
      <c r="F2311" s="85"/>
      <c r="G2311" s="85"/>
      <c r="H2311" s="82"/>
    </row>
    <row r="2312" spans="1:8" ht="16.5" thickTop="1" thickBot="1">
      <c r="A2312" s="80"/>
      <c r="B2312" s="64">
        <f t="shared" si="77"/>
        <v>46104</v>
      </c>
      <c r="C2312" s="66" t="str">
        <f t="shared" si="76"/>
        <v>lundi</v>
      </c>
    </row>
    <row r="2313" spans="1:8" thickBot="1">
      <c r="A2313" s="80"/>
      <c r="B2313" s="60">
        <f t="shared" si="77"/>
        <v>46105</v>
      </c>
      <c r="C2313" s="67" t="str">
        <f t="shared" si="76"/>
        <v>mardi</v>
      </c>
    </row>
    <row r="2314" spans="1:8" thickBot="1">
      <c r="A2314" s="80"/>
      <c r="B2314" s="60">
        <f t="shared" si="77"/>
        <v>46106</v>
      </c>
      <c r="C2314" s="67" t="str">
        <f t="shared" si="76"/>
        <v>mercredi</v>
      </c>
    </row>
    <row r="2315" spans="1:8" thickBot="1">
      <c r="A2315" s="80"/>
      <c r="B2315" s="60">
        <f t="shared" si="77"/>
        <v>46107</v>
      </c>
      <c r="C2315" s="67" t="str">
        <f t="shared" si="76"/>
        <v>jeudi</v>
      </c>
    </row>
    <row r="2316" spans="1:8" thickBot="1">
      <c r="A2316" s="80"/>
      <c r="B2316" s="60">
        <f t="shared" si="77"/>
        <v>46108</v>
      </c>
      <c r="C2316" s="67" t="str">
        <f t="shared" si="76"/>
        <v>vendredi</v>
      </c>
    </row>
    <row r="2317" spans="1:8" thickBot="1">
      <c r="A2317" s="80"/>
      <c r="B2317" s="60">
        <f t="shared" si="77"/>
        <v>46109</v>
      </c>
      <c r="C2317" s="67" t="str">
        <f t="shared" si="76"/>
        <v>samedi</v>
      </c>
    </row>
    <row r="2318" spans="1:8" thickBot="1">
      <c r="A2318" s="80"/>
      <c r="B2318" s="60">
        <f t="shared" si="77"/>
        <v>46110</v>
      </c>
      <c r="C2318" s="67" t="str">
        <f t="shared" si="76"/>
        <v>dimanche</v>
      </c>
    </row>
    <row r="2319" spans="1:8" thickBot="1">
      <c r="A2319" s="80"/>
      <c r="B2319" s="60">
        <f t="shared" si="77"/>
        <v>46111</v>
      </c>
      <c r="C2319" s="67" t="str">
        <f t="shared" si="76"/>
        <v>lundi</v>
      </c>
    </row>
    <row r="2320" spans="1:8" thickBot="1">
      <c r="A2320" s="80"/>
      <c r="B2320" s="60">
        <f t="shared" si="77"/>
        <v>46112</v>
      </c>
      <c r="C2320" s="67" t="str">
        <f t="shared" si="76"/>
        <v>mardi</v>
      </c>
    </row>
    <row r="2321" spans="1:8" thickBot="1">
      <c r="A2321" s="80"/>
      <c r="B2321" s="60">
        <f t="shared" si="77"/>
        <v>46113</v>
      </c>
      <c r="C2321" s="67" t="str">
        <f t="shared" si="76"/>
        <v>mercredi</v>
      </c>
    </row>
    <row r="2322" spans="1:8" thickBot="1">
      <c r="A2322" s="80"/>
      <c r="B2322" s="60">
        <f t="shared" si="77"/>
        <v>46114</v>
      </c>
      <c r="C2322" s="67" t="str">
        <f t="shared" si="76"/>
        <v>jeudi</v>
      </c>
    </row>
    <row r="2323" spans="1:8" thickBot="1">
      <c r="A2323" s="80"/>
      <c r="B2323" s="60">
        <f t="shared" si="77"/>
        <v>46115</v>
      </c>
      <c r="C2323" s="67" t="str">
        <f t="shared" si="76"/>
        <v>vendredi</v>
      </c>
    </row>
    <row r="2324" spans="1:8" thickBot="1">
      <c r="A2324" s="80"/>
      <c r="B2324" s="60">
        <f t="shared" si="77"/>
        <v>46116</v>
      </c>
      <c r="C2324" s="67" t="str">
        <f t="shared" si="76"/>
        <v>samedi</v>
      </c>
    </row>
    <row r="2325" spans="1:8" s="63" customFormat="1" thickBot="1">
      <c r="A2325" s="80"/>
      <c r="B2325" s="62">
        <f t="shared" si="77"/>
        <v>46117</v>
      </c>
      <c r="C2325" s="68" t="str">
        <f t="shared" si="76"/>
        <v>dimanche</v>
      </c>
      <c r="F2325" s="85"/>
      <c r="G2325" s="85"/>
      <c r="H2325" s="82"/>
    </row>
    <row r="2326" spans="1:8" ht="16.5" thickTop="1" thickBot="1">
      <c r="A2326" s="80"/>
      <c r="B2326" s="64">
        <f t="shared" si="77"/>
        <v>46118</v>
      </c>
      <c r="C2326" s="66" t="str">
        <f t="shared" si="76"/>
        <v>lundi</v>
      </c>
    </row>
    <row r="2327" spans="1:8" thickBot="1">
      <c r="A2327" s="80"/>
      <c r="B2327" s="60">
        <f t="shared" si="77"/>
        <v>46119</v>
      </c>
      <c r="C2327" s="67" t="str">
        <f t="shared" si="76"/>
        <v>mardi</v>
      </c>
    </row>
    <row r="2328" spans="1:8" thickBot="1">
      <c r="A2328" s="80"/>
      <c r="B2328" s="60">
        <f t="shared" si="77"/>
        <v>46120</v>
      </c>
      <c r="C2328" s="67" t="str">
        <f t="shared" si="76"/>
        <v>mercredi</v>
      </c>
    </row>
    <row r="2329" spans="1:8" thickBot="1">
      <c r="A2329" s="80"/>
      <c r="B2329" s="60">
        <f t="shared" si="77"/>
        <v>46121</v>
      </c>
      <c r="C2329" s="67" t="str">
        <f t="shared" si="76"/>
        <v>jeudi</v>
      </c>
    </row>
    <row r="2330" spans="1:8" thickBot="1">
      <c r="A2330" s="80"/>
      <c r="B2330" s="60">
        <f t="shared" si="77"/>
        <v>46122</v>
      </c>
      <c r="C2330" s="67" t="str">
        <f t="shared" si="76"/>
        <v>vendredi</v>
      </c>
    </row>
    <row r="2331" spans="1:8" thickBot="1">
      <c r="A2331" s="80"/>
      <c r="B2331" s="60">
        <f t="shared" si="77"/>
        <v>46123</v>
      </c>
      <c r="C2331" s="67" t="str">
        <f t="shared" si="76"/>
        <v>samedi</v>
      </c>
    </row>
    <row r="2332" spans="1:8" thickBot="1">
      <c r="A2332" s="80"/>
      <c r="B2332" s="60">
        <f t="shared" si="77"/>
        <v>46124</v>
      </c>
      <c r="C2332" s="67" t="str">
        <f t="shared" si="76"/>
        <v>dimanche</v>
      </c>
    </row>
    <row r="2333" spans="1:8" thickBot="1">
      <c r="A2333" s="80"/>
      <c r="B2333" s="60">
        <f t="shared" si="77"/>
        <v>46125</v>
      </c>
      <c r="C2333" s="67" t="str">
        <f t="shared" si="76"/>
        <v>lundi</v>
      </c>
    </row>
    <row r="2334" spans="1:8" thickBot="1">
      <c r="A2334" s="80"/>
      <c r="B2334" s="60">
        <f t="shared" si="77"/>
        <v>46126</v>
      </c>
      <c r="C2334" s="67" t="str">
        <f t="shared" ref="C2334:C2397" si="78">IF(B2334="","",TEXT(B2334,"jjjj"))</f>
        <v>mardi</v>
      </c>
    </row>
    <row r="2335" spans="1:8" thickBot="1">
      <c r="A2335" s="80"/>
      <c r="B2335" s="60">
        <f t="shared" si="77"/>
        <v>46127</v>
      </c>
      <c r="C2335" s="67" t="str">
        <f t="shared" si="78"/>
        <v>mercredi</v>
      </c>
    </row>
    <row r="2336" spans="1:8" thickBot="1">
      <c r="A2336" s="80"/>
      <c r="B2336" s="60">
        <f t="shared" si="77"/>
        <v>46128</v>
      </c>
      <c r="C2336" s="67" t="str">
        <f t="shared" si="78"/>
        <v>jeudi</v>
      </c>
    </row>
    <row r="2337" spans="1:8" thickBot="1">
      <c r="A2337" s="80"/>
      <c r="B2337" s="60">
        <f t="shared" si="77"/>
        <v>46129</v>
      </c>
      <c r="C2337" s="67" t="str">
        <f t="shared" si="78"/>
        <v>vendredi</v>
      </c>
    </row>
    <row r="2338" spans="1:8" thickBot="1">
      <c r="A2338" s="80"/>
      <c r="B2338" s="60">
        <f t="shared" si="77"/>
        <v>46130</v>
      </c>
      <c r="C2338" s="67" t="str">
        <f t="shared" si="78"/>
        <v>samedi</v>
      </c>
    </row>
    <row r="2339" spans="1:8" s="63" customFormat="1" thickBot="1">
      <c r="A2339" s="80"/>
      <c r="B2339" s="62">
        <f t="shared" si="77"/>
        <v>46131</v>
      </c>
      <c r="C2339" s="68" t="str">
        <f t="shared" si="78"/>
        <v>dimanche</v>
      </c>
      <c r="F2339" s="85"/>
      <c r="G2339" s="85"/>
      <c r="H2339" s="82"/>
    </row>
    <row r="2340" spans="1:8" ht="16.5" thickTop="1" thickBot="1">
      <c r="A2340" s="80"/>
      <c r="B2340" s="64">
        <f t="shared" si="77"/>
        <v>46132</v>
      </c>
      <c r="C2340" s="66" t="str">
        <f t="shared" si="78"/>
        <v>lundi</v>
      </c>
    </row>
    <row r="2341" spans="1:8" thickBot="1">
      <c r="A2341" s="80"/>
      <c r="B2341" s="60">
        <f t="shared" si="77"/>
        <v>46133</v>
      </c>
      <c r="C2341" s="67" t="str">
        <f t="shared" si="78"/>
        <v>mardi</v>
      </c>
    </row>
    <row r="2342" spans="1:8" thickBot="1">
      <c r="A2342" s="80"/>
      <c r="B2342" s="60">
        <f t="shared" si="77"/>
        <v>46134</v>
      </c>
      <c r="C2342" s="67" t="str">
        <f t="shared" si="78"/>
        <v>mercredi</v>
      </c>
    </row>
    <row r="2343" spans="1:8" thickBot="1">
      <c r="A2343" s="80"/>
      <c r="B2343" s="60">
        <f t="shared" si="77"/>
        <v>46135</v>
      </c>
      <c r="C2343" s="67" t="str">
        <f t="shared" si="78"/>
        <v>jeudi</v>
      </c>
    </row>
    <row r="2344" spans="1:8" thickBot="1">
      <c r="A2344" s="80"/>
      <c r="B2344" s="60">
        <f t="shared" si="77"/>
        <v>46136</v>
      </c>
      <c r="C2344" s="67" t="str">
        <f t="shared" si="78"/>
        <v>vendredi</v>
      </c>
    </row>
    <row r="2345" spans="1:8" thickBot="1">
      <c r="A2345" s="80"/>
      <c r="B2345" s="60">
        <f t="shared" si="77"/>
        <v>46137</v>
      </c>
      <c r="C2345" s="67" t="str">
        <f t="shared" si="78"/>
        <v>samedi</v>
      </c>
    </row>
    <row r="2346" spans="1:8" thickBot="1">
      <c r="A2346" s="80"/>
      <c r="B2346" s="60">
        <f t="shared" si="77"/>
        <v>46138</v>
      </c>
      <c r="C2346" s="67" t="str">
        <f t="shared" si="78"/>
        <v>dimanche</v>
      </c>
    </row>
    <row r="2347" spans="1:8" thickBot="1">
      <c r="A2347" s="80"/>
      <c r="B2347" s="60">
        <f t="shared" si="77"/>
        <v>46139</v>
      </c>
      <c r="C2347" s="67" t="str">
        <f t="shared" si="78"/>
        <v>lundi</v>
      </c>
    </row>
    <row r="2348" spans="1:8" thickBot="1">
      <c r="A2348" s="80"/>
      <c r="B2348" s="60">
        <f t="shared" si="77"/>
        <v>46140</v>
      </c>
      <c r="C2348" s="67" t="str">
        <f t="shared" si="78"/>
        <v>mardi</v>
      </c>
    </row>
    <row r="2349" spans="1:8" thickBot="1">
      <c r="A2349" s="80"/>
      <c r="B2349" s="60">
        <f t="shared" si="77"/>
        <v>46141</v>
      </c>
      <c r="C2349" s="67" t="str">
        <f t="shared" si="78"/>
        <v>mercredi</v>
      </c>
    </row>
    <row r="2350" spans="1:8" thickBot="1">
      <c r="A2350" s="80"/>
      <c r="B2350" s="60">
        <f t="shared" si="77"/>
        <v>46142</v>
      </c>
      <c r="C2350" s="67" t="str">
        <f t="shared" si="78"/>
        <v>jeudi</v>
      </c>
    </row>
    <row r="2351" spans="1:8" thickBot="1">
      <c r="A2351" s="80"/>
      <c r="B2351" s="60">
        <f t="shared" si="77"/>
        <v>46143</v>
      </c>
      <c r="C2351" s="67" t="str">
        <f t="shared" si="78"/>
        <v>vendredi</v>
      </c>
    </row>
    <row r="2352" spans="1:8" thickBot="1">
      <c r="A2352" s="80"/>
      <c r="B2352" s="60">
        <f t="shared" si="77"/>
        <v>46144</v>
      </c>
      <c r="C2352" s="67" t="str">
        <f t="shared" si="78"/>
        <v>samedi</v>
      </c>
    </row>
    <row r="2353" spans="1:8" s="63" customFormat="1" thickBot="1">
      <c r="A2353" s="80"/>
      <c r="B2353" s="62">
        <f t="shared" si="77"/>
        <v>46145</v>
      </c>
      <c r="C2353" s="68" t="str">
        <f t="shared" si="78"/>
        <v>dimanche</v>
      </c>
      <c r="F2353" s="85"/>
      <c r="G2353" s="85"/>
      <c r="H2353" s="82"/>
    </row>
    <row r="2354" spans="1:8" ht="16.5" thickTop="1" thickBot="1">
      <c r="A2354" s="80"/>
      <c r="B2354" s="64">
        <f t="shared" si="77"/>
        <v>46146</v>
      </c>
      <c r="C2354" s="66" t="str">
        <f t="shared" si="78"/>
        <v>lundi</v>
      </c>
    </row>
    <row r="2355" spans="1:8" thickBot="1">
      <c r="A2355" s="80"/>
      <c r="B2355" s="60">
        <f t="shared" si="77"/>
        <v>46147</v>
      </c>
      <c r="C2355" s="67" t="str">
        <f t="shared" si="78"/>
        <v>mardi</v>
      </c>
    </row>
    <row r="2356" spans="1:8" thickBot="1">
      <c r="A2356" s="80"/>
      <c r="B2356" s="60">
        <f t="shared" si="77"/>
        <v>46148</v>
      </c>
      <c r="C2356" s="67" t="str">
        <f t="shared" si="78"/>
        <v>mercredi</v>
      </c>
    </row>
    <row r="2357" spans="1:8" thickBot="1">
      <c r="A2357" s="80"/>
      <c r="B2357" s="60">
        <f t="shared" si="77"/>
        <v>46149</v>
      </c>
      <c r="C2357" s="67" t="str">
        <f t="shared" si="78"/>
        <v>jeudi</v>
      </c>
    </row>
    <row r="2358" spans="1:8" thickBot="1">
      <c r="A2358" s="80"/>
      <c r="B2358" s="60">
        <f t="shared" si="77"/>
        <v>46150</v>
      </c>
      <c r="C2358" s="67" t="str">
        <f t="shared" si="78"/>
        <v>vendredi</v>
      </c>
    </row>
    <row r="2359" spans="1:8" thickBot="1">
      <c r="A2359" s="80"/>
      <c r="B2359" s="60">
        <f t="shared" si="77"/>
        <v>46151</v>
      </c>
      <c r="C2359" s="67" t="str">
        <f t="shared" si="78"/>
        <v>samedi</v>
      </c>
    </row>
    <row r="2360" spans="1:8" thickBot="1">
      <c r="A2360" s="80"/>
      <c r="B2360" s="60">
        <f t="shared" si="77"/>
        <v>46152</v>
      </c>
      <c r="C2360" s="67" t="str">
        <f t="shared" si="78"/>
        <v>dimanche</v>
      </c>
    </row>
    <row r="2361" spans="1:8" thickBot="1">
      <c r="A2361" s="80"/>
      <c r="B2361" s="60">
        <f t="shared" si="77"/>
        <v>46153</v>
      </c>
      <c r="C2361" s="67" t="str">
        <f t="shared" si="78"/>
        <v>lundi</v>
      </c>
    </row>
    <row r="2362" spans="1:8" thickBot="1">
      <c r="A2362" s="80"/>
      <c r="B2362" s="60">
        <f t="shared" si="77"/>
        <v>46154</v>
      </c>
      <c r="C2362" s="67" t="str">
        <f t="shared" si="78"/>
        <v>mardi</v>
      </c>
    </row>
    <row r="2363" spans="1:8" thickBot="1">
      <c r="A2363" s="80"/>
      <c r="B2363" s="60">
        <f t="shared" si="77"/>
        <v>46155</v>
      </c>
      <c r="C2363" s="67" t="str">
        <f t="shared" si="78"/>
        <v>mercredi</v>
      </c>
    </row>
    <row r="2364" spans="1:8" thickBot="1">
      <c r="A2364" s="80"/>
      <c r="B2364" s="60">
        <f t="shared" si="77"/>
        <v>46156</v>
      </c>
      <c r="C2364" s="67" t="str">
        <f t="shared" si="78"/>
        <v>jeudi</v>
      </c>
    </row>
    <row r="2365" spans="1:8" thickBot="1">
      <c r="A2365" s="80"/>
      <c r="B2365" s="60">
        <f t="shared" si="77"/>
        <v>46157</v>
      </c>
      <c r="C2365" s="67" t="str">
        <f t="shared" si="78"/>
        <v>vendredi</v>
      </c>
    </row>
    <row r="2366" spans="1:8" thickBot="1">
      <c r="A2366" s="80"/>
      <c r="B2366" s="60">
        <f t="shared" si="77"/>
        <v>46158</v>
      </c>
      <c r="C2366" s="67" t="str">
        <f t="shared" si="78"/>
        <v>samedi</v>
      </c>
    </row>
    <row r="2367" spans="1:8" s="63" customFormat="1" thickBot="1">
      <c r="A2367" s="80"/>
      <c r="B2367" s="62">
        <f t="shared" si="77"/>
        <v>46159</v>
      </c>
      <c r="C2367" s="68" t="str">
        <f t="shared" si="78"/>
        <v>dimanche</v>
      </c>
      <c r="F2367" s="85"/>
      <c r="G2367" s="85"/>
      <c r="H2367" s="82"/>
    </row>
    <row r="2368" spans="1:8" ht="16.5" thickTop="1" thickBot="1">
      <c r="A2368" s="80"/>
      <c r="B2368" s="64">
        <f t="shared" si="77"/>
        <v>46160</v>
      </c>
      <c r="C2368" s="66" t="str">
        <f t="shared" si="78"/>
        <v>lundi</v>
      </c>
    </row>
    <row r="2369" spans="1:8" thickBot="1">
      <c r="A2369" s="80"/>
      <c r="B2369" s="60">
        <f t="shared" si="77"/>
        <v>46161</v>
      </c>
      <c r="C2369" s="67" t="str">
        <f t="shared" si="78"/>
        <v>mardi</v>
      </c>
    </row>
    <row r="2370" spans="1:8" thickBot="1">
      <c r="A2370" s="80"/>
      <c r="B2370" s="60">
        <f t="shared" si="77"/>
        <v>46162</v>
      </c>
      <c r="C2370" s="67" t="str">
        <f t="shared" si="78"/>
        <v>mercredi</v>
      </c>
    </row>
    <row r="2371" spans="1:8" thickBot="1">
      <c r="A2371" s="80"/>
      <c r="B2371" s="60">
        <f t="shared" si="77"/>
        <v>46163</v>
      </c>
      <c r="C2371" s="67" t="str">
        <f t="shared" si="78"/>
        <v>jeudi</v>
      </c>
    </row>
    <row r="2372" spans="1:8" thickBot="1">
      <c r="A2372" s="80"/>
      <c r="B2372" s="60">
        <f t="shared" ref="B2372:B2435" si="79">IF(B2371="","",B2371+1)</f>
        <v>46164</v>
      </c>
      <c r="C2372" s="67" t="str">
        <f t="shared" si="78"/>
        <v>vendredi</v>
      </c>
    </row>
    <row r="2373" spans="1:8" thickBot="1">
      <c r="A2373" s="80"/>
      <c r="B2373" s="60">
        <f t="shared" si="79"/>
        <v>46165</v>
      </c>
      <c r="C2373" s="67" t="str">
        <f t="shared" si="78"/>
        <v>samedi</v>
      </c>
    </row>
    <row r="2374" spans="1:8" thickBot="1">
      <c r="A2374" s="80"/>
      <c r="B2374" s="60">
        <f t="shared" si="79"/>
        <v>46166</v>
      </c>
      <c r="C2374" s="67" t="str">
        <f t="shared" si="78"/>
        <v>dimanche</v>
      </c>
    </row>
    <row r="2375" spans="1:8" thickBot="1">
      <c r="A2375" s="80"/>
      <c r="B2375" s="60">
        <f t="shared" si="79"/>
        <v>46167</v>
      </c>
      <c r="C2375" s="67" t="str">
        <f t="shared" si="78"/>
        <v>lundi</v>
      </c>
    </row>
    <row r="2376" spans="1:8" thickBot="1">
      <c r="A2376" s="80"/>
      <c r="B2376" s="60">
        <f t="shared" si="79"/>
        <v>46168</v>
      </c>
      <c r="C2376" s="67" t="str">
        <f t="shared" si="78"/>
        <v>mardi</v>
      </c>
    </row>
    <row r="2377" spans="1:8" thickBot="1">
      <c r="A2377" s="80"/>
      <c r="B2377" s="60">
        <f t="shared" si="79"/>
        <v>46169</v>
      </c>
      <c r="C2377" s="67" t="str">
        <f t="shared" si="78"/>
        <v>mercredi</v>
      </c>
    </row>
    <row r="2378" spans="1:8" thickBot="1">
      <c r="A2378" s="80"/>
      <c r="B2378" s="60">
        <f t="shared" si="79"/>
        <v>46170</v>
      </c>
      <c r="C2378" s="67" t="str">
        <f t="shared" si="78"/>
        <v>jeudi</v>
      </c>
    </row>
    <row r="2379" spans="1:8" thickBot="1">
      <c r="A2379" s="80"/>
      <c r="B2379" s="60">
        <f t="shared" si="79"/>
        <v>46171</v>
      </c>
      <c r="C2379" s="67" t="str">
        <f t="shared" si="78"/>
        <v>vendredi</v>
      </c>
    </row>
    <row r="2380" spans="1:8" thickBot="1">
      <c r="A2380" s="80"/>
      <c r="B2380" s="60">
        <f t="shared" si="79"/>
        <v>46172</v>
      </c>
      <c r="C2380" s="67" t="str">
        <f t="shared" si="78"/>
        <v>samedi</v>
      </c>
    </row>
    <row r="2381" spans="1:8" s="63" customFormat="1" thickBot="1">
      <c r="A2381" s="80"/>
      <c r="B2381" s="62">
        <f t="shared" si="79"/>
        <v>46173</v>
      </c>
      <c r="C2381" s="68" t="str">
        <f t="shared" si="78"/>
        <v>dimanche</v>
      </c>
      <c r="F2381" s="85"/>
      <c r="G2381" s="85"/>
      <c r="H2381" s="82"/>
    </row>
    <row r="2382" spans="1:8" ht="16.5" thickTop="1" thickBot="1">
      <c r="A2382" s="80"/>
      <c r="B2382" s="64">
        <f t="shared" si="79"/>
        <v>46174</v>
      </c>
      <c r="C2382" s="66" t="str">
        <f t="shared" si="78"/>
        <v>lundi</v>
      </c>
    </row>
    <row r="2383" spans="1:8" thickBot="1">
      <c r="A2383" s="80"/>
      <c r="B2383" s="60">
        <f t="shared" si="79"/>
        <v>46175</v>
      </c>
      <c r="C2383" s="67" t="str">
        <f t="shared" si="78"/>
        <v>mardi</v>
      </c>
    </row>
    <row r="2384" spans="1:8" thickBot="1">
      <c r="A2384" s="80"/>
      <c r="B2384" s="60">
        <f t="shared" si="79"/>
        <v>46176</v>
      </c>
      <c r="C2384" s="67" t="str">
        <f t="shared" si="78"/>
        <v>mercredi</v>
      </c>
    </row>
    <row r="2385" spans="1:8" thickBot="1">
      <c r="A2385" s="80"/>
      <c r="B2385" s="60">
        <f t="shared" si="79"/>
        <v>46177</v>
      </c>
      <c r="C2385" s="67" t="str">
        <f t="shared" si="78"/>
        <v>jeudi</v>
      </c>
    </row>
    <row r="2386" spans="1:8" thickBot="1">
      <c r="A2386" s="80"/>
      <c r="B2386" s="60">
        <f t="shared" si="79"/>
        <v>46178</v>
      </c>
      <c r="C2386" s="67" t="str">
        <f t="shared" si="78"/>
        <v>vendredi</v>
      </c>
    </row>
    <row r="2387" spans="1:8" thickBot="1">
      <c r="A2387" s="80"/>
      <c r="B2387" s="60">
        <f t="shared" si="79"/>
        <v>46179</v>
      </c>
      <c r="C2387" s="67" t="str">
        <f t="shared" si="78"/>
        <v>samedi</v>
      </c>
    </row>
    <row r="2388" spans="1:8" thickBot="1">
      <c r="A2388" s="80"/>
      <c r="B2388" s="60">
        <f t="shared" si="79"/>
        <v>46180</v>
      </c>
      <c r="C2388" s="67" t="str">
        <f t="shared" si="78"/>
        <v>dimanche</v>
      </c>
    </row>
    <row r="2389" spans="1:8" thickBot="1">
      <c r="A2389" s="80"/>
      <c r="B2389" s="60">
        <f t="shared" si="79"/>
        <v>46181</v>
      </c>
      <c r="C2389" s="67" t="str">
        <f t="shared" si="78"/>
        <v>lundi</v>
      </c>
    </row>
    <row r="2390" spans="1:8" thickBot="1">
      <c r="A2390" s="80"/>
      <c r="B2390" s="60">
        <f t="shared" si="79"/>
        <v>46182</v>
      </c>
      <c r="C2390" s="67" t="str">
        <f t="shared" si="78"/>
        <v>mardi</v>
      </c>
    </row>
    <row r="2391" spans="1:8" thickBot="1">
      <c r="A2391" s="80"/>
      <c r="B2391" s="60">
        <f t="shared" si="79"/>
        <v>46183</v>
      </c>
      <c r="C2391" s="67" t="str">
        <f t="shared" si="78"/>
        <v>mercredi</v>
      </c>
    </row>
    <row r="2392" spans="1:8" thickBot="1">
      <c r="A2392" s="80"/>
      <c r="B2392" s="60">
        <f t="shared" si="79"/>
        <v>46184</v>
      </c>
      <c r="C2392" s="67" t="str">
        <f t="shared" si="78"/>
        <v>jeudi</v>
      </c>
    </row>
    <row r="2393" spans="1:8" thickBot="1">
      <c r="A2393" s="80"/>
      <c r="B2393" s="60">
        <f t="shared" si="79"/>
        <v>46185</v>
      </c>
      <c r="C2393" s="67" t="str">
        <f t="shared" si="78"/>
        <v>vendredi</v>
      </c>
    </row>
    <row r="2394" spans="1:8" thickBot="1">
      <c r="A2394" s="80"/>
      <c r="B2394" s="60">
        <f t="shared" si="79"/>
        <v>46186</v>
      </c>
      <c r="C2394" s="67" t="str">
        <f t="shared" si="78"/>
        <v>samedi</v>
      </c>
    </row>
    <row r="2395" spans="1:8" s="63" customFormat="1" thickBot="1">
      <c r="A2395" s="80"/>
      <c r="B2395" s="62">
        <f t="shared" si="79"/>
        <v>46187</v>
      </c>
      <c r="C2395" s="68" t="str">
        <f t="shared" si="78"/>
        <v>dimanche</v>
      </c>
      <c r="F2395" s="85"/>
      <c r="G2395" s="85"/>
      <c r="H2395" s="82"/>
    </row>
    <row r="2396" spans="1:8" ht="16.5" thickTop="1" thickBot="1">
      <c r="A2396" s="80"/>
      <c r="B2396" s="64">
        <f t="shared" si="79"/>
        <v>46188</v>
      </c>
      <c r="C2396" s="66" t="str">
        <f t="shared" si="78"/>
        <v>lundi</v>
      </c>
    </row>
    <row r="2397" spans="1:8" thickBot="1">
      <c r="A2397" s="80"/>
      <c r="B2397" s="60">
        <f t="shared" si="79"/>
        <v>46189</v>
      </c>
      <c r="C2397" s="67" t="str">
        <f t="shared" si="78"/>
        <v>mardi</v>
      </c>
    </row>
    <row r="2398" spans="1:8" thickBot="1">
      <c r="A2398" s="80"/>
      <c r="B2398" s="60">
        <f t="shared" si="79"/>
        <v>46190</v>
      </c>
      <c r="C2398" s="67" t="str">
        <f t="shared" ref="C2398:C2461" si="80">IF(B2398="","",TEXT(B2398,"jjjj"))</f>
        <v>mercredi</v>
      </c>
    </row>
    <row r="2399" spans="1:8" thickBot="1">
      <c r="A2399" s="80"/>
      <c r="B2399" s="60">
        <f t="shared" si="79"/>
        <v>46191</v>
      </c>
      <c r="C2399" s="67" t="str">
        <f t="shared" si="80"/>
        <v>jeudi</v>
      </c>
    </row>
    <row r="2400" spans="1:8" thickBot="1">
      <c r="A2400" s="80"/>
      <c r="B2400" s="60">
        <f t="shared" si="79"/>
        <v>46192</v>
      </c>
      <c r="C2400" s="67" t="str">
        <f t="shared" si="80"/>
        <v>vendredi</v>
      </c>
    </row>
    <row r="2401" spans="1:8" thickBot="1">
      <c r="A2401" s="80"/>
      <c r="B2401" s="60">
        <f t="shared" si="79"/>
        <v>46193</v>
      </c>
      <c r="C2401" s="67" t="str">
        <f t="shared" si="80"/>
        <v>samedi</v>
      </c>
    </row>
    <row r="2402" spans="1:8" thickBot="1">
      <c r="A2402" s="80"/>
      <c r="B2402" s="60">
        <f t="shared" si="79"/>
        <v>46194</v>
      </c>
      <c r="C2402" s="67" t="str">
        <f t="shared" si="80"/>
        <v>dimanche</v>
      </c>
    </row>
    <row r="2403" spans="1:8" thickBot="1">
      <c r="A2403" s="80"/>
      <c r="B2403" s="60">
        <f t="shared" si="79"/>
        <v>46195</v>
      </c>
      <c r="C2403" s="67" t="str">
        <f t="shared" si="80"/>
        <v>lundi</v>
      </c>
    </row>
    <row r="2404" spans="1:8" thickBot="1">
      <c r="A2404" s="80"/>
      <c r="B2404" s="60">
        <f t="shared" si="79"/>
        <v>46196</v>
      </c>
      <c r="C2404" s="67" t="str">
        <f t="shared" si="80"/>
        <v>mardi</v>
      </c>
    </row>
    <row r="2405" spans="1:8" thickBot="1">
      <c r="A2405" s="80"/>
      <c r="B2405" s="60">
        <f t="shared" si="79"/>
        <v>46197</v>
      </c>
      <c r="C2405" s="67" t="str">
        <f t="shared" si="80"/>
        <v>mercredi</v>
      </c>
    </row>
    <row r="2406" spans="1:8" thickBot="1">
      <c r="A2406" s="80"/>
      <c r="B2406" s="60">
        <f t="shared" si="79"/>
        <v>46198</v>
      </c>
      <c r="C2406" s="67" t="str">
        <f t="shared" si="80"/>
        <v>jeudi</v>
      </c>
    </row>
    <row r="2407" spans="1:8" thickBot="1">
      <c r="A2407" s="80"/>
      <c r="B2407" s="60">
        <f t="shared" si="79"/>
        <v>46199</v>
      </c>
      <c r="C2407" s="67" t="str">
        <f t="shared" si="80"/>
        <v>vendredi</v>
      </c>
    </row>
    <row r="2408" spans="1:8" thickBot="1">
      <c r="A2408" s="80"/>
      <c r="B2408" s="60">
        <f t="shared" si="79"/>
        <v>46200</v>
      </c>
      <c r="C2408" s="67" t="str">
        <f t="shared" si="80"/>
        <v>samedi</v>
      </c>
    </row>
    <row r="2409" spans="1:8" s="63" customFormat="1" thickBot="1">
      <c r="A2409" s="80"/>
      <c r="B2409" s="62">
        <f t="shared" si="79"/>
        <v>46201</v>
      </c>
      <c r="C2409" s="68" t="str">
        <f t="shared" si="80"/>
        <v>dimanche</v>
      </c>
      <c r="F2409" s="85"/>
      <c r="G2409" s="85"/>
      <c r="H2409" s="82"/>
    </row>
    <row r="2410" spans="1:8" ht="16.5" thickTop="1" thickBot="1">
      <c r="A2410" s="80"/>
      <c r="B2410" s="64">
        <f t="shared" si="79"/>
        <v>46202</v>
      </c>
      <c r="C2410" s="66" t="str">
        <f t="shared" si="80"/>
        <v>lundi</v>
      </c>
    </row>
    <row r="2411" spans="1:8" thickBot="1">
      <c r="A2411" s="80"/>
      <c r="B2411" s="60">
        <f t="shared" si="79"/>
        <v>46203</v>
      </c>
      <c r="C2411" s="67" t="str">
        <f t="shared" si="80"/>
        <v>mardi</v>
      </c>
    </row>
    <row r="2412" spans="1:8" thickBot="1">
      <c r="A2412" s="80"/>
      <c r="B2412" s="60">
        <f t="shared" si="79"/>
        <v>46204</v>
      </c>
      <c r="C2412" s="67" t="str">
        <f t="shared" si="80"/>
        <v>mercredi</v>
      </c>
    </row>
    <row r="2413" spans="1:8" thickBot="1">
      <c r="A2413" s="80"/>
      <c r="B2413" s="60">
        <f t="shared" si="79"/>
        <v>46205</v>
      </c>
      <c r="C2413" s="67" t="str">
        <f t="shared" si="80"/>
        <v>jeudi</v>
      </c>
    </row>
    <row r="2414" spans="1:8" thickBot="1">
      <c r="A2414" s="80"/>
      <c r="B2414" s="60">
        <f t="shared" si="79"/>
        <v>46206</v>
      </c>
      <c r="C2414" s="67" t="str">
        <f t="shared" si="80"/>
        <v>vendredi</v>
      </c>
    </row>
    <row r="2415" spans="1:8" thickBot="1">
      <c r="A2415" s="80"/>
      <c r="B2415" s="60">
        <f t="shared" si="79"/>
        <v>46207</v>
      </c>
      <c r="C2415" s="67" t="str">
        <f t="shared" si="80"/>
        <v>samedi</v>
      </c>
    </row>
    <row r="2416" spans="1:8" thickBot="1">
      <c r="A2416" s="80"/>
      <c r="B2416" s="60">
        <f t="shared" si="79"/>
        <v>46208</v>
      </c>
      <c r="C2416" s="67" t="str">
        <f t="shared" si="80"/>
        <v>dimanche</v>
      </c>
    </row>
    <row r="2417" spans="1:8" thickBot="1">
      <c r="A2417" s="80"/>
      <c r="B2417" s="60">
        <f t="shared" si="79"/>
        <v>46209</v>
      </c>
      <c r="C2417" s="67" t="str">
        <f t="shared" si="80"/>
        <v>lundi</v>
      </c>
    </row>
    <row r="2418" spans="1:8" thickBot="1">
      <c r="A2418" s="80"/>
      <c r="B2418" s="60">
        <f t="shared" si="79"/>
        <v>46210</v>
      </c>
      <c r="C2418" s="67" t="str">
        <f t="shared" si="80"/>
        <v>mardi</v>
      </c>
    </row>
    <row r="2419" spans="1:8" thickBot="1">
      <c r="A2419" s="80"/>
      <c r="B2419" s="60">
        <f t="shared" si="79"/>
        <v>46211</v>
      </c>
      <c r="C2419" s="67" t="str">
        <f t="shared" si="80"/>
        <v>mercredi</v>
      </c>
    </row>
    <row r="2420" spans="1:8" thickBot="1">
      <c r="A2420" s="80"/>
      <c r="B2420" s="60">
        <f t="shared" si="79"/>
        <v>46212</v>
      </c>
      <c r="C2420" s="67" t="str">
        <f t="shared" si="80"/>
        <v>jeudi</v>
      </c>
    </row>
    <row r="2421" spans="1:8" thickBot="1">
      <c r="A2421" s="80"/>
      <c r="B2421" s="60">
        <f t="shared" si="79"/>
        <v>46213</v>
      </c>
      <c r="C2421" s="67" t="str">
        <f t="shared" si="80"/>
        <v>vendredi</v>
      </c>
    </row>
    <row r="2422" spans="1:8" thickBot="1">
      <c r="A2422" s="80"/>
      <c r="B2422" s="60">
        <f t="shared" si="79"/>
        <v>46214</v>
      </c>
      <c r="C2422" s="67" t="str">
        <f t="shared" si="80"/>
        <v>samedi</v>
      </c>
    </row>
    <row r="2423" spans="1:8" s="63" customFormat="1" thickBot="1">
      <c r="A2423" s="80"/>
      <c r="B2423" s="62">
        <f t="shared" si="79"/>
        <v>46215</v>
      </c>
      <c r="C2423" s="68" t="str">
        <f t="shared" si="80"/>
        <v>dimanche</v>
      </c>
      <c r="F2423" s="85"/>
      <c r="G2423" s="85"/>
      <c r="H2423" s="82"/>
    </row>
    <row r="2424" spans="1:8" ht="16.5" thickTop="1" thickBot="1">
      <c r="A2424" s="80"/>
      <c r="B2424" s="64">
        <f t="shared" si="79"/>
        <v>46216</v>
      </c>
      <c r="C2424" s="66" t="str">
        <f t="shared" si="80"/>
        <v>lundi</v>
      </c>
    </row>
    <row r="2425" spans="1:8" thickBot="1">
      <c r="A2425" s="80"/>
      <c r="B2425" s="60">
        <f t="shared" si="79"/>
        <v>46217</v>
      </c>
      <c r="C2425" s="67" t="str">
        <f t="shared" si="80"/>
        <v>mardi</v>
      </c>
    </row>
    <row r="2426" spans="1:8" thickBot="1">
      <c r="A2426" s="80"/>
      <c r="B2426" s="60">
        <f t="shared" si="79"/>
        <v>46218</v>
      </c>
      <c r="C2426" s="67" t="str">
        <f t="shared" si="80"/>
        <v>mercredi</v>
      </c>
    </row>
    <row r="2427" spans="1:8" thickBot="1">
      <c r="A2427" s="80"/>
      <c r="B2427" s="60">
        <f t="shared" si="79"/>
        <v>46219</v>
      </c>
      <c r="C2427" s="67" t="str">
        <f t="shared" si="80"/>
        <v>jeudi</v>
      </c>
    </row>
    <row r="2428" spans="1:8" thickBot="1">
      <c r="A2428" s="80"/>
      <c r="B2428" s="60">
        <f t="shared" si="79"/>
        <v>46220</v>
      </c>
      <c r="C2428" s="67" t="str">
        <f t="shared" si="80"/>
        <v>vendredi</v>
      </c>
    </row>
    <row r="2429" spans="1:8" thickBot="1">
      <c r="A2429" s="80"/>
      <c r="B2429" s="60">
        <f t="shared" si="79"/>
        <v>46221</v>
      </c>
      <c r="C2429" s="67" t="str">
        <f t="shared" si="80"/>
        <v>samedi</v>
      </c>
    </row>
    <row r="2430" spans="1:8" thickBot="1">
      <c r="A2430" s="80"/>
      <c r="B2430" s="60">
        <f t="shared" si="79"/>
        <v>46222</v>
      </c>
      <c r="C2430" s="67" t="str">
        <f t="shared" si="80"/>
        <v>dimanche</v>
      </c>
    </row>
    <row r="2431" spans="1:8" thickBot="1">
      <c r="A2431" s="80"/>
      <c r="B2431" s="60">
        <f t="shared" si="79"/>
        <v>46223</v>
      </c>
      <c r="C2431" s="67" t="str">
        <f t="shared" si="80"/>
        <v>lundi</v>
      </c>
    </row>
    <row r="2432" spans="1:8" thickBot="1">
      <c r="A2432" s="80"/>
      <c r="B2432" s="60">
        <f t="shared" si="79"/>
        <v>46224</v>
      </c>
      <c r="C2432" s="67" t="str">
        <f t="shared" si="80"/>
        <v>mardi</v>
      </c>
    </row>
    <row r="2433" spans="1:8" thickBot="1">
      <c r="A2433" s="80"/>
      <c r="B2433" s="60">
        <f t="shared" si="79"/>
        <v>46225</v>
      </c>
      <c r="C2433" s="67" t="str">
        <f t="shared" si="80"/>
        <v>mercredi</v>
      </c>
    </row>
    <row r="2434" spans="1:8" thickBot="1">
      <c r="A2434" s="80"/>
      <c r="B2434" s="60">
        <f t="shared" si="79"/>
        <v>46226</v>
      </c>
      <c r="C2434" s="67" t="str">
        <f t="shared" si="80"/>
        <v>jeudi</v>
      </c>
    </row>
    <row r="2435" spans="1:8" thickBot="1">
      <c r="A2435" s="80"/>
      <c r="B2435" s="60">
        <f t="shared" si="79"/>
        <v>46227</v>
      </c>
      <c r="C2435" s="67" t="str">
        <f t="shared" si="80"/>
        <v>vendredi</v>
      </c>
    </row>
    <row r="2436" spans="1:8" thickBot="1">
      <c r="A2436" s="80"/>
      <c r="B2436" s="60">
        <f t="shared" ref="B2436:B2499" si="81">IF(B2435="","",B2435+1)</f>
        <v>46228</v>
      </c>
      <c r="C2436" s="67" t="str">
        <f t="shared" si="80"/>
        <v>samedi</v>
      </c>
    </row>
    <row r="2437" spans="1:8" s="63" customFormat="1" thickBot="1">
      <c r="A2437" s="80"/>
      <c r="B2437" s="62">
        <f t="shared" si="81"/>
        <v>46229</v>
      </c>
      <c r="C2437" s="68" t="str">
        <f t="shared" si="80"/>
        <v>dimanche</v>
      </c>
      <c r="F2437" s="85"/>
      <c r="G2437" s="85"/>
      <c r="H2437" s="82"/>
    </row>
    <row r="2438" spans="1:8" ht="16.5" thickTop="1" thickBot="1">
      <c r="A2438" s="80"/>
      <c r="B2438" s="64">
        <f t="shared" si="81"/>
        <v>46230</v>
      </c>
      <c r="C2438" s="66" t="str">
        <f t="shared" si="80"/>
        <v>lundi</v>
      </c>
    </row>
    <row r="2439" spans="1:8" thickBot="1">
      <c r="A2439" s="80"/>
      <c r="B2439" s="60">
        <f t="shared" si="81"/>
        <v>46231</v>
      </c>
      <c r="C2439" s="67" t="str">
        <f t="shared" si="80"/>
        <v>mardi</v>
      </c>
    </row>
    <row r="2440" spans="1:8" thickBot="1">
      <c r="A2440" s="80"/>
      <c r="B2440" s="60">
        <f t="shared" si="81"/>
        <v>46232</v>
      </c>
      <c r="C2440" s="67" t="str">
        <f t="shared" si="80"/>
        <v>mercredi</v>
      </c>
    </row>
    <row r="2441" spans="1:8" thickBot="1">
      <c r="A2441" s="80"/>
      <c r="B2441" s="60">
        <f t="shared" si="81"/>
        <v>46233</v>
      </c>
      <c r="C2441" s="67" t="str">
        <f t="shared" si="80"/>
        <v>jeudi</v>
      </c>
    </row>
    <row r="2442" spans="1:8" thickBot="1">
      <c r="A2442" s="80"/>
      <c r="B2442" s="60">
        <f t="shared" si="81"/>
        <v>46234</v>
      </c>
      <c r="C2442" s="67" t="str">
        <f t="shared" si="80"/>
        <v>vendredi</v>
      </c>
    </row>
    <row r="2443" spans="1:8" thickBot="1">
      <c r="A2443" s="80"/>
      <c r="B2443" s="60">
        <f t="shared" si="81"/>
        <v>46235</v>
      </c>
      <c r="C2443" s="67" t="str">
        <f t="shared" si="80"/>
        <v>samedi</v>
      </c>
    </row>
    <row r="2444" spans="1:8" thickBot="1">
      <c r="A2444" s="80"/>
      <c r="B2444" s="60">
        <f t="shared" si="81"/>
        <v>46236</v>
      </c>
      <c r="C2444" s="67" t="str">
        <f t="shared" si="80"/>
        <v>dimanche</v>
      </c>
    </row>
    <row r="2445" spans="1:8" thickBot="1">
      <c r="A2445" s="80"/>
      <c r="B2445" s="60">
        <f t="shared" si="81"/>
        <v>46237</v>
      </c>
      <c r="C2445" s="67" t="str">
        <f t="shared" si="80"/>
        <v>lundi</v>
      </c>
    </row>
    <row r="2446" spans="1:8" thickBot="1">
      <c r="A2446" s="80"/>
      <c r="B2446" s="60">
        <f t="shared" si="81"/>
        <v>46238</v>
      </c>
      <c r="C2446" s="67" t="str">
        <f t="shared" si="80"/>
        <v>mardi</v>
      </c>
    </row>
    <row r="2447" spans="1:8" thickBot="1">
      <c r="A2447" s="80"/>
      <c r="B2447" s="60">
        <f t="shared" si="81"/>
        <v>46239</v>
      </c>
      <c r="C2447" s="67" t="str">
        <f t="shared" si="80"/>
        <v>mercredi</v>
      </c>
    </row>
    <row r="2448" spans="1:8" thickBot="1">
      <c r="A2448" s="80"/>
      <c r="B2448" s="60">
        <f t="shared" si="81"/>
        <v>46240</v>
      </c>
      <c r="C2448" s="67" t="str">
        <f t="shared" si="80"/>
        <v>jeudi</v>
      </c>
    </row>
    <row r="2449" spans="1:8" thickBot="1">
      <c r="A2449" s="80"/>
      <c r="B2449" s="60">
        <f t="shared" si="81"/>
        <v>46241</v>
      </c>
      <c r="C2449" s="67" t="str">
        <f t="shared" si="80"/>
        <v>vendredi</v>
      </c>
    </row>
    <row r="2450" spans="1:8" thickBot="1">
      <c r="A2450" s="80"/>
      <c r="B2450" s="60">
        <f t="shared" si="81"/>
        <v>46242</v>
      </c>
      <c r="C2450" s="67" t="str">
        <f t="shared" si="80"/>
        <v>samedi</v>
      </c>
    </row>
    <row r="2451" spans="1:8" s="63" customFormat="1" thickBot="1">
      <c r="A2451" s="80"/>
      <c r="B2451" s="62">
        <f t="shared" si="81"/>
        <v>46243</v>
      </c>
      <c r="C2451" s="68" t="str">
        <f t="shared" si="80"/>
        <v>dimanche</v>
      </c>
      <c r="F2451" s="85"/>
      <c r="G2451" s="85"/>
      <c r="H2451" s="82"/>
    </row>
    <row r="2452" spans="1:8" ht="16.5" thickTop="1" thickBot="1">
      <c r="A2452" s="80"/>
      <c r="B2452" s="64">
        <f t="shared" si="81"/>
        <v>46244</v>
      </c>
      <c r="C2452" s="66" t="str">
        <f t="shared" si="80"/>
        <v>lundi</v>
      </c>
    </row>
    <row r="2453" spans="1:8" thickBot="1">
      <c r="A2453" s="80"/>
      <c r="B2453" s="60">
        <f t="shared" si="81"/>
        <v>46245</v>
      </c>
      <c r="C2453" s="67" t="str">
        <f t="shared" si="80"/>
        <v>mardi</v>
      </c>
    </row>
    <row r="2454" spans="1:8" thickBot="1">
      <c r="A2454" s="80"/>
      <c r="B2454" s="60">
        <f t="shared" si="81"/>
        <v>46246</v>
      </c>
      <c r="C2454" s="67" t="str">
        <f t="shared" si="80"/>
        <v>mercredi</v>
      </c>
    </row>
    <row r="2455" spans="1:8" thickBot="1">
      <c r="A2455" s="80"/>
      <c r="B2455" s="60">
        <f t="shared" si="81"/>
        <v>46247</v>
      </c>
      <c r="C2455" s="67" t="str">
        <f t="shared" si="80"/>
        <v>jeudi</v>
      </c>
    </row>
    <row r="2456" spans="1:8" thickBot="1">
      <c r="A2456" s="80"/>
      <c r="B2456" s="60">
        <f t="shared" si="81"/>
        <v>46248</v>
      </c>
      <c r="C2456" s="67" t="str">
        <f t="shared" si="80"/>
        <v>vendredi</v>
      </c>
    </row>
    <row r="2457" spans="1:8" thickBot="1">
      <c r="A2457" s="80"/>
      <c r="B2457" s="60">
        <f t="shared" si="81"/>
        <v>46249</v>
      </c>
      <c r="C2457" s="67" t="str">
        <f t="shared" si="80"/>
        <v>samedi</v>
      </c>
    </row>
    <row r="2458" spans="1:8" thickBot="1">
      <c r="A2458" s="80"/>
      <c r="B2458" s="60">
        <f t="shared" si="81"/>
        <v>46250</v>
      </c>
      <c r="C2458" s="67" t="str">
        <f t="shared" si="80"/>
        <v>dimanche</v>
      </c>
    </row>
    <row r="2459" spans="1:8" thickBot="1">
      <c r="A2459" s="80"/>
      <c r="B2459" s="60">
        <f t="shared" si="81"/>
        <v>46251</v>
      </c>
      <c r="C2459" s="67" t="str">
        <f t="shared" si="80"/>
        <v>lundi</v>
      </c>
    </row>
    <row r="2460" spans="1:8" thickBot="1">
      <c r="A2460" s="80"/>
      <c r="B2460" s="60">
        <f t="shared" si="81"/>
        <v>46252</v>
      </c>
      <c r="C2460" s="67" t="str">
        <f t="shared" si="80"/>
        <v>mardi</v>
      </c>
    </row>
    <row r="2461" spans="1:8" thickBot="1">
      <c r="A2461" s="80"/>
      <c r="B2461" s="60">
        <f t="shared" si="81"/>
        <v>46253</v>
      </c>
      <c r="C2461" s="67" t="str">
        <f t="shared" si="80"/>
        <v>mercredi</v>
      </c>
    </row>
    <row r="2462" spans="1:8" thickBot="1">
      <c r="A2462" s="80"/>
      <c r="B2462" s="60">
        <f t="shared" si="81"/>
        <v>46254</v>
      </c>
      <c r="C2462" s="67" t="str">
        <f t="shared" ref="C2462:C2525" si="82">IF(B2462="","",TEXT(B2462,"jjjj"))</f>
        <v>jeudi</v>
      </c>
    </row>
    <row r="2463" spans="1:8" thickBot="1">
      <c r="A2463" s="80"/>
      <c r="B2463" s="60">
        <f t="shared" si="81"/>
        <v>46255</v>
      </c>
      <c r="C2463" s="67" t="str">
        <f t="shared" si="82"/>
        <v>vendredi</v>
      </c>
    </row>
    <row r="2464" spans="1:8" thickBot="1">
      <c r="A2464" s="80"/>
      <c r="B2464" s="60">
        <f t="shared" si="81"/>
        <v>46256</v>
      </c>
      <c r="C2464" s="67" t="str">
        <f t="shared" si="82"/>
        <v>samedi</v>
      </c>
    </row>
    <row r="2465" spans="1:8" s="63" customFormat="1" thickBot="1">
      <c r="A2465" s="80"/>
      <c r="B2465" s="62">
        <f t="shared" si="81"/>
        <v>46257</v>
      </c>
      <c r="C2465" s="68" t="str">
        <f t="shared" si="82"/>
        <v>dimanche</v>
      </c>
      <c r="F2465" s="85"/>
      <c r="G2465" s="85"/>
      <c r="H2465" s="82"/>
    </row>
    <row r="2466" spans="1:8" ht="16.5" thickTop="1" thickBot="1">
      <c r="A2466" s="80"/>
      <c r="B2466" s="64">
        <f t="shared" si="81"/>
        <v>46258</v>
      </c>
      <c r="C2466" s="66" t="str">
        <f t="shared" si="82"/>
        <v>lundi</v>
      </c>
    </row>
    <row r="2467" spans="1:8" thickBot="1">
      <c r="A2467" s="80"/>
      <c r="B2467" s="60">
        <f t="shared" si="81"/>
        <v>46259</v>
      </c>
      <c r="C2467" s="67" t="str">
        <f t="shared" si="82"/>
        <v>mardi</v>
      </c>
    </row>
    <row r="2468" spans="1:8" thickBot="1">
      <c r="A2468" s="80"/>
      <c r="B2468" s="60">
        <f t="shared" si="81"/>
        <v>46260</v>
      </c>
      <c r="C2468" s="67" t="str">
        <f t="shared" si="82"/>
        <v>mercredi</v>
      </c>
    </row>
    <row r="2469" spans="1:8" thickBot="1">
      <c r="A2469" s="80"/>
      <c r="B2469" s="60">
        <f t="shared" si="81"/>
        <v>46261</v>
      </c>
      <c r="C2469" s="67" t="str">
        <f t="shared" si="82"/>
        <v>jeudi</v>
      </c>
    </row>
    <row r="2470" spans="1:8" thickBot="1">
      <c r="A2470" s="80"/>
      <c r="B2470" s="60">
        <f t="shared" si="81"/>
        <v>46262</v>
      </c>
      <c r="C2470" s="67" t="str">
        <f t="shared" si="82"/>
        <v>vendredi</v>
      </c>
    </row>
    <row r="2471" spans="1:8" thickBot="1">
      <c r="A2471" s="80"/>
      <c r="B2471" s="60">
        <f t="shared" si="81"/>
        <v>46263</v>
      </c>
      <c r="C2471" s="67" t="str">
        <f t="shared" si="82"/>
        <v>samedi</v>
      </c>
    </row>
    <row r="2472" spans="1:8" thickBot="1">
      <c r="A2472" s="80"/>
      <c r="B2472" s="60">
        <f t="shared" si="81"/>
        <v>46264</v>
      </c>
      <c r="C2472" s="67" t="str">
        <f t="shared" si="82"/>
        <v>dimanche</v>
      </c>
    </row>
    <row r="2473" spans="1:8" thickBot="1">
      <c r="A2473" s="80"/>
      <c r="B2473" s="60">
        <f t="shared" si="81"/>
        <v>46265</v>
      </c>
      <c r="C2473" s="67" t="str">
        <f t="shared" si="82"/>
        <v>lundi</v>
      </c>
    </row>
    <row r="2474" spans="1:8" thickBot="1">
      <c r="A2474" s="80"/>
      <c r="B2474" s="60">
        <f t="shared" si="81"/>
        <v>46266</v>
      </c>
      <c r="C2474" s="67" t="str">
        <f t="shared" si="82"/>
        <v>mardi</v>
      </c>
    </row>
    <row r="2475" spans="1:8" thickBot="1">
      <c r="A2475" s="80"/>
      <c r="B2475" s="60">
        <f t="shared" si="81"/>
        <v>46267</v>
      </c>
      <c r="C2475" s="67" t="str">
        <f t="shared" si="82"/>
        <v>mercredi</v>
      </c>
    </row>
    <row r="2476" spans="1:8" thickBot="1">
      <c r="A2476" s="80"/>
      <c r="B2476" s="60">
        <f t="shared" si="81"/>
        <v>46268</v>
      </c>
      <c r="C2476" s="67" t="str">
        <f t="shared" si="82"/>
        <v>jeudi</v>
      </c>
    </row>
    <row r="2477" spans="1:8" thickBot="1">
      <c r="A2477" s="80"/>
      <c r="B2477" s="60">
        <f t="shared" si="81"/>
        <v>46269</v>
      </c>
      <c r="C2477" s="67" t="str">
        <f t="shared" si="82"/>
        <v>vendredi</v>
      </c>
    </row>
    <row r="2478" spans="1:8" thickBot="1">
      <c r="A2478" s="80"/>
      <c r="B2478" s="60">
        <f t="shared" si="81"/>
        <v>46270</v>
      </c>
      <c r="C2478" s="67" t="str">
        <f t="shared" si="82"/>
        <v>samedi</v>
      </c>
    </row>
    <row r="2479" spans="1:8" s="63" customFormat="1" thickBot="1">
      <c r="A2479" s="80"/>
      <c r="B2479" s="62">
        <f t="shared" si="81"/>
        <v>46271</v>
      </c>
      <c r="C2479" s="68" t="str">
        <f t="shared" si="82"/>
        <v>dimanche</v>
      </c>
      <c r="F2479" s="85"/>
      <c r="G2479" s="85"/>
      <c r="H2479" s="82"/>
    </row>
    <row r="2480" spans="1:8" ht="16.5" thickTop="1" thickBot="1">
      <c r="A2480" s="80"/>
      <c r="B2480" s="64">
        <f t="shared" si="81"/>
        <v>46272</v>
      </c>
      <c r="C2480" s="66" t="str">
        <f t="shared" si="82"/>
        <v>lundi</v>
      </c>
    </row>
    <row r="2481" spans="1:8" thickBot="1">
      <c r="A2481" s="80"/>
      <c r="B2481" s="60">
        <f t="shared" si="81"/>
        <v>46273</v>
      </c>
      <c r="C2481" s="67" t="str">
        <f t="shared" si="82"/>
        <v>mardi</v>
      </c>
    </row>
    <row r="2482" spans="1:8" thickBot="1">
      <c r="A2482" s="80"/>
      <c r="B2482" s="60">
        <f t="shared" si="81"/>
        <v>46274</v>
      </c>
      <c r="C2482" s="67" t="str">
        <f t="shared" si="82"/>
        <v>mercredi</v>
      </c>
    </row>
    <row r="2483" spans="1:8" thickBot="1">
      <c r="A2483" s="80"/>
      <c r="B2483" s="60">
        <f t="shared" si="81"/>
        <v>46275</v>
      </c>
      <c r="C2483" s="67" t="str">
        <f t="shared" si="82"/>
        <v>jeudi</v>
      </c>
    </row>
    <row r="2484" spans="1:8" thickBot="1">
      <c r="A2484" s="80"/>
      <c r="B2484" s="60">
        <f t="shared" si="81"/>
        <v>46276</v>
      </c>
      <c r="C2484" s="67" t="str">
        <f t="shared" si="82"/>
        <v>vendredi</v>
      </c>
    </row>
    <row r="2485" spans="1:8" thickBot="1">
      <c r="A2485" s="80"/>
      <c r="B2485" s="60">
        <f t="shared" si="81"/>
        <v>46277</v>
      </c>
      <c r="C2485" s="67" t="str">
        <f t="shared" si="82"/>
        <v>samedi</v>
      </c>
    </row>
    <row r="2486" spans="1:8" thickBot="1">
      <c r="A2486" s="80"/>
      <c r="B2486" s="60">
        <f t="shared" si="81"/>
        <v>46278</v>
      </c>
      <c r="C2486" s="67" t="str">
        <f t="shared" si="82"/>
        <v>dimanche</v>
      </c>
    </row>
    <row r="2487" spans="1:8" thickBot="1">
      <c r="A2487" s="80"/>
      <c r="B2487" s="60">
        <f t="shared" si="81"/>
        <v>46279</v>
      </c>
      <c r="C2487" s="67" t="str">
        <f t="shared" si="82"/>
        <v>lundi</v>
      </c>
    </row>
    <row r="2488" spans="1:8" thickBot="1">
      <c r="A2488" s="80"/>
      <c r="B2488" s="60">
        <f t="shared" si="81"/>
        <v>46280</v>
      </c>
      <c r="C2488" s="67" t="str">
        <f t="shared" si="82"/>
        <v>mardi</v>
      </c>
    </row>
    <row r="2489" spans="1:8" thickBot="1">
      <c r="A2489" s="80"/>
      <c r="B2489" s="60">
        <f t="shared" si="81"/>
        <v>46281</v>
      </c>
      <c r="C2489" s="67" t="str">
        <f t="shared" si="82"/>
        <v>mercredi</v>
      </c>
    </row>
    <row r="2490" spans="1:8" thickBot="1">
      <c r="A2490" s="80"/>
      <c r="B2490" s="60">
        <f t="shared" si="81"/>
        <v>46282</v>
      </c>
      <c r="C2490" s="67" t="str">
        <f t="shared" si="82"/>
        <v>jeudi</v>
      </c>
    </row>
    <row r="2491" spans="1:8" thickBot="1">
      <c r="A2491" s="80"/>
      <c r="B2491" s="60">
        <f t="shared" si="81"/>
        <v>46283</v>
      </c>
      <c r="C2491" s="67" t="str">
        <f t="shared" si="82"/>
        <v>vendredi</v>
      </c>
    </row>
    <row r="2492" spans="1:8" thickBot="1">
      <c r="A2492" s="80"/>
      <c r="B2492" s="60">
        <f t="shared" si="81"/>
        <v>46284</v>
      </c>
      <c r="C2492" s="67" t="str">
        <f t="shared" si="82"/>
        <v>samedi</v>
      </c>
    </row>
    <row r="2493" spans="1:8" s="63" customFormat="1" thickBot="1">
      <c r="A2493" s="80"/>
      <c r="B2493" s="62">
        <f t="shared" si="81"/>
        <v>46285</v>
      </c>
      <c r="C2493" s="68" t="str">
        <f t="shared" si="82"/>
        <v>dimanche</v>
      </c>
      <c r="F2493" s="85"/>
      <c r="G2493" s="85"/>
      <c r="H2493" s="82"/>
    </row>
    <row r="2494" spans="1:8" ht="16.5" thickTop="1" thickBot="1">
      <c r="A2494" s="80"/>
      <c r="B2494" s="64">
        <f t="shared" si="81"/>
        <v>46286</v>
      </c>
      <c r="C2494" s="66" t="str">
        <f t="shared" si="82"/>
        <v>lundi</v>
      </c>
    </row>
    <row r="2495" spans="1:8" thickBot="1">
      <c r="A2495" s="80"/>
      <c r="B2495" s="60">
        <f t="shared" si="81"/>
        <v>46287</v>
      </c>
      <c r="C2495" s="67" t="str">
        <f t="shared" si="82"/>
        <v>mardi</v>
      </c>
    </row>
    <row r="2496" spans="1:8" thickBot="1">
      <c r="A2496" s="80"/>
      <c r="B2496" s="60">
        <f t="shared" si="81"/>
        <v>46288</v>
      </c>
      <c r="C2496" s="67" t="str">
        <f t="shared" si="82"/>
        <v>mercredi</v>
      </c>
    </row>
    <row r="2497" spans="1:8" thickBot="1">
      <c r="A2497" s="80"/>
      <c r="B2497" s="60">
        <f t="shared" si="81"/>
        <v>46289</v>
      </c>
      <c r="C2497" s="67" t="str">
        <f t="shared" si="82"/>
        <v>jeudi</v>
      </c>
    </row>
    <row r="2498" spans="1:8" thickBot="1">
      <c r="A2498" s="80"/>
      <c r="B2498" s="60">
        <f t="shared" si="81"/>
        <v>46290</v>
      </c>
      <c r="C2498" s="67" t="str">
        <f t="shared" si="82"/>
        <v>vendredi</v>
      </c>
    </row>
    <row r="2499" spans="1:8" thickBot="1">
      <c r="A2499" s="80"/>
      <c r="B2499" s="60">
        <f t="shared" si="81"/>
        <v>46291</v>
      </c>
      <c r="C2499" s="67" t="str">
        <f t="shared" si="82"/>
        <v>samedi</v>
      </c>
    </row>
    <row r="2500" spans="1:8" thickBot="1">
      <c r="A2500" s="80"/>
      <c r="B2500" s="60">
        <f t="shared" ref="B2500:B2563" si="83">IF(B2499="","",B2499+1)</f>
        <v>46292</v>
      </c>
      <c r="C2500" s="67" t="str">
        <f t="shared" si="82"/>
        <v>dimanche</v>
      </c>
    </row>
    <row r="2501" spans="1:8" thickBot="1">
      <c r="A2501" s="80"/>
      <c r="B2501" s="60">
        <f t="shared" si="83"/>
        <v>46293</v>
      </c>
      <c r="C2501" s="67" t="str">
        <f t="shared" si="82"/>
        <v>lundi</v>
      </c>
    </row>
    <row r="2502" spans="1:8" thickBot="1">
      <c r="A2502" s="80"/>
      <c r="B2502" s="60">
        <f t="shared" si="83"/>
        <v>46294</v>
      </c>
      <c r="C2502" s="67" t="str">
        <f t="shared" si="82"/>
        <v>mardi</v>
      </c>
    </row>
    <row r="2503" spans="1:8" thickBot="1">
      <c r="A2503" s="80"/>
      <c r="B2503" s="60">
        <f t="shared" si="83"/>
        <v>46295</v>
      </c>
      <c r="C2503" s="67" t="str">
        <f t="shared" si="82"/>
        <v>mercredi</v>
      </c>
    </row>
    <row r="2504" spans="1:8" thickBot="1">
      <c r="A2504" s="80"/>
      <c r="B2504" s="60">
        <f t="shared" si="83"/>
        <v>46296</v>
      </c>
      <c r="C2504" s="67" t="str">
        <f t="shared" si="82"/>
        <v>jeudi</v>
      </c>
    </row>
    <row r="2505" spans="1:8" thickBot="1">
      <c r="A2505" s="80"/>
      <c r="B2505" s="60">
        <f t="shared" si="83"/>
        <v>46297</v>
      </c>
      <c r="C2505" s="67" t="str">
        <f t="shared" si="82"/>
        <v>vendredi</v>
      </c>
    </row>
    <row r="2506" spans="1:8" thickBot="1">
      <c r="A2506" s="80"/>
      <c r="B2506" s="60">
        <f t="shared" si="83"/>
        <v>46298</v>
      </c>
      <c r="C2506" s="67" t="str">
        <f t="shared" si="82"/>
        <v>samedi</v>
      </c>
    </row>
    <row r="2507" spans="1:8" s="63" customFormat="1" thickBot="1">
      <c r="A2507" s="80"/>
      <c r="B2507" s="62">
        <f t="shared" si="83"/>
        <v>46299</v>
      </c>
      <c r="C2507" s="68" t="str">
        <f t="shared" si="82"/>
        <v>dimanche</v>
      </c>
      <c r="F2507" s="85"/>
      <c r="G2507" s="85"/>
      <c r="H2507" s="82"/>
    </row>
    <row r="2508" spans="1:8" ht="16.5" thickTop="1" thickBot="1">
      <c r="A2508" s="80"/>
      <c r="B2508" s="64">
        <f t="shared" si="83"/>
        <v>46300</v>
      </c>
      <c r="C2508" s="66" t="str">
        <f t="shared" si="82"/>
        <v>lundi</v>
      </c>
    </row>
    <row r="2509" spans="1:8" thickBot="1">
      <c r="A2509" s="80"/>
      <c r="B2509" s="60">
        <f t="shared" si="83"/>
        <v>46301</v>
      </c>
      <c r="C2509" s="67" t="str">
        <f t="shared" si="82"/>
        <v>mardi</v>
      </c>
    </row>
    <row r="2510" spans="1:8" thickBot="1">
      <c r="A2510" s="80"/>
      <c r="B2510" s="60">
        <f t="shared" si="83"/>
        <v>46302</v>
      </c>
      <c r="C2510" s="67" t="str">
        <f t="shared" si="82"/>
        <v>mercredi</v>
      </c>
    </row>
    <row r="2511" spans="1:8" thickBot="1">
      <c r="A2511" s="80"/>
      <c r="B2511" s="60">
        <f t="shared" si="83"/>
        <v>46303</v>
      </c>
      <c r="C2511" s="67" t="str">
        <f t="shared" si="82"/>
        <v>jeudi</v>
      </c>
    </row>
    <row r="2512" spans="1:8" thickBot="1">
      <c r="A2512" s="80"/>
      <c r="B2512" s="60">
        <f t="shared" si="83"/>
        <v>46304</v>
      </c>
      <c r="C2512" s="67" t="str">
        <f t="shared" si="82"/>
        <v>vendredi</v>
      </c>
    </row>
    <row r="2513" spans="1:8" thickBot="1">
      <c r="A2513" s="80"/>
      <c r="B2513" s="60">
        <f t="shared" si="83"/>
        <v>46305</v>
      </c>
      <c r="C2513" s="67" t="str">
        <f t="shared" si="82"/>
        <v>samedi</v>
      </c>
    </row>
    <row r="2514" spans="1:8" thickBot="1">
      <c r="A2514" s="80"/>
      <c r="B2514" s="60">
        <f t="shared" si="83"/>
        <v>46306</v>
      </c>
      <c r="C2514" s="67" t="str">
        <f t="shared" si="82"/>
        <v>dimanche</v>
      </c>
    </row>
    <row r="2515" spans="1:8" thickBot="1">
      <c r="A2515" s="80"/>
      <c r="B2515" s="60">
        <f t="shared" si="83"/>
        <v>46307</v>
      </c>
      <c r="C2515" s="67" t="str">
        <f t="shared" si="82"/>
        <v>lundi</v>
      </c>
    </row>
    <row r="2516" spans="1:8" thickBot="1">
      <c r="A2516" s="80"/>
      <c r="B2516" s="60">
        <f t="shared" si="83"/>
        <v>46308</v>
      </c>
      <c r="C2516" s="67" t="str">
        <f t="shared" si="82"/>
        <v>mardi</v>
      </c>
    </row>
    <row r="2517" spans="1:8" thickBot="1">
      <c r="A2517" s="80"/>
      <c r="B2517" s="60">
        <f t="shared" si="83"/>
        <v>46309</v>
      </c>
      <c r="C2517" s="67" t="str">
        <f t="shared" si="82"/>
        <v>mercredi</v>
      </c>
    </row>
    <row r="2518" spans="1:8" thickBot="1">
      <c r="A2518" s="80"/>
      <c r="B2518" s="60">
        <f t="shared" si="83"/>
        <v>46310</v>
      </c>
      <c r="C2518" s="67" t="str">
        <f t="shared" si="82"/>
        <v>jeudi</v>
      </c>
    </row>
    <row r="2519" spans="1:8" thickBot="1">
      <c r="A2519" s="80"/>
      <c r="B2519" s="60">
        <f t="shared" si="83"/>
        <v>46311</v>
      </c>
      <c r="C2519" s="67" t="str">
        <f t="shared" si="82"/>
        <v>vendredi</v>
      </c>
    </row>
    <row r="2520" spans="1:8" thickBot="1">
      <c r="A2520" s="80"/>
      <c r="B2520" s="60">
        <f t="shared" si="83"/>
        <v>46312</v>
      </c>
      <c r="C2520" s="67" t="str">
        <f t="shared" si="82"/>
        <v>samedi</v>
      </c>
    </row>
    <row r="2521" spans="1:8" s="63" customFormat="1" thickBot="1">
      <c r="A2521" s="80"/>
      <c r="B2521" s="62">
        <f t="shared" si="83"/>
        <v>46313</v>
      </c>
      <c r="C2521" s="68" t="str">
        <f t="shared" si="82"/>
        <v>dimanche</v>
      </c>
      <c r="F2521" s="85"/>
      <c r="G2521" s="85"/>
      <c r="H2521" s="82"/>
    </row>
    <row r="2522" spans="1:8" ht="16.5" thickTop="1" thickBot="1">
      <c r="A2522" s="80"/>
      <c r="B2522" s="64">
        <f t="shared" si="83"/>
        <v>46314</v>
      </c>
      <c r="C2522" s="66" t="str">
        <f t="shared" si="82"/>
        <v>lundi</v>
      </c>
    </row>
    <row r="2523" spans="1:8" thickBot="1">
      <c r="A2523" s="80"/>
      <c r="B2523" s="60">
        <f t="shared" si="83"/>
        <v>46315</v>
      </c>
      <c r="C2523" s="67" t="str">
        <f t="shared" si="82"/>
        <v>mardi</v>
      </c>
    </row>
    <row r="2524" spans="1:8" thickBot="1">
      <c r="A2524" s="80"/>
      <c r="B2524" s="60">
        <f t="shared" si="83"/>
        <v>46316</v>
      </c>
      <c r="C2524" s="67" t="str">
        <f t="shared" si="82"/>
        <v>mercredi</v>
      </c>
    </row>
    <row r="2525" spans="1:8" thickBot="1">
      <c r="A2525" s="80"/>
      <c r="B2525" s="60">
        <f t="shared" si="83"/>
        <v>46317</v>
      </c>
      <c r="C2525" s="67" t="str">
        <f t="shared" si="82"/>
        <v>jeudi</v>
      </c>
    </row>
    <row r="2526" spans="1:8" thickBot="1">
      <c r="A2526" s="80"/>
      <c r="B2526" s="60">
        <f t="shared" si="83"/>
        <v>46318</v>
      </c>
      <c r="C2526" s="67" t="str">
        <f t="shared" ref="C2526:C2589" si="84">IF(B2526="","",TEXT(B2526,"jjjj"))</f>
        <v>vendredi</v>
      </c>
    </row>
    <row r="2527" spans="1:8" thickBot="1">
      <c r="A2527" s="80"/>
      <c r="B2527" s="60">
        <f t="shared" si="83"/>
        <v>46319</v>
      </c>
      <c r="C2527" s="67" t="str">
        <f t="shared" si="84"/>
        <v>samedi</v>
      </c>
    </row>
    <row r="2528" spans="1:8" thickBot="1">
      <c r="A2528" s="80"/>
      <c r="B2528" s="60">
        <f t="shared" si="83"/>
        <v>46320</v>
      </c>
      <c r="C2528" s="67" t="str">
        <f t="shared" si="84"/>
        <v>dimanche</v>
      </c>
    </row>
    <row r="2529" spans="1:8" thickBot="1">
      <c r="A2529" s="80"/>
      <c r="B2529" s="60">
        <f t="shared" si="83"/>
        <v>46321</v>
      </c>
      <c r="C2529" s="67" t="str">
        <f t="shared" si="84"/>
        <v>lundi</v>
      </c>
    </row>
    <row r="2530" spans="1:8" thickBot="1">
      <c r="A2530" s="80"/>
      <c r="B2530" s="60">
        <f t="shared" si="83"/>
        <v>46322</v>
      </c>
      <c r="C2530" s="67" t="str">
        <f t="shared" si="84"/>
        <v>mardi</v>
      </c>
    </row>
    <row r="2531" spans="1:8" thickBot="1">
      <c r="A2531" s="80"/>
      <c r="B2531" s="60">
        <f t="shared" si="83"/>
        <v>46323</v>
      </c>
      <c r="C2531" s="67" t="str">
        <f t="shared" si="84"/>
        <v>mercredi</v>
      </c>
    </row>
    <row r="2532" spans="1:8" thickBot="1">
      <c r="A2532" s="80"/>
      <c r="B2532" s="60">
        <f t="shared" si="83"/>
        <v>46324</v>
      </c>
      <c r="C2532" s="67" t="str">
        <f t="shared" si="84"/>
        <v>jeudi</v>
      </c>
    </row>
    <row r="2533" spans="1:8" thickBot="1">
      <c r="A2533" s="80"/>
      <c r="B2533" s="60">
        <f t="shared" si="83"/>
        <v>46325</v>
      </c>
      <c r="C2533" s="67" t="str">
        <f t="shared" si="84"/>
        <v>vendredi</v>
      </c>
    </row>
    <row r="2534" spans="1:8" thickBot="1">
      <c r="A2534" s="80"/>
      <c r="B2534" s="60">
        <f t="shared" si="83"/>
        <v>46326</v>
      </c>
      <c r="C2534" s="67" t="str">
        <f t="shared" si="84"/>
        <v>samedi</v>
      </c>
    </row>
    <row r="2535" spans="1:8" s="63" customFormat="1" thickBot="1">
      <c r="A2535" s="80"/>
      <c r="B2535" s="62">
        <f t="shared" si="83"/>
        <v>46327</v>
      </c>
      <c r="C2535" s="68" t="str">
        <f t="shared" si="84"/>
        <v>dimanche</v>
      </c>
      <c r="F2535" s="85"/>
      <c r="G2535" s="85"/>
      <c r="H2535" s="82"/>
    </row>
    <row r="2536" spans="1:8" ht="16.5" thickTop="1" thickBot="1">
      <c r="A2536" s="80"/>
      <c r="B2536" s="64">
        <f t="shared" si="83"/>
        <v>46328</v>
      </c>
      <c r="C2536" s="66" t="str">
        <f t="shared" si="84"/>
        <v>lundi</v>
      </c>
    </row>
    <row r="2537" spans="1:8" thickBot="1">
      <c r="A2537" s="80"/>
      <c r="B2537" s="60">
        <f t="shared" si="83"/>
        <v>46329</v>
      </c>
      <c r="C2537" s="67" t="str">
        <f t="shared" si="84"/>
        <v>mardi</v>
      </c>
    </row>
    <row r="2538" spans="1:8" thickBot="1">
      <c r="A2538" s="80"/>
      <c r="B2538" s="60">
        <f t="shared" si="83"/>
        <v>46330</v>
      </c>
      <c r="C2538" s="67" t="str">
        <f t="shared" si="84"/>
        <v>mercredi</v>
      </c>
    </row>
    <row r="2539" spans="1:8" thickBot="1">
      <c r="A2539" s="80"/>
      <c r="B2539" s="60">
        <f t="shared" si="83"/>
        <v>46331</v>
      </c>
      <c r="C2539" s="67" t="str">
        <f t="shared" si="84"/>
        <v>jeudi</v>
      </c>
    </row>
    <row r="2540" spans="1:8" thickBot="1">
      <c r="A2540" s="80"/>
      <c r="B2540" s="60">
        <f t="shared" si="83"/>
        <v>46332</v>
      </c>
      <c r="C2540" s="67" t="str">
        <f t="shared" si="84"/>
        <v>vendredi</v>
      </c>
    </row>
    <row r="2541" spans="1:8" thickBot="1">
      <c r="A2541" s="80"/>
      <c r="B2541" s="60">
        <f t="shared" si="83"/>
        <v>46333</v>
      </c>
      <c r="C2541" s="67" t="str">
        <f t="shared" si="84"/>
        <v>samedi</v>
      </c>
    </row>
    <row r="2542" spans="1:8" thickBot="1">
      <c r="A2542" s="80"/>
      <c r="B2542" s="60">
        <f t="shared" si="83"/>
        <v>46334</v>
      </c>
      <c r="C2542" s="67" t="str">
        <f t="shared" si="84"/>
        <v>dimanche</v>
      </c>
    </row>
    <row r="2543" spans="1:8" thickBot="1">
      <c r="A2543" s="80"/>
      <c r="B2543" s="60">
        <f t="shared" si="83"/>
        <v>46335</v>
      </c>
      <c r="C2543" s="67" t="str">
        <f t="shared" si="84"/>
        <v>lundi</v>
      </c>
    </row>
    <row r="2544" spans="1:8" thickBot="1">
      <c r="A2544" s="80"/>
      <c r="B2544" s="60">
        <f t="shared" si="83"/>
        <v>46336</v>
      </c>
      <c r="C2544" s="67" t="str">
        <f t="shared" si="84"/>
        <v>mardi</v>
      </c>
    </row>
    <row r="2545" spans="1:8" thickBot="1">
      <c r="A2545" s="80"/>
      <c r="B2545" s="60">
        <f t="shared" si="83"/>
        <v>46337</v>
      </c>
      <c r="C2545" s="67" t="str">
        <f t="shared" si="84"/>
        <v>mercredi</v>
      </c>
    </row>
    <row r="2546" spans="1:8" thickBot="1">
      <c r="A2546" s="80"/>
      <c r="B2546" s="60">
        <f t="shared" si="83"/>
        <v>46338</v>
      </c>
      <c r="C2546" s="67" t="str">
        <f t="shared" si="84"/>
        <v>jeudi</v>
      </c>
    </row>
    <row r="2547" spans="1:8" thickBot="1">
      <c r="A2547" s="80"/>
      <c r="B2547" s="60">
        <f t="shared" si="83"/>
        <v>46339</v>
      </c>
      <c r="C2547" s="67" t="str">
        <f t="shared" si="84"/>
        <v>vendredi</v>
      </c>
    </row>
    <row r="2548" spans="1:8" thickBot="1">
      <c r="A2548" s="80"/>
      <c r="B2548" s="60">
        <f t="shared" si="83"/>
        <v>46340</v>
      </c>
      <c r="C2548" s="67" t="str">
        <f t="shared" si="84"/>
        <v>samedi</v>
      </c>
    </row>
    <row r="2549" spans="1:8" s="63" customFormat="1" thickBot="1">
      <c r="A2549" s="80"/>
      <c r="B2549" s="62">
        <f t="shared" si="83"/>
        <v>46341</v>
      </c>
      <c r="C2549" s="68" t="str">
        <f t="shared" si="84"/>
        <v>dimanche</v>
      </c>
      <c r="F2549" s="85"/>
      <c r="G2549" s="85"/>
      <c r="H2549" s="82"/>
    </row>
    <row r="2550" spans="1:8" ht="16.5" thickTop="1" thickBot="1">
      <c r="A2550" s="80"/>
      <c r="B2550" s="64">
        <f t="shared" si="83"/>
        <v>46342</v>
      </c>
      <c r="C2550" s="66" t="str">
        <f t="shared" si="84"/>
        <v>lundi</v>
      </c>
    </row>
    <row r="2551" spans="1:8" thickBot="1">
      <c r="A2551" s="80"/>
      <c r="B2551" s="60">
        <f t="shared" si="83"/>
        <v>46343</v>
      </c>
      <c r="C2551" s="67" t="str">
        <f t="shared" si="84"/>
        <v>mardi</v>
      </c>
    </row>
    <row r="2552" spans="1:8" thickBot="1">
      <c r="A2552" s="80"/>
      <c r="B2552" s="60">
        <f t="shared" si="83"/>
        <v>46344</v>
      </c>
      <c r="C2552" s="67" t="str">
        <f t="shared" si="84"/>
        <v>mercredi</v>
      </c>
    </row>
    <row r="2553" spans="1:8" thickBot="1">
      <c r="A2553" s="80"/>
      <c r="B2553" s="60">
        <f t="shared" si="83"/>
        <v>46345</v>
      </c>
      <c r="C2553" s="67" t="str">
        <f t="shared" si="84"/>
        <v>jeudi</v>
      </c>
    </row>
    <row r="2554" spans="1:8" thickBot="1">
      <c r="A2554" s="80"/>
      <c r="B2554" s="60">
        <f t="shared" si="83"/>
        <v>46346</v>
      </c>
      <c r="C2554" s="67" t="str">
        <f t="shared" si="84"/>
        <v>vendredi</v>
      </c>
    </row>
    <row r="2555" spans="1:8" thickBot="1">
      <c r="A2555" s="80"/>
      <c r="B2555" s="60">
        <f t="shared" si="83"/>
        <v>46347</v>
      </c>
      <c r="C2555" s="67" t="str">
        <f t="shared" si="84"/>
        <v>samedi</v>
      </c>
    </row>
    <row r="2556" spans="1:8" thickBot="1">
      <c r="A2556" s="80"/>
      <c r="B2556" s="60">
        <f t="shared" si="83"/>
        <v>46348</v>
      </c>
      <c r="C2556" s="67" t="str">
        <f t="shared" si="84"/>
        <v>dimanche</v>
      </c>
    </row>
    <row r="2557" spans="1:8" thickBot="1">
      <c r="A2557" s="80"/>
      <c r="B2557" s="60">
        <f t="shared" si="83"/>
        <v>46349</v>
      </c>
      <c r="C2557" s="67" t="str">
        <f t="shared" si="84"/>
        <v>lundi</v>
      </c>
    </row>
    <row r="2558" spans="1:8" thickBot="1">
      <c r="A2558" s="80"/>
      <c r="B2558" s="60">
        <f t="shared" si="83"/>
        <v>46350</v>
      </c>
      <c r="C2558" s="67" t="str">
        <f t="shared" si="84"/>
        <v>mardi</v>
      </c>
    </row>
    <row r="2559" spans="1:8" thickBot="1">
      <c r="A2559" s="80"/>
      <c r="B2559" s="60">
        <f t="shared" si="83"/>
        <v>46351</v>
      </c>
      <c r="C2559" s="67" t="str">
        <f t="shared" si="84"/>
        <v>mercredi</v>
      </c>
    </row>
    <row r="2560" spans="1:8" thickBot="1">
      <c r="A2560" s="80"/>
      <c r="B2560" s="60">
        <f t="shared" si="83"/>
        <v>46352</v>
      </c>
      <c r="C2560" s="67" t="str">
        <f t="shared" si="84"/>
        <v>jeudi</v>
      </c>
    </row>
    <row r="2561" spans="1:8" thickBot="1">
      <c r="A2561" s="80"/>
      <c r="B2561" s="60">
        <f t="shared" si="83"/>
        <v>46353</v>
      </c>
      <c r="C2561" s="67" t="str">
        <f t="shared" si="84"/>
        <v>vendredi</v>
      </c>
    </row>
    <row r="2562" spans="1:8" thickBot="1">
      <c r="A2562" s="80"/>
      <c r="B2562" s="60">
        <f t="shared" si="83"/>
        <v>46354</v>
      </c>
      <c r="C2562" s="67" t="str">
        <f t="shared" si="84"/>
        <v>samedi</v>
      </c>
    </row>
    <row r="2563" spans="1:8" s="63" customFormat="1" thickBot="1">
      <c r="A2563" s="80"/>
      <c r="B2563" s="62">
        <f t="shared" si="83"/>
        <v>46355</v>
      </c>
      <c r="C2563" s="68" t="str">
        <f t="shared" si="84"/>
        <v>dimanche</v>
      </c>
      <c r="F2563" s="85"/>
      <c r="G2563" s="85"/>
      <c r="H2563" s="82"/>
    </row>
    <row r="2564" spans="1:8" ht="16.5" thickTop="1" thickBot="1">
      <c r="A2564" s="80"/>
      <c r="B2564" s="64">
        <f t="shared" ref="B2564:B2627" si="85">IF(B2563="","",B2563+1)</f>
        <v>46356</v>
      </c>
      <c r="C2564" s="66" t="str">
        <f t="shared" si="84"/>
        <v>lundi</v>
      </c>
    </row>
    <row r="2565" spans="1:8" thickBot="1">
      <c r="A2565" s="80"/>
      <c r="B2565" s="60">
        <f t="shared" si="85"/>
        <v>46357</v>
      </c>
      <c r="C2565" s="67" t="str">
        <f t="shared" si="84"/>
        <v>mardi</v>
      </c>
    </row>
    <row r="2566" spans="1:8" thickBot="1">
      <c r="A2566" s="80"/>
      <c r="B2566" s="60">
        <f t="shared" si="85"/>
        <v>46358</v>
      </c>
      <c r="C2566" s="67" t="str">
        <f t="shared" si="84"/>
        <v>mercredi</v>
      </c>
    </row>
    <row r="2567" spans="1:8" thickBot="1">
      <c r="A2567" s="80"/>
      <c r="B2567" s="60">
        <f t="shared" si="85"/>
        <v>46359</v>
      </c>
      <c r="C2567" s="67" t="str">
        <f t="shared" si="84"/>
        <v>jeudi</v>
      </c>
    </row>
    <row r="2568" spans="1:8" thickBot="1">
      <c r="A2568" s="80"/>
      <c r="B2568" s="60">
        <f t="shared" si="85"/>
        <v>46360</v>
      </c>
      <c r="C2568" s="67" t="str">
        <f t="shared" si="84"/>
        <v>vendredi</v>
      </c>
    </row>
    <row r="2569" spans="1:8" thickBot="1">
      <c r="A2569" s="80"/>
      <c r="B2569" s="60">
        <f t="shared" si="85"/>
        <v>46361</v>
      </c>
      <c r="C2569" s="67" t="str">
        <f t="shared" si="84"/>
        <v>samedi</v>
      </c>
    </row>
    <row r="2570" spans="1:8" thickBot="1">
      <c r="A2570" s="80"/>
      <c r="B2570" s="60">
        <f t="shared" si="85"/>
        <v>46362</v>
      </c>
      <c r="C2570" s="67" t="str">
        <f t="shared" si="84"/>
        <v>dimanche</v>
      </c>
    </row>
    <row r="2571" spans="1:8" thickBot="1">
      <c r="A2571" s="80"/>
      <c r="B2571" s="60">
        <f t="shared" si="85"/>
        <v>46363</v>
      </c>
      <c r="C2571" s="67" t="str">
        <f t="shared" si="84"/>
        <v>lundi</v>
      </c>
    </row>
    <row r="2572" spans="1:8" thickBot="1">
      <c r="A2572" s="80"/>
      <c r="B2572" s="60">
        <f t="shared" si="85"/>
        <v>46364</v>
      </c>
      <c r="C2572" s="67" t="str">
        <f t="shared" si="84"/>
        <v>mardi</v>
      </c>
    </row>
    <row r="2573" spans="1:8" thickBot="1">
      <c r="A2573" s="80"/>
      <c r="B2573" s="60">
        <f t="shared" si="85"/>
        <v>46365</v>
      </c>
      <c r="C2573" s="67" t="str">
        <f t="shared" si="84"/>
        <v>mercredi</v>
      </c>
    </row>
    <row r="2574" spans="1:8" thickBot="1">
      <c r="A2574" s="80"/>
      <c r="B2574" s="60">
        <f t="shared" si="85"/>
        <v>46366</v>
      </c>
      <c r="C2574" s="67" t="str">
        <f t="shared" si="84"/>
        <v>jeudi</v>
      </c>
    </row>
    <row r="2575" spans="1:8" thickBot="1">
      <c r="A2575" s="80"/>
      <c r="B2575" s="60">
        <f t="shared" si="85"/>
        <v>46367</v>
      </c>
      <c r="C2575" s="67" t="str">
        <f t="shared" si="84"/>
        <v>vendredi</v>
      </c>
    </row>
    <row r="2576" spans="1:8" thickBot="1">
      <c r="A2576" s="80"/>
      <c r="B2576" s="60">
        <f t="shared" si="85"/>
        <v>46368</v>
      </c>
      <c r="C2576" s="67" t="str">
        <f t="shared" si="84"/>
        <v>samedi</v>
      </c>
    </row>
    <row r="2577" spans="1:8" s="63" customFormat="1" thickBot="1">
      <c r="A2577" s="80"/>
      <c r="B2577" s="62">
        <f t="shared" si="85"/>
        <v>46369</v>
      </c>
      <c r="C2577" s="68" t="str">
        <f t="shared" si="84"/>
        <v>dimanche</v>
      </c>
      <c r="F2577" s="85"/>
      <c r="G2577" s="85"/>
      <c r="H2577" s="82"/>
    </row>
    <row r="2578" spans="1:8" ht="16.5" thickTop="1" thickBot="1">
      <c r="A2578" s="80"/>
      <c r="B2578" s="64">
        <f t="shared" si="85"/>
        <v>46370</v>
      </c>
      <c r="C2578" s="66" t="str">
        <f t="shared" si="84"/>
        <v>lundi</v>
      </c>
    </row>
    <row r="2579" spans="1:8" thickBot="1">
      <c r="A2579" s="80"/>
      <c r="B2579" s="60">
        <f t="shared" si="85"/>
        <v>46371</v>
      </c>
      <c r="C2579" s="67" t="str">
        <f t="shared" si="84"/>
        <v>mardi</v>
      </c>
    </row>
    <row r="2580" spans="1:8" thickBot="1">
      <c r="A2580" s="80"/>
      <c r="B2580" s="60">
        <f t="shared" si="85"/>
        <v>46372</v>
      </c>
      <c r="C2580" s="67" t="str">
        <f t="shared" si="84"/>
        <v>mercredi</v>
      </c>
    </row>
    <row r="2581" spans="1:8" thickBot="1">
      <c r="A2581" s="80"/>
      <c r="B2581" s="60">
        <f t="shared" si="85"/>
        <v>46373</v>
      </c>
      <c r="C2581" s="67" t="str">
        <f t="shared" si="84"/>
        <v>jeudi</v>
      </c>
    </row>
    <row r="2582" spans="1:8" thickBot="1">
      <c r="A2582" s="80"/>
      <c r="B2582" s="60">
        <f t="shared" si="85"/>
        <v>46374</v>
      </c>
      <c r="C2582" s="67" t="str">
        <f t="shared" si="84"/>
        <v>vendredi</v>
      </c>
    </row>
    <row r="2583" spans="1:8" thickBot="1">
      <c r="A2583" s="80"/>
      <c r="B2583" s="60">
        <f t="shared" si="85"/>
        <v>46375</v>
      </c>
      <c r="C2583" s="67" t="str">
        <f t="shared" si="84"/>
        <v>samedi</v>
      </c>
    </row>
    <row r="2584" spans="1:8" thickBot="1">
      <c r="A2584" s="80"/>
      <c r="B2584" s="60">
        <f t="shared" si="85"/>
        <v>46376</v>
      </c>
      <c r="C2584" s="67" t="str">
        <f t="shared" si="84"/>
        <v>dimanche</v>
      </c>
    </row>
    <row r="2585" spans="1:8" thickBot="1">
      <c r="A2585" s="80"/>
      <c r="B2585" s="60">
        <f t="shared" si="85"/>
        <v>46377</v>
      </c>
      <c r="C2585" s="67" t="str">
        <f t="shared" si="84"/>
        <v>lundi</v>
      </c>
    </row>
    <row r="2586" spans="1:8" thickBot="1">
      <c r="A2586" s="80"/>
      <c r="B2586" s="60">
        <f t="shared" si="85"/>
        <v>46378</v>
      </c>
      <c r="C2586" s="67" t="str">
        <f t="shared" si="84"/>
        <v>mardi</v>
      </c>
    </row>
    <row r="2587" spans="1:8" thickBot="1">
      <c r="A2587" s="80"/>
      <c r="B2587" s="60">
        <f t="shared" si="85"/>
        <v>46379</v>
      </c>
      <c r="C2587" s="67" t="str">
        <f t="shared" si="84"/>
        <v>mercredi</v>
      </c>
    </row>
    <row r="2588" spans="1:8" thickBot="1">
      <c r="A2588" s="80"/>
      <c r="B2588" s="60">
        <f t="shared" si="85"/>
        <v>46380</v>
      </c>
      <c r="C2588" s="67" t="str">
        <f t="shared" si="84"/>
        <v>jeudi</v>
      </c>
    </row>
    <row r="2589" spans="1:8" thickBot="1">
      <c r="A2589" s="80"/>
      <c r="B2589" s="60">
        <f t="shared" si="85"/>
        <v>46381</v>
      </c>
      <c r="C2589" s="67" t="str">
        <f t="shared" si="84"/>
        <v>vendredi</v>
      </c>
    </row>
    <row r="2590" spans="1:8" thickBot="1">
      <c r="A2590" s="80"/>
      <c r="B2590" s="60">
        <f t="shared" si="85"/>
        <v>46382</v>
      </c>
      <c r="C2590" s="67" t="str">
        <f t="shared" ref="C2590:C2653" si="86">IF(B2590="","",TEXT(B2590,"jjjj"))</f>
        <v>samedi</v>
      </c>
    </row>
    <row r="2591" spans="1:8" s="63" customFormat="1" thickBot="1">
      <c r="A2591" s="80"/>
      <c r="B2591" s="62">
        <f t="shared" si="85"/>
        <v>46383</v>
      </c>
      <c r="C2591" s="68" t="str">
        <f t="shared" si="86"/>
        <v>dimanche</v>
      </c>
      <c r="F2591" s="85"/>
      <c r="G2591" s="85"/>
      <c r="H2591" s="82"/>
    </row>
    <row r="2592" spans="1:8" ht="16.5" thickTop="1" thickBot="1">
      <c r="A2592" s="80"/>
      <c r="B2592" s="64">
        <f t="shared" si="85"/>
        <v>46384</v>
      </c>
      <c r="C2592" s="66" t="str">
        <f t="shared" si="86"/>
        <v>lundi</v>
      </c>
    </row>
    <row r="2593" spans="1:8" thickBot="1">
      <c r="A2593" s="80"/>
      <c r="B2593" s="60">
        <f t="shared" si="85"/>
        <v>46385</v>
      </c>
      <c r="C2593" s="67" t="str">
        <f t="shared" si="86"/>
        <v>mardi</v>
      </c>
    </row>
    <row r="2594" spans="1:8" thickBot="1">
      <c r="A2594" s="80"/>
      <c r="B2594" s="60">
        <f t="shared" si="85"/>
        <v>46386</v>
      </c>
      <c r="C2594" s="67" t="str">
        <f t="shared" si="86"/>
        <v>mercredi</v>
      </c>
    </row>
    <row r="2595" spans="1:8" thickBot="1">
      <c r="A2595" s="80"/>
      <c r="B2595" s="60">
        <f t="shared" si="85"/>
        <v>46387</v>
      </c>
      <c r="C2595" s="67" t="str">
        <f t="shared" si="86"/>
        <v>jeudi</v>
      </c>
    </row>
    <row r="2596" spans="1:8" thickBot="1">
      <c r="A2596" s="80"/>
      <c r="B2596" s="60">
        <f t="shared" si="85"/>
        <v>46388</v>
      </c>
      <c r="C2596" s="67" t="str">
        <f t="shared" si="86"/>
        <v>vendredi</v>
      </c>
    </row>
    <row r="2597" spans="1:8" thickBot="1">
      <c r="A2597" s="80"/>
      <c r="B2597" s="60">
        <f t="shared" si="85"/>
        <v>46389</v>
      </c>
      <c r="C2597" s="67" t="str">
        <f t="shared" si="86"/>
        <v>samedi</v>
      </c>
    </row>
    <row r="2598" spans="1:8" thickBot="1">
      <c r="A2598" s="80"/>
      <c r="B2598" s="60">
        <f t="shared" si="85"/>
        <v>46390</v>
      </c>
      <c r="C2598" s="67" t="str">
        <f t="shared" si="86"/>
        <v>dimanche</v>
      </c>
    </row>
    <row r="2599" spans="1:8" thickBot="1">
      <c r="A2599" s="80"/>
      <c r="B2599" s="60">
        <f t="shared" si="85"/>
        <v>46391</v>
      </c>
      <c r="C2599" s="67" t="str">
        <f t="shared" si="86"/>
        <v>lundi</v>
      </c>
    </row>
    <row r="2600" spans="1:8" thickBot="1">
      <c r="A2600" s="80"/>
      <c r="B2600" s="60">
        <f t="shared" si="85"/>
        <v>46392</v>
      </c>
      <c r="C2600" s="67" t="str">
        <f t="shared" si="86"/>
        <v>mardi</v>
      </c>
    </row>
    <row r="2601" spans="1:8" thickBot="1">
      <c r="A2601" s="80"/>
      <c r="B2601" s="60">
        <f t="shared" si="85"/>
        <v>46393</v>
      </c>
      <c r="C2601" s="67" t="str">
        <f t="shared" si="86"/>
        <v>mercredi</v>
      </c>
    </row>
    <row r="2602" spans="1:8" thickBot="1">
      <c r="A2602" s="80"/>
      <c r="B2602" s="60">
        <f t="shared" si="85"/>
        <v>46394</v>
      </c>
      <c r="C2602" s="67" t="str">
        <f t="shared" si="86"/>
        <v>jeudi</v>
      </c>
    </row>
    <row r="2603" spans="1:8" thickBot="1">
      <c r="A2603" s="80"/>
      <c r="B2603" s="60">
        <f t="shared" si="85"/>
        <v>46395</v>
      </c>
      <c r="C2603" s="67" t="str">
        <f t="shared" si="86"/>
        <v>vendredi</v>
      </c>
    </row>
    <row r="2604" spans="1:8" thickBot="1">
      <c r="A2604" s="80"/>
      <c r="B2604" s="60">
        <f t="shared" si="85"/>
        <v>46396</v>
      </c>
      <c r="C2604" s="67" t="str">
        <f t="shared" si="86"/>
        <v>samedi</v>
      </c>
    </row>
    <row r="2605" spans="1:8" s="63" customFormat="1" thickBot="1">
      <c r="A2605" s="80"/>
      <c r="B2605" s="62">
        <f t="shared" si="85"/>
        <v>46397</v>
      </c>
      <c r="C2605" s="68" t="str">
        <f t="shared" si="86"/>
        <v>dimanche</v>
      </c>
      <c r="F2605" s="85"/>
      <c r="G2605" s="85"/>
      <c r="H2605" s="82"/>
    </row>
    <row r="2606" spans="1:8" ht="16.5" thickTop="1" thickBot="1">
      <c r="A2606" s="80"/>
      <c r="B2606" s="64">
        <f t="shared" si="85"/>
        <v>46398</v>
      </c>
      <c r="C2606" s="66" t="str">
        <f t="shared" si="86"/>
        <v>lundi</v>
      </c>
    </row>
    <row r="2607" spans="1:8" thickBot="1">
      <c r="A2607" s="80"/>
      <c r="B2607" s="60">
        <f t="shared" si="85"/>
        <v>46399</v>
      </c>
      <c r="C2607" s="67" t="str">
        <f t="shared" si="86"/>
        <v>mardi</v>
      </c>
    </row>
    <row r="2608" spans="1:8" thickBot="1">
      <c r="A2608" s="80"/>
      <c r="B2608" s="60">
        <f t="shared" si="85"/>
        <v>46400</v>
      </c>
      <c r="C2608" s="67" t="str">
        <f t="shared" si="86"/>
        <v>mercredi</v>
      </c>
    </row>
    <row r="2609" spans="1:8" thickBot="1">
      <c r="A2609" s="80"/>
      <c r="B2609" s="60">
        <f t="shared" si="85"/>
        <v>46401</v>
      </c>
      <c r="C2609" s="67" t="str">
        <f t="shared" si="86"/>
        <v>jeudi</v>
      </c>
    </row>
    <row r="2610" spans="1:8" thickBot="1">
      <c r="A2610" s="80"/>
      <c r="B2610" s="60">
        <f t="shared" si="85"/>
        <v>46402</v>
      </c>
      <c r="C2610" s="67" t="str">
        <f t="shared" si="86"/>
        <v>vendredi</v>
      </c>
    </row>
    <row r="2611" spans="1:8" thickBot="1">
      <c r="A2611" s="80"/>
      <c r="B2611" s="60">
        <f t="shared" si="85"/>
        <v>46403</v>
      </c>
      <c r="C2611" s="67" t="str">
        <f t="shared" si="86"/>
        <v>samedi</v>
      </c>
    </row>
    <row r="2612" spans="1:8" thickBot="1">
      <c r="A2612" s="80"/>
      <c r="B2612" s="60">
        <f t="shared" si="85"/>
        <v>46404</v>
      </c>
      <c r="C2612" s="67" t="str">
        <f t="shared" si="86"/>
        <v>dimanche</v>
      </c>
    </row>
    <row r="2613" spans="1:8" thickBot="1">
      <c r="A2613" s="80"/>
      <c r="B2613" s="60">
        <f t="shared" si="85"/>
        <v>46405</v>
      </c>
      <c r="C2613" s="67" t="str">
        <f t="shared" si="86"/>
        <v>lundi</v>
      </c>
    </row>
    <row r="2614" spans="1:8" thickBot="1">
      <c r="A2614" s="80"/>
      <c r="B2614" s="60">
        <f t="shared" si="85"/>
        <v>46406</v>
      </c>
      <c r="C2614" s="67" t="str">
        <f t="shared" si="86"/>
        <v>mardi</v>
      </c>
    </row>
    <row r="2615" spans="1:8" thickBot="1">
      <c r="A2615" s="80"/>
      <c r="B2615" s="60">
        <f t="shared" si="85"/>
        <v>46407</v>
      </c>
      <c r="C2615" s="67" t="str">
        <f t="shared" si="86"/>
        <v>mercredi</v>
      </c>
    </row>
    <row r="2616" spans="1:8" thickBot="1">
      <c r="A2616" s="80"/>
      <c r="B2616" s="60">
        <f t="shared" si="85"/>
        <v>46408</v>
      </c>
      <c r="C2616" s="67" t="str">
        <f t="shared" si="86"/>
        <v>jeudi</v>
      </c>
    </row>
    <row r="2617" spans="1:8" thickBot="1">
      <c r="A2617" s="80"/>
      <c r="B2617" s="60">
        <f t="shared" si="85"/>
        <v>46409</v>
      </c>
      <c r="C2617" s="67" t="str">
        <f t="shared" si="86"/>
        <v>vendredi</v>
      </c>
    </row>
    <row r="2618" spans="1:8" thickBot="1">
      <c r="A2618" s="80"/>
      <c r="B2618" s="60">
        <f t="shared" si="85"/>
        <v>46410</v>
      </c>
      <c r="C2618" s="67" t="str">
        <f t="shared" si="86"/>
        <v>samedi</v>
      </c>
    </row>
    <row r="2619" spans="1:8" s="63" customFormat="1" thickBot="1">
      <c r="A2619" s="80"/>
      <c r="B2619" s="62">
        <f t="shared" si="85"/>
        <v>46411</v>
      </c>
      <c r="C2619" s="68" t="str">
        <f t="shared" si="86"/>
        <v>dimanche</v>
      </c>
      <c r="F2619" s="85"/>
      <c r="G2619" s="85"/>
      <c r="H2619" s="82"/>
    </row>
    <row r="2620" spans="1:8" ht="16.5" thickTop="1" thickBot="1">
      <c r="A2620" s="80"/>
      <c r="B2620" s="64">
        <f t="shared" si="85"/>
        <v>46412</v>
      </c>
      <c r="C2620" s="66" t="str">
        <f t="shared" si="86"/>
        <v>lundi</v>
      </c>
    </row>
    <row r="2621" spans="1:8" thickBot="1">
      <c r="A2621" s="80"/>
      <c r="B2621" s="60">
        <f t="shared" si="85"/>
        <v>46413</v>
      </c>
      <c r="C2621" s="67" t="str">
        <f t="shared" si="86"/>
        <v>mardi</v>
      </c>
    </row>
    <row r="2622" spans="1:8" thickBot="1">
      <c r="A2622" s="80"/>
      <c r="B2622" s="60">
        <f t="shared" si="85"/>
        <v>46414</v>
      </c>
      <c r="C2622" s="67" t="str">
        <f t="shared" si="86"/>
        <v>mercredi</v>
      </c>
    </row>
    <row r="2623" spans="1:8" thickBot="1">
      <c r="A2623" s="80"/>
      <c r="B2623" s="60">
        <f t="shared" si="85"/>
        <v>46415</v>
      </c>
      <c r="C2623" s="67" t="str">
        <f t="shared" si="86"/>
        <v>jeudi</v>
      </c>
    </row>
    <row r="2624" spans="1:8" thickBot="1">
      <c r="A2624" s="80"/>
      <c r="B2624" s="60">
        <f t="shared" si="85"/>
        <v>46416</v>
      </c>
      <c r="C2624" s="67" t="str">
        <f t="shared" si="86"/>
        <v>vendredi</v>
      </c>
    </row>
    <row r="2625" spans="1:8" thickBot="1">
      <c r="A2625" s="80"/>
      <c r="B2625" s="60">
        <f t="shared" si="85"/>
        <v>46417</v>
      </c>
      <c r="C2625" s="67" t="str">
        <f t="shared" si="86"/>
        <v>samedi</v>
      </c>
    </row>
    <row r="2626" spans="1:8" thickBot="1">
      <c r="A2626" s="80"/>
      <c r="B2626" s="60">
        <f t="shared" si="85"/>
        <v>46418</v>
      </c>
      <c r="C2626" s="67" t="str">
        <f t="shared" si="86"/>
        <v>dimanche</v>
      </c>
    </row>
    <row r="2627" spans="1:8" thickBot="1">
      <c r="A2627" s="80"/>
      <c r="B2627" s="60">
        <f t="shared" si="85"/>
        <v>46419</v>
      </c>
      <c r="C2627" s="67" t="str">
        <f t="shared" si="86"/>
        <v>lundi</v>
      </c>
    </row>
    <row r="2628" spans="1:8" thickBot="1">
      <c r="A2628" s="80"/>
      <c r="B2628" s="60">
        <f t="shared" ref="B2628:B2691" si="87">IF(B2627="","",B2627+1)</f>
        <v>46420</v>
      </c>
      <c r="C2628" s="67" t="str">
        <f t="shared" si="86"/>
        <v>mardi</v>
      </c>
    </row>
    <row r="2629" spans="1:8" thickBot="1">
      <c r="A2629" s="80"/>
      <c r="B2629" s="60">
        <f t="shared" si="87"/>
        <v>46421</v>
      </c>
      <c r="C2629" s="67" t="str">
        <f t="shared" si="86"/>
        <v>mercredi</v>
      </c>
    </row>
    <row r="2630" spans="1:8" thickBot="1">
      <c r="A2630" s="80"/>
      <c r="B2630" s="60">
        <f t="shared" si="87"/>
        <v>46422</v>
      </c>
      <c r="C2630" s="67" t="str">
        <f t="shared" si="86"/>
        <v>jeudi</v>
      </c>
    </row>
    <row r="2631" spans="1:8" thickBot="1">
      <c r="A2631" s="80"/>
      <c r="B2631" s="60">
        <f t="shared" si="87"/>
        <v>46423</v>
      </c>
      <c r="C2631" s="67" t="str">
        <f t="shared" si="86"/>
        <v>vendredi</v>
      </c>
    </row>
    <row r="2632" spans="1:8" thickBot="1">
      <c r="A2632" s="80"/>
      <c r="B2632" s="60">
        <f t="shared" si="87"/>
        <v>46424</v>
      </c>
      <c r="C2632" s="67" t="str">
        <f t="shared" si="86"/>
        <v>samedi</v>
      </c>
    </row>
    <row r="2633" spans="1:8" s="63" customFormat="1" thickBot="1">
      <c r="A2633" s="80"/>
      <c r="B2633" s="62">
        <f t="shared" si="87"/>
        <v>46425</v>
      </c>
      <c r="C2633" s="68" t="str">
        <f t="shared" si="86"/>
        <v>dimanche</v>
      </c>
      <c r="F2633" s="85"/>
      <c r="G2633" s="85"/>
      <c r="H2633" s="82"/>
    </row>
    <row r="2634" spans="1:8" ht="16.5" thickTop="1" thickBot="1">
      <c r="A2634" s="80"/>
      <c r="B2634" s="64">
        <f t="shared" si="87"/>
        <v>46426</v>
      </c>
      <c r="C2634" s="66" t="str">
        <f t="shared" si="86"/>
        <v>lundi</v>
      </c>
    </row>
    <row r="2635" spans="1:8" thickBot="1">
      <c r="A2635" s="80"/>
      <c r="B2635" s="60">
        <f t="shared" si="87"/>
        <v>46427</v>
      </c>
      <c r="C2635" s="67" t="str">
        <f t="shared" si="86"/>
        <v>mardi</v>
      </c>
    </row>
    <row r="2636" spans="1:8" thickBot="1">
      <c r="A2636" s="80"/>
      <c r="B2636" s="60">
        <f t="shared" si="87"/>
        <v>46428</v>
      </c>
      <c r="C2636" s="67" t="str">
        <f t="shared" si="86"/>
        <v>mercredi</v>
      </c>
    </row>
    <row r="2637" spans="1:8" thickBot="1">
      <c r="A2637" s="80"/>
      <c r="B2637" s="60">
        <f t="shared" si="87"/>
        <v>46429</v>
      </c>
      <c r="C2637" s="67" t="str">
        <f t="shared" si="86"/>
        <v>jeudi</v>
      </c>
    </row>
    <row r="2638" spans="1:8" thickBot="1">
      <c r="A2638" s="80"/>
      <c r="B2638" s="60">
        <f t="shared" si="87"/>
        <v>46430</v>
      </c>
      <c r="C2638" s="67" t="str">
        <f t="shared" si="86"/>
        <v>vendredi</v>
      </c>
    </row>
    <row r="2639" spans="1:8" thickBot="1">
      <c r="A2639" s="80"/>
      <c r="B2639" s="60">
        <f t="shared" si="87"/>
        <v>46431</v>
      </c>
      <c r="C2639" s="67" t="str">
        <f t="shared" si="86"/>
        <v>samedi</v>
      </c>
    </row>
    <row r="2640" spans="1:8" thickBot="1">
      <c r="A2640" s="80"/>
      <c r="B2640" s="60">
        <f t="shared" si="87"/>
        <v>46432</v>
      </c>
      <c r="C2640" s="67" t="str">
        <f t="shared" si="86"/>
        <v>dimanche</v>
      </c>
    </row>
    <row r="2641" spans="1:8" thickBot="1">
      <c r="A2641" s="80"/>
      <c r="B2641" s="60">
        <f t="shared" si="87"/>
        <v>46433</v>
      </c>
      <c r="C2641" s="67" t="str">
        <f t="shared" si="86"/>
        <v>lundi</v>
      </c>
    </row>
    <row r="2642" spans="1:8" thickBot="1">
      <c r="A2642" s="80"/>
      <c r="B2642" s="60">
        <f t="shared" si="87"/>
        <v>46434</v>
      </c>
      <c r="C2642" s="67" t="str">
        <f t="shared" si="86"/>
        <v>mardi</v>
      </c>
    </row>
    <row r="2643" spans="1:8" thickBot="1">
      <c r="A2643" s="80"/>
      <c r="B2643" s="60">
        <f t="shared" si="87"/>
        <v>46435</v>
      </c>
      <c r="C2643" s="67" t="str">
        <f t="shared" si="86"/>
        <v>mercredi</v>
      </c>
    </row>
    <row r="2644" spans="1:8" thickBot="1">
      <c r="A2644" s="80"/>
      <c r="B2644" s="60">
        <f t="shared" si="87"/>
        <v>46436</v>
      </c>
      <c r="C2644" s="67" t="str">
        <f t="shared" si="86"/>
        <v>jeudi</v>
      </c>
    </row>
    <row r="2645" spans="1:8" thickBot="1">
      <c r="A2645" s="80"/>
      <c r="B2645" s="60">
        <f t="shared" si="87"/>
        <v>46437</v>
      </c>
      <c r="C2645" s="67" t="str">
        <f t="shared" si="86"/>
        <v>vendredi</v>
      </c>
    </row>
    <row r="2646" spans="1:8" thickBot="1">
      <c r="A2646" s="80"/>
      <c r="B2646" s="60">
        <f t="shared" si="87"/>
        <v>46438</v>
      </c>
      <c r="C2646" s="67" t="str">
        <f t="shared" si="86"/>
        <v>samedi</v>
      </c>
    </row>
    <row r="2647" spans="1:8" s="63" customFormat="1" thickBot="1">
      <c r="A2647" s="80"/>
      <c r="B2647" s="62">
        <f t="shared" si="87"/>
        <v>46439</v>
      </c>
      <c r="C2647" s="68" t="str">
        <f t="shared" si="86"/>
        <v>dimanche</v>
      </c>
      <c r="F2647" s="85"/>
      <c r="G2647" s="85"/>
      <c r="H2647" s="82"/>
    </row>
    <row r="2648" spans="1:8" ht="16.5" thickTop="1" thickBot="1">
      <c r="A2648" s="80"/>
      <c r="B2648" s="64">
        <f t="shared" si="87"/>
        <v>46440</v>
      </c>
      <c r="C2648" s="66" t="str">
        <f t="shared" si="86"/>
        <v>lundi</v>
      </c>
    </row>
    <row r="2649" spans="1:8" thickBot="1">
      <c r="A2649" s="80"/>
      <c r="B2649" s="60">
        <f t="shared" si="87"/>
        <v>46441</v>
      </c>
      <c r="C2649" s="67" t="str">
        <f t="shared" si="86"/>
        <v>mardi</v>
      </c>
    </row>
    <row r="2650" spans="1:8" thickBot="1">
      <c r="A2650" s="80"/>
      <c r="B2650" s="60">
        <f t="shared" si="87"/>
        <v>46442</v>
      </c>
      <c r="C2650" s="67" t="str">
        <f t="shared" si="86"/>
        <v>mercredi</v>
      </c>
    </row>
    <row r="2651" spans="1:8" thickBot="1">
      <c r="A2651" s="80"/>
      <c r="B2651" s="60">
        <f t="shared" si="87"/>
        <v>46443</v>
      </c>
      <c r="C2651" s="67" t="str">
        <f t="shared" si="86"/>
        <v>jeudi</v>
      </c>
    </row>
    <row r="2652" spans="1:8" thickBot="1">
      <c r="A2652" s="80"/>
      <c r="B2652" s="60">
        <f t="shared" si="87"/>
        <v>46444</v>
      </c>
      <c r="C2652" s="67" t="str">
        <f t="shared" si="86"/>
        <v>vendredi</v>
      </c>
    </row>
    <row r="2653" spans="1:8" thickBot="1">
      <c r="A2653" s="80"/>
      <c r="B2653" s="60">
        <f t="shared" si="87"/>
        <v>46445</v>
      </c>
      <c r="C2653" s="67" t="str">
        <f t="shared" si="86"/>
        <v>samedi</v>
      </c>
    </row>
    <row r="2654" spans="1:8" thickBot="1">
      <c r="A2654" s="80"/>
      <c r="B2654" s="60">
        <f t="shared" si="87"/>
        <v>46446</v>
      </c>
      <c r="C2654" s="67" t="str">
        <f t="shared" ref="C2654:C2717" si="88">IF(B2654="","",TEXT(B2654,"jjjj"))</f>
        <v>dimanche</v>
      </c>
    </row>
    <row r="2655" spans="1:8" thickBot="1">
      <c r="A2655" s="80"/>
      <c r="B2655" s="60">
        <f t="shared" si="87"/>
        <v>46447</v>
      </c>
      <c r="C2655" s="67" t="str">
        <f t="shared" si="88"/>
        <v>lundi</v>
      </c>
    </row>
    <row r="2656" spans="1:8" thickBot="1">
      <c r="A2656" s="80"/>
      <c r="B2656" s="60">
        <f t="shared" si="87"/>
        <v>46448</v>
      </c>
      <c r="C2656" s="67" t="str">
        <f t="shared" si="88"/>
        <v>mardi</v>
      </c>
    </row>
    <row r="2657" spans="1:8" thickBot="1">
      <c r="A2657" s="80"/>
      <c r="B2657" s="60">
        <f t="shared" si="87"/>
        <v>46449</v>
      </c>
      <c r="C2657" s="67" t="str">
        <f t="shared" si="88"/>
        <v>mercredi</v>
      </c>
    </row>
    <row r="2658" spans="1:8" thickBot="1">
      <c r="A2658" s="80"/>
      <c r="B2658" s="60">
        <f t="shared" si="87"/>
        <v>46450</v>
      </c>
      <c r="C2658" s="67" t="str">
        <f t="shared" si="88"/>
        <v>jeudi</v>
      </c>
    </row>
    <row r="2659" spans="1:8" thickBot="1">
      <c r="A2659" s="80"/>
      <c r="B2659" s="60">
        <f t="shared" si="87"/>
        <v>46451</v>
      </c>
      <c r="C2659" s="67" t="str">
        <f t="shared" si="88"/>
        <v>vendredi</v>
      </c>
    </row>
    <row r="2660" spans="1:8" thickBot="1">
      <c r="A2660" s="80"/>
      <c r="B2660" s="60">
        <f t="shared" si="87"/>
        <v>46452</v>
      </c>
      <c r="C2660" s="67" t="str">
        <f t="shared" si="88"/>
        <v>samedi</v>
      </c>
    </row>
    <row r="2661" spans="1:8" s="63" customFormat="1" thickBot="1">
      <c r="A2661" s="80"/>
      <c r="B2661" s="62">
        <f t="shared" si="87"/>
        <v>46453</v>
      </c>
      <c r="C2661" s="68" t="str">
        <f t="shared" si="88"/>
        <v>dimanche</v>
      </c>
      <c r="F2661" s="85"/>
      <c r="G2661" s="85"/>
      <c r="H2661" s="82"/>
    </row>
    <row r="2662" spans="1:8" ht="16.5" thickTop="1" thickBot="1">
      <c r="A2662" s="80"/>
      <c r="B2662" s="64">
        <f t="shared" si="87"/>
        <v>46454</v>
      </c>
      <c r="C2662" s="66" t="str">
        <f t="shared" si="88"/>
        <v>lundi</v>
      </c>
    </row>
    <row r="2663" spans="1:8" thickBot="1">
      <c r="A2663" s="80"/>
      <c r="B2663" s="60">
        <f t="shared" si="87"/>
        <v>46455</v>
      </c>
      <c r="C2663" s="67" t="str">
        <f t="shared" si="88"/>
        <v>mardi</v>
      </c>
    </row>
    <row r="2664" spans="1:8" thickBot="1">
      <c r="A2664" s="80"/>
      <c r="B2664" s="60">
        <f t="shared" si="87"/>
        <v>46456</v>
      </c>
      <c r="C2664" s="67" t="str">
        <f t="shared" si="88"/>
        <v>mercredi</v>
      </c>
    </row>
    <row r="2665" spans="1:8" thickBot="1">
      <c r="A2665" s="80"/>
      <c r="B2665" s="60">
        <f t="shared" si="87"/>
        <v>46457</v>
      </c>
      <c r="C2665" s="67" t="str">
        <f t="shared" si="88"/>
        <v>jeudi</v>
      </c>
    </row>
    <row r="2666" spans="1:8" thickBot="1">
      <c r="A2666" s="80"/>
      <c r="B2666" s="60">
        <f t="shared" si="87"/>
        <v>46458</v>
      </c>
      <c r="C2666" s="67" t="str">
        <f t="shared" si="88"/>
        <v>vendredi</v>
      </c>
    </row>
    <row r="2667" spans="1:8" thickBot="1">
      <c r="A2667" s="80"/>
      <c r="B2667" s="60">
        <f t="shared" si="87"/>
        <v>46459</v>
      </c>
      <c r="C2667" s="67" t="str">
        <f t="shared" si="88"/>
        <v>samedi</v>
      </c>
    </row>
    <row r="2668" spans="1:8" thickBot="1">
      <c r="A2668" s="80"/>
      <c r="B2668" s="60">
        <f t="shared" si="87"/>
        <v>46460</v>
      </c>
      <c r="C2668" s="67" t="str">
        <f t="shared" si="88"/>
        <v>dimanche</v>
      </c>
    </row>
    <row r="2669" spans="1:8" thickBot="1">
      <c r="A2669" s="80"/>
      <c r="B2669" s="60">
        <f t="shared" si="87"/>
        <v>46461</v>
      </c>
      <c r="C2669" s="67" t="str">
        <f t="shared" si="88"/>
        <v>lundi</v>
      </c>
    </row>
    <row r="2670" spans="1:8" thickBot="1">
      <c r="A2670" s="80"/>
      <c r="B2670" s="60">
        <f t="shared" si="87"/>
        <v>46462</v>
      </c>
      <c r="C2670" s="67" t="str">
        <f t="shared" si="88"/>
        <v>mardi</v>
      </c>
    </row>
    <row r="2671" spans="1:8" thickBot="1">
      <c r="A2671" s="80"/>
      <c r="B2671" s="60">
        <f t="shared" si="87"/>
        <v>46463</v>
      </c>
      <c r="C2671" s="67" t="str">
        <f t="shared" si="88"/>
        <v>mercredi</v>
      </c>
    </row>
    <row r="2672" spans="1:8" thickBot="1">
      <c r="A2672" s="80"/>
      <c r="B2672" s="60">
        <f t="shared" si="87"/>
        <v>46464</v>
      </c>
      <c r="C2672" s="67" t="str">
        <f t="shared" si="88"/>
        <v>jeudi</v>
      </c>
    </row>
    <row r="2673" spans="1:8" thickBot="1">
      <c r="A2673" s="80"/>
      <c r="B2673" s="60">
        <f t="shared" si="87"/>
        <v>46465</v>
      </c>
      <c r="C2673" s="67" t="str">
        <f t="shared" si="88"/>
        <v>vendredi</v>
      </c>
    </row>
    <row r="2674" spans="1:8" thickBot="1">
      <c r="A2674" s="80"/>
      <c r="B2674" s="60">
        <f t="shared" si="87"/>
        <v>46466</v>
      </c>
      <c r="C2674" s="67" t="str">
        <f t="shared" si="88"/>
        <v>samedi</v>
      </c>
    </row>
    <row r="2675" spans="1:8" s="63" customFormat="1" thickBot="1">
      <c r="A2675" s="80"/>
      <c r="B2675" s="62">
        <f t="shared" si="87"/>
        <v>46467</v>
      </c>
      <c r="C2675" s="68" t="str">
        <f t="shared" si="88"/>
        <v>dimanche</v>
      </c>
      <c r="F2675" s="85"/>
      <c r="G2675" s="85"/>
      <c r="H2675" s="82"/>
    </row>
    <row r="2676" spans="1:8" ht="16.5" thickTop="1" thickBot="1">
      <c r="A2676" s="80"/>
      <c r="B2676" s="64">
        <f t="shared" si="87"/>
        <v>46468</v>
      </c>
      <c r="C2676" s="66" t="str">
        <f t="shared" si="88"/>
        <v>lundi</v>
      </c>
    </row>
    <row r="2677" spans="1:8" thickBot="1">
      <c r="A2677" s="80"/>
      <c r="B2677" s="60">
        <f t="shared" si="87"/>
        <v>46469</v>
      </c>
      <c r="C2677" s="67" t="str">
        <f t="shared" si="88"/>
        <v>mardi</v>
      </c>
    </row>
    <row r="2678" spans="1:8" thickBot="1">
      <c r="A2678" s="80"/>
      <c r="B2678" s="60">
        <f t="shared" si="87"/>
        <v>46470</v>
      </c>
      <c r="C2678" s="67" t="str">
        <f t="shared" si="88"/>
        <v>mercredi</v>
      </c>
    </row>
    <row r="2679" spans="1:8" thickBot="1">
      <c r="A2679" s="80"/>
      <c r="B2679" s="60">
        <f t="shared" si="87"/>
        <v>46471</v>
      </c>
      <c r="C2679" s="67" t="str">
        <f t="shared" si="88"/>
        <v>jeudi</v>
      </c>
    </row>
    <row r="2680" spans="1:8" thickBot="1">
      <c r="A2680" s="80"/>
      <c r="B2680" s="60">
        <f t="shared" si="87"/>
        <v>46472</v>
      </c>
      <c r="C2680" s="67" t="str">
        <f t="shared" si="88"/>
        <v>vendredi</v>
      </c>
    </row>
    <row r="2681" spans="1:8" thickBot="1">
      <c r="A2681" s="80"/>
      <c r="B2681" s="60">
        <f t="shared" si="87"/>
        <v>46473</v>
      </c>
      <c r="C2681" s="67" t="str">
        <f t="shared" si="88"/>
        <v>samedi</v>
      </c>
    </row>
    <row r="2682" spans="1:8" thickBot="1">
      <c r="A2682" s="80"/>
      <c r="B2682" s="60">
        <f t="shared" si="87"/>
        <v>46474</v>
      </c>
      <c r="C2682" s="67" t="str">
        <f t="shared" si="88"/>
        <v>dimanche</v>
      </c>
    </row>
    <row r="2683" spans="1:8" thickBot="1">
      <c r="A2683" s="80"/>
      <c r="B2683" s="60">
        <f t="shared" si="87"/>
        <v>46475</v>
      </c>
      <c r="C2683" s="67" t="str">
        <f t="shared" si="88"/>
        <v>lundi</v>
      </c>
    </row>
    <row r="2684" spans="1:8" thickBot="1">
      <c r="A2684" s="80"/>
      <c r="B2684" s="60">
        <f t="shared" si="87"/>
        <v>46476</v>
      </c>
      <c r="C2684" s="67" t="str">
        <f t="shared" si="88"/>
        <v>mardi</v>
      </c>
    </row>
    <row r="2685" spans="1:8" thickBot="1">
      <c r="A2685" s="80"/>
      <c r="B2685" s="60">
        <f t="shared" si="87"/>
        <v>46477</v>
      </c>
      <c r="C2685" s="67" t="str">
        <f t="shared" si="88"/>
        <v>mercredi</v>
      </c>
    </row>
    <row r="2686" spans="1:8" thickBot="1">
      <c r="A2686" s="80"/>
      <c r="B2686" s="60">
        <f t="shared" si="87"/>
        <v>46478</v>
      </c>
      <c r="C2686" s="67" t="str">
        <f t="shared" si="88"/>
        <v>jeudi</v>
      </c>
    </row>
    <row r="2687" spans="1:8" thickBot="1">
      <c r="A2687" s="80"/>
      <c r="B2687" s="60">
        <f t="shared" si="87"/>
        <v>46479</v>
      </c>
      <c r="C2687" s="67" t="str">
        <f t="shared" si="88"/>
        <v>vendredi</v>
      </c>
    </row>
    <row r="2688" spans="1:8" thickBot="1">
      <c r="A2688" s="80"/>
      <c r="B2688" s="60">
        <f t="shared" si="87"/>
        <v>46480</v>
      </c>
      <c r="C2688" s="67" t="str">
        <f t="shared" si="88"/>
        <v>samedi</v>
      </c>
    </row>
    <row r="2689" spans="1:8" s="63" customFormat="1" thickBot="1">
      <c r="A2689" s="80"/>
      <c r="B2689" s="62">
        <f t="shared" si="87"/>
        <v>46481</v>
      </c>
      <c r="C2689" s="68" t="str">
        <f t="shared" si="88"/>
        <v>dimanche</v>
      </c>
      <c r="F2689" s="85"/>
      <c r="G2689" s="85"/>
      <c r="H2689" s="82"/>
    </row>
    <row r="2690" spans="1:8" ht="16.5" thickTop="1" thickBot="1">
      <c r="A2690" s="80"/>
      <c r="B2690" s="64">
        <f t="shared" si="87"/>
        <v>46482</v>
      </c>
      <c r="C2690" s="66" t="str">
        <f t="shared" si="88"/>
        <v>lundi</v>
      </c>
    </row>
    <row r="2691" spans="1:8" thickBot="1">
      <c r="A2691" s="80"/>
      <c r="B2691" s="60">
        <f t="shared" si="87"/>
        <v>46483</v>
      </c>
      <c r="C2691" s="67" t="str">
        <f t="shared" si="88"/>
        <v>mardi</v>
      </c>
    </row>
    <row r="2692" spans="1:8" thickBot="1">
      <c r="A2692" s="80"/>
      <c r="B2692" s="60">
        <f t="shared" ref="B2692:B2755" si="89">IF(B2691="","",B2691+1)</f>
        <v>46484</v>
      </c>
      <c r="C2692" s="67" t="str">
        <f t="shared" si="88"/>
        <v>mercredi</v>
      </c>
    </row>
    <row r="2693" spans="1:8" thickBot="1">
      <c r="A2693" s="80"/>
      <c r="B2693" s="60">
        <f t="shared" si="89"/>
        <v>46485</v>
      </c>
      <c r="C2693" s="67" t="str">
        <f t="shared" si="88"/>
        <v>jeudi</v>
      </c>
    </row>
    <row r="2694" spans="1:8" thickBot="1">
      <c r="A2694" s="80"/>
      <c r="B2694" s="60">
        <f t="shared" si="89"/>
        <v>46486</v>
      </c>
      <c r="C2694" s="67" t="str">
        <f t="shared" si="88"/>
        <v>vendredi</v>
      </c>
    </row>
    <row r="2695" spans="1:8" thickBot="1">
      <c r="A2695" s="80"/>
      <c r="B2695" s="60">
        <f t="shared" si="89"/>
        <v>46487</v>
      </c>
      <c r="C2695" s="67" t="str">
        <f t="shared" si="88"/>
        <v>samedi</v>
      </c>
    </row>
    <row r="2696" spans="1:8" thickBot="1">
      <c r="A2696" s="80"/>
      <c r="B2696" s="60">
        <f t="shared" si="89"/>
        <v>46488</v>
      </c>
      <c r="C2696" s="67" t="str">
        <f t="shared" si="88"/>
        <v>dimanche</v>
      </c>
    </row>
    <row r="2697" spans="1:8" thickBot="1">
      <c r="A2697" s="80"/>
      <c r="B2697" s="60">
        <f t="shared" si="89"/>
        <v>46489</v>
      </c>
      <c r="C2697" s="67" t="str">
        <f t="shared" si="88"/>
        <v>lundi</v>
      </c>
    </row>
    <row r="2698" spans="1:8" thickBot="1">
      <c r="A2698" s="80"/>
      <c r="B2698" s="60">
        <f t="shared" si="89"/>
        <v>46490</v>
      </c>
      <c r="C2698" s="67" t="str">
        <f t="shared" si="88"/>
        <v>mardi</v>
      </c>
    </row>
    <row r="2699" spans="1:8" thickBot="1">
      <c r="A2699" s="80"/>
      <c r="B2699" s="60">
        <f t="shared" si="89"/>
        <v>46491</v>
      </c>
      <c r="C2699" s="67" t="str">
        <f t="shared" si="88"/>
        <v>mercredi</v>
      </c>
    </row>
    <row r="2700" spans="1:8" thickBot="1">
      <c r="A2700" s="80"/>
      <c r="B2700" s="60">
        <f t="shared" si="89"/>
        <v>46492</v>
      </c>
      <c r="C2700" s="67" t="str">
        <f t="shared" si="88"/>
        <v>jeudi</v>
      </c>
    </row>
    <row r="2701" spans="1:8" thickBot="1">
      <c r="A2701" s="80"/>
      <c r="B2701" s="60">
        <f t="shared" si="89"/>
        <v>46493</v>
      </c>
      <c r="C2701" s="67" t="str">
        <f t="shared" si="88"/>
        <v>vendredi</v>
      </c>
    </row>
    <row r="2702" spans="1:8" thickBot="1">
      <c r="A2702" s="80"/>
      <c r="B2702" s="60">
        <f t="shared" si="89"/>
        <v>46494</v>
      </c>
      <c r="C2702" s="67" t="str">
        <f t="shared" si="88"/>
        <v>samedi</v>
      </c>
    </row>
    <row r="2703" spans="1:8" s="63" customFormat="1" thickBot="1">
      <c r="A2703" s="80"/>
      <c r="B2703" s="62">
        <f t="shared" si="89"/>
        <v>46495</v>
      </c>
      <c r="C2703" s="68" t="str">
        <f t="shared" si="88"/>
        <v>dimanche</v>
      </c>
      <c r="F2703" s="85"/>
      <c r="G2703" s="85"/>
      <c r="H2703" s="82"/>
    </row>
    <row r="2704" spans="1:8" ht="16.5" thickTop="1" thickBot="1">
      <c r="A2704" s="80"/>
      <c r="B2704" s="64">
        <f t="shared" si="89"/>
        <v>46496</v>
      </c>
      <c r="C2704" s="66" t="str">
        <f t="shared" si="88"/>
        <v>lundi</v>
      </c>
    </row>
    <row r="2705" spans="1:8" thickBot="1">
      <c r="A2705" s="80"/>
      <c r="B2705" s="60">
        <f t="shared" si="89"/>
        <v>46497</v>
      </c>
      <c r="C2705" s="67" t="str">
        <f t="shared" si="88"/>
        <v>mardi</v>
      </c>
    </row>
    <row r="2706" spans="1:8" thickBot="1">
      <c r="A2706" s="80"/>
      <c r="B2706" s="60">
        <f t="shared" si="89"/>
        <v>46498</v>
      </c>
      <c r="C2706" s="67" t="str">
        <f t="shared" si="88"/>
        <v>mercredi</v>
      </c>
    </row>
    <row r="2707" spans="1:8" thickBot="1">
      <c r="A2707" s="80"/>
      <c r="B2707" s="60">
        <f t="shared" si="89"/>
        <v>46499</v>
      </c>
      <c r="C2707" s="67" t="str">
        <f t="shared" si="88"/>
        <v>jeudi</v>
      </c>
    </row>
    <row r="2708" spans="1:8" thickBot="1">
      <c r="A2708" s="80"/>
      <c r="B2708" s="60">
        <f t="shared" si="89"/>
        <v>46500</v>
      </c>
      <c r="C2708" s="67" t="str">
        <f t="shared" si="88"/>
        <v>vendredi</v>
      </c>
    </row>
    <row r="2709" spans="1:8" thickBot="1">
      <c r="A2709" s="80"/>
      <c r="B2709" s="60">
        <f t="shared" si="89"/>
        <v>46501</v>
      </c>
      <c r="C2709" s="67" t="str">
        <f t="shared" si="88"/>
        <v>samedi</v>
      </c>
    </row>
    <row r="2710" spans="1:8" thickBot="1">
      <c r="A2710" s="80"/>
      <c r="B2710" s="60">
        <f t="shared" si="89"/>
        <v>46502</v>
      </c>
      <c r="C2710" s="67" t="str">
        <f t="shared" si="88"/>
        <v>dimanche</v>
      </c>
    </row>
    <row r="2711" spans="1:8" thickBot="1">
      <c r="A2711" s="80"/>
      <c r="B2711" s="60">
        <f t="shared" si="89"/>
        <v>46503</v>
      </c>
      <c r="C2711" s="67" t="str">
        <f t="shared" si="88"/>
        <v>lundi</v>
      </c>
    </row>
    <row r="2712" spans="1:8" thickBot="1">
      <c r="A2712" s="80"/>
      <c r="B2712" s="60">
        <f t="shared" si="89"/>
        <v>46504</v>
      </c>
      <c r="C2712" s="67" t="str">
        <f t="shared" si="88"/>
        <v>mardi</v>
      </c>
    </row>
    <row r="2713" spans="1:8" thickBot="1">
      <c r="A2713" s="80"/>
      <c r="B2713" s="60">
        <f t="shared" si="89"/>
        <v>46505</v>
      </c>
      <c r="C2713" s="67" t="str">
        <f t="shared" si="88"/>
        <v>mercredi</v>
      </c>
    </row>
    <row r="2714" spans="1:8" thickBot="1">
      <c r="A2714" s="80"/>
      <c r="B2714" s="60">
        <f t="shared" si="89"/>
        <v>46506</v>
      </c>
      <c r="C2714" s="67" t="str">
        <f t="shared" si="88"/>
        <v>jeudi</v>
      </c>
    </row>
    <row r="2715" spans="1:8" thickBot="1">
      <c r="A2715" s="80"/>
      <c r="B2715" s="60">
        <f t="shared" si="89"/>
        <v>46507</v>
      </c>
      <c r="C2715" s="67" t="str">
        <f t="shared" si="88"/>
        <v>vendredi</v>
      </c>
    </row>
    <row r="2716" spans="1:8" thickBot="1">
      <c r="A2716" s="80"/>
      <c r="B2716" s="60">
        <f t="shared" si="89"/>
        <v>46508</v>
      </c>
      <c r="C2716" s="67" t="str">
        <f t="shared" si="88"/>
        <v>samedi</v>
      </c>
    </row>
    <row r="2717" spans="1:8" s="63" customFormat="1" thickBot="1">
      <c r="A2717" s="80"/>
      <c r="B2717" s="62">
        <f t="shared" si="89"/>
        <v>46509</v>
      </c>
      <c r="C2717" s="68" t="str">
        <f t="shared" si="88"/>
        <v>dimanche</v>
      </c>
      <c r="F2717" s="85"/>
      <c r="G2717" s="85"/>
      <c r="H2717" s="82"/>
    </row>
    <row r="2718" spans="1:8" ht="16.5" thickTop="1" thickBot="1">
      <c r="A2718" s="80"/>
      <c r="B2718" s="64">
        <f t="shared" si="89"/>
        <v>46510</v>
      </c>
      <c r="C2718" s="66" t="str">
        <f t="shared" ref="C2718:C2781" si="90">IF(B2718="","",TEXT(B2718,"jjjj"))</f>
        <v>lundi</v>
      </c>
    </row>
    <row r="2719" spans="1:8" thickBot="1">
      <c r="A2719" s="80"/>
      <c r="B2719" s="60">
        <f t="shared" si="89"/>
        <v>46511</v>
      </c>
      <c r="C2719" s="67" t="str">
        <f t="shared" si="90"/>
        <v>mardi</v>
      </c>
    </row>
    <row r="2720" spans="1:8" thickBot="1">
      <c r="A2720" s="80"/>
      <c r="B2720" s="60">
        <f t="shared" si="89"/>
        <v>46512</v>
      </c>
      <c r="C2720" s="67" t="str">
        <f t="shared" si="90"/>
        <v>mercredi</v>
      </c>
    </row>
    <row r="2721" spans="1:8" thickBot="1">
      <c r="A2721" s="80"/>
      <c r="B2721" s="60">
        <f t="shared" si="89"/>
        <v>46513</v>
      </c>
      <c r="C2721" s="67" t="str">
        <f t="shared" si="90"/>
        <v>jeudi</v>
      </c>
    </row>
    <row r="2722" spans="1:8" thickBot="1">
      <c r="A2722" s="80"/>
      <c r="B2722" s="60">
        <f t="shared" si="89"/>
        <v>46514</v>
      </c>
      <c r="C2722" s="67" t="str">
        <f t="shared" si="90"/>
        <v>vendredi</v>
      </c>
    </row>
    <row r="2723" spans="1:8" thickBot="1">
      <c r="A2723" s="80"/>
      <c r="B2723" s="60">
        <f t="shared" si="89"/>
        <v>46515</v>
      </c>
      <c r="C2723" s="67" t="str">
        <f t="shared" si="90"/>
        <v>samedi</v>
      </c>
    </row>
    <row r="2724" spans="1:8" thickBot="1">
      <c r="A2724" s="80"/>
      <c r="B2724" s="60">
        <f t="shared" si="89"/>
        <v>46516</v>
      </c>
      <c r="C2724" s="67" t="str">
        <f t="shared" si="90"/>
        <v>dimanche</v>
      </c>
    </row>
    <row r="2725" spans="1:8" thickBot="1">
      <c r="A2725" s="80"/>
      <c r="B2725" s="60">
        <f t="shared" si="89"/>
        <v>46517</v>
      </c>
      <c r="C2725" s="67" t="str">
        <f t="shared" si="90"/>
        <v>lundi</v>
      </c>
    </row>
    <row r="2726" spans="1:8" thickBot="1">
      <c r="A2726" s="80"/>
      <c r="B2726" s="60">
        <f t="shared" si="89"/>
        <v>46518</v>
      </c>
      <c r="C2726" s="67" t="str">
        <f t="shared" si="90"/>
        <v>mardi</v>
      </c>
    </row>
    <row r="2727" spans="1:8" thickBot="1">
      <c r="A2727" s="80"/>
      <c r="B2727" s="60">
        <f t="shared" si="89"/>
        <v>46519</v>
      </c>
      <c r="C2727" s="67" t="str">
        <f t="shared" si="90"/>
        <v>mercredi</v>
      </c>
    </row>
    <row r="2728" spans="1:8" thickBot="1">
      <c r="A2728" s="80"/>
      <c r="B2728" s="60">
        <f t="shared" si="89"/>
        <v>46520</v>
      </c>
      <c r="C2728" s="67" t="str">
        <f t="shared" si="90"/>
        <v>jeudi</v>
      </c>
    </row>
    <row r="2729" spans="1:8" thickBot="1">
      <c r="A2729" s="80"/>
      <c r="B2729" s="60">
        <f t="shared" si="89"/>
        <v>46521</v>
      </c>
      <c r="C2729" s="67" t="str">
        <f t="shared" si="90"/>
        <v>vendredi</v>
      </c>
    </row>
    <row r="2730" spans="1:8" thickBot="1">
      <c r="A2730" s="80"/>
      <c r="B2730" s="60">
        <f t="shared" si="89"/>
        <v>46522</v>
      </c>
      <c r="C2730" s="67" t="str">
        <f t="shared" si="90"/>
        <v>samedi</v>
      </c>
    </row>
    <row r="2731" spans="1:8" s="63" customFormat="1" thickBot="1">
      <c r="A2731" s="80"/>
      <c r="B2731" s="62">
        <f t="shared" si="89"/>
        <v>46523</v>
      </c>
      <c r="C2731" s="68" t="str">
        <f t="shared" si="90"/>
        <v>dimanche</v>
      </c>
      <c r="F2731" s="85"/>
      <c r="G2731" s="85"/>
      <c r="H2731" s="82"/>
    </row>
    <row r="2732" spans="1:8" ht="16.5" thickTop="1" thickBot="1">
      <c r="A2732" s="80"/>
      <c r="B2732" s="64">
        <f t="shared" si="89"/>
        <v>46524</v>
      </c>
      <c r="C2732" s="66" t="str">
        <f t="shared" si="90"/>
        <v>lundi</v>
      </c>
    </row>
    <row r="2733" spans="1:8" thickBot="1">
      <c r="A2733" s="80"/>
      <c r="B2733" s="60">
        <f t="shared" si="89"/>
        <v>46525</v>
      </c>
      <c r="C2733" s="67" t="str">
        <f t="shared" si="90"/>
        <v>mardi</v>
      </c>
    </row>
    <row r="2734" spans="1:8" thickBot="1">
      <c r="A2734" s="80"/>
      <c r="B2734" s="60">
        <f t="shared" si="89"/>
        <v>46526</v>
      </c>
      <c r="C2734" s="67" t="str">
        <f t="shared" si="90"/>
        <v>mercredi</v>
      </c>
    </row>
    <row r="2735" spans="1:8" thickBot="1">
      <c r="A2735" s="80"/>
      <c r="B2735" s="60">
        <f t="shared" si="89"/>
        <v>46527</v>
      </c>
      <c r="C2735" s="67" t="str">
        <f t="shared" si="90"/>
        <v>jeudi</v>
      </c>
    </row>
    <row r="2736" spans="1:8" thickBot="1">
      <c r="A2736" s="80"/>
      <c r="B2736" s="60">
        <f t="shared" si="89"/>
        <v>46528</v>
      </c>
      <c r="C2736" s="67" t="str">
        <f t="shared" si="90"/>
        <v>vendredi</v>
      </c>
    </row>
    <row r="2737" spans="1:8" thickBot="1">
      <c r="A2737" s="80"/>
      <c r="B2737" s="60">
        <f t="shared" si="89"/>
        <v>46529</v>
      </c>
      <c r="C2737" s="67" t="str">
        <f t="shared" si="90"/>
        <v>samedi</v>
      </c>
    </row>
    <row r="2738" spans="1:8" thickBot="1">
      <c r="A2738" s="80"/>
      <c r="B2738" s="60">
        <f t="shared" si="89"/>
        <v>46530</v>
      </c>
      <c r="C2738" s="67" t="str">
        <f t="shared" si="90"/>
        <v>dimanche</v>
      </c>
    </row>
    <row r="2739" spans="1:8" thickBot="1">
      <c r="A2739" s="80"/>
      <c r="B2739" s="60">
        <f t="shared" si="89"/>
        <v>46531</v>
      </c>
      <c r="C2739" s="67" t="str">
        <f t="shared" si="90"/>
        <v>lundi</v>
      </c>
    </row>
    <row r="2740" spans="1:8" thickBot="1">
      <c r="A2740" s="80"/>
      <c r="B2740" s="60">
        <f t="shared" si="89"/>
        <v>46532</v>
      </c>
      <c r="C2740" s="67" t="str">
        <f t="shared" si="90"/>
        <v>mardi</v>
      </c>
    </row>
    <row r="2741" spans="1:8" thickBot="1">
      <c r="A2741" s="80"/>
      <c r="B2741" s="60">
        <f t="shared" si="89"/>
        <v>46533</v>
      </c>
      <c r="C2741" s="67" t="str">
        <f t="shared" si="90"/>
        <v>mercredi</v>
      </c>
    </row>
    <row r="2742" spans="1:8" thickBot="1">
      <c r="A2742" s="80"/>
      <c r="B2742" s="60">
        <f t="shared" si="89"/>
        <v>46534</v>
      </c>
      <c r="C2742" s="67" t="str">
        <f t="shared" si="90"/>
        <v>jeudi</v>
      </c>
    </row>
    <row r="2743" spans="1:8" thickBot="1">
      <c r="A2743" s="80"/>
      <c r="B2743" s="60">
        <f t="shared" si="89"/>
        <v>46535</v>
      </c>
      <c r="C2743" s="67" t="str">
        <f t="shared" si="90"/>
        <v>vendredi</v>
      </c>
    </row>
    <row r="2744" spans="1:8" thickBot="1">
      <c r="A2744" s="80"/>
      <c r="B2744" s="60">
        <f t="shared" si="89"/>
        <v>46536</v>
      </c>
      <c r="C2744" s="67" t="str">
        <f t="shared" si="90"/>
        <v>samedi</v>
      </c>
    </row>
    <row r="2745" spans="1:8" s="63" customFormat="1" thickBot="1">
      <c r="A2745" s="80"/>
      <c r="B2745" s="62">
        <f t="shared" si="89"/>
        <v>46537</v>
      </c>
      <c r="C2745" s="68" t="str">
        <f t="shared" si="90"/>
        <v>dimanche</v>
      </c>
      <c r="F2745" s="85"/>
      <c r="G2745" s="85"/>
      <c r="H2745" s="82"/>
    </row>
    <row r="2746" spans="1:8" ht="16.5" thickTop="1" thickBot="1">
      <c r="A2746" s="80"/>
      <c r="B2746" s="64">
        <f t="shared" si="89"/>
        <v>46538</v>
      </c>
      <c r="C2746" s="66" t="str">
        <f t="shared" si="90"/>
        <v>lundi</v>
      </c>
    </row>
    <row r="2747" spans="1:8" thickBot="1">
      <c r="A2747" s="80"/>
      <c r="B2747" s="60">
        <f t="shared" si="89"/>
        <v>46539</v>
      </c>
      <c r="C2747" s="67" t="str">
        <f t="shared" si="90"/>
        <v>mardi</v>
      </c>
    </row>
    <row r="2748" spans="1:8" thickBot="1">
      <c r="A2748" s="80"/>
      <c r="B2748" s="60">
        <f t="shared" si="89"/>
        <v>46540</v>
      </c>
      <c r="C2748" s="67" t="str">
        <f t="shared" si="90"/>
        <v>mercredi</v>
      </c>
    </row>
    <row r="2749" spans="1:8" thickBot="1">
      <c r="A2749" s="80"/>
      <c r="B2749" s="60">
        <f t="shared" si="89"/>
        <v>46541</v>
      </c>
      <c r="C2749" s="67" t="str">
        <f t="shared" si="90"/>
        <v>jeudi</v>
      </c>
    </row>
    <row r="2750" spans="1:8" thickBot="1">
      <c r="A2750" s="80"/>
      <c r="B2750" s="60">
        <f t="shared" si="89"/>
        <v>46542</v>
      </c>
      <c r="C2750" s="67" t="str">
        <f t="shared" si="90"/>
        <v>vendredi</v>
      </c>
    </row>
    <row r="2751" spans="1:8" thickBot="1">
      <c r="A2751" s="80"/>
      <c r="B2751" s="60">
        <f t="shared" si="89"/>
        <v>46543</v>
      </c>
      <c r="C2751" s="67" t="str">
        <f t="shared" si="90"/>
        <v>samedi</v>
      </c>
    </row>
    <row r="2752" spans="1:8" thickBot="1">
      <c r="A2752" s="80"/>
      <c r="B2752" s="60">
        <f t="shared" si="89"/>
        <v>46544</v>
      </c>
      <c r="C2752" s="67" t="str">
        <f t="shared" si="90"/>
        <v>dimanche</v>
      </c>
    </row>
    <row r="2753" spans="1:8" thickBot="1">
      <c r="A2753" s="80"/>
      <c r="B2753" s="60">
        <f t="shared" si="89"/>
        <v>46545</v>
      </c>
      <c r="C2753" s="67" t="str">
        <f t="shared" si="90"/>
        <v>lundi</v>
      </c>
    </row>
    <row r="2754" spans="1:8" thickBot="1">
      <c r="A2754" s="80"/>
      <c r="B2754" s="60">
        <f t="shared" si="89"/>
        <v>46546</v>
      </c>
      <c r="C2754" s="67" t="str">
        <f t="shared" si="90"/>
        <v>mardi</v>
      </c>
    </row>
    <row r="2755" spans="1:8" thickBot="1">
      <c r="A2755" s="80"/>
      <c r="B2755" s="60">
        <f t="shared" si="89"/>
        <v>46547</v>
      </c>
      <c r="C2755" s="67" t="str">
        <f t="shared" si="90"/>
        <v>mercredi</v>
      </c>
    </row>
    <row r="2756" spans="1:8" thickBot="1">
      <c r="A2756" s="80"/>
      <c r="B2756" s="60">
        <f t="shared" ref="B2756:B2819" si="91">IF(B2755="","",B2755+1)</f>
        <v>46548</v>
      </c>
      <c r="C2756" s="67" t="str">
        <f t="shared" si="90"/>
        <v>jeudi</v>
      </c>
    </row>
    <row r="2757" spans="1:8" thickBot="1">
      <c r="A2757" s="80"/>
      <c r="B2757" s="60">
        <f t="shared" si="91"/>
        <v>46549</v>
      </c>
      <c r="C2757" s="67" t="str">
        <f t="shared" si="90"/>
        <v>vendredi</v>
      </c>
    </row>
    <row r="2758" spans="1:8" thickBot="1">
      <c r="A2758" s="80"/>
      <c r="B2758" s="60">
        <f t="shared" si="91"/>
        <v>46550</v>
      </c>
      <c r="C2758" s="67" t="str">
        <f t="shared" si="90"/>
        <v>samedi</v>
      </c>
    </row>
    <row r="2759" spans="1:8" s="63" customFormat="1" thickBot="1">
      <c r="A2759" s="80"/>
      <c r="B2759" s="62">
        <f t="shared" si="91"/>
        <v>46551</v>
      </c>
      <c r="C2759" s="68" t="str">
        <f t="shared" si="90"/>
        <v>dimanche</v>
      </c>
      <c r="F2759" s="85"/>
      <c r="G2759" s="85"/>
      <c r="H2759" s="82"/>
    </row>
    <row r="2760" spans="1:8" ht="16.5" thickTop="1" thickBot="1">
      <c r="A2760" s="80"/>
      <c r="B2760" s="64">
        <f t="shared" si="91"/>
        <v>46552</v>
      </c>
      <c r="C2760" s="66" t="str">
        <f t="shared" si="90"/>
        <v>lundi</v>
      </c>
    </row>
    <row r="2761" spans="1:8" thickBot="1">
      <c r="A2761" s="80"/>
      <c r="B2761" s="60">
        <f t="shared" si="91"/>
        <v>46553</v>
      </c>
      <c r="C2761" s="67" t="str">
        <f t="shared" si="90"/>
        <v>mardi</v>
      </c>
    </row>
    <row r="2762" spans="1:8" thickBot="1">
      <c r="A2762" s="80"/>
      <c r="B2762" s="60">
        <f t="shared" si="91"/>
        <v>46554</v>
      </c>
      <c r="C2762" s="67" t="str">
        <f t="shared" si="90"/>
        <v>mercredi</v>
      </c>
    </row>
    <row r="2763" spans="1:8" thickBot="1">
      <c r="A2763" s="80"/>
      <c r="B2763" s="60">
        <f t="shared" si="91"/>
        <v>46555</v>
      </c>
      <c r="C2763" s="67" t="str">
        <f t="shared" si="90"/>
        <v>jeudi</v>
      </c>
    </row>
    <row r="2764" spans="1:8" thickBot="1">
      <c r="A2764" s="80"/>
      <c r="B2764" s="60">
        <f t="shared" si="91"/>
        <v>46556</v>
      </c>
      <c r="C2764" s="67" t="str">
        <f t="shared" si="90"/>
        <v>vendredi</v>
      </c>
    </row>
    <row r="2765" spans="1:8" thickBot="1">
      <c r="A2765" s="80"/>
      <c r="B2765" s="60">
        <f t="shared" si="91"/>
        <v>46557</v>
      </c>
      <c r="C2765" s="67" t="str">
        <f t="shared" si="90"/>
        <v>samedi</v>
      </c>
    </row>
    <row r="2766" spans="1:8" thickBot="1">
      <c r="A2766" s="80"/>
      <c r="B2766" s="60">
        <f t="shared" si="91"/>
        <v>46558</v>
      </c>
      <c r="C2766" s="67" t="str">
        <f t="shared" si="90"/>
        <v>dimanche</v>
      </c>
    </row>
    <row r="2767" spans="1:8" thickBot="1">
      <c r="A2767" s="80"/>
      <c r="B2767" s="60">
        <f t="shared" si="91"/>
        <v>46559</v>
      </c>
      <c r="C2767" s="67" t="str">
        <f t="shared" si="90"/>
        <v>lundi</v>
      </c>
    </row>
    <row r="2768" spans="1:8" thickBot="1">
      <c r="A2768" s="80"/>
      <c r="B2768" s="60">
        <f t="shared" si="91"/>
        <v>46560</v>
      </c>
      <c r="C2768" s="67" t="str">
        <f t="shared" si="90"/>
        <v>mardi</v>
      </c>
    </row>
    <row r="2769" spans="1:8" thickBot="1">
      <c r="A2769" s="80"/>
      <c r="B2769" s="60">
        <f t="shared" si="91"/>
        <v>46561</v>
      </c>
      <c r="C2769" s="67" t="str">
        <f t="shared" si="90"/>
        <v>mercredi</v>
      </c>
    </row>
    <row r="2770" spans="1:8" thickBot="1">
      <c r="A2770" s="80"/>
      <c r="B2770" s="60">
        <f t="shared" si="91"/>
        <v>46562</v>
      </c>
      <c r="C2770" s="67" t="str">
        <f t="shared" si="90"/>
        <v>jeudi</v>
      </c>
    </row>
    <row r="2771" spans="1:8" thickBot="1">
      <c r="A2771" s="80"/>
      <c r="B2771" s="60">
        <f t="shared" si="91"/>
        <v>46563</v>
      </c>
      <c r="C2771" s="67" t="str">
        <f t="shared" si="90"/>
        <v>vendredi</v>
      </c>
    </row>
    <row r="2772" spans="1:8" thickBot="1">
      <c r="A2772" s="80"/>
      <c r="B2772" s="60">
        <f t="shared" si="91"/>
        <v>46564</v>
      </c>
      <c r="C2772" s="67" t="str">
        <f t="shared" si="90"/>
        <v>samedi</v>
      </c>
    </row>
    <row r="2773" spans="1:8" s="63" customFormat="1" thickBot="1">
      <c r="A2773" s="80"/>
      <c r="B2773" s="62">
        <f t="shared" si="91"/>
        <v>46565</v>
      </c>
      <c r="C2773" s="68" t="str">
        <f t="shared" si="90"/>
        <v>dimanche</v>
      </c>
      <c r="F2773" s="85"/>
      <c r="G2773" s="85"/>
      <c r="H2773" s="82"/>
    </row>
    <row r="2774" spans="1:8" ht="16.5" thickTop="1" thickBot="1">
      <c r="A2774" s="80"/>
      <c r="B2774" s="64">
        <f t="shared" si="91"/>
        <v>46566</v>
      </c>
      <c r="C2774" s="66" t="str">
        <f t="shared" si="90"/>
        <v>lundi</v>
      </c>
    </row>
    <row r="2775" spans="1:8" thickBot="1">
      <c r="A2775" s="80"/>
      <c r="B2775" s="60">
        <f t="shared" si="91"/>
        <v>46567</v>
      </c>
      <c r="C2775" s="67" t="str">
        <f t="shared" si="90"/>
        <v>mardi</v>
      </c>
    </row>
    <row r="2776" spans="1:8" thickBot="1">
      <c r="A2776" s="80"/>
      <c r="B2776" s="60">
        <f t="shared" si="91"/>
        <v>46568</v>
      </c>
      <c r="C2776" s="67" t="str">
        <f t="shared" si="90"/>
        <v>mercredi</v>
      </c>
    </row>
    <row r="2777" spans="1:8" thickBot="1">
      <c r="A2777" s="80"/>
      <c r="B2777" s="60">
        <f t="shared" si="91"/>
        <v>46569</v>
      </c>
      <c r="C2777" s="67" t="str">
        <f t="shared" si="90"/>
        <v>jeudi</v>
      </c>
    </row>
    <row r="2778" spans="1:8" thickBot="1">
      <c r="A2778" s="80"/>
      <c r="B2778" s="60">
        <f t="shared" si="91"/>
        <v>46570</v>
      </c>
      <c r="C2778" s="67" t="str">
        <f t="shared" si="90"/>
        <v>vendredi</v>
      </c>
    </row>
    <row r="2779" spans="1:8" thickBot="1">
      <c r="A2779" s="80"/>
      <c r="B2779" s="60">
        <f t="shared" si="91"/>
        <v>46571</v>
      </c>
      <c r="C2779" s="67" t="str">
        <f t="shared" si="90"/>
        <v>samedi</v>
      </c>
    </row>
    <row r="2780" spans="1:8" thickBot="1">
      <c r="A2780" s="80"/>
      <c r="B2780" s="60">
        <f t="shared" si="91"/>
        <v>46572</v>
      </c>
      <c r="C2780" s="67" t="str">
        <f t="shared" si="90"/>
        <v>dimanche</v>
      </c>
    </row>
    <row r="2781" spans="1:8" thickBot="1">
      <c r="A2781" s="80"/>
      <c r="B2781" s="60">
        <f t="shared" si="91"/>
        <v>46573</v>
      </c>
      <c r="C2781" s="67" t="str">
        <f t="shared" si="90"/>
        <v>lundi</v>
      </c>
    </row>
    <row r="2782" spans="1:8" thickBot="1">
      <c r="A2782" s="80"/>
      <c r="B2782" s="60">
        <f t="shared" si="91"/>
        <v>46574</v>
      </c>
      <c r="C2782" s="67" t="str">
        <f t="shared" ref="C2782:C2845" si="92">IF(B2782="","",TEXT(B2782,"jjjj"))</f>
        <v>mardi</v>
      </c>
    </row>
    <row r="2783" spans="1:8" thickBot="1">
      <c r="A2783" s="80"/>
      <c r="B2783" s="60">
        <f t="shared" si="91"/>
        <v>46575</v>
      </c>
      <c r="C2783" s="67" t="str">
        <f t="shared" si="92"/>
        <v>mercredi</v>
      </c>
    </row>
    <row r="2784" spans="1:8" thickBot="1">
      <c r="A2784" s="80"/>
      <c r="B2784" s="60">
        <f t="shared" si="91"/>
        <v>46576</v>
      </c>
      <c r="C2784" s="67" t="str">
        <f t="shared" si="92"/>
        <v>jeudi</v>
      </c>
    </row>
    <row r="2785" spans="1:8" thickBot="1">
      <c r="A2785" s="80"/>
      <c r="B2785" s="60">
        <f t="shared" si="91"/>
        <v>46577</v>
      </c>
      <c r="C2785" s="67" t="str">
        <f t="shared" si="92"/>
        <v>vendredi</v>
      </c>
    </row>
    <row r="2786" spans="1:8" thickBot="1">
      <c r="A2786" s="80"/>
      <c r="B2786" s="60">
        <f t="shared" si="91"/>
        <v>46578</v>
      </c>
      <c r="C2786" s="67" t="str">
        <f t="shared" si="92"/>
        <v>samedi</v>
      </c>
    </row>
    <row r="2787" spans="1:8" s="63" customFormat="1" thickBot="1">
      <c r="A2787" s="80"/>
      <c r="B2787" s="62">
        <f t="shared" si="91"/>
        <v>46579</v>
      </c>
      <c r="C2787" s="68" t="str">
        <f t="shared" si="92"/>
        <v>dimanche</v>
      </c>
      <c r="F2787" s="85"/>
      <c r="G2787" s="85"/>
      <c r="H2787" s="82"/>
    </row>
    <row r="2788" spans="1:8" ht="16.5" thickTop="1" thickBot="1">
      <c r="A2788" s="80"/>
      <c r="B2788" s="64">
        <f t="shared" si="91"/>
        <v>46580</v>
      </c>
      <c r="C2788" s="66" t="str">
        <f t="shared" si="92"/>
        <v>lundi</v>
      </c>
    </row>
    <row r="2789" spans="1:8" thickBot="1">
      <c r="A2789" s="80"/>
      <c r="B2789" s="60">
        <f t="shared" si="91"/>
        <v>46581</v>
      </c>
      <c r="C2789" s="67" t="str">
        <f t="shared" si="92"/>
        <v>mardi</v>
      </c>
    </row>
    <row r="2790" spans="1:8" thickBot="1">
      <c r="A2790" s="80"/>
      <c r="B2790" s="60">
        <f t="shared" si="91"/>
        <v>46582</v>
      </c>
      <c r="C2790" s="67" t="str">
        <f t="shared" si="92"/>
        <v>mercredi</v>
      </c>
    </row>
    <row r="2791" spans="1:8" thickBot="1">
      <c r="A2791" s="80"/>
      <c r="B2791" s="60">
        <f t="shared" si="91"/>
        <v>46583</v>
      </c>
      <c r="C2791" s="67" t="str">
        <f t="shared" si="92"/>
        <v>jeudi</v>
      </c>
    </row>
    <row r="2792" spans="1:8" thickBot="1">
      <c r="A2792" s="80"/>
      <c r="B2792" s="60">
        <f t="shared" si="91"/>
        <v>46584</v>
      </c>
      <c r="C2792" s="67" t="str">
        <f t="shared" si="92"/>
        <v>vendredi</v>
      </c>
    </row>
    <row r="2793" spans="1:8" thickBot="1">
      <c r="A2793" s="80"/>
      <c r="B2793" s="60">
        <f t="shared" si="91"/>
        <v>46585</v>
      </c>
      <c r="C2793" s="67" t="str">
        <f t="shared" si="92"/>
        <v>samedi</v>
      </c>
    </row>
    <row r="2794" spans="1:8" thickBot="1">
      <c r="A2794" s="80"/>
      <c r="B2794" s="60">
        <f t="shared" si="91"/>
        <v>46586</v>
      </c>
      <c r="C2794" s="67" t="str">
        <f t="shared" si="92"/>
        <v>dimanche</v>
      </c>
    </row>
    <row r="2795" spans="1:8" thickBot="1">
      <c r="A2795" s="80"/>
      <c r="B2795" s="60">
        <f t="shared" si="91"/>
        <v>46587</v>
      </c>
      <c r="C2795" s="67" t="str">
        <f t="shared" si="92"/>
        <v>lundi</v>
      </c>
    </row>
    <row r="2796" spans="1:8" thickBot="1">
      <c r="A2796" s="80"/>
      <c r="B2796" s="60">
        <f t="shared" si="91"/>
        <v>46588</v>
      </c>
      <c r="C2796" s="67" t="str">
        <f t="shared" si="92"/>
        <v>mardi</v>
      </c>
    </row>
    <row r="2797" spans="1:8" thickBot="1">
      <c r="A2797" s="80"/>
      <c r="B2797" s="60">
        <f t="shared" si="91"/>
        <v>46589</v>
      </c>
      <c r="C2797" s="67" t="str">
        <f t="shared" si="92"/>
        <v>mercredi</v>
      </c>
    </row>
    <row r="2798" spans="1:8" thickBot="1">
      <c r="A2798" s="80"/>
      <c r="B2798" s="60">
        <f t="shared" si="91"/>
        <v>46590</v>
      </c>
      <c r="C2798" s="67" t="str">
        <f t="shared" si="92"/>
        <v>jeudi</v>
      </c>
    </row>
    <row r="2799" spans="1:8" thickBot="1">
      <c r="A2799" s="80"/>
      <c r="B2799" s="60">
        <f t="shared" si="91"/>
        <v>46591</v>
      </c>
      <c r="C2799" s="67" t="str">
        <f t="shared" si="92"/>
        <v>vendredi</v>
      </c>
    </row>
    <row r="2800" spans="1:8" thickBot="1">
      <c r="A2800" s="80"/>
      <c r="B2800" s="60">
        <f t="shared" si="91"/>
        <v>46592</v>
      </c>
      <c r="C2800" s="67" t="str">
        <f t="shared" si="92"/>
        <v>samedi</v>
      </c>
    </row>
    <row r="2801" spans="1:8" s="63" customFormat="1" thickBot="1">
      <c r="A2801" s="80"/>
      <c r="B2801" s="62">
        <f t="shared" si="91"/>
        <v>46593</v>
      </c>
      <c r="C2801" s="68" t="str">
        <f t="shared" si="92"/>
        <v>dimanche</v>
      </c>
      <c r="F2801" s="85"/>
      <c r="G2801" s="85"/>
      <c r="H2801" s="82"/>
    </row>
    <row r="2802" spans="1:8" ht="16.5" thickTop="1" thickBot="1">
      <c r="A2802" s="80"/>
      <c r="B2802" s="64">
        <f t="shared" si="91"/>
        <v>46594</v>
      </c>
      <c r="C2802" s="66" t="str">
        <f t="shared" si="92"/>
        <v>lundi</v>
      </c>
    </row>
    <row r="2803" spans="1:8" thickBot="1">
      <c r="A2803" s="80"/>
      <c r="B2803" s="60">
        <f t="shared" si="91"/>
        <v>46595</v>
      </c>
      <c r="C2803" s="67" t="str">
        <f t="shared" si="92"/>
        <v>mardi</v>
      </c>
    </row>
    <row r="2804" spans="1:8" thickBot="1">
      <c r="A2804" s="80"/>
      <c r="B2804" s="60">
        <f t="shared" si="91"/>
        <v>46596</v>
      </c>
      <c r="C2804" s="67" t="str">
        <f t="shared" si="92"/>
        <v>mercredi</v>
      </c>
    </row>
    <row r="2805" spans="1:8" thickBot="1">
      <c r="A2805" s="80"/>
      <c r="B2805" s="60">
        <f t="shared" si="91"/>
        <v>46597</v>
      </c>
      <c r="C2805" s="67" t="str">
        <f t="shared" si="92"/>
        <v>jeudi</v>
      </c>
    </row>
    <row r="2806" spans="1:8" thickBot="1">
      <c r="A2806" s="80"/>
      <c r="B2806" s="60">
        <f t="shared" si="91"/>
        <v>46598</v>
      </c>
      <c r="C2806" s="67" t="str">
        <f t="shared" si="92"/>
        <v>vendredi</v>
      </c>
    </row>
    <row r="2807" spans="1:8" thickBot="1">
      <c r="A2807" s="80"/>
      <c r="B2807" s="60">
        <f t="shared" si="91"/>
        <v>46599</v>
      </c>
      <c r="C2807" s="67" t="str">
        <f t="shared" si="92"/>
        <v>samedi</v>
      </c>
    </row>
    <row r="2808" spans="1:8" thickBot="1">
      <c r="A2808" s="80"/>
      <c r="B2808" s="60">
        <f t="shared" si="91"/>
        <v>46600</v>
      </c>
      <c r="C2808" s="67" t="str">
        <f t="shared" si="92"/>
        <v>dimanche</v>
      </c>
    </row>
    <row r="2809" spans="1:8" thickBot="1">
      <c r="A2809" s="80"/>
      <c r="B2809" s="60">
        <f t="shared" si="91"/>
        <v>46601</v>
      </c>
      <c r="C2809" s="67" t="str">
        <f t="shared" si="92"/>
        <v>lundi</v>
      </c>
    </row>
    <row r="2810" spans="1:8" thickBot="1">
      <c r="A2810" s="80"/>
      <c r="B2810" s="60">
        <f t="shared" si="91"/>
        <v>46602</v>
      </c>
      <c r="C2810" s="67" t="str">
        <f t="shared" si="92"/>
        <v>mardi</v>
      </c>
    </row>
    <row r="2811" spans="1:8" thickBot="1">
      <c r="A2811" s="80"/>
      <c r="B2811" s="60">
        <f t="shared" si="91"/>
        <v>46603</v>
      </c>
      <c r="C2811" s="67" t="str">
        <f t="shared" si="92"/>
        <v>mercredi</v>
      </c>
    </row>
    <row r="2812" spans="1:8" thickBot="1">
      <c r="A2812" s="80"/>
      <c r="B2812" s="60">
        <f t="shared" si="91"/>
        <v>46604</v>
      </c>
      <c r="C2812" s="67" t="str">
        <f t="shared" si="92"/>
        <v>jeudi</v>
      </c>
    </row>
    <row r="2813" spans="1:8" thickBot="1">
      <c r="A2813" s="80"/>
      <c r="B2813" s="60">
        <f t="shared" si="91"/>
        <v>46605</v>
      </c>
      <c r="C2813" s="67" t="str">
        <f t="shared" si="92"/>
        <v>vendredi</v>
      </c>
    </row>
    <row r="2814" spans="1:8" thickBot="1">
      <c r="A2814" s="80"/>
      <c r="B2814" s="60">
        <f t="shared" si="91"/>
        <v>46606</v>
      </c>
      <c r="C2814" s="67" t="str">
        <f t="shared" si="92"/>
        <v>samedi</v>
      </c>
    </row>
    <row r="2815" spans="1:8" s="63" customFormat="1" thickBot="1">
      <c r="A2815" s="80"/>
      <c r="B2815" s="62">
        <f t="shared" si="91"/>
        <v>46607</v>
      </c>
      <c r="C2815" s="68" t="str">
        <f t="shared" si="92"/>
        <v>dimanche</v>
      </c>
      <c r="F2815" s="85"/>
      <c r="G2815" s="85"/>
      <c r="H2815" s="82"/>
    </row>
    <row r="2816" spans="1:8" ht="16.5" thickTop="1" thickBot="1">
      <c r="A2816" s="80"/>
      <c r="B2816" s="64">
        <f t="shared" si="91"/>
        <v>46608</v>
      </c>
      <c r="C2816" s="66" t="str">
        <f t="shared" si="92"/>
        <v>lundi</v>
      </c>
    </row>
    <row r="2817" spans="1:8" thickBot="1">
      <c r="A2817" s="80"/>
      <c r="B2817" s="60">
        <f t="shared" si="91"/>
        <v>46609</v>
      </c>
      <c r="C2817" s="67" t="str">
        <f t="shared" si="92"/>
        <v>mardi</v>
      </c>
    </row>
    <row r="2818" spans="1:8" thickBot="1">
      <c r="A2818" s="80"/>
      <c r="B2818" s="60">
        <f t="shared" si="91"/>
        <v>46610</v>
      </c>
      <c r="C2818" s="67" t="str">
        <f t="shared" si="92"/>
        <v>mercredi</v>
      </c>
    </row>
    <row r="2819" spans="1:8" thickBot="1">
      <c r="A2819" s="80"/>
      <c r="B2819" s="60">
        <f t="shared" si="91"/>
        <v>46611</v>
      </c>
      <c r="C2819" s="67" t="str">
        <f t="shared" si="92"/>
        <v>jeudi</v>
      </c>
    </row>
    <row r="2820" spans="1:8" thickBot="1">
      <c r="A2820" s="80"/>
      <c r="B2820" s="60">
        <f t="shared" ref="B2820:B2883" si="93">IF(B2819="","",B2819+1)</f>
        <v>46612</v>
      </c>
      <c r="C2820" s="67" t="str">
        <f t="shared" si="92"/>
        <v>vendredi</v>
      </c>
    </row>
    <row r="2821" spans="1:8" thickBot="1">
      <c r="A2821" s="80"/>
      <c r="B2821" s="60">
        <f t="shared" si="93"/>
        <v>46613</v>
      </c>
      <c r="C2821" s="67" t="str">
        <f t="shared" si="92"/>
        <v>samedi</v>
      </c>
    </row>
    <row r="2822" spans="1:8" thickBot="1">
      <c r="A2822" s="80"/>
      <c r="B2822" s="60">
        <f t="shared" si="93"/>
        <v>46614</v>
      </c>
      <c r="C2822" s="67" t="str">
        <f t="shared" si="92"/>
        <v>dimanche</v>
      </c>
    </row>
    <row r="2823" spans="1:8" thickBot="1">
      <c r="A2823" s="80"/>
      <c r="B2823" s="60">
        <f t="shared" si="93"/>
        <v>46615</v>
      </c>
      <c r="C2823" s="67" t="str">
        <f t="shared" si="92"/>
        <v>lundi</v>
      </c>
    </row>
    <row r="2824" spans="1:8" thickBot="1">
      <c r="A2824" s="80"/>
      <c r="B2824" s="60">
        <f t="shared" si="93"/>
        <v>46616</v>
      </c>
      <c r="C2824" s="67" t="str">
        <f t="shared" si="92"/>
        <v>mardi</v>
      </c>
    </row>
    <row r="2825" spans="1:8" thickBot="1">
      <c r="A2825" s="80"/>
      <c r="B2825" s="60">
        <f t="shared" si="93"/>
        <v>46617</v>
      </c>
      <c r="C2825" s="67" t="str">
        <f t="shared" si="92"/>
        <v>mercredi</v>
      </c>
    </row>
    <row r="2826" spans="1:8" thickBot="1">
      <c r="A2826" s="80"/>
      <c r="B2826" s="60">
        <f t="shared" si="93"/>
        <v>46618</v>
      </c>
      <c r="C2826" s="67" t="str">
        <f t="shared" si="92"/>
        <v>jeudi</v>
      </c>
    </row>
    <row r="2827" spans="1:8" thickBot="1">
      <c r="A2827" s="80"/>
      <c r="B2827" s="60">
        <f t="shared" si="93"/>
        <v>46619</v>
      </c>
      <c r="C2827" s="67" t="str">
        <f t="shared" si="92"/>
        <v>vendredi</v>
      </c>
    </row>
    <row r="2828" spans="1:8" thickBot="1">
      <c r="A2828" s="80"/>
      <c r="B2828" s="60">
        <f t="shared" si="93"/>
        <v>46620</v>
      </c>
      <c r="C2828" s="67" t="str">
        <f t="shared" si="92"/>
        <v>samedi</v>
      </c>
    </row>
    <row r="2829" spans="1:8" s="63" customFormat="1" thickBot="1">
      <c r="A2829" s="80"/>
      <c r="B2829" s="62">
        <f t="shared" si="93"/>
        <v>46621</v>
      </c>
      <c r="C2829" s="68" t="str">
        <f t="shared" si="92"/>
        <v>dimanche</v>
      </c>
      <c r="F2829" s="85"/>
      <c r="G2829" s="85"/>
      <c r="H2829" s="82"/>
    </row>
    <row r="2830" spans="1:8" ht="16.5" thickTop="1" thickBot="1">
      <c r="A2830" s="80"/>
      <c r="B2830" s="64">
        <f t="shared" si="93"/>
        <v>46622</v>
      </c>
      <c r="C2830" s="66" t="str">
        <f t="shared" si="92"/>
        <v>lundi</v>
      </c>
    </row>
    <row r="2831" spans="1:8" thickBot="1">
      <c r="A2831" s="80"/>
      <c r="B2831" s="60">
        <f t="shared" si="93"/>
        <v>46623</v>
      </c>
      <c r="C2831" s="67" t="str">
        <f t="shared" si="92"/>
        <v>mardi</v>
      </c>
    </row>
    <row r="2832" spans="1:8" thickBot="1">
      <c r="A2832" s="80"/>
      <c r="B2832" s="60">
        <f t="shared" si="93"/>
        <v>46624</v>
      </c>
      <c r="C2832" s="67" t="str">
        <f t="shared" si="92"/>
        <v>mercredi</v>
      </c>
    </row>
    <row r="2833" spans="1:8" thickBot="1">
      <c r="A2833" s="80"/>
      <c r="B2833" s="60">
        <f t="shared" si="93"/>
        <v>46625</v>
      </c>
      <c r="C2833" s="67" t="str">
        <f t="shared" si="92"/>
        <v>jeudi</v>
      </c>
    </row>
    <row r="2834" spans="1:8" thickBot="1">
      <c r="A2834" s="80"/>
      <c r="B2834" s="60">
        <f t="shared" si="93"/>
        <v>46626</v>
      </c>
      <c r="C2834" s="67" t="str">
        <f t="shared" si="92"/>
        <v>vendredi</v>
      </c>
    </row>
    <row r="2835" spans="1:8" thickBot="1">
      <c r="A2835" s="80"/>
      <c r="B2835" s="60">
        <f t="shared" si="93"/>
        <v>46627</v>
      </c>
      <c r="C2835" s="67" t="str">
        <f t="shared" si="92"/>
        <v>samedi</v>
      </c>
    </row>
    <row r="2836" spans="1:8" thickBot="1">
      <c r="A2836" s="80"/>
      <c r="B2836" s="60">
        <f t="shared" si="93"/>
        <v>46628</v>
      </c>
      <c r="C2836" s="67" t="str">
        <f t="shared" si="92"/>
        <v>dimanche</v>
      </c>
    </row>
    <row r="2837" spans="1:8" thickBot="1">
      <c r="A2837" s="80"/>
      <c r="B2837" s="60">
        <f t="shared" si="93"/>
        <v>46629</v>
      </c>
      <c r="C2837" s="67" t="str">
        <f t="shared" si="92"/>
        <v>lundi</v>
      </c>
    </row>
    <row r="2838" spans="1:8" thickBot="1">
      <c r="A2838" s="80"/>
      <c r="B2838" s="60">
        <f t="shared" si="93"/>
        <v>46630</v>
      </c>
      <c r="C2838" s="67" t="str">
        <f t="shared" si="92"/>
        <v>mardi</v>
      </c>
    </row>
    <row r="2839" spans="1:8" thickBot="1">
      <c r="A2839" s="80"/>
      <c r="B2839" s="60">
        <f t="shared" si="93"/>
        <v>46631</v>
      </c>
      <c r="C2839" s="67" t="str">
        <f t="shared" si="92"/>
        <v>mercredi</v>
      </c>
    </row>
    <row r="2840" spans="1:8" thickBot="1">
      <c r="A2840" s="80"/>
      <c r="B2840" s="60">
        <f t="shared" si="93"/>
        <v>46632</v>
      </c>
      <c r="C2840" s="67" t="str">
        <f t="shared" si="92"/>
        <v>jeudi</v>
      </c>
    </row>
    <row r="2841" spans="1:8" thickBot="1">
      <c r="A2841" s="80"/>
      <c r="B2841" s="60">
        <f t="shared" si="93"/>
        <v>46633</v>
      </c>
      <c r="C2841" s="67" t="str">
        <f t="shared" si="92"/>
        <v>vendredi</v>
      </c>
    </row>
    <row r="2842" spans="1:8" thickBot="1">
      <c r="A2842" s="80"/>
      <c r="B2842" s="60">
        <f t="shared" si="93"/>
        <v>46634</v>
      </c>
      <c r="C2842" s="67" t="str">
        <f t="shared" si="92"/>
        <v>samedi</v>
      </c>
    </row>
    <row r="2843" spans="1:8" s="63" customFormat="1" thickBot="1">
      <c r="A2843" s="80"/>
      <c r="B2843" s="62">
        <f t="shared" si="93"/>
        <v>46635</v>
      </c>
      <c r="C2843" s="68" t="str">
        <f t="shared" si="92"/>
        <v>dimanche</v>
      </c>
      <c r="F2843" s="85"/>
      <c r="G2843" s="85"/>
      <c r="H2843" s="82"/>
    </row>
    <row r="2844" spans="1:8" ht="16.5" thickTop="1" thickBot="1">
      <c r="A2844" s="80"/>
      <c r="B2844" s="64">
        <f t="shared" si="93"/>
        <v>46636</v>
      </c>
      <c r="C2844" s="66" t="str">
        <f t="shared" si="92"/>
        <v>lundi</v>
      </c>
    </row>
    <row r="2845" spans="1:8" thickBot="1">
      <c r="A2845" s="80"/>
      <c r="B2845" s="60">
        <f t="shared" si="93"/>
        <v>46637</v>
      </c>
      <c r="C2845" s="67" t="str">
        <f t="shared" si="92"/>
        <v>mardi</v>
      </c>
    </row>
    <row r="2846" spans="1:8" thickBot="1">
      <c r="A2846" s="80"/>
      <c r="B2846" s="60">
        <f t="shared" si="93"/>
        <v>46638</v>
      </c>
      <c r="C2846" s="67" t="str">
        <f t="shared" ref="C2846:C2909" si="94">IF(B2846="","",TEXT(B2846,"jjjj"))</f>
        <v>mercredi</v>
      </c>
    </row>
    <row r="2847" spans="1:8" thickBot="1">
      <c r="A2847" s="80"/>
      <c r="B2847" s="60">
        <f t="shared" si="93"/>
        <v>46639</v>
      </c>
      <c r="C2847" s="67" t="str">
        <f t="shared" si="94"/>
        <v>jeudi</v>
      </c>
    </row>
    <row r="2848" spans="1:8" thickBot="1">
      <c r="A2848" s="80"/>
      <c r="B2848" s="60">
        <f t="shared" si="93"/>
        <v>46640</v>
      </c>
      <c r="C2848" s="67" t="str">
        <f t="shared" si="94"/>
        <v>vendredi</v>
      </c>
    </row>
    <row r="2849" spans="1:8" thickBot="1">
      <c r="A2849" s="80"/>
      <c r="B2849" s="60">
        <f t="shared" si="93"/>
        <v>46641</v>
      </c>
      <c r="C2849" s="67" t="str">
        <f t="shared" si="94"/>
        <v>samedi</v>
      </c>
    </row>
    <row r="2850" spans="1:8" thickBot="1">
      <c r="A2850" s="80"/>
      <c r="B2850" s="60">
        <f t="shared" si="93"/>
        <v>46642</v>
      </c>
      <c r="C2850" s="67" t="str">
        <f t="shared" si="94"/>
        <v>dimanche</v>
      </c>
    </row>
    <row r="2851" spans="1:8" thickBot="1">
      <c r="A2851" s="80"/>
      <c r="B2851" s="60">
        <f t="shared" si="93"/>
        <v>46643</v>
      </c>
      <c r="C2851" s="67" t="str">
        <f t="shared" si="94"/>
        <v>lundi</v>
      </c>
    </row>
    <row r="2852" spans="1:8" thickBot="1">
      <c r="A2852" s="80"/>
      <c r="B2852" s="60">
        <f t="shared" si="93"/>
        <v>46644</v>
      </c>
      <c r="C2852" s="67" t="str">
        <f t="shared" si="94"/>
        <v>mardi</v>
      </c>
    </row>
    <row r="2853" spans="1:8" thickBot="1">
      <c r="A2853" s="80"/>
      <c r="B2853" s="60">
        <f t="shared" si="93"/>
        <v>46645</v>
      </c>
      <c r="C2853" s="67" t="str">
        <f t="shared" si="94"/>
        <v>mercredi</v>
      </c>
    </row>
    <row r="2854" spans="1:8" thickBot="1">
      <c r="A2854" s="80"/>
      <c r="B2854" s="60">
        <f t="shared" si="93"/>
        <v>46646</v>
      </c>
      <c r="C2854" s="67" t="str">
        <f t="shared" si="94"/>
        <v>jeudi</v>
      </c>
    </row>
    <row r="2855" spans="1:8" thickBot="1">
      <c r="A2855" s="80"/>
      <c r="B2855" s="60">
        <f t="shared" si="93"/>
        <v>46647</v>
      </c>
      <c r="C2855" s="67" t="str">
        <f t="shared" si="94"/>
        <v>vendredi</v>
      </c>
    </row>
    <row r="2856" spans="1:8" thickBot="1">
      <c r="A2856" s="80"/>
      <c r="B2856" s="60">
        <f t="shared" si="93"/>
        <v>46648</v>
      </c>
      <c r="C2856" s="67" t="str">
        <f t="shared" si="94"/>
        <v>samedi</v>
      </c>
    </row>
    <row r="2857" spans="1:8" s="63" customFormat="1" thickBot="1">
      <c r="A2857" s="80"/>
      <c r="B2857" s="62">
        <f t="shared" si="93"/>
        <v>46649</v>
      </c>
      <c r="C2857" s="68" t="str">
        <f t="shared" si="94"/>
        <v>dimanche</v>
      </c>
      <c r="F2857" s="85"/>
      <c r="G2857" s="85"/>
      <c r="H2857" s="82"/>
    </row>
    <row r="2858" spans="1:8" ht="16.5" thickTop="1" thickBot="1">
      <c r="A2858" s="80"/>
      <c r="B2858" s="64">
        <f t="shared" si="93"/>
        <v>46650</v>
      </c>
      <c r="C2858" s="66" t="str">
        <f t="shared" si="94"/>
        <v>lundi</v>
      </c>
    </row>
    <row r="2859" spans="1:8" thickBot="1">
      <c r="A2859" s="80"/>
      <c r="B2859" s="60">
        <f t="shared" si="93"/>
        <v>46651</v>
      </c>
      <c r="C2859" s="67" t="str">
        <f t="shared" si="94"/>
        <v>mardi</v>
      </c>
    </row>
    <row r="2860" spans="1:8" thickBot="1">
      <c r="A2860" s="80"/>
      <c r="B2860" s="60">
        <f t="shared" si="93"/>
        <v>46652</v>
      </c>
      <c r="C2860" s="67" t="str">
        <f t="shared" si="94"/>
        <v>mercredi</v>
      </c>
    </row>
    <row r="2861" spans="1:8" thickBot="1">
      <c r="A2861" s="80"/>
      <c r="B2861" s="60">
        <f t="shared" si="93"/>
        <v>46653</v>
      </c>
      <c r="C2861" s="67" t="str">
        <f t="shared" si="94"/>
        <v>jeudi</v>
      </c>
    </row>
    <row r="2862" spans="1:8" thickBot="1">
      <c r="A2862" s="80"/>
      <c r="B2862" s="60">
        <f t="shared" si="93"/>
        <v>46654</v>
      </c>
      <c r="C2862" s="67" t="str">
        <f t="shared" si="94"/>
        <v>vendredi</v>
      </c>
    </row>
    <row r="2863" spans="1:8" thickBot="1">
      <c r="A2863" s="80"/>
      <c r="B2863" s="60">
        <f t="shared" si="93"/>
        <v>46655</v>
      </c>
      <c r="C2863" s="67" t="str">
        <f t="shared" si="94"/>
        <v>samedi</v>
      </c>
    </row>
    <row r="2864" spans="1:8" thickBot="1">
      <c r="A2864" s="80"/>
      <c r="B2864" s="60">
        <f t="shared" si="93"/>
        <v>46656</v>
      </c>
      <c r="C2864" s="67" t="str">
        <f t="shared" si="94"/>
        <v>dimanche</v>
      </c>
    </row>
    <row r="2865" spans="1:8" thickBot="1">
      <c r="A2865" s="80"/>
      <c r="B2865" s="60">
        <f t="shared" si="93"/>
        <v>46657</v>
      </c>
      <c r="C2865" s="67" t="str">
        <f t="shared" si="94"/>
        <v>lundi</v>
      </c>
    </row>
    <row r="2866" spans="1:8" thickBot="1">
      <c r="A2866" s="80"/>
      <c r="B2866" s="60">
        <f t="shared" si="93"/>
        <v>46658</v>
      </c>
      <c r="C2866" s="67" t="str">
        <f t="shared" si="94"/>
        <v>mardi</v>
      </c>
    </row>
    <row r="2867" spans="1:8" thickBot="1">
      <c r="A2867" s="80"/>
      <c r="B2867" s="60">
        <f t="shared" si="93"/>
        <v>46659</v>
      </c>
      <c r="C2867" s="67" t="str">
        <f t="shared" si="94"/>
        <v>mercredi</v>
      </c>
    </row>
    <row r="2868" spans="1:8" thickBot="1">
      <c r="A2868" s="80"/>
      <c r="B2868" s="60">
        <f t="shared" si="93"/>
        <v>46660</v>
      </c>
      <c r="C2868" s="67" t="str">
        <f t="shared" si="94"/>
        <v>jeudi</v>
      </c>
    </row>
    <row r="2869" spans="1:8" thickBot="1">
      <c r="A2869" s="80"/>
      <c r="B2869" s="60">
        <f t="shared" si="93"/>
        <v>46661</v>
      </c>
      <c r="C2869" s="67" t="str">
        <f t="shared" si="94"/>
        <v>vendredi</v>
      </c>
    </row>
    <row r="2870" spans="1:8" thickBot="1">
      <c r="A2870" s="80"/>
      <c r="B2870" s="60">
        <f t="shared" si="93"/>
        <v>46662</v>
      </c>
      <c r="C2870" s="67" t="str">
        <f t="shared" si="94"/>
        <v>samedi</v>
      </c>
    </row>
    <row r="2871" spans="1:8" s="63" customFormat="1" thickBot="1">
      <c r="A2871" s="80"/>
      <c r="B2871" s="62">
        <f t="shared" si="93"/>
        <v>46663</v>
      </c>
      <c r="C2871" s="68" t="str">
        <f t="shared" si="94"/>
        <v>dimanche</v>
      </c>
      <c r="F2871" s="85"/>
      <c r="G2871" s="85"/>
      <c r="H2871" s="82"/>
    </row>
    <row r="2872" spans="1:8" ht="16.5" thickTop="1" thickBot="1">
      <c r="A2872" s="80"/>
      <c r="B2872" s="64">
        <f t="shared" si="93"/>
        <v>46664</v>
      </c>
      <c r="C2872" s="66" t="str">
        <f t="shared" si="94"/>
        <v>lundi</v>
      </c>
    </row>
    <row r="2873" spans="1:8" thickBot="1">
      <c r="A2873" s="80"/>
      <c r="B2873" s="60">
        <f t="shared" si="93"/>
        <v>46665</v>
      </c>
      <c r="C2873" s="67" t="str">
        <f t="shared" si="94"/>
        <v>mardi</v>
      </c>
    </row>
    <row r="2874" spans="1:8" thickBot="1">
      <c r="A2874" s="80"/>
      <c r="B2874" s="60">
        <f t="shared" si="93"/>
        <v>46666</v>
      </c>
      <c r="C2874" s="67" t="str">
        <f t="shared" si="94"/>
        <v>mercredi</v>
      </c>
    </row>
    <row r="2875" spans="1:8" thickBot="1">
      <c r="A2875" s="80"/>
      <c r="B2875" s="60">
        <f t="shared" si="93"/>
        <v>46667</v>
      </c>
      <c r="C2875" s="67" t="str">
        <f t="shared" si="94"/>
        <v>jeudi</v>
      </c>
    </row>
    <row r="2876" spans="1:8" thickBot="1">
      <c r="A2876" s="80"/>
      <c r="B2876" s="60">
        <f t="shared" si="93"/>
        <v>46668</v>
      </c>
      <c r="C2876" s="67" t="str">
        <f t="shared" si="94"/>
        <v>vendredi</v>
      </c>
    </row>
    <row r="2877" spans="1:8" thickBot="1">
      <c r="A2877" s="80"/>
      <c r="B2877" s="60">
        <f t="shared" si="93"/>
        <v>46669</v>
      </c>
      <c r="C2877" s="67" t="str">
        <f t="shared" si="94"/>
        <v>samedi</v>
      </c>
    </row>
    <row r="2878" spans="1:8" thickBot="1">
      <c r="A2878" s="80"/>
      <c r="B2878" s="60">
        <f t="shared" si="93"/>
        <v>46670</v>
      </c>
      <c r="C2878" s="67" t="str">
        <f t="shared" si="94"/>
        <v>dimanche</v>
      </c>
    </row>
    <row r="2879" spans="1:8" thickBot="1">
      <c r="A2879" s="80"/>
      <c r="B2879" s="60">
        <f t="shared" si="93"/>
        <v>46671</v>
      </c>
      <c r="C2879" s="67" t="str">
        <f t="shared" si="94"/>
        <v>lundi</v>
      </c>
    </row>
    <row r="2880" spans="1:8" thickBot="1">
      <c r="A2880" s="80"/>
      <c r="B2880" s="60">
        <f t="shared" si="93"/>
        <v>46672</v>
      </c>
      <c r="C2880" s="67" t="str">
        <f t="shared" si="94"/>
        <v>mardi</v>
      </c>
    </row>
    <row r="2881" spans="1:8" thickBot="1">
      <c r="A2881" s="80"/>
      <c r="B2881" s="60">
        <f t="shared" si="93"/>
        <v>46673</v>
      </c>
      <c r="C2881" s="67" t="str">
        <f t="shared" si="94"/>
        <v>mercredi</v>
      </c>
    </row>
    <row r="2882" spans="1:8" thickBot="1">
      <c r="A2882" s="80"/>
      <c r="B2882" s="60">
        <f t="shared" si="93"/>
        <v>46674</v>
      </c>
      <c r="C2882" s="67" t="str">
        <f t="shared" si="94"/>
        <v>jeudi</v>
      </c>
    </row>
    <row r="2883" spans="1:8" thickBot="1">
      <c r="A2883" s="80"/>
      <c r="B2883" s="60">
        <f t="shared" si="93"/>
        <v>46675</v>
      </c>
      <c r="C2883" s="67" t="str">
        <f t="shared" si="94"/>
        <v>vendredi</v>
      </c>
    </row>
    <row r="2884" spans="1:8" thickBot="1">
      <c r="A2884" s="80"/>
      <c r="B2884" s="60">
        <f t="shared" ref="B2884:B2947" si="95">IF(B2883="","",B2883+1)</f>
        <v>46676</v>
      </c>
      <c r="C2884" s="67" t="str">
        <f t="shared" si="94"/>
        <v>samedi</v>
      </c>
    </row>
    <row r="2885" spans="1:8" s="63" customFormat="1" thickBot="1">
      <c r="A2885" s="80"/>
      <c r="B2885" s="62">
        <f t="shared" si="95"/>
        <v>46677</v>
      </c>
      <c r="C2885" s="68" t="str">
        <f t="shared" si="94"/>
        <v>dimanche</v>
      </c>
      <c r="F2885" s="85"/>
      <c r="G2885" s="85"/>
      <c r="H2885" s="82"/>
    </row>
    <row r="2886" spans="1:8" ht="16.5" thickTop="1" thickBot="1">
      <c r="A2886" s="80"/>
      <c r="B2886" s="64">
        <f t="shared" si="95"/>
        <v>46678</v>
      </c>
      <c r="C2886" s="66" t="str">
        <f t="shared" si="94"/>
        <v>lundi</v>
      </c>
    </row>
    <row r="2887" spans="1:8" thickBot="1">
      <c r="A2887" s="80"/>
      <c r="B2887" s="60">
        <f t="shared" si="95"/>
        <v>46679</v>
      </c>
      <c r="C2887" s="67" t="str">
        <f t="shared" si="94"/>
        <v>mardi</v>
      </c>
    </row>
    <row r="2888" spans="1:8" thickBot="1">
      <c r="A2888" s="80"/>
      <c r="B2888" s="60">
        <f t="shared" si="95"/>
        <v>46680</v>
      </c>
      <c r="C2888" s="67" t="str">
        <f t="shared" si="94"/>
        <v>mercredi</v>
      </c>
    </row>
    <row r="2889" spans="1:8" thickBot="1">
      <c r="A2889" s="80"/>
      <c r="B2889" s="60">
        <f t="shared" si="95"/>
        <v>46681</v>
      </c>
      <c r="C2889" s="67" t="str">
        <f t="shared" si="94"/>
        <v>jeudi</v>
      </c>
    </row>
    <row r="2890" spans="1:8" thickBot="1">
      <c r="A2890" s="80"/>
      <c r="B2890" s="60">
        <f t="shared" si="95"/>
        <v>46682</v>
      </c>
      <c r="C2890" s="67" t="str">
        <f t="shared" si="94"/>
        <v>vendredi</v>
      </c>
    </row>
    <row r="2891" spans="1:8" thickBot="1">
      <c r="A2891" s="80"/>
      <c r="B2891" s="60">
        <f t="shared" si="95"/>
        <v>46683</v>
      </c>
      <c r="C2891" s="67" t="str">
        <f t="shared" si="94"/>
        <v>samedi</v>
      </c>
    </row>
    <row r="2892" spans="1:8" thickBot="1">
      <c r="A2892" s="80"/>
      <c r="B2892" s="60">
        <f t="shared" si="95"/>
        <v>46684</v>
      </c>
      <c r="C2892" s="67" t="str">
        <f t="shared" si="94"/>
        <v>dimanche</v>
      </c>
    </row>
    <row r="2893" spans="1:8" thickBot="1">
      <c r="A2893" s="80"/>
      <c r="B2893" s="60">
        <f t="shared" si="95"/>
        <v>46685</v>
      </c>
      <c r="C2893" s="67" t="str">
        <f t="shared" si="94"/>
        <v>lundi</v>
      </c>
    </row>
    <row r="2894" spans="1:8" thickBot="1">
      <c r="A2894" s="80"/>
      <c r="B2894" s="60">
        <f t="shared" si="95"/>
        <v>46686</v>
      </c>
      <c r="C2894" s="67" t="str">
        <f t="shared" si="94"/>
        <v>mardi</v>
      </c>
    </row>
    <row r="2895" spans="1:8" thickBot="1">
      <c r="A2895" s="80"/>
      <c r="B2895" s="60">
        <f t="shared" si="95"/>
        <v>46687</v>
      </c>
      <c r="C2895" s="67" t="str">
        <f t="shared" si="94"/>
        <v>mercredi</v>
      </c>
    </row>
    <row r="2896" spans="1:8" thickBot="1">
      <c r="A2896" s="80"/>
      <c r="B2896" s="60">
        <f t="shared" si="95"/>
        <v>46688</v>
      </c>
      <c r="C2896" s="67" t="str">
        <f t="shared" si="94"/>
        <v>jeudi</v>
      </c>
    </row>
    <row r="2897" spans="1:8" thickBot="1">
      <c r="A2897" s="80"/>
      <c r="B2897" s="60">
        <f t="shared" si="95"/>
        <v>46689</v>
      </c>
      <c r="C2897" s="67" t="str">
        <f t="shared" si="94"/>
        <v>vendredi</v>
      </c>
    </row>
    <row r="2898" spans="1:8" thickBot="1">
      <c r="A2898" s="80"/>
      <c r="B2898" s="60">
        <f t="shared" si="95"/>
        <v>46690</v>
      </c>
      <c r="C2898" s="67" t="str">
        <f t="shared" si="94"/>
        <v>samedi</v>
      </c>
    </row>
    <row r="2899" spans="1:8" s="63" customFormat="1" thickBot="1">
      <c r="A2899" s="80"/>
      <c r="B2899" s="62">
        <f t="shared" si="95"/>
        <v>46691</v>
      </c>
      <c r="C2899" s="68" t="str">
        <f t="shared" si="94"/>
        <v>dimanche</v>
      </c>
      <c r="F2899" s="85"/>
      <c r="G2899" s="85"/>
      <c r="H2899" s="82"/>
    </row>
    <row r="2900" spans="1:8" ht="16.5" thickTop="1" thickBot="1">
      <c r="A2900" s="80"/>
      <c r="B2900" s="64">
        <f t="shared" si="95"/>
        <v>46692</v>
      </c>
      <c r="C2900" s="66" t="str">
        <f t="shared" si="94"/>
        <v>lundi</v>
      </c>
    </row>
    <row r="2901" spans="1:8" thickBot="1">
      <c r="A2901" s="80"/>
      <c r="B2901" s="60">
        <f t="shared" si="95"/>
        <v>46693</v>
      </c>
      <c r="C2901" s="67" t="str">
        <f t="shared" si="94"/>
        <v>mardi</v>
      </c>
    </row>
    <row r="2902" spans="1:8" thickBot="1">
      <c r="A2902" s="80"/>
      <c r="B2902" s="60">
        <f t="shared" si="95"/>
        <v>46694</v>
      </c>
      <c r="C2902" s="67" t="str">
        <f t="shared" si="94"/>
        <v>mercredi</v>
      </c>
    </row>
    <row r="2903" spans="1:8" thickBot="1">
      <c r="A2903" s="80"/>
      <c r="B2903" s="60">
        <f t="shared" si="95"/>
        <v>46695</v>
      </c>
      <c r="C2903" s="67" t="str">
        <f t="shared" si="94"/>
        <v>jeudi</v>
      </c>
    </row>
    <row r="2904" spans="1:8" thickBot="1">
      <c r="A2904" s="80"/>
      <c r="B2904" s="60">
        <f t="shared" si="95"/>
        <v>46696</v>
      </c>
      <c r="C2904" s="67" t="str">
        <f t="shared" si="94"/>
        <v>vendredi</v>
      </c>
    </row>
    <row r="2905" spans="1:8" thickBot="1">
      <c r="A2905" s="80"/>
      <c r="B2905" s="60">
        <f t="shared" si="95"/>
        <v>46697</v>
      </c>
      <c r="C2905" s="67" t="str">
        <f t="shared" si="94"/>
        <v>samedi</v>
      </c>
    </row>
    <row r="2906" spans="1:8" thickBot="1">
      <c r="A2906" s="80"/>
      <c r="B2906" s="60">
        <f t="shared" si="95"/>
        <v>46698</v>
      </c>
      <c r="C2906" s="67" t="str">
        <f t="shared" si="94"/>
        <v>dimanche</v>
      </c>
    </row>
    <row r="2907" spans="1:8" thickBot="1">
      <c r="A2907" s="80"/>
      <c r="B2907" s="60">
        <f t="shared" si="95"/>
        <v>46699</v>
      </c>
      <c r="C2907" s="67" t="str">
        <f t="shared" si="94"/>
        <v>lundi</v>
      </c>
    </row>
    <row r="2908" spans="1:8" thickBot="1">
      <c r="A2908" s="80"/>
      <c r="B2908" s="60">
        <f t="shared" si="95"/>
        <v>46700</v>
      </c>
      <c r="C2908" s="67" t="str">
        <f t="shared" si="94"/>
        <v>mardi</v>
      </c>
    </row>
    <row r="2909" spans="1:8" thickBot="1">
      <c r="A2909" s="80"/>
      <c r="B2909" s="60">
        <f t="shared" si="95"/>
        <v>46701</v>
      </c>
      <c r="C2909" s="67" t="str">
        <f t="shared" si="94"/>
        <v>mercredi</v>
      </c>
    </row>
    <row r="2910" spans="1:8" thickBot="1">
      <c r="A2910" s="80"/>
      <c r="B2910" s="60">
        <f t="shared" si="95"/>
        <v>46702</v>
      </c>
      <c r="C2910" s="67" t="str">
        <f t="shared" ref="C2910:C2973" si="96">IF(B2910="","",TEXT(B2910,"jjjj"))</f>
        <v>jeudi</v>
      </c>
    </row>
    <row r="2911" spans="1:8" thickBot="1">
      <c r="A2911" s="80"/>
      <c r="B2911" s="60">
        <f t="shared" si="95"/>
        <v>46703</v>
      </c>
      <c r="C2911" s="67" t="str">
        <f t="shared" si="96"/>
        <v>vendredi</v>
      </c>
    </row>
    <row r="2912" spans="1:8" thickBot="1">
      <c r="A2912" s="80"/>
      <c r="B2912" s="60">
        <f t="shared" si="95"/>
        <v>46704</v>
      </c>
      <c r="C2912" s="67" t="str">
        <f t="shared" si="96"/>
        <v>samedi</v>
      </c>
    </row>
    <row r="2913" spans="1:8" s="63" customFormat="1" thickBot="1">
      <c r="A2913" s="80"/>
      <c r="B2913" s="62">
        <f t="shared" si="95"/>
        <v>46705</v>
      </c>
      <c r="C2913" s="68" t="str">
        <f t="shared" si="96"/>
        <v>dimanche</v>
      </c>
      <c r="F2913" s="85"/>
      <c r="G2913" s="85"/>
      <c r="H2913" s="82"/>
    </row>
    <row r="2914" spans="1:8" ht="16.5" thickTop="1" thickBot="1">
      <c r="A2914" s="80"/>
      <c r="B2914" s="64">
        <f t="shared" si="95"/>
        <v>46706</v>
      </c>
      <c r="C2914" s="66" t="str">
        <f t="shared" si="96"/>
        <v>lundi</v>
      </c>
    </row>
    <row r="2915" spans="1:8" thickBot="1">
      <c r="A2915" s="80"/>
      <c r="B2915" s="60">
        <f t="shared" si="95"/>
        <v>46707</v>
      </c>
      <c r="C2915" s="67" t="str">
        <f t="shared" si="96"/>
        <v>mardi</v>
      </c>
    </row>
    <row r="2916" spans="1:8" thickBot="1">
      <c r="A2916" s="80"/>
      <c r="B2916" s="60">
        <f t="shared" si="95"/>
        <v>46708</v>
      </c>
      <c r="C2916" s="67" t="str">
        <f t="shared" si="96"/>
        <v>mercredi</v>
      </c>
    </row>
    <row r="2917" spans="1:8" thickBot="1">
      <c r="A2917" s="80"/>
      <c r="B2917" s="60">
        <f t="shared" si="95"/>
        <v>46709</v>
      </c>
      <c r="C2917" s="67" t="str">
        <f t="shared" si="96"/>
        <v>jeudi</v>
      </c>
    </row>
    <row r="2918" spans="1:8" thickBot="1">
      <c r="A2918" s="80"/>
      <c r="B2918" s="60">
        <f t="shared" si="95"/>
        <v>46710</v>
      </c>
      <c r="C2918" s="67" t="str">
        <f t="shared" si="96"/>
        <v>vendredi</v>
      </c>
    </row>
    <row r="2919" spans="1:8" thickBot="1">
      <c r="A2919" s="80"/>
      <c r="B2919" s="60">
        <f t="shared" si="95"/>
        <v>46711</v>
      </c>
      <c r="C2919" s="67" t="str">
        <f t="shared" si="96"/>
        <v>samedi</v>
      </c>
    </row>
    <row r="2920" spans="1:8" thickBot="1">
      <c r="A2920" s="80"/>
      <c r="B2920" s="60">
        <f t="shared" si="95"/>
        <v>46712</v>
      </c>
      <c r="C2920" s="67" t="str">
        <f t="shared" si="96"/>
        <v>dimanche</v>
      </c>
    </row>
    <row r="2921" spans="1:8" thickBot="1">
      <c r="A2921" s="80"/>
      <c r="B2921" s="60">
        <f t="shared" si="95"/>
        <v>46713</v>
      </c>
      <c r="C2921" s="67" t="str">
        <f t="shared" si="96"/>
        <v>lundi</v>
      </c>
    </row>
    <row r="2922" spans="1:8" thickBot="1">
      <c r="A2922" s="80"/>
      <c r="B2922" s="60">
        <f t="shared" si="95"/>
        <v>46714</v>
      </c>
      <c r="C2922" s="67" t="str">
        <f t="shared" si="96"/>
        <v>mardi</v>
      </c>
    </row>
    <row r="2923" spans="1:8" thickBot="1">
      <c r="A2923" s="80"/>
      <c r="B2923" s="60">
        <f t="shared" si="95"/>
        <v>46715</v>
      </c>
      <c r="C2923" s="67" t="str">
        <f t="shared" si="96"/>
        <v>mercredi</v>
      </c>
    </row>
    <row r="2924" spans="1:8" thickBot="1">
      <c r="A2924" s="80"/>
      <c r="B2924" s="60">
        <f t="shared" si="95"/>
        <v>46716</v>
      </c>
      <c r="C2924" s="67" t="str">
        <f t="shared" si="96"/>
        <v>jeudi</v>
      </c>
    </row>
    <row r="2925" spans="1:8" thickBot="1">
      <c r="A2925" s="80"/>
      <c r="B2925" s="60">
        <f t="shared" si="95"/>
        <v>46717</v>
      </c>
      <c r="C2925" s="67" t="str">
        <f t="shared" si="96"/>
        <v>vendredi</v>
      </c>
    </row>
    <row r="2926" spans="1:8" thickBot="1">
      <c r="A2926" s="80"/>
      <c r="B2926" s="60">
        <f t="shared" si="95"/>
        <v>46718</v>
      </c>
      <c r="C2926" s="67" t="str">
        <f t="shared" si="96"/>
        <v>samedi</v>
      </c>
    </row>
    <row r="2927" spans="1:8" s="63" customFormat="1" thickBot="1">
      <c r="A2927" s="80"/>
      <c r="B2927" s="62">
        <f t="shared" si="95"/>
        <v>46719</v>
      </c>
      <c r="C2927" s="68" t="str">
        <f t="shared" si="96"/>
        <v>dimanche</v>
      </c>
      <c r="F2927" s="85"/>
      <c r="G2927" s="85"/>
      <c r="H2927" s="82"/>
    </row>
    <row r="2928" spans="1:8" ht="16.5" thickTop="1" thickBot="1">
      <c r="A2928" s="80"/>
      <c r="B2928" s="64">
        <f t="shared" si="95"/>
        <v>46720</v>
      </c>
      <c r="C2928" s="66" t="str">
        <f t="shared" si="96"/>
        <v>lundi</v>
      </c>
    </row>
    <row r="2929" spans="1:8" thickBot="1">
      <c r="A2929" s="80"/>
      <c r="B2929" s="60">
        <f t="shared" si="95"/>
        <v>46721</v>
      </c>
      <c r="C2929" s="67" t="str">
        <f t="shared" si="96"/>
        <v>mardi</v>
      </c>
    </row>
    <row r="2930" spans="1:8" thickBot="1">
      <c r="A2930" s="80"/>
      <c r="B2930" s="60">
        <f t="shared" si="95"/>
        <v>46722</v>
      </c>
      <c r="C2930" s="67" t="str">
        <f t="shared" si="96"/>
        <v>mercredi</v>
      </c>
    </row>
    <row r="2931" spans="1:8" thickBot="1">
      <c r="A2931" s="80"/>
      <c r="B2931" s="60">
        <f t="shared" si="95"/>
        <v>46723</v>
      </c>
      <c r="C2931" s="67" t="str">
        <f t="shared" si="96"/>
        <v>jeudi</v>
      </c>
    </row>
    <row r="2932" spans="1:8" thickBot="1">
      <c r="A2932" s="80"/>
      <c r="B2932" s="60">
        <f t="shared" si="95"/>
        <v>46724</v>
      </c>
      <c r="C2932" s="67" t="str">
        <f t="shared" si="96"/>
        <v>vendredi</v>
      </c>
    </row>
    <row r="2933" spans="1:8" thickBot="1">
      <c r="A2933" s="80"/>
      <c r="B2933" s="60">
        <f t="shared" si="95"/>
        <v>46725</v>
      </c>
      <c r="C2933" s="67" t="str">
        <f t="shared" si="96"/>
        <v>samedi</v>
      </c>
    </row>
    <row r="2934" spans="1:8" thickBot="1">
      <c r="A2934" s="80"/>
      <c r="B2934" s="60">
        <f t="shared" si="95"/>
        <v>46726</v>
      </c>
      <c r="C2934" s="67" t="str">
        <f t="shared" si="96"/>
        <v>dimanche</v>
      </c>
    </row>
    <row r="2935" spans="1:8" thickBot="1">
      <c r="A2935" s="80"/>
      <c r="B2935" s="60">
        <f t="shared" si="95"/>
        <v>46727</v>
      </c>
      <c r="C2935" s="67" t="str">
        <f t="shared" si="96"/>
        <v>lundi</v>
      </c>
    </row>
    <row r="2936" spans="1:8" thickBot="1">
      <c r="A2936" s="80"/>
      <c r="B2936" s="60">
        <f t="shared" si="95"/>
        <v>46728</v>
      </c>
      <c r="C2936" s="67" t="str">
        <f t="shared" si="96"/>
        <v>mardi</v>
      </c>
    </row>
    <row r="2937" spans="1:8" thickBot="1">
      <c r="A2937" s="80"/>
      <c r="B2937" s="60">
        <f t="shared" si="95"/>
        <v>46729</v>
      </c>
      <c r="C2937" s="67" t="str">
        <f t="shared" si="96"/>
        <v>mercredi</v>
      </c>
    </row>
    <row r="2938" spans="1:8" thickBot="1">
      <c r="A2938" s="80"/>
      <c r="B2938" s="60">
        <f t="shared" si="95"/>
        <v>46730</v>
      </c>
      <c r="C2938" s="67" t="str">
        <f t="shared" si="96"/>
        <v>jeudi</v>
      </c>
    </row>
    <row r="2939" spans="1:8" thickBot="1">
      <c r="A2939" s="80"/>
      <c r="B2939" s="60">
        <f t="shared" si="95"/>
        <v>46731</v>
      </c>
      <c r="C2939" s="67" t="str">
        <f t="shared" si="96"/>
        <v>vendredi</v>
      </c>
    </row>
    <row r="2940" spans="1:8" thickBot="1">
      <c r="A2940" s="80"/>
      <c r="B2940" s="60">
        <f t="shared" si="95"/>
        <v>46732</v>
      </c>
      <c r="C2940" s="67" t="str">
        <f t="shared" si="96"/>
        <v>samedi</v>
      </c>
    </row>
    <row r="2941" spans="1:8" s="63" customFormat="1" thickBot="1">
      <c r="A2941" s="80"/>
      <c r="B2941" s="62">
        <f t="shared" si="95"/>
        <v>46733</v>
      </c>
      <c r="C2941" s="68" t="str">
        <f t="shared" si="96"/>
        <v>dimanche</v>
      </c>
      <c r="F2941" s="85"/>
      <c r="G2941" s="85"/>
      <c r="H2941" s="82"/>
    </row>
    <row r="2942" spans="1:8" ht="16.5" thickTop="1" thickBot="1">
      <c r="A2942" s="80"/>
      <c r="B2942" s="64">
        <f t="shared" si="95"/>
        <v>46734</v>
      </c>
      <c r="C2942" s="66" t="str">
        <f t="shared" si="96"/>
        <v>lundi</v>
      </c>
    </row>
    <row r="2943" spans="1:8" thickBot="1">
      <c r="A2943" s="80"/>
      <c r="B2943" s="60">
        <f t="shared" si="95"/>
        <v>46735</v>
      </c>
      <c r="C2943" s="67" t="str">
        <f t="shared" si="96"/>
        <v>mardi</v>
      </c>
    </row>
    <row r="2944" spans="1:8" thickBot="1">
      <c r="A2944" s="80"/>
      <c r="B2944" s="60">
        <f t="shared" si="95"/>
        <v>46736</v>
      </c>
      <c r="C2944" s="67" t="str">
        <f t="shared" si="96"/>
        <v>mercredi</v>
      </c>
    </row>
    <row r="2945" spans="1:8" thickBot="1">
      <c r="A2945" s="80"/>
      <c r="B2945" s="60">
        <f t="shared" si="95"/>
        <v>46737</v>
      </c>
      <c r="C2945" s="67" t="str">
        <f t="shared" si="96"/>
        <v>jeudi</v>
      </c>
    </row>
    <row r="2946" spans="1:8" thickBot="1">
      <c r="A2946" s="80"/>
      <c r="B2946" s="60">
        <f t="shared" si="95"/>
        <v>46738</v>
      </c>
      <c r="C2946" s="67" t="str">
        <f t="shared" si="96"/>
        <v>vendredi</v>
      </c>
    </row>
    <row r="2947" spans="1:8" thickBot="1">
      <c r="A2947" s="80"/>
      <c r="B2947" s="60">
        <f t="shared" si="95"/>
        <v>46739</v>
      </c>
      <c r="C2947" s="67" t="str">
        <f t="shared" si="96"/>
        <v>samedi</v>
      </c>
    </row>
    <row r="2948" spans="1:8" thickBot="1">
      <c r="A2948" s="80"/>
      <c r="B2948" s="60">
        <f t="shared" ref="B2948:B3011" si="97">IF(B2947="","",B2947+1)</f>
        <v>46740</v>
      </c>
      <c r="C2948" s="67" t="str">
        <f t="shared" si="96"/>
        <v>dimanche</v>
      </c>
    </row>
    <row r="2949" spans="1:8" thickBot="1">
      <c r="A2949" s="80"/>
      <c r="B2949" s="60">
        <f t="shared" si="97"/>
        <v>46741</v>
      </c>
      <c r="C2949" s="67" t="str">
        <f t="shared" si="96"/>
        <v>lundi</v>
      </c>
    </row>
    <row r="2950" spans="1:8" thickBot="1">
      <c r="A2950" s="80"/>
      <c r="B2950" s="60">
        <f t="shared" si="97"/>
        <v>46742</v>
      </c>
      <c r="C2950" s="67" t="str">
        <f t="shared" si="96"/>
        <v>mardi</v>
      </c>
    </row>
    <row r="2951" spans="1:8" thickBot="1">
      <c r="A2951" s="80"/>
      <c r="B2951" s="60">
        <f t="shared" si="97"/>
        <v>46743</v>
      </c>
      <c r="C2951" s="67" t="str">
        <f t="shared" si="96"/>
        <v>mercredi</v>
      </c>
    </row>
    <row r="2952" spans="1:8" thickBot="1">
      <c r="A2952" s="80"/>
      <c r="B2952" s="60">
        <f t="shared" si="97"/>
        <v>46744</v>
      </c>
      <c r="C2952" s="67" t="str">
        <f t="shared" si="96"/>
        <v>jeudi</v>
      </c>
    </row>
    <row r="2953" spans="1:8" thickBot="1">
      <c r="A2953" s="80"/>
      <c r="B2953" s="60">
        <f t="shared" si="97"/>
        <v>46745</v>
      </c>
      <c r="C2953" s="67" t="str">
        <f t="shared" si="96"/>
        <v>vendredi</v>
      </c>
    </row>
    <row r="2954" spans="1:8" thickBot="1">
      <c r="A2954" s="80"/>
      <c r="B2954" s="60">
        <f t="shared" si="97"/>
        <v>46746</v>
      </c>
      <c r="C2954" s="67" t="str">
        <f t="shared" si="96"/>
        <v>samedi</v>
      </c>
    </row>
    <row r="2955" spans="1:8" s="63" customFormat="1" thickBot="1">
      <c r="A2955" s="80"/>
      <c r="B2955" s="62">
        <f t="shared" si="97"/>
        <v>46747</v>
      </c>
      <c r="C2955" s="68" t="str">
        <f t="shared" si="96"/>
        <v>dimanche</v>
      </c>
      <c r="F2955" s="85"/>
      <c r="G2955" s="85"/>
      <c r="H2955" s="82"/>
    </row>
    <row r="2956" spans="1:8" ht="16.5" thickTop="1" thickBot="1">
      <c r="A2956" s="80"/>
      <c r="B2956" s="64">
        <f t="shared" si="97"/>
        <v>46748</v>
      </c>
      <c r="C2956" s="66" t="str">
        <f t="shared" si="96"/>
        <v>lundi</v>
      </c>
    </row>
    <row r="2957" spans="1:8" thickBot="1">
      <c r="A2957" s="80"/>
      <c r="B2957" s="60">
        <f t="shared" si="97"/>
        <v>46749</v>
      </c>
      <c r="C2957" s="67" t="str">
        <f t="shared" si="96"/>
        <v>mardi</v>
      </c>
    </row>
    <row r="2958" spans="1:8" thickBot="1">
      <c r="A2958" s="80"/>
      <c r="B2958" s="60">
        <f t="shared" si="97"/>
        <v>46750</v>
      </c>
      <c r="C2958" s="67" t="str">
        <f t="shared" si="96"/>
        <v>mercredi</v>
      </c>
    </row>
    <row r="2959" spans="1:8" thickBot="1">
      <c r="A2959" s="80"/>
      <c r="B2959" s="60">
        <f t="shared" si="97"/>
        <v>46751</v>
      </c>
      <c r="C2959" s="67" t="str">
        <f t="shared" si="96"/>
        <v>jeudi</v>
      </c>
    </row>
    <row r="2960" spans="1:8" thickBot="1">
      <c r="A2960" s="80"/>
      <c r="B2960" s="60">
        <f t="shared" si="97"/>
        <v>46752</v>
      </c>
      <c r="C2960" s="67" t="str">
        <f t="shared" si="96"/>
        <v>vendredi</v>
      </c>
    </row>
    <row r="2961" spans="1:8" thickBot="1">
      <c r="A2961" s="80"/>
      <c r="B2961" s="60">
        <f t="shared" si="97"/>
        <v>46753</v>
      </c>
      <c r="C2961" s="67" t="str">
        <f t="shared" si="96"/>
        <v>samedi</v>
      </c>
    </row>
    <row r="2962" spans="1:8" thickBot="1">
      <c r="A2962" s="80"/>
      <c r="B2962" s="60">
        <f t="shared" si="97"/>
        <v>46754</v>
      </c>
      <c r="C2962" s="67" t="str">
        <f t="shared" si="96"/>
        <v>dimanche</v>
      </c>
    </row>
    <row r="2963" spans="1:8" thickBot="1">
      <c r="A2963" s="80"/>
      <c r="B2963" s="60">
        <f t="shared" si="97"/>
        <v>46755</v>
      </c>
      <c r="C2963" s="67" t="str">
        <f t="shared" si="96"/>
        <v>lundi</v>
      </c>
    </row>
    <row r="2964" spans="1:8" thickBot="1">
      <c r="A2964" s="80"/>
      <c r="B2964" s="60">
        <f t="shared" si="97"/>
        <v>46756</v>
      </c>
      <c r="C2964" s="67" t="str">
        <f t="shared" si="96"/>
        <v>mardi</v>
      </c>
    </row>
    <row r="2965" spans="1:8" thickBot="1">
      <c r="A2965" s="80"/>
      <c r="B2965" s="60">
        <f t="shared" si="97"/>
        <v>46757</v>
      </c>
      <c r="C2965" s="67" t="str">
        <f t="shared" si="96"/>
        <v>mercredi</v>
      </c>
    </row>
    <row r="2966" spans="1:8" thickBot="1">
      <c r="A2966" s="80"/>
      <c r="B2966" s="60">
        <f t="shared" si="97"/>
        <v>46758</v>
      </c>
      <c r="C2966" s="67" t="str">
        <f t="shared" si="96"/>
        <v>jeudi</v>
      </c>
    </row>
    <row r="2967" spans="1:8" thickBot="1">
      <c r="A2967" s="80"/>
      <c r="B2967" s="60">
        <f t="shared" si="97"/>
        <v>46759</v>
      </c>
      <c r="C2967" s="67" t="str">
        <f t="shared" si="96"/>
        <v>vendredi</v>
      </c>
    </row>
    <row r="2968" spans="1:8" thickBot="1">
      <c r="A2968" s="80"/>
      <c r="B2968" s="60">
        <f t="shared" si="97"/>
        <v>46760</v>
      </c>
      <c r="C2968" s="67" t="str">
        <f t="shared" si="96"/>
        <v>samedi</v>
      </c>
    </row>
    <row r="2969" spans="1:8" s="63" customFormat="1" thickBot="1">
      <c r="A2969" s="80"/>
      <c r="B2969" s="62">
        <f t="shared" si="97"/>
        <v>46761</v>
      </c>
      <c r="C2969" s="68" t="str">
        <f t="shared" si="96"/>
        <v>dimanche</v>
      </c>
      <c r="F2969" s="85"/>
      <c r="G2969" s="85"/>
      <c r="H2969" s="82"/>
    </row>
    <row r="2970" spans="1:8" ht="16.5" thickTop="1" thickBot="1">
      <c r="A2970" s="80"/>
      <c r="B2970" s="64">
        <f t="shared" si="97"/>
        <v>46762</v>
      </c>
      <c r="C2970" s="66" t="str">
        <f t="shared" si="96"/>
        <v>lundi</v>
      </c>
    </row>
    <row r="2971" spans="1:8" thickBot="1">
      <c r="A2971" s="80"/>
      <c r="B2971" s="60">
        <f t="shared" si="97"/>
        <v>46763</v>
      </c>
      <c r="C2971" s="67" t="str">
        <f t="shared" si="96"/>
        <v>mardi</v>
      </c>
    </row>
    <row r="2972" spans="1:8" thickBot="1">
      <c r="A2972" s="80"/>
      <c r="B2972" s="60">
        <f t="shared" si="97"/>
        <v>46764</v>
      </c>
      <c r="C2972" s="67" t="str">
        <f t="shared" si="96"/>
        <v>mercredi</v>
      </c>
    </row>
    <row r="2973" spans="1:8" thickBot="1">
      <c r="A2973" s="80"/>
      <c r="B2973" s="60">
        <f t="shared" si="97"/>
        <v>46765</v>
      </c>
      <c r="C2973" s="67" t="str">
        <f t="shared" si="96"/>
        <v>jeudi</v>
      </c>
    </row>
    <row r="2974" spans="1:8" thickBot="1">
      <c r="A2974" s="80"/>
      <c r="B2974" s="60">
        <f t="shared" si="97"/>
        <v>46766</v>
      </c>
      <c r="C2974" s="67" t="str">
        <f t="shared" ref="C2974:C3037" si="98">IF(B2974="","",TEXT(B2974,"jjjj"))</f>
        <v>vendredi</v>
      </c>
    </row>
    <row r="2975" spans="1:8" thickBot="1">
      <c r="A2975" s="80"/>
      <c r="B2975" s="60">
        <f t="shared" si="97"/>
        <v>46767</v>
      </c>
      <c r="C2975" s="67" t="str">
        <f t="shared" si="98"/>
        <v>samedi</v>
      </c>
    </row>
    <row r="2976" spans="1:8" thickBot="1">
      <c r="A2976" s="80"/>
      <c r="B2976" s="60">
        <f t="shared" si="97"/>
        <v>46768</v>
      </c>
      <c r="C2976" s="67" t="str">
        <f t="shared" si="98"/>
        <v>dimanche</v>
      </c>
    </row>
    <row r="2977" spans="1:8" thickBot="1">
      <c r="A2977" s="80"/>
      <c r="B2977" s="60">
        <f t="shared" si="97"/>
        <v>46769</v>
      </c>
      <c r="C2977" s="67" t="str">
        <f t="shared" si="98"/>
        <v>lundi</v>
      </c>
    </row>
    <row r="2978" spans="1:8" thickBot="1">
      <c r="A2978" s="80"/>
      <c r="B2978" s="60">
        <f t="shared" si="97"/>
        <v>46770</v>
      </c>
      <c r="C2978" s="67" t="str">
        <f t="shared" si="98"/>
        <v>mardi</v>
      </c>
    </row>
    <row r="2979" spans="1:8" thickBot="1">
      <c r="A2979" s="80"/>
      <c r="B2979" s="60">
        <f t="shared" si="97"/>
        <v>46771</v>
      </c>
      <c r="C2979" s="67" t="str">
        <f t="shared" si="98"/>
        <v>mercredi</v>
      </c>
    </row>
    <row r="2980" spans="1:8" thickBot="1">
      <c r="A2980" s="80"/>
      <c r="B2980" s="60">
        <f t="shared" si="97"/>
        <v>46772</v>
      </c>
      <c r="C2980" s="67" t="str">
        <f t="shared" si="98"/>
        <v>jeudi</v>
      </c>
    </row>
    <row r="2981" spans="1:8" thickBot="1">
      <c r="A2981" s="80"/>
      <c r="B2981" s="60">
        <f t="shared" si="97"/>
        <v>46773</v>
      </c>
      <c r="C2981" s="67" t="str">
        <f t="shared" si="98"/>
        <v>vendredi</v>
      </c>
    </row>
    <row r="2982" spans="1:8" thickBot="1">
      <c r="A2982" s="80"/>
      <c r="B2982" s="60">
        <f t="shared" si="97"/>
        <v>46774</v>
      </c>
      <c r="C2982" s="67" t="str">
        <f t="shared" si="98"/>
        <v>samedi</v>
      </c>
    </row>
    <row r="2983" spans="1:8" s="63" customFormat="1" thickBot="1">
      <c r="A2983" s="80"/>
      <c r="B2983" s="62">
        <f t="shared" si="97"/>
        <v>46775</v>
      </c>
      <c r="C2983" s="68" t="str">
        <f t="shared" si="98"/>
        <v>dimanche</v>
      </c>
      <c r="F2983" s="85"/>
      <c r="G2983" s="85"/>
      <c r="H2983" s="82"/>
    </row>
    <row r="2984" spans="1:8" ht="16.5" thickTop="1" thickBot="1">
      <c r="A2984" s="80"/>
      <c r="B2984" s="64">
        <f t="shared" si="97"/>
        <v>46776</v>
      </c>
      <c r="C2984" s="66" t="str">
        <f t="shared" si="98"/>
        <v>lundi</v>
      </c>
    </row>
    <row r="2985" spans="1:8" thickBot="1">
      <c r="A2985" s="80"/>
      <c r="B2985" s="60">
        <f t="shared" si="97"/>
        <v>46777</v>
      </c>
      <c r="C2985" s="67" t="str">
        <f t="shared" si="98"/>
        <v>mardi</v>
      </c>
    </row>
    <row r="2986" spans="1:8" thickBot="1">
      <c r="A2986" s="80"/>
      <c r="B2986" s="60">
        <f t="shared" si="97"/>
        <v>46778</v>
      </c>
      <c r="C2986" s="67" t="str">
        <f t="shared" si="98"/>
        <v>mercredi</v>
      </c>
    </row>
    <row r="2987" spans="1:8" thickBot="1">
      <c r="A2987" s="80"/>
      <c r="B2987" s="60">
        <f t="shared" si="97"/>
        <v>46779</v>
      </c>
      <c r="C2987" s="67" t="str">
        <f t="shared" si="98"/>
        <v>jeudi</v>
      </c>
    </row>
    <row r="2988" spans="1:8" thickBot="1">
      <c r="A2988" s="80"/>
      <c r="B2988" s="60">
        <f t="shared" si="97"/>
        <v>46780</v>
      </c>
      <c r="C2988" s="67" t="str">
        <f t="shared" si="98"/>
        <v>vendredi</v>
      </c>
    </row>
    <row r="2989" spans="1:8" thickBot="1">
      <c r="A2989" s="80"/>
      <c r="B2989" s="60">
        <f t="shared" si="97"/>
        <v>46781</v>
      </c>
      <c r="C2989" s="67" t="str">
        <f t="shared" si="98"/>
        <v>samedi</v>
      </c>
    </row>
    <row r="2990" spans="1:8" thickBot="1">
      <c r="A2990" s="80"/>
      <c r="B2990" s="60">
        <f t="shared" si="97"/>
        <v>46782</v>
      </c>
      <c r="C2990" s="67" t="str">
        <f t="shared" si="98"/>
        <v>dimanche</v>
      </c>
    </row>
    <row r="2991" spans="1:8" thickBot="1">
      <c r="A2991" s="80"/>
      <c r="B2991" s="60">
        <f t="shared" si="97"/>
        <v>46783</v>
      </c>
      <c r="C2991" s="67" t="str">
        <f t="shared" si="98"/>
        <v>lundi</v>
      </c>
    </row>
    <row r="2992" spans="1:8" thickBot="1">
      <c r="A2992" s="80"/>
      <c r="B2992" s="60">
        <f t="shared" si="97"/>
        <v>46784</v>
      </c>
      <c r="C2992" s="67" t="str">
        <f t="shared" si="98"/>
        <v>mardi</v>
      </c>
    </row>
    <row r="2993" spans="1:8" thickBot="1">
      <c r="A2993" s="80"/>
      <c r="B2993" s="60">
        <f t="shared" si="97"/>
        <v>46785</v>
      </c>
      <c r="C2993" s="67" t="str">
        <f t="shared" si="98"/>
        <v>mercredi</v>
      </c>
    </row>
    <row r="2994" spans="1:8" thickBot="1">
      <c r="A2994" s="80"/>
      <c r="B2994" s="60">
        <f t="shared" si="97"/>
        <v>46786</v>
      </c>
      <c r="C2994" s="67" t="str">
        <f t="shared" si="98"/>
        <v>jeudi</v>
      </c>
    </row>
    <row r="2995" spans="1:8" thickBot="1">
      <c r="A2995" s="80"/>
      <c r="B2995" s="60">
        <f t="shared" si="97"/>
        <v>46787</v>
      </c>
      <c r="C2995" s="67" t="str">
        <f t="shared" si="98"/>
        <v>vendredi</v>
      </c>
    </row>
    <row r="2996" spans="1:8" thickBot="1">
      <c r="A2996" s="80"/>
      <c r="B2996" s="60">
        <f t="shared" si="97"/>
        <v>46788</v>
      </c>
      <c r="C2996" s="67" t="str">
        <f t="shared" si="98"/>
        <v>samedi</v>
      </c>
    </row>
    <row r="2997" spans="1:8" s="63" customFormat="1" thickBot="1">
      <c r="A2997" s="80"/>
      <c r="B2997" s="62">
        <f t="shared" si="97"/>
        <v>46789</v>
      </c>
      <c r="C2997" s="68" t="str">
        <f t="shared" si="98"/>
        <v>dimanche</v>
      </c>
      <c r="F2997" s="85"/>
      <c r="G2997" s="85"/>
      <c r="H2997" s="82"/>
    </row>
    <row r="2998" spans="1:8" ht="16.5" thickTop="1" thickBot="1">
      <c r="A2998" s="80"/>
      <c r="B2998" s="64">
        <f t="shared" si="97"/>
        <v>46790</v>
      </c>
      <c r="C2998" s="66" t="str">
        <f t="shared" si="98"/>
        <v>lundi</v>
      </c>
    </row>
    <row r="2999" spans="1:8" thickBot="1">
      <c r="A2999" s="80"/>
      <c r="B2999" s="60">
        <f t="shared" si="97"/>
        <v>46791</v>
      </c>
      <c r="C2999" s="67" t="str">
        <f t="shared" si="98"/>
        <v>mardi</v>
      </c>
    </row>
    <row r="3000" spans="1:8" thickBot="1">
      <c r="A3000" s="80"/>
      <c r="B3000" s="60">
        <f t="shared" si="97"/>
        <v>46792</v>
      </c>
      <c r="C3000" s="67" t="str">
        <f t="shared" si="98"/>
        <v>mercredi</v>
      </c>
    </row>
    <row r="3001" spans="1:8" thickBot="1">
      <c r="A3001" s="80"/>
      <c r="B3001" s="60">
        <f t="shared" si="97"/>
        <v>46793</v>
      </c>
      <c r="C3001" s="67" t="str">
        <f t="shared" si="98"/>
        <v>jeudi</v>
      </c>
    </row>
    <row r="3002" spans="1:8" thickBot="1">
      <c r="A3002" s="80"/>
      <c r="B3002" s="60">
        <f t="shared" si="97"/>
        <v>46794</v>
      </c>
      <c r="C3002" s="67" t="str">
        <f t="shared" si="98"/>
        <v>vendredi</v>
      </c>
    </row>
    <row r="3003" spans="1:8" thickBot="1">
      <c r="A3003" s="80"/>
      <c r="B3003" s="60">
        <f t="shared" si="97"/>
        <v>46795</v>
      </c>
      <c r="C3003" s="67" t="str">
        <f t="shared" si="98"/>
        <v>samedi</v>
      </c>
    </row>
    <row r="3004" spans="1:8" thickBot="1">
      <c r="A3004" s="80"/>
      <c r="B3004" s="60">
        <f t="shared" si="97"/>
        <v>46796</v>
      </c>
      <c r="C3004" s="67" t="str">
        <f t="shared" si="98"/>
        <v>dimanche</v>
      </c>
    </row>
    <row r="3005" spans="1:8" thickBot="1">
      <c r="A3005" s="80"/>
      <c r="B3005" s="60">
        <f t="shared" si="97"/>
        <v>46797</v>
      </c>
      <c r="C3005" s="67" t="str">
        <f t="shared" si="98"/>
        <v>lundi</v>
      </c>
    </row>
    <row r="3006" spans="1:8" thickBot="1">
      <c r="A3006" s="80"/>
      <c r="B3006" s="60">
        <f t="shared" si="97"/>
        <v>46798</v>
      </c>
      <c r="C3006" s="67" t="str">
        <f t="shared" si="98"/>
        <v>mardi</v>
      </c>
    </row>
    <row r="3007" spans="1:8" thickBot="1">
      <c r="A3007" s="80"/>
      <c r="B3007" s="60">
        <f t="shared" si="97"/>
        <v>46799</v>
      </c>
      <c r="C3007" s="67" t="str">
        <f t="shared" si="98"/>
        <v>mercredi</v>
      </c>
    </row>
    <row r="3008" spans="1:8" thickBot="1">
      <c r="A3008" s="80"/>
      <c r="B3008" s="60">
        <f t="shared" si="97"/>
        <v>46800</v>
      </c>
      <c r="C3008" s="67" t="str">
        <f t="shared" si="98"/>
        <v>jeudi</v>
      </c>
    </row>
    <row r="3009" spans="1:8" thickBot="1">
      <c r="A3009" s="80"/>
      <c r="B3009" s="60">
        <f t="shared" si="97"/>
        <v>46801</v>
      </c>
      <c r="C3009" s="67" t="str">
        <f t="shared" si="98"/>
        <v>vendredi</v>
      </c>
    </row>
    <row r="3010" spans="1:8" thickBot="1">
      <c r="A3010" s="80"/>
      <c r="B3010" s="60">
        <f t="shared" si="97"/>
        <v>46802</v>
      </c>
      <c r="C3010" s="67" t="str">
        <f t="shared" si="98"/>
        <v>samedi</v>
      </c>
    </row>
    <row r="3011" spans="1:8" s="63" customFormat="1" thickBot="1">
      <c r="A3011" s="80"/>
      <c r="B3011" s="62">
        <f t="shared" si="97"/>
        <v>46803</v>
      </c>
      <c r="C3011" s="68" t="str">
        <f t="shared" si="98"/>
        <v>dimanche</v>
      </c>
      <c r="F3011" s="85"/>
      <c r="G3011" s="85"/>
      <c r="H3011" s="82"/>
    </row>
    <row r="3012" spans="1:8" ht="16.5" thickTop="1" thickBot="1">
      <c r="A3012" s="80"/>
      <c r="B3012" s="64">
        <f t="shared" ref="B3012:B3075" si="99">IF(B3011="","",B3011+1)</f>
        <v>46804</v>
      </c>
      <c r="C3012" s="66" t="str">
        <f t="shared" si="98"/>
        <v>lundi</v>
      </c>
    </row>
    <row r="3013" spans="1:8" thickBot="1">
      <c r="A3013" s="80"/>
      <c r="B3013" s="60">
        <f t="shared" si="99"/>
        <v>46805</v>
      </c>
      <c r="C3013" s="67" t="str">
        <f t="shared" si="98"/>
        <v>mardi</v>
      </c>
    </row>
    <row r="3014" spans="1:8" thickBot="1">
      <c r="A3014" s="80"/>
      <c r="B3014" s="60">
        <f t="shared" si="99"/>
        <v>46806</v>
      </c>
      <c r="C3014" s="67" t="str">
        <f t="shared" si="98"/>
        <v>mercredi</v>
      </c>
    </row>
    <row r="3015" spans="1:8" thickBot="1">
      <c r="A3015" s="80"/>
      <c r="B3015" s="60">
        <f t="shared" si="99"/>
        <v>46807</v>
      </c>
      <c r="C3015" s="67" t="str">
        <f t="shared" si="98"/>
        <v>jeudi</v>
      </c>
    </row>
    <row r="3016" spans="1:8" thickBot="1">
      <c r="A3016" s="80"/>
      <c r="B3016" s="60">
        <f t="shared" si="99"/>
        <v>46808</v>
      </c>
      <c r="C3016" s="67" t="str">
        <f t="shared" si="98"/>
        <v>vendredi</v>
      </c>
    </row>
    <row r="3017" spans="1:8" thickBot="1">
      <c r="A3017" s="80"/>
      <c r="B3017" s="60">
        <f t="shared" si="99"/>
        <v>46809</v>
      </c>
      <c r="C3017" s="67" t="str">
        <f t="shared" si="98"/>
        <v>samedi</v>
      </c>
    </row>
    <row r="3018" spans="1:8" thickBot="1">
      <c r="A3018" s="80"/>
      <c r="B3018" s="60">
        <f t="shared" si="99"/>
        <v>46810</v>
      </c>
      <c r="C3018" s="67" t="str">
        <f t="shared" si="98"/>
        <v>dimanche</v>
      </c>
    </row>
    <row r="3019" spans="1:8" thickBot="1">
      <c r="A3019" s="80"/>
      <c r="B3019" s="60">
        <f t="shared" si="99"/>
        <v>46811</v>
      </c>
      <c r="C3019" s="67" t="str">
        <f t="shared" si="98"/>
        <v>lundi</v>
      </c>
    </row>
    <row r="3020" spans="1:8" thickBot="1">
      <c r="A3020" s="80"/>
      <c r="B3020" s="60">
        <f t="shared" si="99"/>
        <v>46812</v>
      </c>
      <c r="C3020" s="67" t="str">
        <f t="shared" si="98"/>
        <v>mardi</v>
      </c>
    </row>
    <row r="3021" spans="1:8" thickBot="1">
      <c r="A3021" s="80"/>
      <c r="B3021" s="60">
        <f t="shared" si="99"/>
        <v>46813</v>
      </c>
      <c r="C3021" s="67" t="str">
        <f t="shared" si="98"/>
        <v>mercredi</v>
      </c>
    </row>
    <row r="3022" spans="1:8" thickBot="1">
      <c r="A3022" s="80"/>
      <c r="B3022" s="60">
        <f t="shared" si="99"/>
        <v>46814</v>
      </c>
      <c r="C3022" s="67" t="str">
        <f t="shared" si="98"/>
        <v>jeudi</v>
      </c>
    </row>
    <row r="3023" spans="1:8" thickBot="1">
      <c r="A3023" s="80"/>
      <c r="B3023" s="60">
        <f t="shared" si="99"/>
        <v>46815</v>
      </c>
      <c r="C3023" s="67" t="str">
        <f t="shared" si="98"/>
        <v>vendredi</v>
      </c>
    </row>
    <row r="3024" spans="1:8" thickBot="1">
      <c r="A3024" s="80"/>
      <c r="B3024" s="60">
        <f t="shared" si="99"/>
        <v>46816</v>
      </c>
      <c r="C3024" s="67" t="str">
        <f t="shared" si="98"/>
        <v>samedi</v>
      </c>
    </row>
    <row r="3025" spans="1:8" s="63" customFormat="1" thickBot="1">
      <c r="A3025" s="80"/>
      <c r="B3025" s="62">
        <f t="shared" si="99"/>
        <v>46817</v>
      </c>
      <c r="C3025" s="68" t="str">
        <f t="shared" si="98"/>
        <v>dimanche</v>
      </c>
      <c r="F3025" s="85"/>
      <c r="G3025" s="85"/>
      <c r="H3025" s="82"/>
    </row>
    <row r="3026" spans="1:8" ht="16.5" thickTop="1" thickBot="1">
      <c r="A3026" s="80"/>
      <c r="B3026" s="64">
        <f t="shared" si="99"/>
        <v>46818</v>
      </c>
      <c r="C3026" s="66" t="str">
        <f t="shared" si="98"/>
        <v>lundi</v>
      </c>
    </row>
    <row r="3027" spans="1:8" thickBot="1">
      <c r="A3027" s="80"/>
      <c r="B3027" s="60">
        <f t="shared" si="99"/>
        <v>46819</v>
      </c>
      <c r="C3027" s="67" t="str">
        <f t="shared" si="98"/>
        <v>mardi</v>
      </c>
    </row>
    <row r="3028" spans="1:8" thickBot="1">
      <c r="A3028" s="80"/>
      <c r="B3028" s="60">
        <f t="shared" si="99"/>
        <v>46820</v>
      </c>
      <c r="C3028" s="67" t="str">
        <f t="shared" si="98"/>
        <v>mercredi</v>
      </c>
    </row>
    <row r="3029" spans="1:8" thickBot="1">
      <c r="A3029" s="80"/>
      <c r="B3029" s="60">
        <f t="shared" si="99"/>
        <v>46821</v>
      </c>
      <c r="C3029" s="67" t="str">
        <f t="shared" si="98"/>
        <v>jeudi</v>
      </c>
    </row>
    <row r="3030" spans="1:8" thickBot="1">
      <c r="A3030" s="80"/>
      <c r="B3030" s="60">
        <f t="shared" si="99"/>
        <v>46822</v>
      </c>
      <c r="C3030" s="67" t="str">
        <f t="shared" si="98"/>
        <v>vendredi</v>
      </c>
    </row>
    <row r="3031" spans="1:8" thickBot="1">
      <c r="A3031" s="80"/>
      <c r="B3031" s="60">
        <f t="shared" si="99"/>
        <v>46823</v>
      </c>
      <c r="C3031" s="67" t="str">
        <f t="shared" si="98"/>
        <v>samedi</v>
      </c>
    </row>
    <row r="3032" spans="1:8" thickBot="1">
      <c r="A3032" s="80"/>
      <c r="B3032" s="60">
        <f t="shared" si="99"/>
        <v>46824</v>
      </c>
      <c r="C3032" s="67" t="str">
        <f t="shared" si="98"/>
        <v>dimanche</v>
      </c>
    </row>
    <row r="3033" spans="1:8" thickBot="1">
      <c r="A3033" s="80"/>
      <c r="B3033" s="60">
        <f t="shared" si="99"/>
        <v>46825</v>
      </c>
      <c r="C3033" s="67" t="str">
        <f t="shared" si="98"/>
        <v>lundi</v>
      </c>
    </row>
    <row r="3034" spans="1:8" thickBot="1">
      <c r="A3034" s="80"/>
      <c r="B3034" s="60">
        <f t="shared" si="99"/>
        <v>46826</v>
      </c>
      <c r="C3034" s="67" t="str">
        <f t="shared" si="98"/>
        <v>mardi</v>
      </c>
    </row>
    <row r="3035" spans="1:8" thickBot="1">
      <c r="A3035" s="80"/>
      <c r="B3035" s="60">
        <f t="shared" si="99"/>
        <v>46827</v>
      </c>
      <c r="C3035" s="67" t="str">
        <f t="shared" si="98"/>
        <v>mercredi</v>
      </c>
    </row>
    <row r="3036" spans="1:8" thickBot="1">
      <c r="A3036" s="80"/>
      <c r="B3036" s="60">
        <f t="shared" si="99"/>
        <v>46828</v>
      </c>
      <c r="C3036" s="67" t="str">
        <f t="shared" si="98"/>
        <v>jeudi</v>
      </c>
    </row>
    <row r="3037" spans="1:8" thickBot="1">
      <c r="A3037" s="80"/>
      <c r="B3037" s="60">
        <f t="shared" si="99"/>
        <v>46829</v>
      </c>
      <c r="C3037" s="67" t="str">
        <f t="shared" si="98"/>
        <v>vendredi</v>
      </c>
    </row>
    <row r="3038" spans="1:8" thickBot="1">
      <c r="A3038" s="80"/>
      <c r="B3038" s="60">
        <f t="shared" si="99"/>
        <v>46830</v>
      </c>
      <c r="C3038" s="67" t="str">
        <f t="shared" ref="C3038:C3101" si="100">IF(B3038="","",TEXT(B3038,"jjjj"))</f>
        <v>samedi</v>
      </c>
    </row>
    <row r="3039" spans="1:8" s="63" customFormat="1" thickBot="1">
      <c r="A3039" s="80"/>
      <c r="B3039" s="62">
        <f t="shared" si="99"/>
        <v>46831</v>
      </c>
      <c r="C3039" s="68" t="str">
        <f t="shared" si="100"/>
        <v>dimanche</v>
      </c>
      <c r="F3039" s="85"/>
      <c r="G3039" s="85"/>
      <c r="H3039" s="82"/>
    </row>
    <row r="3040" spans="1:8" ht="16.5" thickTop="1" thickBot="1">
      <c r="A3040" s="80"/>
      <c r="B3040" s="64">
        <f t="shared" si="99"/>
        <v>46832</v>
      </c>
      <c r="C3040" s="66" t="str">
        <f t="shared" si="100"/>
        <v>lundi</v>
      </c>
    </row>
    <row r="3041" spans="1:8" thickBot="1">
      <c r="A3041" s="80"/>
      <c r="B3041" s="60">
        <f t="shared" si="99"/>
        <v>46833</v>
      </c>
      <c r="C3041" s="67" t="str">
        <f t="shared" si="100"/>
        <v>mardi</v>
      </c>
    </row>
    <row r="3042" spans="1:8" thickBot="1">
      <c r="A3042" s="80"/>
      <c r="B3042" s="60">
        <f t="shared" si="99"/>
        <v>46834</v>
      </c>
      <c r="C3042" s="67" t="str">
        <f t="shared" si="100"/>
        <v>mercredi</v>
      </c>
    </row>
    <row r="3043" spans="1:8" thickBot="1">
      <c r="A3043" s="80"/>
      <c r="B3043" s="60">
        <f t="shared" si="99"/>
        <v>46835</v>
      </c>
      <c r="C3043" s="67" t="str">
        <f t="shared" si="100"/>
        <v>jeudi</v>
      </c>
    </row>
    <row r="3044" spans="1:8" thickBot="1">
      <c r="A3044" s="80"/>
      <c r="B3044" s="60">
        <f t="shared" si="99"/>
        <v>46836</v>
      </c>
      <c r="C3044" s="67" t="str">
        <f t="shared" si="100"/>
        <v>vendredi</v>
      </c>
    </row>
    <row r="3045" spans="1:8" thickBot="1">
      <c r="A3045" s="80"/>
      <c r="B3045" s="60">
        <f t="shared" si="99"/>
        <v>46837</v>
      </c>
      <c r="C3045" s="67" t="str">
        <f t="shared" si="100"/>
        <v>samedi</v>
      </c>
    </row>
    <row r="3046" spans="1:8" thickBot="1">
      <c r="A3046" s="80"/>
      <c r="B3046" s="60">
        <f t="shared" si="99"/>
        <v>46838</v>
      </c>
      <c r="C3046" s="67" t="str">
        <f t="shared" si="100"/>
        <v>dimanche</v>
      </c>
    </row>
    <row r="3047" spans="1:8" thickBot="1">
      <c r="A3047" s="80"/>
      <c r="B3047" s="60">
        <f t="shared" si="99"/>
        <v>46839</v>
      </c>
      <c r="C3047" s="67" t="str">
        <f t="shared" si="100"/>
        <v>lundi</v>
      </c>
    </row>
    <row r="3048" spans="1:8" thickBot="1">
      <c r="A3048" s="80"/>
      <c r="B3048" s="60">
        <f t="shared" si="99"/>
        <v>46840</v>
      </c>
      <c r="C3048" s="67" t="str">
        <f t="shared" si="100"/>
        <v>mardi</v>
      </c>
    </row>
    <row r="3049" spans="1:8" thickBot="1">
      <c r="A3049" s="80"/>
      <c r="B3049" s="60">
        <f t="shared" si="99"/>
        <v>46841</v>
      </c>
      <c r="C3049" s="67" t="str">
        <f t="shared" si="100"/>
        <v>mercredi</v>
      </c>
    </row>
    <row r="3050" spans="1:8" thickBot="1">
      <c r="A3050" s="80"/>
      <c r="B3050" s="60">
        <f t="shared" si="99"/>
        <v>46842</v>
      </c>
      <c r="C3050" s="67" t="str">
        <f t="shared" si="100"/>
        <v>jeudi</v>
      </c>
    </row>
    <row r="3051" spans="1:8" thickBot="1">
      <c r="A3051" s="80"/>
      <c r="B3051" s="60">
        <f t="shared" si="99"/>
        <v>46843</v>
      </c>
      <c r="C3051" s="67" t="str">
        <f t="shared" si="100"/>
        <v>vendredi</v>
      </c>
    </row>
    <row r="3052" spans="1:8" thickBot="1">
      <c r="A3052" s="80"/>
      <c r="B3052" s="60">
        <f t="shared" si="99"/>
        <v>46844</v>
      </c>
      <c r="C3052" s="67" t="str">
        <f t="shared" si="100"/>
        <v>samedi</v>
      </c>
    </row>
    <row r="3053" spans="1:8" s="63" customFormat="1" thickBot="1">
      <c r="A3053" s="80"/>
      <c r="B3053" s="62">
        <f t="shared" si="99"/>
        <v>46845</v>
      </c>
      <c r="C3053" s="68" t="str">
        <f t="shared" si="100"/>
        <v>dimanche</v>
      </c>
      <c r="F3053" s="85"/>
      <c r="G3053" s="85"/>
      <c r="H3053" s="82"/>
    </row>
    <row r="3054" spans="1:8" ht="16.5" thickTop="1" thickBot="1">
      <c r="A3054" s="80"/>
      <c r="B3054" s="64">
        <f t="shared" si="99"/>
        <v>46846</v>
      </c>
      <c r="C3054" s="66" t="str">
        <f t="shared" si="100"/>
        <v>lundi</v>
      </c>
    </row>
    <row r="3055" spans="1:8" thickBot="1">
      <c r="A3055" s="80"/>
      <c r="B3055" s="60">
        <f t="shared" si="99"/>
        <v>46847</v>
      </c>
      <c r="C3055" s="67" t="str">
        <f t="shared" si="100"/>
        <v>mardi</v>
      </c>
    </row>
    <row r="3056" spans="1:8" thickBot="1">
      <c r="A3056" s="80"/>
      <c r="B3056" s="60">
        <f t="shared" si="99"/>
        <v>46848</v>
      </c>
      <c r="C3056" s="67" t="str">
        <f t="shared" si="100"/>
        <v>mercredi</v>
      </c>
    </row>
    <row r="3057" spans="1:8" thickBot="1">
      <c r="A3057" s="80"/>
      <c r="B3057" s="60">
        <f t="shared" si="99"/>
        <v>46849</v>
      </c>
      <c r="C3057" s="67" t="str">
        <f t="shared" si="100"/>
        <v>jeudi</v>
      </c>
    </row>
    <row r="3058" spans="1:8" thickBot="1">
      <c r="A3058" s="80"/>
      <c r="B3058" s="60">
        <f t="shared" si="99"/>
        <v>46850</v>
      </c>
      <c r="C3058" s="67" t="str">
        <f t="shared" si="100"/>
        <v>vendredi</v>
      </c>
    </row>
    <row r="3059" spans="1:8" thickBot="1">
      <c r="A3059" s="80"/>
      <c r="B3059" s="60">
        <f t="shared" si="99"/>
        <v>46851</v>
      </c>
      <c r="C3059" s="67" t="str">
        <f t="shared" si="100"/>
        <v>samedi</v>
      </c>
    </row>
    <row r="3060" spans="1:8" thickBot="1">
      <c r="A3060" s="80"/>
      <c r="B3060" s="60">
        <f t="shared" si="99"/>
        <v>46852</v>
      </c>
      <c r="C3060" s="67" t="str">
        <f t="shared" si="100"/>
        <v>dimanche</v>
      </c>
    </row>
    <row r="3061" spans="1:8" thickBot="1">
      <c r="A3061" s="80"/>
      <c r="B3061" s="60">
        <f t="shared" si="99"/>
        <v>46853</v>
      </c>
      <c r="C3061" s="67" t="str">
        <f t="shared" si="100"/>
        <v>lundi</v>
      </c>
    </row>
    <row r="3062" spans="1:8" thickBot="1">
      <c r="A3062" s="80"/>
      <c r="B3062" s="60">
        <f t="shared" si="99"/>
        <v>46854</v>
      </c>
      <c r="C3062" s="67" t="str">
        <f t="shared" si="100"/>
        <v>mardi</v>
      </c>
    </row>
    <row r="3063" spans="1:8" thickBot="1">
      <c r="A3063" s="80"/>
      <c r="B3063" s="60">
        <f t="shared" si="99"/>
        <v>46855</v>
      </c>
      <c r="C3063" s="67" t="str">
        <f t="shared" si="100"/>
        <v>mercredi</v>
      </c>
    </row>
    <row r="3064" spans="1:8" thickBot="1">
      <c r="A3064" s="80"/>
      <c r="B3064" s="60">
        <f t="shared" si="99"/>
        <v>46856</v>
      </c>
      <c r="C3064" s="67" t="str">
        <f t="shared" si="100"/>
        <v>jeudi</v>
      </c>
    </row>
    <row r="3065" spans="1:8" thickBot="1">
      <c r="A3065" s="80"/>
      <c r="B3065" s="60">
        <f t="shared" si="99"/>
        <v>46857</v>
      </c>
      <c r="C3065" s="67" t="str">
        <f t="shared" si="100"/>
        <v>vendredi</v>
      </c>
    </row>
    <row r="3066" spans="1:8" thickBot="1">
      <c r="A3066" s="80"/>
      <c r="B3066" s="60">
        <f t="shared" si="99"/>
        <v>46858</v>
      </c>
      <c r="C3066" s="67" t="str">
        <f t="shared" si="100"/>
        <v>samedi</v>
      </c>
    </row>
    <row r="3067" spans="1:8" s="63" customFormat="1" thickBot="1">
      <c r="A3067" s="80"/>
      <c r="B3067" s="62">
        <f t="shared" si="99"/>
        <v>46859</v>
      </c>
      <c r="C3067" s="68" t="str">
        <f t="shared" si="100"/>
        <v>dimanche</v>
      </c>
      <c r="F3067" s="85"/>
      <c r="G3067" s="85"/>
      <c r="H3067" s="82"/>
    </row>
    <row r="3068" spans="1:8" ht="16.5" thickTop="1" thickBot="1">
      <c r="A3068" s="80"/>
      <c r="B3068" s="64">
        <f t="shared" si="99"/>
        <v>46860</v>
      </c>
      <c r="C3068" s="66" t="str">
        <f t="shared" si="100"/>
        <v>lundi</v>
      </c>
    </row>
    <row r="3069" spans="1:8" thickBot="1">
      <c r="A3069" s="80"/>
      <c r="B3069" s="60">
        <f t="shared" si="99"/>
        <v>46861</v>
      </c>
      <c r="C3069" s="67" t="str">
        <f t="shared" si="100"/>
        <v>mardi</v>
      </c>
    </row>
    <row r="3070" spans="1:8" thickBot="1">
      <c r="A3070" s="80"/>
      <c r="B3070" s="60">
        <f t="shared" si="99"/>
        <v>46862</v>
      </c>
      <c r="C3070" s="67" t="str">
        <f t="shared" si="100"/>
        <v>mercredi</v>
      </c>
    </row>
    <row r="3071" spans="1:8" thickBot="1">
      <c r="A3071" s="80"/>
      <c r="B3071" s="60">
        <f t="shared" si="99"/>
        <v>46863</v>
      </c>
      <c r="C3071" s="67" t="str">
        <f t="shared" si="100"/>
        <v>jeudi</v>
      </c>
    </row>
    <row r="3072" spans="1:8" thickBot="1">
      <c r="A3072" s="80"/>
      <c r="B3072" s="60">
        <f t="shared" si="99"/>
        <v>46864</v>
      </c>
      <c r="C3072" s="67" t="str">
        <f t="shared" si="100"/>
        <v>vendredi</v>
      </c>
    </row>
    <row r="3073" spans="1:8" thickBot="1">
      <c r="A3073" s="80"/>
      <c r="B3073" s="60">
        <f t="shared" si="99"/>
        <v>46865</v>
      </c>
      <c r="C3073" s="67" t="str">
        <f t="shared" si="100"/>
        <v>samedi</v>
      </c>
    </row>
    <row r="3074" spans="1:8" thickBot="1">
      <c r="A3074" s="80"/>
      <c r="B3074" s="60">
        <f t="shared" si="99"/>
        <v>46866</v>
      </c>
      <c r="C3074" s="67" t="str">
        <f t="shared" si="100"/>
        <v>dimanche</v>
      </c>
    </row>
    <row r="3075" spans="1:8" thickBot="1">
      <c r="A3075" s="80"/>
      <c r="B3075" s="60">
        <f t="shared" si="99"/>
        <v>46867</v>
      </c>
      <c r="C3075" s="67" t="str">
        <f t="shared" si="100"/>
        <v>lundi</v>
      </c>
    </row>
    <row r="3076" spans="1:8" thickBot="1">
      <c r="A3076" s="80"/>
      <c r="B3076" s="60">
        <f t="shared" ref="B3076:B3139" si="101">IF(B3075="","",B3075+1)</f>
        <v>46868</v>
      </c>
      <c r="C3076" s="67" t="str">
        <f t="shared" si="100"/>
        <v>mardi</v>
      </c>
    </row>
    <row r="3077" spans="1:8" thickBot="1">
      <c r="A3077" s="80"/>
      <c r="B3077" s="60">
        <f t="shared" si="101"/>
        <v>46869</v>
      </c>
      <c r="C3077" s="67" t="str">
        <f t="shared" si="100"/>
        <v>mercredi</v>
      </c>
    </row>
    <row r="3078" spans="1:8" thickBot="1">
      <c r="A3078" s="80"/>
      <c r="B3078" s="60">
        <f t="shared" si="101"/>
        <v>46870</v>
      </c>
      <c r="C3078" s="67" t="str">
        <f t="shared" si="100"/>
        <v>jeudi</v>
      </c>
    </row>
    <row r="3079" spans="1:8" thickBot="1">
      <c r="A3079" s="80"/>
      <c r="B3079" s="60">
        <f t="shared" si="101"/>
        <v>46871</v>
      </c>
      <c r="C3079" s="67" t="str">
        <f t="shared" si="100"/>
        <v>vendredi</v>
      </c>
    </row>
    <row r="3080" spans="1:8" thickBot="1">
      <c r="A3080" s="80"/>
      <c r="B3080" s="60">
        <f t="shared" si="101"/>
        <v>46872</v>
      </c>
      <c r="C3080" s="67" t="str">
        <f t="shared" si="100"/>
        <v>samedi</v>
      </c>
    </row>
    <row r="3081" spans="1:8" s="63" customFormat="1" thickBot="1">
      <c r="A3081" s="80"/>
      <c r="B3081" s="62">
        <f t="shared" si="101"/>
        <v>46873</v>
      </c>
      <c r="C3081" s="68" t="str">
        <f t="shared" si="100"/>
        <v>dimanche</v>
      </c>
      <c r="F3081" s="85"/>
      <c r="G3081" s="85"/>
      <c r="H3081" s="82"/>
    </row>
    <row r="3082" spans="1:8" ht="16.5" thickTop="1" thickBot="1">
      <c r="A3082" s="80"/>
      <c r="B3082" s="64">
        <f t="shared" si="101"/>
        <v>46874</v>
      </c>
      <c r="C3082" s="66" t="str">
        <f t="shared" si="100"/>
        <v>lundi</v>
      </c>
    </row>
    <row r="3083" spans="1:8" thickBot="1">
      <c r="A3083" s="80"/>
      <c r="B3083" s="60">
        <f t="shared" si="101"/>
        <v>46875</v>
      </c>
      <c r="C3083" s="67" t="str">
        <f t="shared" si="100"/>
        <v>mardi</v>
      </c>
    </row>
    <row r="3084" spans="1:8" thickBot="1">
      <c r="A3084" s="80"/>
      <c r="B3084" s="60">
        <f t="shared" si="101"/>
        <v>46876</v>
      </c>
      <c r="C3084" s="67" t="str">
        <f t="shared" si="100"/>
        <v>mercredi</v>
      </c>
    </row>
    <row r="3085" spans="1:8" thickBot="1">
      <c r="A3085" s="80"/>
      <c r="B3085" s="60">
        <f t="shared" si="101"/>
        <v>46877</v>
      </c>
      <c r="C3085" s="67" t="str">
        <f t="shared" si="100"/>
        <v>jeudi</v>
      </c>
    </row>
    <row r="3086" spans="1:8" thickBot="1">
      <c r="A3086" s="80"/>
      <c r="B3086" s="60">
        <f t="shared" si="101"/>
        <v>46878</v>
      </c>
      <c r="C3086" s="67" t="str">
        <f t="shared" si="100"/>
        <v>vendredi</v>
      </c>
    </row>
    <row r="3087" spans="1:8" thickBot="1">
      <c r="A3087" s="80"/>
      <c r="B3087" s="60">
        <f t="shared" si="101"/>
        <v>46879</v>
      </c>
      <c r="C3087" s="67" t="str">
        <f t="shared" si="100"/>
        <v>samedi</v>
      </c>
    </row>
    <row r="3088" spans="1:8" thickBot="1">
      <c r="A3088" s="80"/>
      <c r="B3088" s="60">
        <f t="shared" si="101"/>
        <v>46880</v>
      </c>
      <c r="C3088" s="67" t="str">
        <f t="shared" si="100"/>
        <v>dimanche</v>
      </c>
    </row>
    <row r="3089" spans="1:8" thickBot="1">
      <c r="A3089" s="80"/>
      <c r="B3089" s="60">
        <f t="shared" si="101"/>
        <v>46881</v>
      </c>
      <c r="C3089" s="67" t="str">
        <f t="shared" si="100"/>
        <v>lundi</v>
      </c>
    </row>
    <row r="3090" spans="1:8" thickBot="1">
      <c r="A3090" s="80"/>
      <c r="B3090" s="60">
        <f t="shared" si="101"/>
        <v>46882</v>
      </c>
      <c r="C3090" s="67" t="str">
        <f t="shared" si="100"/>
        <v>mardi</v>
      </c>
    </row>
    <row r="3091" spans="1:8" thickBot="1">
      <c r="A3091" s="80"/>
      <c r="B3091" s="60">
        <f t="shared" si="101"/>
        <v>46883</v>
      </c>
      <c r="C3091" s="67" t="str">
        <f t="shared" si="100"/>
        <v>mercredi</v>
      </c>
    </row>
    <row r="3092" spans="1:8" thickBot="1">
      <c r="A3092" s="80"/>
      <c r="B3092" s="60">
        <f t="shared" si="101"/>
        <v>46884</v>
      </c>
      <c r="C3092" s="67" t="str">
        <f t="shared" si="100"/>
        <v>jeudi</v>
      </c>
    </row>
    <row r="3093" spans="1:8" thickBot="1">
      <c r="A3093" s="80"/>
      <c r="B3093" s="60">
        <f t="shared" si="101"/>
        <v>46885</v>
      </c>
      <c r="C3093" s="67" t="str">
        <f t="shared" si="100"/>
        <v>vendredi</v>
      </c>
    </row>
    <row r="3094" spans="1:8" thickBot="1">
      <c r="A3094" s="80"/>
      <c r="B3094" s="60">
        <f t="shared" si="101"/>
        <v>46886</v>
      </c>
      <c r="C3094" s="67" t="str">
        <f t="shared" si="100"/>
        <v>samedi</v>
      </c>
    </row>
    <row r="3095" spans="1:8" s="63" customFormat="1" thickBot="1">
      <c r="A3095" s="80"/>
      <c r="B3095" s="62">
        <f t="shared" si="101"/>
        <v>46887</v>
      </c>
      <c r="C3095" s="68" t="str">
        <f t="shared" si="100"/>
        <v>dimanche</v>
      </c>
      <c r="F3095" s="85"/>
      <c r="G3095" s="85"/>
      <c r="H3095" s="82"/>
    </row>
    <row r="3096" spans="1:8" ht="16.5" thickTop="1" thickBot="1">
      <c r="A3096" s="80"/>
      <c r="B3096" s="64">
        <f t="shared" si="101"/>
        <v>46888</v>
      </c>
      <c r="C3096" s="66" t="str">
        <f t="shared" si="100"/>
        <v>lundi</v>
      </c>
    </row>
    <row r="3097" spans="1:8" thickBot="1">
      <c r="A3097" s="80"/>
      <c r="B3097" s="60">
        <f t="shared" si="101"/>
        <v>46889</v>
      </c>
      <c r="C3097" s="67" t="str">
        <f t="shared" si="100"/>
        <v>mardi</v>
      </c>
    </row>
    <row r="3098" spans="1:8" thickBot="1">
      <c r="A3098" s="80"/>
      <c r="B3098" s="60">
        <f t="shared" si="101"/>
        <v>46890</v>
      </c>
      <c r="C3098" s="67" t="str">
        <f t="shared" si="100"/>
        <v>mercredi</v>
      </c>
    </row>
    <row r="3099" spans="1:8" thickBot="1">
      <c r="A3099" s="80"/>
      <c r="B3099" s="60">
        <f t="shared" si="101"/>
        <v>46891</v>
      </c>
      <c r="C3099" s="67" t="str">
        <f t="shared" si="100"/>
        <v>jeudi</v>
      </c>
    </row>
    <row r="3100" spans="1:8" thickBot="1">
      <c r="A3100" s="80"/>
      <c r="B3100" s="60">
        <f t="shared" si="101"/>
        <v>46892</v>
      </c>
      <c r="C3100" s="67" t="str">
        <f t="shared" si="100"/>
        <v>vendredi</v>
      </c>
    </row>
    <row r="3101" spans="1:8" thickBot="1">
      <c r="A3101" s="80"/>
      <c r="B3101" s="60">
        <f t="shared" si="101"/>
        <v>46893</v>
      </c>
      <c r="C3101" s="67" t="str">
        <f t="shared" si="100"/>
        <v>samedi</v>
      </c>
    </row>
    <row r="3102" spans="1:8" thickBot="1">
      <c r="A3102" s="80"/>
      <c r="B3102" s="60">
        <f t="shared" si="101"/>
        <v>46894</v>
      </c>
      <c r="C3102" s="67" t="str">
        <f t="shared" ref="C3102:C3165" si="102">IF(B3102="","",TEXT(B3102,"jjjj"))</f>
        <v>dimanche</v>
      </c>
    </row>
    <row r="3103" spans="1:8" thickBot="1">
      <c r="A3103" s="80"/>
      <c r="B3103" s="60">
        <f t="shared" si="101"/>
        <v>46895</v>
      </c>
      <c r="C3103" s="67" t="str">
        <f t="shared" si="102"/>
        <v>lundi</v>
      </c>
    </row>
    <row r="3104" spans="1:8" thickBot="1">
      <c r="A3104" s="80"/>
      <c r="B3104" s="60">
        <f t="shared" si="101"/>
        <v>46896</v>
      </c>
      <c r="C3104" s="67" t="str">
        <f t="shared" si="102"/>
        <v>mardi</v>
      </c>
    </row>
    <row r="3105" spans="1:8" thickBot="1">
      <c r="A3105" s="80"/>
      <c r="B3105" s="60">
        <f t="shared" si="101"/>
        <v>46897</v>
      </c>
      <c r="C3105" s="67" t="str">
        <f t="shared" si="102"/>
        <v>mercredi</v>
      </c>
    </row>
    <row r="3106" spans="1:8" thickBot="1">
      <c r="A3106" s="80"/>
      <c r="B3106" s="60">
        <f t="shared" si="101"/>
        <v>46898</v>
      </c>
      <c r="C3106" s="67" t="str">
        <f t="shared" si="102"/>
        <v>jeudi</v>
      </c>
    </row>
    <row r="3107" spans="1:8" thickBot="1">
      <c r="A3107" s="80"/>
      <c r="B3107" s="60">
        <f t="shared" si="101"/>
        <v>46899</v>
      </c>
      <c r="C3107" s="67" t="str">
        <f t="shared" si="102"/>
        <v>vendredi</v>
      </c>
    </row>
    <row r="3108" spans="1:8" thickBot="1">
      <c r="A3108" s="80"/>
      <c r="B3108" s="60">
        <f t="shared" si="101"/>
        <v>46900</v>
      </c>
      <c r="C3108" s="67" t="str">
        <f t="shared" si="102"/>
        <v>samedi</v>
      </c>
    </row>
    <row r="3109" spans="1:8" s="63" customFormat="1" thickBot="1">
      <c r="A3109" s="80"/>
      <c r="B3109" s="62">
        <f t="shared" si="101"/>
        <v>46901</v>
      </c>
      <c r="C3109" s="68" t="str">
        <f t="shared" si="102"/>
        <v>dimanche</v>
      </c>
      <c r="F3109" s="85"/>
      <c r="G3109" s="85"/>
      <c r="H3109" s="82"/>
    </row>
    <row r="3110" spans="1:8" ht="16.5" thickTop="1" thickBot="1">
      <c r="A3110" s="80"/>
      <c r="B3110" s="64">
        <f t="shared" si="101"/>
        <v>46902</v>
      </c>
      <c r="C3110" s="66" t="str">
        <f t="shared" si="102"/>
        <v>lundi</v>
      </c>
    </row>
    <row r="3111" spans="1:8" thickBot="1">
      <c r="A3111" s="80"/>
      <c r="B3111" s="60">
        <f t="shared" si="101"/>
        <v>46903</v>
      </c>
      <c r="C3111" s="67" t="str">
        <f t="shared" si="102"/>
        <v>mardi</v>
      </c>
    </row>
    <row r="3112" spans="1:8" thickBot="1">
      <c r="A3112" s="80"/>
      <c r="B3112" s="60">
        <f t="shared" si="101"/>
        <v>46904</v>
      </c>
      <c r="C3112" s="67" t="str">
        <f t="shared" si="102"/>
        <v>mercredi</v>
      </c>
    </row>
    <row r="3113" spans="1:8" thickBot="1">
      <c r="A3113" s="80"/>
      <c r="B3113" s="60">
        <f t="shared" si="101"/>
        <v>46905</v>
      </c>
      <c r="C3113" s="67" t="str">
        <f t="shared" si="102"/>
        <v>jeudi</v>
      </c>
    </row>
    <row r="3114" spans="1:8" thickBot="1">
      <c r="A3114" s="80"/>
      <c r="B3114" s="60">
        <f t="shared" si="101"/>
        <v>46906</v>
      </c>
      <c r="C3114" s="67" t="str">
        <f t="shared" si="102"/>
        <v>vendredi</v>
      </c>
    </row>
    <row r="3115" spans="1:8" thickBot="1">
      <c r="A3115" s="80"/>
      <c r="B3115" s="60">
        <f t="shared" si="101"/>
        <v>46907</v>
      </c>
      <c r="C3115" s="67" t="str">
        <f t="shared" si="102"/>
        <v>samedi</v>
      </c>
    </row>
    <row r="3116" spans="1:8" thickBot="1">
      <c r="A3116" s="80"/>
      <c r="B3116" s="60">
        <f t="shared" si="101"/>
        <v>46908</v>
      </c>
      <c r="C3116" s="67" t="str">
        <f t="shared" si="102"/>
        <v>dimanche</v>
      </c>
    </row>
    <row r="3117" spans="1:8" thickBot="1">
      <c r="A3117" s="80"/>
      <c r="B3117" s="60">
        <f t="shared" si="101"/>
        <v>46909</v>
      </c>
      <c r="C3117" s="67" t="str">
        <f t="shared" si="102"/>
        <v>lundi</v>
      </c>
    </row>
    <row r="3118" spans="1:8" thickBot="1">
      <c r="A3118" s="80"/>
      <c r="B3118" s="60">
        <f t="shared" si="101"/>
        <v>46910</v>
      </c>
      <c r="C3118" s="67" t="str">
        <f t="shared" si="102"/>
        <v>mardi</v>
      </c>
    </row>
    <row r="3119" spans="1:8" thickBot="1">
      <c r="A3119" s="80"/>
      <c r="B3119" s="60">
        <f t="shared" si="101"/>
        <v>46911</v>
      </c>
      <c r="C3119" s="67" t="str">
        <f t="shared" si="102"/>
        <v>mercredi</v>
      </c>
    </row>
    <row r="3120" spans="1:8" thickBot="1">
      <c r="A3120" s="80"/>
      <c r="B3120" s="60">
        <f t="shared" si="101"/>
        <v>46912</v>
      </c>
      <c r="C3120" s="67" t="str">
        <f t="shared" si="102"/>
        <v>jeudi</v>
      </c>
    </row>
    <row r="3121" spans="1:8" thickBot="1">
      <c r="A3121" s="80"/>
      <c r="B3121" s="60">
        <f t="shared" si="101"/>
        <v>46913</v>
      </c>
      <c r="C3121" s="67" t="str">
        <f t="shared" si="102"/>
        <v>vendredi</v>
      </c>
    </row>
    <row r="3122" spans="1:8" thickBot="1">
      <c r="A3122" s="80"/>
      <c r="B3122" s="60">
        <f t="shared" si="101"/>
        <v>46914</v>
      </c>
      <c r="C3122" s="67" t="str">
        <f t="shared" si="102"/>
        <v>samedi</v>
      </c>
    </row>
    <row r="3123" spans="1:8" s="63" customFormat="1" thickBot="1">
      <c r="A3123" s="80"/>
      <c r="B3123" s="62">
        <f t="shared" si="101"/>
        <v>46915</v>
      </c>
      <c r="C3123" s="68" t="str">
        <f t="shared" si="102"/>
        <v>dimanche</v>
      </c>
      <c r="F3123" s="85"/>
      <c r="G3123" s="85"/>
      <c r="H3123" s="82"/>
    </row>
    <row r="3124" spans="1:8" ht="16.5" thickTop="1" thickBot="1">
      <c r="A3124" s="80"/>
      <c r="B3124" s="64">
        <f t="shared" si="101"/>
        <v>46916</v>
      </c>
      <c r="C3124" s="66" t="str">
        <f t="shared" si="102"/>
        <v>lundi</v>
      </c>
    </row>
    <row r="3125" spans="1:8" thickBot="1">
      <c r="A3125" s="80"/>
      <c r="B3125" s="60">
        <f t="shared" si="101"/>
        <v>46917</v>
      </c>
      <c r="C3125" s="67" t="str">
        <f t="shared" si="102"/>
        <v>mardi</v>
      </c>
    </row>
    <row r="3126" spans="1:8" thickBot="1">
      <c r="A3126" s="80"/>
      <c r="B3126" s="60">
        <f t="shared" si="101"/>
        <v>46918</v>
      </c>
      <c r="C3126" s="67" t="str">
        <f t="shared" si="102"/>
        <v>mercredi</v>
      </c>
    </row>
    <row r="3127" spans="1:8" thickBot="1">
      <c r="A3127" s="80"/>
      <c r="B3127" s="60">
        <f t="shared" si="101"/>
        <v>46919</v>
      </c>
      <c r="C3127" s="67" t="str">
        <f t="shared" si="102"/>
        <v>jeudi</v>
      </c>
    </row>
    <row r="3128" spans="1:8" thickBot="1">
      <c r="A3128" s="80"/>
      <c r="B3128" s="60">
        <f t="shared" si="101"/>
        <v>46920</v>
      </c>
      <c r="C3128" s="67" t="str">
        <f t="shared" si="102"/>
        <v>vendredi</v>
      </c>
    </row>
    <row r="3129" spans="1:8" thickBot="1">
      <c r="A3129" s="80"/>
      <c r="B3129" s="60">
        <f t="shared" si="101"/>
        <v>46921</v>
      </c>
      <c r="C3129" s="67" t="str">
        <f t="shared" si="102"/>
        <v>samedi</v>
      </c>
    </row>
    <row r="3130" spans="1:8" thickBot="1">
      <c r="A3130" s="80"/>
      <c r="B3130" s="60">
        <f t="shared" si="101"/>
        <v>46922</v>
      </c>
      <c r="C3130" s="67" t="str">
        <f t="shared" si="102"/>
        <v>dimanche</v>
      </c>
    </row>
    <row r="3131" spans="1:8" thickBot="1">
      <c r="A3131" s="80"/>
      <c r="B3131" s="60">
        <f t="shared" si="101"/>
        <v>46923</v>
      </c>
      <c r="C3131" s="67" t="str">
        <f t="shared" si="102"/>
        <v>lundi</v>
      </c>
    </row>
    <row r="3132" spans="1:8" thickBot="1">
      <c r="A3132" s="80"/>
      <c r="B3132" s="60">
        <f t="shared" si="101"/>
        <v>46924</v>
      </c>
      <c r="C3132" s="67" t="str">
        <f t="shared" si="102"/>
        <v>mardi</v>
      </c>
    </row>
    <row r="3133" spans="1:8" thickBot="1">
      <c r="A3133" s="80"/>
      <c r="B3133" s="60">
        <f t="shared" si="101"/>
        <v>46925</v>
      </c>
      <c r="C3133" s="67" t="str">
        <f t="shared" si="102"/>
        <v>mercredi</v>
      </c>
    </row>
    <row r="3134" spans="1:8" thickBot="1">
      <c r="A3134" s="80"/>
      <c r="B3134" s="60">
        <f t="shared" si="101"/>
        <v>46926</v>
      </c>
      <c r="C3134" s="67" t="str">
        <f t="shared" si="102"/>
        <v>jeudi</v>
      </c>
    </row>
    <row r="3135" spans="1:8" thickBot="1">
      <c r="A3135" s="80"/>
      <c r="B3135" s="60">
        <f t="shared" si="101"/>
        <v>46927</v>
      </c>
      <c r="C3135" s="67" t="str">
        <f t="shared" si="102"/>
        <v>vendredi</v>
      </c>
    </row>
    <row r="3136" spans="1:8" thickBot="1">
      <c r="A3136" s="80"/>
      <c r="B3136" s="60">
        <f t="shared" si="101"/>
        <v>46928</v>
      </c>
      <c r="C3136" s="67" t="str">
        <f t="shared" si="102"/>
        <v>samedi</v>
      </c>
    </row>
    <row r="3137" spans="1:8" s="63" customFormat="1" thickBot="1">
      <c r="A3137" s="80"/>
      <c r="B3137" s="62">
        <f t="shared" si="101"/>
        <v>46929</v>
      </c>
      <c r="C3137" s="68" t="str">
        <f t="shared" si="102"/>
        <v>dimanche</v>
      </c>
      <c r="F3137" s="85"/>
      <c r="G3137" s="85"/>
      <c r="H3137" s="82"/>
    </row>
    <row r="3138" spans="1:8" ht="16.5" thickTop="1" thickBot="1">
      <c r="A3138" s="80"/>
      <c r="B3138" s="64">
        <f t="shared" si="101"/>
        <v>46930</v>
      </c>
      <c r="C3138" s="66" t="str">
        <f t="shared" si="102"/>
        <v>lundi</v>
      </c>
    </row>
    <row r="3139" spans="1:8" thickBot="1">
      <c r="A3139" s="80"/>
      <c r="B3139" s="60">
        <f t="shared" si="101"/>
        <v>46931</v>
      </c>
      <c r="C3139" s="67" t="str">
        <f t="shared" si="102"/>
        <v>mardi</v>
      </c>
    </row>
    <row r="3140" spans="1:8" thickBot="1">
      <c r="A3140" s="80"/>
      <c r="B3140" s="60">
        <f t="shared" ref="B3140:B3203" si="103">IF(B3139="","",B3139+1)</f>
        <v>46932</v>
      </c>
      <c r="C3140" s="67" t="str">
        <f t="shared" si="102"/>
        <v>mercredi</v>
      </c>
    </row>
    <row r="3141" spans="1:8" thickBot="1">
      <c r="A3141" s="80"/>
      <c r="B3141" s="60">
        <f t="shared" si="103"/>
        <v>46933</v>
      </c>
      <c r="C3141" s="67" t="str">
        <f t="shared" si="102"/>
        <v>jeudi</v>
      </c>
    </row>
    <row r="3142" spans="1:8" thickBot="1">
      <c r="A3142" s="80"/>
      <c r="B3142" s="60">
        <f t="shared" si="103"/>
        <v>46934</v>
      </c>
      <c r="C3142" s="67" t="str">
        <f t="shared" si="102"/>
        <v>vendredi</v>
      </c>
    </row>
    <row r="3143" spans="1:8" thickBot="1">
      <c r="A3143" s="80"/>
      <c r="B3143" s="60">
        <f t="shared" si="103"/>
        <v>46935</v>
      </c>
      <c r="C3143" s="67" t="str">
        <f t="shared" si="102"/>
        <v>samedi</v>
      </c>
    </row>
    <row r="3144" spans="1:8" thickBot="1">
      <c r="A3144" s="80"/>
      <c r="B3144" s="60">
        <f t="shared" si="103"/>
        <v>46936</v>
      </c>
      <c r="C3144" s="67" t="str">
        <f t="shared" si="102"/>
        <v>dimanche</v>
      </c>
    </row>
    <row r="3145" spans="1:8" thickBot="1">
      <c r="A3145" s="80"/>
      <c r="B3145" s="60">
        <f t="shared" si="103"/>
        <v>46937</v>
      </c>
      <c r="C3145" s="67" t="str">
        <f t="shared" si="102"/>
        <v>lundi</v>
      </c>
    </row>
    <row r="3146" spans="1:8" thickBot="1">
      <c r="A3146" s="80"/>
      <c r="B3146" s="60">
        <f t="shared" si="103"/>
        <v>46938</v>
      </c>
      <c r="C3146" s="67" t="str">
        <f t="shared" si="102"/>
        <v>mardi</v>
      </c>
    </row>
    <row r="3147" spans="1:8" thickBot="1">
      <c r="A3147" s="80"/>
      <c r="B3147" s="60">
        <f t="shared" si="103"/>
        <v>46939</v>
      </c>
      <c r="C3147" s="67" t="str">
        <f t="shared" si="102"/>
        <v>mercredi</v>
      </c>
    </row>
    <row r="3148" spans="1:8" thickBot="1">
      <c r="A3148" s="80"/>
      <c r="B3148" s="60">
        <f t="shared" si="103"/>
        <v>46940</v>
      </c>
      <c r="C3148" s="67" t="str">
        <f t="shared" si="102"/>
        <v>jeudi</v>
      </c>
    </row>
    <row r="3149" spans="1:8" thickBot="1">
      <c r="A3149" s="80"/>
      <c r="B3149" s="60">
        <f t="shared" si="103"/>
        <v>46941</v>
      </c>
      <c r="C3149" s="67" t="str">
        <f t="shared" si="102"/>
        <v>vendredi</v>
      </c>
    </row>
    <row r="3150" spans="1:8" thickBot="1">
      <c r="A3150" s="80"/>
      <c r="B3150" s="60">
        <f t="shared" si="103"/>
        <v>46942</v>
      </c>
      <c r="C3150" s="67" t="str">
        <f t="shared" si="102"/>
        <v>samedi</v>
      </c>
    </row>
    <row r="3151" spans="1:8" s="63" customFormat="1" thickBot="1">
      <c r="A3151" s="80"/>
      <c r="B3151" s="62">
        <f t="shared" si="103"/>
        <v>46943</v>
      </c>
      <c r="C3151" s="68" t="str">
        <f t="shared" si="102"/>
        <v>dimanche</v>
      </c>
      <c r="F3151" s="85"/>
      <c r="G3151" s="85"/>
      <c r="H3151" s="82"/>
    </row>
    <row r="3152" spans="1:8" ht="16.5" thickTop="1" thickBot="1">
      <c r="A3152" s="80"/>
      <c r="B3152" s="64">
        <f t="shared" si="103"/>
        <v>46944</v>
      </c>
      <c r="C3152" s="66" t="str">
        <f t="shared" si="102"/>
        <v>lundi</v>
      </c>
    </row>
    <row r="3153" spans="1:8" thickBot="1">
      <c r="A3153" s="80"/>
      <c r="B3153" s="60">
        <f t="shared" si="103"/>
        <v>46945</v>
      </c>
      <c r="C3153" s="67" t="str">
        <f t="shared" si="102"/>
        <v>mardi</v>
      </c>
    </row>
    <row r="3154" spans="1:8" thickBot="1">
      <c r="A3154" s="80"/>
      <c r="B3154" s="60">
        <f t="shared" si="103"/>
        <v>46946</v>
      </c>
      <c r="C3154" s="67" t="str">
        <f t="shared" si="102"/>
        <v>mercredi</v>
      </c>
    </row>
    <row r="3155" spans="1:8" thickBot="1">
      <c r="A3155" s="80"/>
      <c r="B3155" s="60">
        <f t="shared" si="103"/>
        <v>46947</v>
      </c>
      <c r="C3155" s="67" t="str">
        <f t="shared" si="102"/>
        <v>jeudi</v>
      </c>
    </row>
    <row r="3156" spans="1:8" thickBot="1">
      <c r="A3156" s="80"/>
      <c r="B3156" s="60">
        <f t="shared" si="103"/>
        <v>46948</v>
      </c>
      <c r="C3156" s="67" t="str">
        <f t="shared" si="102"/>
        <v>vendredi</v>
      </c>
    </row>
    <row r="3157" spans="1:8" thickBot="1">
      <c r="A3157" s="80"/>
      <c r="B3157" s="60">
        <f t="shared" si="103"/>
        <v>46949</v>
      </c>
      <c r="C3157" s="67" t="str">
        <f t="shared" si="102"/>
        <v>samedi</v>
      </c>
    </row>
    <row r="3158" spans="1:8" thickBot="1">
      <c r="A3158" s="80"/>
      <c r="B3158" s="60">
        <f t="shared" si="103"/>
        <v>46950</v>
      </c>
      <c r="C3158" s="67" t="str">
        <f t="shared" si="102"/>
        <v>dimanche</v>
      </c>
    </row>
    <row r="3159" spans="1:8" thickBot="1">
      <c r="A3159" s="80"/>
      <c r="B3159" s="60">
        <f t="shared" si="103"/>
        <v>46951</v>
      </c>
      <c r="C3159" s="67" t="str">
        <f t="shared" si="102"/>
        <v>lundi</v>
      </c>
    </row>
    <row r="3160" spans="1:8" thickBot="1">
      <c r="A3160" s="80"/>
      <c r="B3160" s="60">
        <f t="shared" si="103"/>
        <v>46952</v>
      </c>
      <c r="C3160" s="67" t="str">
        <f t="shared" si="102"/>
        <v>mardi</v>
      </c>
    </row>
    <row r="3161" spans="1:8" thickBot="1">
      <c r="A3161" s="80"/>
      <c r="B3161" s="60">
        <f t="shared" si="103"/>
        <v>46953</v>
      </c>
      <c r="C3161" s="67" t="str">
        <f t="shared" si="102"/>
        <v>mercredi</v>
      </c>
    </row>
    <row r="3162" spans="1:8" thickBot="1">
      <c r="A3162" s="80"/>
      <c r="B3162" s="60">
        <f t="shared" si="103"/>
        <v>46954</v>
      </c>
      <c r="C3162" s="67" t="str">
        <f t="shared" si="102"/>
        <v>jeudi</v>
      </c>
    </row>
    <row r="3163" spans="1:8" thickBot="1">
      <c r="A3163" s="80"/>
      <c r="B3163" s="60">
        <f t="shared" si="103"/>
        <v>46955</v>
      </c>
      <c r="C3163" s="67" t="str">
        <f t="shared" si="102"/>
        <v>vendredi</v>
      </c>
    </row>
    <row r="3164" spans="1:8" thickBot="1">
      <c r="A3164" s="80"/>
      <c r="B3164" s="60">
        <f t="shared" si="103"/>
        <v>46956</v>
      </c>
      <c r="C3164" s="67" t="str">
        <f t="shared" si="102"/>
        <v>samedi</v>
      </c>
    </row>
    <row r="3165" spans="1:8" s="63" customFormat="1" thickBot="1">
      <c r="A3165" s="80"/>
      <c r="B3165" s="62">
        <f t="shared" si="103"/>
        <v>46957</v>
      </c>
      <c r="C3165" s="68" t="str">
        <f t="shared" si="102"/>
        <v>dimanche</v>
      </c>
      <c r="F3165" s="85"/>
      <c r="G3165" s="85"/>
      <c r="H3165" s="82"/>
    </row>
    <row r="3166" spans="1:8" ht="16.5" thickTop="1" thickBot="1">
      <c r="A3166" s="80"/>
      <c r="B3166" s="64">
        <f t="shared" si="103"/>
        <v>46958</v>
      </c>
      <c r="C3166" s="66" t="str">
        <f t="shared" ref="C3166:C3229" si="104">IF(B3166="","",TEXT(B3166,"jjjj"))</f>
        <v>lundi</v>
      </c>
    </row>
    <row r="3167" spans="1:8" thickBot="1">
      <c r="A3167" s="80"/>
      <c r="B3167" s="60">
        <f t="shared" si="103"/>
        <v>46959</v>
      </c>
      <c r="C3167" s="67" t="str">
        <f t="shared" si="104"/>
        <v>mardi</v>
      </c>
    </row>
    <row r="3168" spans="1:8" thickBot="1">
      <c r="A3168" s="80"/>
      <c r="B3168" s="60">
        <f t="shared" si="103"/>
        <v>46960</v>
      </c>
      <c r="C3168" s="67" t="str">
        <f t="shared" si="104"/>
        <v>mercredi</v>
      </c>
    </row>
    <row r="3169" spans="1:8" thickBot="1">
      <c r="A3169" s="80"/>
      <c r="B3169" s="60">
        <f t="shared" si="103"/>
        <v>46961</v>
      </c>
      <c r="C3169" s="67" t="str">
        <f t="shared" si="104"/>
        <v>jeudi</v>
      </c>
    </row>
    <row r="3170" spans="1:8" thickBot="1">
      <c r="A3170" s="80"/>
      <c r="B3170" s="60">
        <f t="shared" si="103"/>
        <v>46962</v>
      </c>
      <c r="C3170" s="67" t="str">
        <f t="shared" si="104"/>
        <v>vendredi</v>
      </c>
    </row>
    <row r="3171" spans="1:8" thickBot="1">
      <c r="A3171" s="80"/>
      <c r="B3171" s="60">
        <f t="shared" si="103"/>
        <v>46963</v>
      </c>
      <c r="C3171" s="67" t="str">
        <f t="shared" si="104"/>
        <v>samedi</v>
      </c>
    </row>
    <row r="3172" spans="1:8" thickBot="1">
      <c r="A3172" s="80"/>
      <c r="B3172" s="60">
        <f t="shared" si="103"/>
        <v>46964</v>
      </c>
      <c r="C3172" s="67" t="str">
        <f t="shared" si="104"/>
        <v>dimanche</v>
      </c>
    </row>
    <row r="3173" spans="1:8" thickBot="1">
      <c r="A3173" s="80"/>
      <c r="B3173" s="60">
        <f t="shared" si="103"/>
        <v>46965</v>
      </c>
      <c r="C3173" s="67" t="str">
        <f t="shared" si="104"/>
        <v>lundi</v>
      </c>
    </row>
    <row r="3174" spans="1:8" thickBot="1">
      <c r="A3174" s="80"/>
      <c r="B3174" s="60">
        <f t="shared" si="103"/>
        <v>46966</v>
      </c>
      <c r="C3174" s="67" t="str">
        <f t="shared" si="104"/>
        <v>mardi</v>
      </c>
    </row>
    <row r="3175" spans="1:8" thickBot="1">
      <c r="A3175" s="80"/>
      <c r="B3175" s="60">
        <f t="shared" si="103"/>
        <v>46967</v>
      </c>
      <c r="C3175" s="67" t="str">
        <f t="shared" si="104"/>
        <v>mercredi</v>
      </c>
    </row>
    <row r="3176" spans="1:8" thickBot="1">
      <c r="A3176" s="80"/>
      <c r="B3176" s="60">
        <f t="shared" si="103"/>
        <v>46968</v>
      </c>
      <c r="C3176" s="67" t="str">
        <f t="shared" si="104"/>
        <v>jeudi</v>
      </c>
    </row>
    <row r="3177" spans="1:8" thickBot="1">
      <c r="A3177" s="80"/>
      <c r="B3177" s="60">
        <f t="shared" si="103"/>
        <v>46969</v>
      </c>
      <c r="C3177" s="67" t="str">
        <f t="shared" si="104"/>
        <v>vendredi</v>
      </c>
    </row>
    <row r="3178" spans="1:8" thickBot="1">
      <c r="A3178" s="80"/>
      <c r="B3178" s="60">
        <f t="shared" si="103"/>
        <v>46970</v>
      </c>
      <c r="C3178" s="67" t="str">
        <f t="shared" si="104"/>
        <v>samedi</v>
      </c>
    </row>
    <row r="3179" spans="1:8" s="63" customFormat="1" thickBot="1">
      <c r="A3179" s="80"/>
      <c r="B3179" s="62">
        <f t="shared" si="103"/>
        <v>46971</v>
      </c>
      <c r="C3179" s="68" t="str">
        <f t="shared" si="104"/>
        <v>dimanche</v>
      </c>
      <c r="F3179" s="85"/>
      <c r="G3179" s="85"/>
      <c r="H3179" s="82"/>
    </row>
    <row r="3180" spans="1:8" ht="16.5" thickTop="1" thickBot="1">
      <c r="A3180" s="80"/>
      <c r="B3180" s="64">
        <f t="shared" si="103"/>
        <v>46972</v>
      </c>
      <c r="C3180" s="66" t="str">
        <f t="shared" si="104"/>
        <v>lundi</v>
      </c>
    </row>
    <row r="3181" spans="1:8" thickBot="1">
      <c r="A3181" s="80"/>
      <c r="B3181" s="60">
        <f t="shared" si="103"/>
        <v>46973</v>
      </c>
      <c r="C3181" s="67" t="str">
        <f t="shared" si="104"/>
        <v>mardi</v>
      </c>
    </row>
    <row r="3182" spans="1:8" thickBot="1">
      <c r="A3182" s="80"/>
      <c r="B3182" s="60">
        <f t="shared" si="103"/>
        <v>46974</v>
      </c>
      <c r="C3182" s="67" t="str">
        <f t="shared" si="104"/>
        <v>mercredi</v>
      </c>
    </row>
    <row r="3183" spans="1:8" thickBot="1">
      <c r="A3183" s="80"/>
      <c r="B3183" s="60">
        <f t="shared" si="103"/>
        <v>46975</v>
      </c>
      <c r="C3183" s="67" t="str">
        <f t="shared" si="104"/>
        <v>jeudi</v>
      </c>
    </row>
    <row r="3184" spans="1:8" thickBot="1">
      <c r="A3184" s="80"/>
      <c r="B3184" s="60">
        <f t="shared" si="103"/>
        <v>46976</v>
      </c>
      <c r="C3184" s="67" t="str">
        <f t="shared" si="104"/>
        <v>vendredi</v>
      </c>
    </row>
    <row r="3185" spans="1:8" thickBot="1">
      <c r="A3185" s="80"/>
      <c r="B3185" s="60">
        <f t="shared" si="103"/>
        <v>46977</v>
      </c>
      <c r="C3185" s="67" t="str">
        <f t="shared" si="104"/>
        <v>samedi</v>
      </c>
    </row>
    <row r="3186" spans="1:8" thickBot="1">
      <c r="A3186" s="80"/>
      <c r="B3186" s="60">
        <f t="shared" si="103"/>
        <v>46978</v>
      </c>
      <c r="C3186" s="67" t="str">
        <f t="shared" si="104"/>
        <v>dimanche</v>
      </c>
    </row>
    <row r="3187" spans="1:8" thickBot="1">
      <c r="A3187" s="80"/>
      <c r="B3187" s="60">
        <f t="shared" si="103"/>
        <v>46979</v>
      </c>
      <c r="C3187" s="67" t="str">
        <f t="shared" si="104"/>
        <v>lundi</v>
      </c>
    </row>
    <row r="3188" spans="1:8" thickBot="1">
      <c r="A3188" s="80"/>
      <c r="B3188" s="60">
        <f t="shared" si="103"/>
        <v>46980</v>
      </c>
      <c r="C3188" s="67" t="str">
        <f t="shared" si="104"/>
        <v>mardi</v>
      </c>
    </row>
    <row r="3189" spans="1:8" thickBot="1">
      <c r="A3189" s="80"/>
      <c r="B3189" s="60">
        <f t="shared" si="103"/>
        <v>46981</v>
      </c>
      <c r="C3189" s="67" t="str">
        <f t="shared" si="104"/>
        <v>mercredi</v>
      </c>
    </row>
    <row r="3190" spans="1:8" thickBot="1">
      <c r="A3190" s="80"/>
      <c r="B3190" s="60">
        <f t="shared" si="103"/>
        <v>46982</v>
      </c>
      <c r="C3190" s="67" t="str">
        <f t="shared" si="104"/>
        <v>jeudi</v>
      </c>
    </row>
    <row r="3191" spans="1:8" thickBot="1">
      <c r="A3191" s="80"/>
      <c r="B3191" s="60">
        <f t="shared" si="103"/>
        <v>46983</v>
      </c>
      <c r="C3191" s="67" t="str">
        <f t="shared" si="104"/>
        <v>vendredi</v>
      </c>
    </row>
    <row r="3192" spans="1:8" thickBot="1">
      <c r="A3192" s="80"/>
      <c r="B3192" s="60">
        <f t="shared" si="103"/>
        <v>46984</v>
      </c>
      <c r="C3192" s="67" t="str">
        <f t="shared" si="104"/>
        <v>samedi</v>
      </c>
    </row>
    <row r="3193" spans="1:8" s="63" customFormat="1" thickBot="1">
      <c r="A3193" s="80"/>
      <c r="B3193" s="62">
        <f t="shared" si="103"/>
        <v>46985</v>
      </c>
      <c r="C3193" s="68" t="str">
        <f t="shared" si="104"/>
        <v>dimanche</v>
      </c>
      <c r="F3193" s="85"/>
      <c r="G3193" s="85"/>
      <c r="H3193" s="82"/>
    </row>
    <row r="3194" spans="1:8" ht="16.5" thickTop="1" thickBot="1">
      <c r="A3194" s="80"/>
      <c r="B3194" s="64">
        <f t="shared" si="103"/>
        <v>46986</v>
      </c>
      <c r="C3194" s="66" t="str">
        <f t="shared" si="104"/>
        <v>lundi</v>
      </c>
    </row>
    <row r="3195" spans="1:8" thickBot="1">
      <c r="A3195" s="80"/>
      <c r="B3195" s="60">
        <f t="shared" si="103"/>
        <v>46987</v>
      </c>
      <c r="C3195" s="67" t="str">
        <f t="shared" si="104"/>
        <v>mardi</v>
      </c>
    </row>
    <row r="3196" spans="1:8" thickBot="1">
      <c r="A3196" s="80"/>
      <c r="B3196" s="60">
        <f t="shared" si="103"/>
        <v>46988</v>
      </c>
      <c r="C3196" s="67" t="str">
        <f t="shared" si="104"/>
        <v>mercredi</v>
      </c>
    </row>
    <row r="3197" spans="1:8" thickBot="1">
      <c r="A3197" s="80"/>
      <c r="B3197" s="60">
        <f t="shared" si="103"/>
        <v>46989</v>
      </c>
      <c r="C3197" s="67" t="str">
        <f t="shared" si="104"/>
        <v>jeudi</v>
      </c>
    </row>
    <row r="3198" spans="1:8" thickBot="1">
      <c r="A3198" s="80"/>
      <c r="B3198" s="60">
        <f t="shared" si="103"/>
        <v>46990</v>
      </c>
      <c r="C3198" s="67" t="str">
        <f t="shared" si="104"/>
        <v>vendredi</v>
      </c>
    </row>
    <row r="3199" spans="1:8" thickBot="1">
      <c r="A3199" s="80"/>
      <c r="B3199" s="60">
        <f t="shared" si="103"/>
        <v>46991</v>
      </c>
      <c r="C3199" s="67" t="str">
        <f t="shared" si="104"/>
        <v>samedi</v>
      </c>
    </row>
    <row r="3200" spans="1:8" thickBot="1">
      <c r="A3200" s="80"/>
      <c r="B3200" s="60">
        <f t="shared" si="103"/>
        <v>46992</v>
      </c>
      <c r="C3200" s="67" t="str">
        <f t="shared" si="104"/>
        <v>dimanche</v>
      </c>
    </row>
    <row r="3201" spans="1:8" thickBot="1">
      <c r="A3201" s="80"/>
      <c r="B3201" s="60">
        <f t="shared" si="103"/>
        <v>46993</v>
      </c>
      <c r="C3201" s="67" t="str">
        <f t="shared" si="104"/>
        <v>lundi</v>
      </c>
    </row>
    <row r="3202" spans="1:8" thickBot="1">
      <c r="A3202" s="80"/>
      <c r="B3202" s="60">
        <f t="shared" si="103"/>
        <v>46994</v>
      </c>
      <c r="C3202" s="67" t="str">
        <f t="shared" si="104"/>
        <v>mardi</v>
      </c>
    </row>
    <row r="3203" spans="1:8" thickBot="1">
      <c r="A3203" s="80"/>
      <c r="B3203" s="60">
        <f t="shared" si="103"/>
        <v>46995</v>
      </c>
      <c r="C3203" s="67" t="str">
        <f t="shared" si="104"/>
        <v>mercredi</v>
      </c>
    </row>
    <row r="3204" spans="1:8" thickBot="1">
      <c r="A3204" s="80"/>
      <c r="B3204" s="60">
        <f t="shared" ref="B3204:B3267" si="105">IF(B3203="","",B3203+1)</f>
        <v>46996</v>
      </c>
      <c r="C3204" s="67" t="str">
        <f t="shared" si="104"/>
        <v>jeudi</v>
      </c>
    </row>
    <row r="3205" spans="1:8" thickBot="1">
      <c r="A3205" s="80"/>
      <c r="B3205" s="60">
        <f t="shared" si="105"/>
        <v>46997</v>
      </c>
      <c r="C3205" s="67" t="str">
        <f t="shared" si="104"/>
        <v>vendredi</v>
      </c>
    </row>
    <row r="3206" spans="1:8" thickBot="1">
      <c r="A3206" s="80"/>
      <c r="B3206" s="60">
        <f t="shared" si="105"/>
        <v>46998</v>
      </c>
      <c r="C3206" s="67" t="str">
        <f t="shared" si="104"/>
        <v>samedi</v>
      </c>
    </row>
    <row r="3207" spans="1:8" s="63" customFormat="1" thickBot="1">
      <c r="A3207" s="80"/>
      <c r="B3207" s="62">
        <f t="shared" si="105"/>
        <v>46999</v>
      </c>
      <c r="C3207" s="68" t="str">
        <f t="shared" si="104"/>
        <v>dimanche</v>
      </c>
      <c r="F3207" s="85"/>
      <c r="G3207" s="85"/>
      <c r="H3207" s="82"/>
    </row>
    <row r="3208" spans="1:8" ht="16.5" thickTop="1" thickBot="1">
      <c r="A3208" s="80"/>
      <c r="B3208" s="64">
        <f t="shared" si="105"/>
        <v>47000</v>
      </c>
      <c r="C3208" s="66" t="str">
        <f t="shared" si="104"/>
        <v>lundi</v>
      </c>
    </row>
    <row r="3209" spans="1:8" thickBot="1">
      <c r="A3209" s="80"/>
      <c r="B3209" s="60">
        <f t="shared" si="105"/>
        <v>47001</v>
      </c>
      <c r="C3209" s="67" t="str">
        <f t="shared" si="104"/>
        <v>mardi</v>
      </c>
    </row>
    <row r="3210" spans="1:8" thickBot="1">
      <c r="A3210" s="80"/>
      <c r="B3210" s="60">
        <f t="shared" si="105"/>
        <v>47002</v>
      </c>
      <c r="C3210" s="67" t="str">
        <f t="shared" si="104"/>
        <v>mercredi</v>
      </c>
    </row>
    <row r="3211" spans="1:8" thickBot="1">
      <c r="A3211" s="80"/>
      <c r="B3211" s="60">
        <f t="shared" si="105"/>
        <v>47003</v>
      </c>
      <c r="C3211" s="67" t="str">
        <f t="shared" si="104"/>
        <v>jeudi</v>
      </c>
    </row>
    <row r="3212" spans="1:8" thickBot="1">
      <c r="A3212" s="80"/>
      <c r="B3212" s="60">
        <f t="shared" si="105"/>
        <v>47004</v>
      </c>
      <c r="C3212" s="67" t="str">
        <f t="shared" si="104"/>
        <v>vendredi</v>
      </c>
    </row>
    <row r="3213" spans="1:8" thickBot="1">
      <c r="A3213" s="80"/>
      <c r="B3213" s="60">
        <f t="shared" si="105"/>
        <v>47005</v>
      </c>
      <c r="C3213" s="67" t="str">
        <f t="shared" si="104"/>
        <v>samedi</v>
      </c>
    </row>
    <row r="3214" spans="1:8" thickBot="1">
      <c r="A3214" s="80"/>
      <c r="B3214" s="60">
        <f t="shared" si="105"/>
        <v>47006</v>
      </c>
      <c r="C3214" s="67" t="str">
        <f t="shared" si="104"/>
        <v>dimanche</v>
      </c>
    </row>
    <row r="3215" spans="1:8" thickBot="1">
      <c r="A3215" s="80"/>
      <c r="B3215" s="60">
        <f t="shared" si="105"/>
        <v>47007</v>
      </c>
      <c r="C3215" s="67" t="str">
        <f t="shared" si="104"/>
        <v>lundi</v>
      </c>
    </row>
    <row r="3216" spans="1:8" thickBot="1">
      <c r="A3216" s="80"/>
      <c r="B3216" s="60">
        <f t="shared" si="105"/>
        <v>47008</v>
      </c>
      <c r="C3216" s="67" t="str">
        <f t="shared" si="104"/>
        <v>mardi</v>
      </c>
    </row>
    <row r="3217" spans="1:8" thickBot="1">
      <c r="A3217" s="80"/>
      <c r="B3217" s="60">
        <f t="shared" si="105"/>
        <v>47009</v>
      </c>
      <c r="C3217" s="67" t="str">
        <f t="shared" si="104"/>
        <v>mercredi</v>
      </c>
    </row>
    <row r="3218" spans="1:8" thickBot="1">
      <c r="A3218" s="80"/>
      <c r="B3218" s="60">
        <f t="shared" si="105"/>
        <v>47010</v>
      </c>
      <c r="C3218" s="67" t="str">
        <f t="shared" si="104"/>
        <v>jeudi</v>
      </c>
    </row>
    <row r="3219" spans="1:8" thickBot="1">
      <c r="A3219" s="80"/>
      <c r="B3219" s="60">
        <f t="shared" si="105"/>
        <v>47011</v>
      </c>
      <c r="C3219" s="67" t="str">
        <f t="shared" si="104"/>
        <v>vendredi</v>
      </c>
    </row>
    <row r="3220" spans="1:8" thickBot="1">
      <c r="A3220" s="80"/>
      <c r="B3220" s="60">
        <f t="shared" si="105"/>
        <v>47012</v>
      </c>
      <c r="C3220" s="67" t="str">
        <f t="shared" si="104"/>
        <v>samedi</v>
      </c>
    </row>
    <row r="3221" spans="1:8" s="63" customFormat="1" thickBot="1">
      <c r="A3221" s="80"/>
      <c r="B3221" s="62">
        <f t="shared" si="105"/>
        <v>47013</v>
      </c>
      <c r="C3221" s="68" t="str">
        <f t="shared" si="104"/>
        <v>dimanche</v>
      </c>
      <c r="F3221" s="85"/>
      <c r="G3221" s="85"/>
      <c r="H3221" s="82"/>
    </row>
    <row r="3222" spans="1:8" ht="16.5" thickTop="1" thickBot="1">
      <c r="A3222" s="80"/>
      <c r="B3222" s="64">
        <f t="shared" si="105"/>
        <v>47014</v>
      </c>
      <c r="C3222" s="66" t="str">
        <f t="shared" si="104"/>
        <v>lundi</v>
      </c>
    </row>
    <row r="3223" spans="1:8" thickBot="1">
      <c r="A3223" s="80"/>
      <c r="B3223" s="60">
        <f t="shared" si="105"/>
        <v>47015</v>
      </c>
      <c r="C3223" s="67" t="str">
        <f t="shared" si="104"/>
        <v>mardi</v>
      </c>
    </row>
    <row r="3224" spans="1:8" thickBot="1">
      <c r="A3224" s="80"/>
      <c r="B3224" s="60">
        <f t="shared" si="105"/>
        <v>47016</v>
      </c>
      <c r="C3224" s="67" t="str">
        <f t="shared" si="104"/>
        <v>mercredi</v>
      </c>
    </row>
    <row r="3225" spans="1:8" thickBot="1">
      <c r="A3225" s="80"/>
      <c r="B3225" s="60">
        <f t="shared" si="105"/>
        <v>47017</v>
      </c>
      <c r="C3225" s="67" t="str">
        <f t="shared" si="104"/>
        <v>jeudi</v>
      </c>
    </row>
    <row r="3226" spans="1:8" thickBot="1">
      <c r="A3226" s="80"/>
      <c r="B3226" s="60">
        <f t="shared" si="105"/>
        <v>47018</v>
      </c>
      <c r="C3226" s="67" t="str">
        <f t="shared" si="104"/>
        <v>vendredi</v>
      </c>
    </row>
    <row r="3227" spans="1:8" thickBot="1">
      <c r="A3227" s="80"/>
      <c r="B3227" s="60">
        <f t="shared" si="105"/>
        <v>47019</v>
      </c>
      <c r="C3227" s="67" t="str">
        <f t="shared" si="104"/>
        <v>samedi</v>
      </c>
    </row>
    <row r="3228" spans="1:8" thickBot="1">
      <c r="A3228" s="80"/>
      <c r="B3228" s="60">
        <f t="shared" si="105"/>
        <v>47020</v>
      </c>
      <c r="C3228" s="67" t="str">
        <f t="shared" si="104"/>
        <v>dimanche</v>
      </c>
    </row>
    <row r="3229" spans="1:8" thickBot="1">
      <c r="A3229" s="80"/>
      <c r="B3229" s="60">
        <f t="shared" si="105"/>
        <v>47021</v>
      </c>
      <c r="C3229" s="67" t="str">
        <f t="shared" si="104"/>
        <v>lundi</v>
      </c>
    </row>
    <row r="3230" spans="1:8" thickBot="1">
      <c r="A3230" s="80"/>
      <c r="B3230" s="60">
        <f t="shared" si="105"/>
        <v>47022</v>
      </c>
      <c r="C3230" s="67" t="str">
        <f t="shared" ref="C3230:C3293" si="106">IF(B3230="","",TEXT(B3230,"jjjj"))</f>
        <v>mardi</v>
      </c>
    </row>
    <row r="3231" spans="1:8" thickBot="1">
      <c r="A3231" s="80"/>
      <c r="B3231" s="60">
        <f t="shared" si="105"/>
        <v>47023</v>
      </c>
      <c r="C3231" s="67" t="str">
        <f t="shared" si="106"/>
        <v>mercredi</v>
      </c>
    </row>
    <row r="3232" spans="1:8" thickBot="1">
      <c r="A3232" s="80"/>
      <c r="B3232" s="60">
        <f t="shared" si="105"/>
        <v>47024</v>
      </c>
      <c r="C3232" s="67" t="str">
        <f t="shared" si="106"/>
        <v>jeudi</v>
      </c>
    </row>
    <row r="3233" spans="1:8" thickBot="1">
      <c r="A3233" s="80"/>
      <c r="B3233" s="60">
        <f t="shared" si="105"/>
        <v>47025</v>
      </c>
      <c r="C3233" s="67" t="str">
        <f t="shared" si="106"/>
        <v>vendredi</v>
      </c>
    </row>
    <row r="3234" spans="1:8" thickBot="1">
      <c r="A3234" s="80"/>
      <c r="B3234" s="60">
        <f t="shared" si="105"/>
        <v>47026</v>
      </c>
      <c r="C3234" s="67" t="str">
        <f t="shared" si="106"/>
        <v>samedi</v>
      </c>
    </row>
    <row r="3235" spans="1:8" s="63" customFormat="1" thickBot="1">
      <c r="A3235" s="80"/>
      <c r="B3235" s="62">
        <f t="shared" si="105"/>
        <v>47027</v>
      </c>
      <c r="C3235" s="68" t="str">
        <f t="shared" si="106"/>
        <v>dimanche</v>
      </c>
      <c r="F3235" s="85"/>
      <c r="G3235" s="85"/>
      <c r="H3235" s="82"/>
    </row>
    <row r="3236" spans="1:8" ht="16.5" thickTop="1" thickBot="1">
      <c r="A3236" s="80"/>
      <c r="B3236" s="64">
        <f t="shared" si="105"/>
        <v>47028</v>
      </c>
      <c r="C3236" s="66" t="str">
        <f t="shared" si="106"/>
        <v>lundi</v>
      </c>
    </row>
    <row r="3237" spans="1:8" thickBot="1">
      <c r="A3237" s="80"/>
      <c r="B3237" s="60">
        <f t="shared" si="105"/>
        <v>47029</v>
      </c>
      <c r="C3237" s="67" t="str">
        <f t="shared" si="106"/>
        <v>mardi</v>
      </c>
    </row>
    <row r="3238" spans="1:8" thickBot="1">
      <c r="A3238" s="80"/>
      <c r="B3238" s="60">
        <f t="shared" si="105"/>
        <v>47030</v>
      </c>
      <c r="C3238" s="67" t="str">
        <f t="shared" si="106"/>
        <v>mercredi</v>
      </c>
    </row>
    <row r="3239" spans="1:8" thickBot="1">
      <c r="A3239" s="80"/>
      <c r="B3239" s="60">
        <f t="shared" si="105"/>
        <v>47031</v>
      </c>
      <c r="C3239" s="67" t="str">
        <f t="shared" si="106"/>
        <v>jeudi</v>
      </c>
    </row>
    <row r="3240" spans="1:8" thickBot="1">
      <c r="A3240" s="80"/>
      <c r="B3240" s="60">
        <f t="shared" si="105"/>
        <v>47032</v>
      </c>
      <c r="C3240" s="67" t="str">
        <f t="shared" si="106"/>
        <v>vendredi</v>
      </c>
    </row>
    <row r="3241" spans="1:8" thickBot="1">
      <c r="A3241" s="80"/>
      <c r="B3241" s="60">
        <f t="shared" si="105"/>
        <v>47033</v>
      </c>
      <c r="C3241" s="67" t="str">
        <f t="shared" si="106"/>
        <v>samedi</v>
      </c>
    </row>
    <row r="3242" spans="1:8" thickBot="1">
      <c r="A3242" s="80"/>
      <c r="B3242" s="60">
        <f t="shared" si="105"/>
        <v>47034</v>
      </c>
      <c r="C3242" s="67" t="str">
        <f t="shared" si="106"/>
        <v>dimanche</v>
      </c>
    </row>
    <row r="3243" spans="1:8" thickBot="1">
      <c r="A3243" s="80"/>
      <c r="B3243" s="60">
        <f t="shared" si="105"/>
        <v>47035</v>
      </c>
      <c r="C3243" s="67" t="str">
        <f t="shared" si="106"/>
        <v>lundi</v>
      </c>
    </row>
    <row r="3244" spans="1:8" thickBot="1">
      <c r="A3244" s="80"/>
      <c r="B3244" s="60">
        <f t="shared" si="105"/>
        <v>47036</v>
      </c>
      <c r="C3244" s="67" t="str">
        <f t="shared" si="106"/>
        <v>mardi</v>
      </c>
    </row>
    <row r="3245" spans="1:8" thickBot="1">
      <c r="A3245" s="80"/>
      <c r="B3245" s="60">
        <f t="shared" si="105"/>
        <v>47037</v>
      </c>
      <c r="C3245" s="67" t="str">
        <f t="shared" si="106"/>
        <v>mercredi</v>
      </c>
    </row>
    <row r="3246" spans="1:8" thickBot="1">
      <c r="A3246" s="80"/>
      <c r="B3246" s="60">
        <f t="shared" si="105"/>
        <v>47038</v>
      </c>
      <c r="C3246" s="67" t="str">
        <f t="shared" si="106"/>
        <v>jeudi</v>
      </c>
    </row>
    <row r="3247" spans="1:8" thickBot="1">
      <c r="A3247" s="80"/>
      <c r="B3247" s="60">
        <f t="shared" si="105"/>
        <v>47039</v>
      </c>
      <c r="C3247" s="67" t="str">
        <f t="shared" si="106"/>
        <v>vendredi</v>
      </c>
    </row>
    <row r="3248" spans="1:8" thickBot="1">
      <c r="A3248" s="80"/>
      <c r="B3248" s="60">
        <f t="shared" si="105"/>
        <v>47040</v>
      </c>
      <c r="C3248" s="67" t="str">
        <f t="shared" si="106"/>
        <v>samedi</v>
      </c>
    </row>
    <row r="3249" spans="1:8" s="63" customFormat="1" thickBot="1">
      <c r="A3249" s="80"/>
      <c r="B3249" s="62">
        <f t="shared" si="105"/>
        <v>47041</v>
      </c>
      <c r="C3249" s="68" t="str">
        <f t="shared" si="106"/>
        <v>dimanche</v>
      </c>
      <c r="F3249" s="85"/>
      <c r="G3249" s="85"/>
      <c r="H3249" s="82"/>
    </row>
    <row r="3250" spans="1:8" ht="16.5" thickTop="1" thickBot="1">
      <c r="A3250" s="80"/>
      <c r="B3250" s="64">
        <f t="shared" si="105"/>
        <v>47042</v>
      </c>
      <c r="C3250" s="66" t="str">
        <f t="shared" si="106"/>
        <v>lundi</v>
      </c>
    </row>
    <row r="3251" spans="1:8" thickBot="1">
      <c r="A3251" s="80"/>
      <c r="B3251" s="60">
        <f t="shared" si="105"/>
        <v>47043</v>
      </c>
      <c r="C3251" s="67" t="str">
        <f t="shared" si="106"/>
        <v>mardi</v>
      </c>
    </row>
    <row r="3252" spans="1:8" thickBot="1">
      <c r="A3252" s="80"/>
      <c r="B3252" s="60">
        <f t="shared" si="105"/>
        <v>47044</v>
      </c>
      <c r="C3252" s="67" t="str">
        <f t="shared" si="106"/>
        <v>mercredi</v>
      </c>
    </row>
    <row r="3253" spans="1:8" thickBot="1">
      <c r="A3253" s="80"/>
      <c r="B3253" s="60">
        <f t="shared" si="105"/>
        <v>47045</v>
      </c>
      <c r="C3253" s="67" t="str">
        <f t="shared" si="106"/>
        <v>jeudi</v>
      </c>
    </row>
    <row r="3254" spans="1:8" thickBot="1">
      <c r="A3254" s="80"/>
      <c r="B3254" s="60">
        <f t="shared" si="105"/>
        <v>47046</v>
      </c>
      <c r="C3254" s="67" t="str">
        <f t="shared" si="106"/>
        <v>vendredi</v>
      </c>
    </row>
    <row r="3255" spans="1:8" thickBot="1">
      <c r="A3255" s="80"/>
      <c r="B3255" s="60">
        <f t="shared" si="105"/>
        <v>47047</v>
      </c>
      <c r="C3255" s="67" t="str">
        <f t="shared" si="106"/>
        <v>samedi</v>
      </c>
    </row>
    <row r="3256" spans="1:8" thickBot="1">
      <c r="A3256" s="80"/>
      <c r="B3256" s="60">
        <f t="shared" si="105"/>
        <v>47048</v>
      </c>
      <c r="C3256" s="67" t="str">
        <f t="shared" si="106"/>
        <v>dimanche</v>
      </c>
    </row>
    <row r="3257" spans="1:8" thickBot="1">
      <c r="A3257" s="80"/>
      <c r="B3257" s="60">
        <f t="shared" si="105"/>
        <v>47049</v>
      </c>
      <c r="C3257" s="67" t="str">
        <f t="shared" si="106"/>
        <v>lundi</v>
      </c>
    </row>
    <row r="3258" spans="1:8" thickBot="1">
      <c r="A3258" s="80"/>
      <c r="B3258" s="60">
        <f t="shared" si="105"/>
        <v>47050</v>
      </c>
      <c r="C3258" s="67" t="str">
        <f t="shared" si="106"/>
        <v>mardi</v>
      </c>
    </row>
    <row r="3259" spans="1:8" thickBot="1">
      <c r="A3259" s="80"/>
      <c r="B3259" s="60">
        <f t="shared" si="105"/>
        <v>47051</v>
      </c>
      <c r="C3259" s="67" t="str">
        <f t="shared" si="106"/>
        <v>mercredi</v>
      </c>
    </row>
    <row r="3260" spans="1:8" thickBot="1">
      <c r="A3260" s="80"/>
      <c r="B3260" s="60">
        <f t="shared" si="105"/>
        <v>47052</v>
      </c>
      <c r="C3260" s="67" t="str">
        <f t="shared" si="106"/>
        <v>jeudi</v>
      </c>
    </row>
    <row r="3261" spans="1:8" thickBot="1">
      <c r="A3261" s="80"/>
      <c r="B3261" s="60">
        <f t="shared" si="105"/>
        <v>47053</v>
      </c>
      <c r="C3261" s="67" t="str">
        <f t="shared" si="106"/>
        <v>vendredi</v>
      </c>
    </row>
    <row r="3262" spans="1:8" thickBot="1">
      <c r="A3262" s="80"/>
      <c r="B3262" s="60">
        <f t="shared" si="105"/>
        <v>47054</v>
      </c>
      <c r="C3262" s="67" t="str">
        <f t="shared" si="106"/>
        <v>samedi</v>
      </c>
    </row>
    <row r="3263" spans="1:8" s="63" customFormat="1" thickBot="1">
      <c r="A3263" s="80"/>
      <c r="B3263" s="62">
        <f t="shared" si="105"/>
        <v>47055</v>
      </c>
      <c r="C3263" s="68" t="str">
        <f t="shared" si="106"/>
        <v>dimanche</v>
      </c>
      <c r="F3263" s="85"/>
      <c r="G3263" s="85"/>
      <c r="H3263" s="82"/>
    </row>
    <row r="3264" spans="1:8" ht="16.5" thickTop="1" thickBot="1">
      <c r="A3264" s="80"/>
      <c r="B3264" s="64">
        <f t="shared" si="105"/>
        <v>47056</v>
      </c>
      <c r="C3264" s="66" t="str">
        <f t="shared" si="106"/>
        <v>lundi</v>
      </c>
    </row>
    <row r="3265" spans="1:8" thickBot="1">
      <c r="A3265" s="80"/>
      <c r="B3265" s="60">
        <f t="shared" si="105"/>
        <v>47057</v>
      </c>
      <c r="C3265" s="67" t="str">
        <f t="shared" si="106"/>
        <v>mardi</v>
      </c>
    </row>
    <row r="3266" spans="1:8" thickBot="1">
      <c r="A3266" s="80"/>
      <c r="B3266" s="60">
        <f t="shared" si="105"/>
        <v>47058</v>
      </c>
      <c r="C3266" s="67" t="str">
        <f t="shared" si="106"/>
        <v>mercredi</v>
      </c>
    </row>
    <row r="3267" spans="1:8" thickBot="1">
      <c r="A3267" s="80"/>
      <c r="B3267" s="60">
        <f t="shared" si="105"/>
        <v>47059</v>
      </c>
      <c r="C3267" s="67" t="str">
        <f t="shared" si="106"/>
        <v>jeudi</v>
      </c>
    </row>
    <row r="3268" spans="1:8" thickBot="1">
      <c r="A3268" s="80"/>
      <c r="B3268" s="60">
        <f t="shared" ref="B3268:B3331" si="107">IF(B3267="","",B3267+1)</f>
        <v>47060</v>
      </c>
      <c r="C3268" s="67" t="str">
        <f t="shared" si="106"/>
        <v>vendredi</v>
      </c>
    </row>
    <row r="3269" spans="1:8" thickBot="1">
      <c r="A3269" s="80"/>
      <c r="B3269" s="60">
        <f t="shared" si="107"/>
        <v>47061</v>
      </c>
      <c r="C3269" s="67" t="str">
        <f t="shared" si="106"/>
        <v>samedi</v>
      </c>
    </row>
    <row r="3270" spans="1:8" thickBot="1">
      <c r="A3270" s="80"/>
      <c r="B3270" s="60">
        <f t="shared" si="107"/>
        <v>47062</v>
      </c>
      <c r="C3270" s="67" t="str">
        <f t="shared" si="106"/>
        <v>dimanche</v>
      </c>
    </row>
    <row r="3271" spans="1:8" thickBot="1">
      <c r="A3271" s="80"/>
      <c r="B3271" s="60">
        <f t="shared" si="107"/>
        <v>47063</v>
      </c>
      <c r="C3271" s="67" t="str">
        <f t="shared" si="106"/>
        <v>lundi</v>
      </c>
    </row>
    <row r="3272" spans="1:8" thickBot="1">
      <c r="A3272" s="80"/>
      <c r="B3272" s="60">
        <f t="shared" si="107"/>
        <v>47064</v>
      </c>
      <c r="C3272" s="67" t="str">
        <f t="shared" si="106"/>
        <v>mardi</v>
      </c>
    </row>
    <row r="3273" spans="1:8" thickBot="1">
      <c r="A3273" s="80"/>
      <c r="B3273" s="60">
        <f t="shared" si="107"/>
        <v>47065</v>
      </c>
      <c r="C3273" s="67" t="str">
        <f t="shared" si="106"/>
        <v>mercredi</v>
      </c>
    </row>
    <row r="3274" spans="1:8" thickBot="1">
      <c r="A3274" s="80"/>
      <c r="B3274" s="60">
        <f t="shared" si="107"/>
        <v>47066</v>
      </c>
      <c r="C3274" s="67" t="str">
        <f t="shared" si="106"/>
        <v>jeudi</v>
      </c>
    </row>
    <row r="3275" spans="1:8" thickBot="1">
      <c r="A3275" s="80"/>
      <c r="B3275" s="60">
        <f t="shared" si="107"/>
        <v>47067</v>
      </c>
      <c r="C3275" s="67" t="str">
        <f t="shared" si="106"/>
        <v>vendredi</v>
      </c>
    </row>
    <row r="3276" spans="1:8" thickBot="1">
      <c r="A3276" s="80"/>
      <c r="B3276" s="60">
        <f t="shared" si="107"/>
        <v>47068</v>
      </c>
      <c r="C3276" s="67" t="str">
        <f t="shared" si="106"/>
        <v>samedi</v>
      </c>
    </row>
    <row r="3277" spans="1:8" s="63" customFormat="1" thickBot="1">
      <c r="A3277" s="80"/>
      <c r="B3277" s="62">
        <f t="shared" si="107"/>
        <v>47069</v>
      </c>
      <c r="C3277" s="68" t="str">
        <f t="shared" si="106"/>
        <v>dimanche</v>
      </c>
      <c r="F3277" s="85"/>
      <c r="G3277" s="85"/>
      <c r="H3277" s="82"/>
    </row>
    <row r="3278" spans="1:8" ht="16.5" thickTop="1" thickBot="1">
      <c r="A3278" s="80"/>
      <c r="B3278" s="64">
        <f t="shared" si="107"/>
        <v>47070</v>
      </c>
      <c r="C3278" s="66" t="str">
        <f t="shared" si="106"/>
        <v>lundi</v>
      </c>
    </row>
    <row r="3279" spans="1:8" thickBot="1">
      <c r="A3279" s="80"/>
      <c r="B3279" s="60">
        <f t="shared" si="107"/>
        <v>47071</v>
      </c>
      <c r="C3279" s="67" t="str">
        <f t="shared" si="106"/>
        <v>mardi</v>
      </c>
    </row>
    <row r="3280" spans="1:8" thickBot="1">
      <c r="A3280" s="80"/>
      <c r="B3280" s="60">
        <f t="shared" si="107"/>
        <v>47072</v>
      </c>
      <c r="C3280" s="67" t="str">
        <f t="shared" si="106"/>
        <v>mercredi</v>
      </c>
    </row>
    <row r="3281" spans="1:8" thickBot="1">
      <c r="A3281" s="80"/>
      <c r="B3281" s="60">
        <f t="shared" si="107"/>
        <v>47073</v>
      </c>
      <c r="C3281" s="67" t="str">
        <f t="shared" si="106"/>
        <v>jeudi</v>
      </c>
    </row>
    <row r="3282" spans="1:8" thickBot="1">
      <c r="A3282" s="80"/>
      <c r="B3282" s="60">
        <f t="shared" si="107"/>
        <v>47074</v>
      </c>
      <c r="C3282" s="67" t="str">
        <f t="shared" si="106"/>
        <v>vendredi</v>
      </c>
    </row>
    <row r="3283" spans="1:8" thickBot="1">
      <c r="A3283" s="80"/>
      <c r="B3283" s="60">
        <f t="shared" si="107"/>
        <v>47075</v>
      </c>
      <c r="C3283" s="67" t="str">
        <f t="shared" si="106"/>
        <v>samedi</v>
      </c>
    </row>
    <row r="3284" spans="1:8" thickBot="1">
      <c r="A3284" s="80"/>
      <c r="B3284" s="60">
        <f t="shared" si="107"/>
        <v>47076</v>
      </c>
      <c r="C3284" s="67" t="str">
        <f t="shared" si="106"/>
        <v>dimanche</v>
      </c>
    </row>
    <row r="3285" spans="1:8" thickBot="1">
      <c r="A3285" s="80"/>
      <c r="B3285" s="60">
        <f t="shared" si="107"/>
        <v>47077</v>
      </c>
      <c r="C3285" s="67" t="str">
        <f t="shared" si="106"/>
        <v>lundi</v>
      </c>
    </row>
    <row r="3286" spans="1:8" thickBot="1">
      <c r="A3286" s="80"/>
      <c r="B3286" s="60">
        <f t="shared" si="107"/>
        <v>47078</v>
      </c>
      <c r="C3286" s="67" t="str">
        <f t="shared" si="106"/>
        <v>mardi</v>
      </c>
    </row>
    <row r="3287" spans="1:8" thickBot="1">
      <c r="A3287" s="80"/>
      <c r="B3287" s="60">
        <f t="shared" si="107"/>
        <v>47079</v>
      </c>
      <c r="C3287" s="67" t="str">
        <f t="shared" si="106"/>
        <v>mercredi</v>
      </c>
    </row>
    <row r="3288" spans="1:8" thickBot="1">
      <c r="A3288" s="80"/>
      <c r="B3288" s="60">
        <f t="shared" si="107"/>
        <v>47080</v>
      </c>
      <c r="C3288" s="67" t="str">
        <f t="shared" si="106"/>
        <v>jeudi</v>
      </c>
    </row>
    <row r="3289" spans="1:8" thickBot="1">
      <c r="A3289" s="80"/>
      <c r="B3289" s="60">
        <f t="shared" si="107"/>
        <v>47081</v>
      </c>
      <c r="C3289" s="67" t="str">
        <f t="shared" si="106"/>
        <v>vendredi</v>
      </c>
    </row>
    <row r="3290" spans="1:8" thickBot="1">
      <c r="A3290" s="80"/>
      <c r="B3290" s="60">
        <f t="shared" si="107"/>
        <v>47082</v>
      </c>
      <c r="C3290" s="67" t="str">
        <f t="shared" si="106"/>
        <v>samedi</v>
      </c>
    </row>
    <row r="3291" spans="1:8" s="63" customFormat="1" thickBot="1">
      <c r="A3291" s="80"/>
      <c r="B3291" s="62">
        <f t="shared" si="107"/>
        <v>47083</v>
      </c>
      <c r="C3291" s="68" t="str">
        <f t="shared" si="106"/>
        <v>dimanche</v>
      </c>
      <c r="F3291" s="85"/>
      <c r="G3291" s="85"/>
      <c r="H3291" s="82"/>
    </row>
    <row r="3292" spans="1:8" ht="16.5" thickTop="1" thickBot="1">
      <c r="A3292" s="80"/>
      <c r="B3292" s="64">
        <f t="shared" si="107"/>
        <v>47084</v>
      </c>
      <c r="C3292" s="66" t="str">
        <f t="shared" si="106"/>
        <v>lundi</v>
      </c>
    </row>
    <row r="3293" spans="1:8" thickBot="1">
      <c r="A3293" s="80"/>
      <c r="B3293" s="60">
        <f t="shared" si="107"/>
        <v>47085</v>
      </c>
      <c r="C3293" s="67" t="str">
        <f t="shared" si="106"/>
        <v>mardi</v>
      </c>
    </row>
    <row r="3294" spans="1:8" thickBot="1">
      <c r="A3294" s="80"/>
      <c r="B3294" s="60">
        <f t="shared" si="107"/>
        <v>47086</v>
      </c>
      <c r="C3294" s="67" t="str">
        <f t="shared" ref="C3294:C3357" si="108">IF(B3294="","",TEXT(B3294,"jjjj"))</f>
        <v>mercredi</v>
      </c>
    </row>
    <row r="3295" spans="1:8" thickBot="1">
      <c r="A3295" s="80"/>
      <c r="B3295" s="60">
        <f t="shared" si="107"/>
        <v>47087</v>
      </c>
      <c r="C3295" s="67" t="str">
        <f t="shared" si="108"/>
        <v>jeudi</v>
      </c>
    </row>
    <row r="3296" spans="1:8" thickBot="1">
      <c r="A3296" s="80"/>
      <c r="B3296" s="60">
        <f t="shared" si="107"/>
        <v>47088</v>
      </c>
      <c r="C3296" s="67" t="str">
        <f t="shared" si="108"/>
        <v>vendredi</v>
      </c>
    </row>
    <row r="3297" spans="1:8" thickBot="1">
      <c r="A3297" s="80"/>
      <c r="B3297" s="60">
        <f t="shared" si="107"/>
        <v>47089</v>
      </c>
      <c r="C3297" s="67" t="str">
        <f t="shared" si="108"/>
        <v>samedi</v>
      </c>
    </row>
    <row r="3298" spans="1:8" thickBot="1">
      <c r="A3298" s="80"/>
      <c r="B3298" s="60">
        <f t="shared" si="107"/>
        <v>47090</v>
      </c>
      <c r="C3298" s="67" t="str">
        <f t="shared" si="108"/>
        <v>dimanche</v>
      </c>
    </row>
    <row r="3299" spans="1:8" thickBot="1">
      <c r="A3299" s="80"/>
      <c r="B3299" s="60">
        <f t="shared" si="107"/>
        <v>47091</v>
      </c>
      <c r="C3299" s="67" t="str">
        <f t="shared" si="108"/>
        <v>lundi</v>
      </c>
    </row>
    <row r="3300" spans="1:8" thickBot="1">
      <c r="A3300" s="80"/>
      <c r="B3300" s="60">
        <f t="shared" si="107"/>
        <v>47092</v>
      </c>
      <c r="C3300" s="67" t="str">
        <f t="shared" si="108"/>
        <v>mardi</v>
      </c>
    </row>
    <row r="3301" spans="1:8" thickBot="1">
      <c r="A3301" s="80"/>
      <c r="B3301" s="60">
        <f t="shared" si="107"/>
        <v>47093</v>
      </c>
      <c r="C3301" s="67" t="str">
        <f t="shared" si="108"/>
        <v>mercredi</v>
      </c>
    </row>
    <row r="3302" spans="1:8" thickBot="1">
      <c r="A3302" s="80"/>
      <c r="B3302" s="60">
        <f t="shared" si="107"/>
        <v>47094</v>
      </c>
      <c r="C3302" s="67" t="str">
        <f t="shared" si="108"/>
        <v>jeudi</v>
      </c>
    </row>
    <row r="3303" spans="1:8" thickBot="1">
      <c r="A3303" s="80"/>
      <c r="B3303" s="60">
        <f t="shared" si="107"/>
        <v>47095</v>
      </c>
      <c r="C3303" s="67" t="str">
        <f t="shared" si="108"/>
        <v>vendredi</v>
      </c>
    </row>
    <row r="3304" spans="1:8" thickBot="1">
      <c r="A3304" s="80"/>
      <c r="B3304" s="60">
        <f t="shared" si="107"/>
        <v>47096</v>
      </c>
      <c r="C3304" s="67" t="str">
        <f t="shared" si="108"/>
        <v>samedi</v>
      </c>
    </row>
    <row r="3305" spans="1:8" s="63" customFormat="1" thickBot="1">
      <c r="A3305" s="80"/>
      <c r="B3305" s="62">
        <f t="shared" si="107"/>
        <v>47097</v>
      </c>
      <c r="C3305" s="68" t="str">
        <f t="shared" si="108"/>
        <v>dimanche</v>
      </c>
      <c r="F3305" s="85"/>
      <c r="G3305" s="85"/>
      <c r="H3305" s="82"/>
    </row>
    <row r="3306" spans="1:8" ht="16.5" thickTop="1" thickBot="1">
      <c r="A3306" s="80"/>
      <c r="B3306" s="64">
        <f t="shared" si="107"/>
        <v>47098</v>
      </c>
      <c r="C3306" s="66" t="str">
        <f t="shared" si="108"/>
        <v>lundi</v>
      </c>
    </row>
    <row r="3307" spans="1:8" thickBot="1">
      <c r="A3307" s="80"/>
      <c r="B3307" s="60">
        <f t="shared" si="107"/>
        <v>47099</v>
      </c>
      <c r="C3307" s="67" t="str">
        <f t="shared" si="108"/>
        <v>mardi</v>
      </c>
    </row>
    <row r="3308" spans="1:8" thickBot="1">
      <c r="A3308" s="80"/>
      <c r="B3308" s="60">
        <f t="shared" si="107"/>
        <v>47100</v>
      </c>
      <c r="C3308" s="67" t="str">
        <f t="shared" si="108"/>
        <v>mercredi</v>
      </c>
    </row>
    <row r="3309" spans="1:8" thickBot="1">
      <c r="A3309" s="80"/>
      <c r="B3309" s="60">
        <f t="shared" si="107"/>
        <v>47101</v>
      </c>
      <c r="C3309" s="67" t="str">
        <f t="shared" si="108"/>
        <v>jeudi</v>
      </c>
    </row>
    <row r="3310" spans="1:8" thickBot="1">
      <c r="A3310" s="80"/>
      <c r="B3310" s="60">
        <f t="shared" si="107"/>
        <v>47102</v>
      </c>
      <c r="C3310" s="67" t="str">
        <f t="shared" si="108"/>
        <v>vendredi</v>
      </c>
    </row>
    <row r="3311" spans="1:8" thickBot="1">
      <c r="A3311" s="80"/>
      <c r="B3311" s="60">
        <f t="shared" si="107"/>
        <v>47103</v>
      </c>
      <c r="C3311" s="67" t="str">
        <f t="shared" si="108"/>
        <v>samedi</v>
      </c>
    </row>
    <row r="3312" spans="1:8" thickBot="1">
      <c r="A3312" s="80"/>
      <c r="B3312" s="60">
        <f t="shared" si="107"/>
        <v>47104</v>
      </c>
      <c r="C3312" s="67" t="str">
        <f t="shared" si="108"/>
        <v>dimanche</v>
      </c>
    </row>
    <row r="3313" spans="1:8" thickBot="1">
      <c r="A3313" s="80"/>
      <c r="B3313" s="60">
        <f t="shared" si="107"/>
        <v>47105</v>
      </c>
      <c r="C3313" s="67" t="str">
        <f t="shared" si="108"/>
        <v>lundi</v>
      </c>
    </row>
    <row r="3314" spans="1:8" thickBot="1">
      <c r="A3314" s="80"/>
      <c r="B3314" s="60">
        <f t="shared" si="107"/>
        <v>47106</v>
      </c>
      <c r="C3314" s="67" t="str">
        <f t="shared" si="108"/>
        <v>mardi</v>
      </c>
    </row>
    <row r="3315" spans="1:8" thickBot="1">
      <c r="A3315" s="80"/>
      <c r="B3315" s="60">
        <f t="shared" si="107"/>
        <v>47107</v>
      </c>
      <c r="C3315" s="67" t="str">
        <f t="shared" si="108"/>
        <v>mercredi</v>
      </c>
    </row>
    <row r="3316" spans="1:8" thickBot="1">
      <c r="A3316" s="80"/>
      <c r="B3316" s="60">
        <f t="shared" si="107"/>
        <v>47108</v>
      </c>
      <c r="C3316" s="67" t="str">
        <f t="shared" si="108"/>
        <v>jeudi</v>
      </c>
    </row>
    <row r="3317" spans="1:8" thickBot="1">
      <c r="A3317" s="80"/>
      <c r="B3317" s="60">
        <f t="shared" si="107"/>
        <v>47109</v>
      </c>
      <c r="C3317" s="67" t="str">
        <f t="shared" si="108"/>
        <v>vendredi</v>
      </c>
    </row>
    <row r="3318" spans="1:8" thickBot="1">
      <c r="A3318" s="80"/>
      <c r="B3318" s="60">
        <f t="shared" si="107"/>
        <v>47110</v>
      </c>
      <c r="C3318" s="67" t="str">
        <f t="shared" si="108"/>
        <v>samedi</v>
      </c>
    </row>
    <row r="3319" spans="1:8" s="63" customFormat="1" thickBot="1">
      <c r="A3319" s="80"/>
      <c r="B3319" s="62">
        <f t="shared" si="107"/>
        <v>47111</v>
      </c>
      <c r="C3319" s="68" t="str">
        <f t="shared" si="108"/>
        <v>dimanche</v>
      </c>
      <c r="F3319" s="85"/>
      <c r="G3319" s="85"/>
      <c r="H3319" s="82"/>
    </row>
    <row r="3320" spans="1:8" ht="16.5" thickTop="1" thickBot="1">
      <c r="A3320" s="80"/>
      <c r="B3320" s="64">
        <f t="shared" si="107"/>
        <v>47112</v>
      </c>
      <c r="C3320" s="66" t="str">
        <f t="shared" si="108"/>
        <v>lundi</v>
      </c>
    </row>
    <row r="3321" spans="1:8" thickBot="1">
      <c r="A3321" s="80"/>
      <c r="B3321" s="60">
        <f t="shared" si="107"/>
        <v>47113</v>
      </c>
      <c r="C3321" s="67" t="str">
        <f t="shared" si="108"/>
        <v>mardi</v>
      </c>
    </row>
    <row r="3322" spans="1:8" thickBot="1">
      <c r="A3322" s="80"/>
      <c r="B3322" s="60">
        <f t="shared" si="107"/>
        <v>47114</v>
      </c>
      <c r="C3322" s="67" t="str">
        <f t="shared" si="108"/>
        <v>mercredi</v>
      </c>
    </row>
    <row r="3323" spans="1:8" thickBot="1">
      <c r="A3323" s="80"/>
      <c r="B3323" s="60">
        <f t="shared" si="107"/>
        <v>47115</v>
      </c>
      <c r="C3323" s="67" t="str">
        <f t="shared" si="108"/>
        <v>jeudi</v>
      </c>
    </row>
    <row r="3324" spans="1:8" thickBot="1">
      <c r="A3324" s="80"/>
      <c r="B3324" s="60">
        <f t="shared" si="107"/>
        <v>47116</v>
      </c>
      <c r="C3324" s="67" t="str">
        <f t="shared" si="108"/>
        <v>vendredi</v>
      </c>
    </row>
    <row r="3325" spans="1:8" thickBot="1">
      <c r="A3325" s="80"/>
      <c r="B3325" s="60">
        <f t="shared" si="107"/>
        <v>47117</v>
      </c>
      <c r="C3325" s="67" t="str">
        <f t="shared" si="108"/>
        <v>samedi</v>
      </c>
    </row>
    <row r="3326" spans="1:8" thickBot="1">
      <c r="A3326" s="80"/>
      <c r="B3326" s="60">
        <f t="shared" si="107"/>
        <v>47118</v>
      </c>
      <c r="C3326" s="67" t="str">
        <f t="shared" si="108"/>
        <v>dimanche</v>
      </c>
    </row>
    <row r="3327" spans="1:8" thickBot="1">
      <c r="A3327" s="80"/>
      <c r="B3327" s="60">
        <f t="shared" si="107"/>
        <v>47119</v>
      </c>
      <c r="C3327" s="67" t="str">
        <f t="shared" si="108"/>
        <v>lundi</v>
      </c>
    </row>
    <row r="3328" spans="1:8" thickBot="1">
      <c r="A3328" s="80"/>
      <c r="B3328" s="60">
        <f t="shared" si="107"/>
        <v>47120</v>
      </c>
      <c r="C3328" s="67" t="str">
        <f t="shared" si="108"/>
        <v>mardi</v>
      </c>
    </row>
    <row r="3329" spans="1:8" thickBot="1">
      <c r="A3329" s="80"/>
      <c r="B3329" s="60">
        <f t="shared" si="107"/>
        <v>47121</v>
      </c>
      <c r="C3329" s="67" t="str">
        <f t="shared" si="108"/>
        <v>mercredi</v>
      </c>
    </row>
    <row r="3330" spans="1:8" thickBot="1">
      <c r="A3330" s="80"/>
      <c r="B3330" s="60">
        <f t="shared" si="107"/>
        <v>47122</v>
      </c>
      <c r="C3330" s="67" t="str">
        <f t="shared" si="108"/>
        <v>jeudi</v>
      </c>
    </row>
    <row r="3331" spans="1:8" thickBot="1">
      <c r="A3331" s="80"/>
      <c r="B3331" s="60">
        <f t="shared" si="107"/>
        <v>47123</v>
      </c>
      <c r="C3331" s="67" t="str">
        <f t="shared" si="108"/>
        <v>vendredi</v>
      </c>
    </row>
    <row r="3332" spans="1:8" thickBot="1">
      <c r="A3332" s="80"/>
      <c r="B3332" s="60">
        <f t="shared" ref="B3332:B3395" si="109">IF(B3331="","",B3331+1)</f>
        <v>47124</v>
      </c>
      <c r="C3332" s="67" t="str">
        <f t="shared" si="108"/>
        <v>samedi</v>
      </c>
    </row>
    <row r="3333" spans="1:8" s="63" customFormat="1" thickBot="1">
      <c r="A3333" s="80"/>
      <c r="B3333" s="62">
        <f t="shared" si="109"/>
        <v>47125</v>
      </c>
      <c r="C3333" s="68" t="str">
        <f t="shared" si="108"/>
        <v>dimanche</v>
      </c>
      <c r="F3333" s="85"/>
      <c r="G3333" s="85"/>
      <c r="H3333" s="82"/>
    </row>
    <row r="3334" spans="1:8" ht="16.5" thickTop="1" thickBot="1">
      <c r="A3334" s="80"/>
      <c r="B3334" s="64">
        <f t="shared" si="109"/>
        <v>47126</v>
      </c>
      <c r="C3334" s="66" t="str">
        <f t="shared" si="108"/>
        <v>lundi</v>
      </c>
    </row>
    <row r="3335" spans="1:8" thickBot="1">
      <c r="A3335" s="80"/>
      <c r="B3335" s="60">
        <f t="shared" si="109"/>
        <v>47127</v>
      </c>
      <c r="C3335" s="67" t="str">
        <f t="shared" si="108"/>
        <v>mardi</v>
      </c>
    </row>
    <row r="3336" spans="1:8" thickBot="1">
      <c r="A3336" s="80"/>
      <c r="B3336" s="60">
        <f t="shared" si="109"/>
        <v>47128</v>
      </c>
      <c r="C3336" s="67" t="str">
        <f t="shared" si="108"/>
        <v>mercredi</v>
      </c>
    </row>
    <row r="3337" spans="1:8" thickBot="1">
      <c r="A3337" s="80"/>
      <c r="B3337" s="60">
        <f t="shared" si="109"/>
        <v>47129</v>
      </c>
      <c r="C3337" s="67" t="str">
        <f t="shared" si="108"/>
        <v>jeudi</v>
      </c>
    </row>
    <row r="3338" spans="1:8" thickBot="1">
      <c r="A3338" s="80"/>
      <c r="B3338" s="60">
        <f t="shared" si="109"/>
        <v>47130</v>
      </c>
      <c r="C3338" s="67" t="str">
        <f t="shared" si="108"/>
        <v>vendredi</v>
      </c>
    </row>
    <row r="3339" spans="1:8" thickBot="1">
      <c r="A3339" s="80"/>
      <c r="B3339" s="60">
        <f t="shared" si="109"/>
        <v>47131</v>
      </c>
      <c r="C3339" s="67" t="str">
        <f t="shared" si="108"/>
        <v>samedi</v>
      </c>
    </row>
    <row r="3340" spans="1:8" thickBot="1">
      <c r="A3340" s="80"/>
      <c r="B3340" s="60">
        <f t="shared" si="109"/>
        <v>47132</v>
      </c>
      <c r="C3340" s="67" t="str">
        <f t="shared" si="108"/>
        <v>dimanche</v>
      </c>
    </row>
    <row r="3341" spans="1:8" thickBot="1">
      <c r="A3341" s="80"/>
      <c r="B3341" s="60">
        <f t="shared" si="109"/>
        <v>47133</v>
      </c>
      <c r="C3341" s="67" t="str">
        <f t="shared" si="108"/>
        <v>lundi</v>
      </c>
    </row>
    <row r="3342" spans="1:8" thickBot="1">
      <c r="A3342" s="80"/>
      <c r="B3342" s="60">
        <f t="shared" si="109"/>
        <v>47134</v>
      </c>
      <c r="C3342" s="67" t="str">
        <f t="shared" si="108"/>
        <v>mardi</v>
      </c>
    </row>
    <row r="3343" spans="1:8" thickBot="1">
      <c r="A3343" s="80"/>
      <c r="B3343" s="60">
        <f t="shared" si="109"/>
        <v>47135</v>
      </c>
      <c r="C3343" s="67" t="str">
        <f t="shared" si="108"/>
        <v>mercredi</v>
      </c>
    </row>
    <row r="3344" spans="1:8" thickBot="1">
      <c r="A3344" s="80"/>
      <c r="B3344" s="60">
        <f t="shared" si="109"/>
        <v>47136</v>
      </c>
      <c r="C3344" s="67" t="str">
        <f t="shared" si="108"/>
        <v>jeudi</v>
      </c>
    </row>
    <row r="3345" spans="1:8" thickBot="1">
      <c r="A3345" s="80"/>
      <c r="B3345" s="60">
        <f t="shared" si="109"/>
        <v>47137</v>
      </c>
      <c r="C3345" s="67" t="str">
        <f t="shared" si="108"/>
        <v>vendredi</v>
      </c>
    </row>
    <row r="3346" spans="1:8" thickBot="1">
      <c r="A3346" s="80"/>
      <c r="B3346" s="60">
        <f t="shared" si="109"/>
        <v>47138</v>
      </c>
      <c r="C3346" s="67" t="str">
        <f t="shared" si="108"/>
        <v>samedi</v>
      </c>
    </row>
    <row r="3347" spans="1:8" s="63" customFormat="1" thickBot="1">
      <c r="A3347" s="80"/>
      <c r="B3347" s="62">
        <f t="shared" si="109"/>
        <v>47139</v>
      </c>
      <c r="C3347" s="68" t="str">
        <f t="shared" si="108"/>
        <v>dimanche</v>
      </c>
      <c r="F3347" s="85"/>
      <c r="G3347" s="85"/>
      <c r="H3347" s="82"/>
    </row>
    <row r="3348" spans="1:8" ht="16.5" thickTop="1" thickBot="1">
      <c r="A3348" s="80"/>
      <c r="B3348" s="64">
        <f t="shared" si="109"/>
        <v>47140</v>
      </c>
      <c r="C3348" s="66" t="str">
        <f t="shared" si="108"/>
        <v>lundi</v>
      </c>
    </row>
    <row r="3349" spans="1:8" thickBot="1">
      <c r="A3349" s="80"/>
      <c r="B3349" s="60">
        <f t="shared" si="109"/>
        <v>47141</v>
      </c>
      <c r="C3349" s="67" t="str">
        <f t="shared" si="108"/>
        <v>mardi</v>
      </c>
    </row>
    <row r="3350" spans="1:8" thickBot="1">
      <c r="A3350" s="80"/>
      <c r="B3350" s="60">
        <f t="shared" si="109"/>
        <v>47142</v>
      </c>
      <c r="C3350" s="67" t="str">
        <f t="shared" si="108"/>
        <v>mercredi</v>
      </c>
    </row>
    <row r="3351" spans="1:8" thickBot="1">
      <c r="A3351" s="80"/>
      <c r="B3351" s="60">
        <f t="shared" si="109"/>
        <v>47143</v>
      </c>
      <c r="C3351" s="67" t="str">
        <f t="shared" si="108"/>
        <v>jeudi</v>
      </c>
    </row>
    <row r="3352" spans="1:8" thickBot="1">
      <c r="A3352" s="80"/>
      <c r="B3352" s="60">
        <f t="shared" si="109"/>
        <v>47144</v>
      </c>
      <c r="C3352" s="67" t="str">
        <f t="shared" si="108"/>
        <v>vendredi</v>
      </c>
    </row>
    <row r="3353" spans="1:8" thickBot="1">
      <c r="A3353" s="80"/>
      <c r="B3353" s="60">
        <f t="shared" si="109"/>
        <v>47145</v>
      </c>
      <c r="C3353" s="67" t="str">
        <f t="shared" si="108"/>
        <v>samedi</v>
      </c>
    </row>
    <row r="3354" spans="1:8" thickBot="1">
      <c r="A3354" s="80"/>
      <c r="B3354" s="60">
        <f t="shared" si="109"/>
        <v>47146</v>
      </c>
      <c r="C3354" s="67" t="str">
        <f t="shared" si="108"/>
        <v>dimanche</v>
      </c>
    </row>
    <row r="3355" spans="1:8" thickBot="1">
      <c r="A3355" s="80"/>
      <c r="B3355" s="60">
        <f t="shared" si="109"/>
        <v>47147</v>
      </c>
      <c r="C3355" s="67" t="str">
        <f t="shared" si="108"/>
        <v>lundi</v>
      </c>
    </row>
    <row r="3356" spans="1:8" thickBot="1">
      <c r="A3356" s="80"/>
      <c r="B3356" s="60">
        <f t="shared" si="109"/>
        <v>47148</v>
      </c>
      <c r="C3356" s="67" t="str">
        <f t="shared" si="108"/>
        <v>mardi</v>
      </c>
    </row>
    <row r="3357" spans="1:8" thickBot="1">
      <c r="A3357" s="80"/>
      <c r="B3357" s="60">
        <f t="shared" si="109"/>
        <v>47149</v>
      </c>
      <c r="C3357" s="67" t="str">
        <f t="shared" si="108"/>
        <v>mercredi</v>
      </c>
    </row>
    <row r="3358" spans="1:8" thickBot="1">
      <c r="A3358" s="80"/>
      <c r="B3358" s="60">
        <f t="shared" si="109"/>
        <v>47150</v>
      </c>
      <c r="C3358" s="67" t="str">
        <f t="shared" ref="C3358:C3421" si="110">IF(B3358="","",TEXT(B3358,"jjjj"))</f>
        <v>jeudi</v>
      </c>
    </row>
    <row r="3359" spans="1:8" thickBot="1">
      <c r="A3359" s="80"/>
      <c r="B3359" s="60">
        <f t="shared" si="109"/>
        <v>47151</v>
      </c>
      <c r="C3359" s="67" t="str">
        <f t="shared" si="110"/>
        <v>vendredi</v>
      </c>
    </row>
    <row r="3360" spans="1:8" thickBot="1">
      <c r="A3360" s="80"/>
      <c r="B3360" s="60">
        <f t="shared" si="109"/>
        <v>47152</v>
      </c>
      <c r="C3360" s="67" t="str">
        <f t="shared" si="110"/>
        <v>samedi</v>
      </c>
    </row>
    <row r="3361" spans="1:8" s="63" customFormat="1" thickBot="1">
      <c r="A3361" s="80"/>
      <c r="B3361" s="62">
        <f t="shared" si="109"/>
        <v>47153</v>
      </c>
      <c r="C3361" s="68" t="str">
        <f t="shared" si="110"/>
        <v>dimanche</v>
      </c>
      <c r="F3361" s="85"/>
      <c r="G3361" s="85"/>
      <c r="H3361" s="82"/>
    </row>
    <row r="3362" spans="1:8" ht="16.5" thickTop="1" thickBot="1">
      <c r="A3362" s="80"/>
      <c r="B3362" s="64">
        <f t="shared" si="109"/>
        <v>47154</v>
      </c>
      <c r="C3362" s="66" t="str">
        <f t="shared" si="110"/>
        <v>lundi</v>
      </c>
    </row>
    <row r="3363" spans="1:8" thickBot="1">
      <c r="A3363" s="80"/>
      <c r="B3363" s="60">
        <f t="shared" si="109"/>
        <v>47155</v>
      </c>
      <c r="C3363" s="67" t="str">
        <f t="shared" si="110"/>
        <v>mardi</v>
      </c>
    </row>
    <row r="3364" spans="1:8" thickBot="1">
      <c r="A3364" s="80"/>
      <c r="B3364" s="60">
        <f t="shared" si="109"/>
        <v>47156</v>
      </c>
      <c r="C3364" s="67" t="str">
        <f t="shared" si="110"/>
        <v>mercredi</v>
      </c>
    </row>
    <row r="3365" spans="1:8" thickBot="1">
      <c r="A3365" s="80"/>
      <c r="B3365" s="60">
        <f t="shared" si="109"/>
        <v>47157</v>
      </c>
      <c r="C3365" s="67" t="str">
        <f t="shared" si="110"/>
        <v>jeudi</v>
      </c>
    </row>
    <row r="3366" spans="1:8" thickBot="1">
      <c r="A3366" s="80"/>
      <c r="B3366" s="60">
        <f t="shared" si="109"/>
        <v>47158</v>
      </c>
      <c r="C3366" s="67" t="str">
        <f t="shared" si="110"/>
        <v>vendredi</v>
      </c>
    </row>
    <row r="3367" spans="1:8" thickBot="1">
      <c r="A3367" s="80"/>
      <c r="B3367" s="60">
        <f t="shared" si="109"/>
        <v>47159</v>
      </c>
      <c r="C3367" s="67" t="str">
        <f t="shared" si="110"/>
        <v>samedi</v>
      </c>
    </row>
    <row r="3368" spans="1:8" thickBot="1">
      <c r="A3368" s="80"/>
      <c r="B3368" s="60">
        <f t="shared" si="109"/>
        <v>47160</v>
      </c>
      <c r="C3368" s="67" t="str">
        <f t="shared" si="110"/>
        <v>dimanche</v>
      </c>
    </row>
    <row r="3369" spans="1:8" thickBot="1">
      <c r="A3369" s="80"/>
      <c r="B3369" s="60">
        <f t="shared" si="109"/>
        <v>47161</v>
      </c>
      <c r="C3369" s="67" t="str">
        <f t="shared" si="110"/>
        <v>lundi</v>
      </c>
    </row>
    <row r="3370" spans="1:8" thickBot="1">
      <c r="A3370" s="80"/>
      <c r="B3370" s="60">
        <f t="shared" si="109"/>
        <v>47162</v>
      </c>
      <c r="C3370" s="67" t="str">
        <f t="shared" si="110"/>
        <v>mardi</v>
      </c>
    </row>
    <row r="3371" spans="1:8" thickBot="1">
      <c r="A3371" s="80"/>
      <c r="B3371" s="60">
        <f t="shared" si="109"/>
        <v>47163</v>
      </c>
      <c r="C3371" s="67" t="str">
        <f t="shared" si="110"/>
        <v>mercredi</v>
      </c>
    </row>
    <row r="3372" spans="1:8" thickBot="1">
      <c r="A3372" s="80"/>
      <c r="B3372" s="60">
        <f t="shared" si="109"/>
        <v>47164</v>
      </c>
      <c r="C3372" s="67" t="str">
        <f t="shared" si="110"/>
        <v>jeudi</v>
      </c>
    </row>
    <row r="3373" spans="1:8" thickBot="1">
      <c r="A3373" s="80"/>
      <c r="B3373" s="60">
        <f t="shared" si="109"/>
        <v>47165</v>
      </c>
      <c r="C3373" s="67" t="str">
        <f t="shared" si="110"/>
        <v>vendredi</v>
      </c>
    </row>
    <row r="3374" spans="1:8" thickBot="1">
      <c r="A3374" s="80"/>
      <c r="B3374" s="60">
        <f t="shared" si="109"/>
        <v>47166</v>
      </c>
      <c r="C3374" s="67" t="str">
        <f t="shared" si="110"/>
        <v>samedi</v>
      </c>
    </row>
    <row r="3375" spans="1:8" s="63" customFormat="1" thickBot="1">
      <c r="A3375" s="80"/>
      <c r="B3375" s="62">
        <f t="shared" si="109"/>
        <v>47167</v>
      </c>
      <c r="C3375" s="68" t="str">
        <f t="shared" si="110"/>
        <v>dimanche</v>
      </c>
      <c r="F3375" s="85"/>
      <c r="G3375" s="85"/>
      <c r="H3375" s="82"/>
    </row>
    <row r="3376" spans="1:8" ht="16.5" thickTop="1" thickBot="1">
      <c r="A3376" s="80"/>
      <c r="B3376" s="64">
        <f t="shared" si="109"/>
        <v>47168</v>
      </c>
      <c r="C3376" s="66" t="str">
        <f t="shared" si="110"/>
        <v>lundi</v>
      </c>
    </row>
    <row r="3377" spans="1:8" thickBot="1">
      <c r="A3377" s="80"/>
      <c r="B3377" s="60">
        <f t="shared" si="109"/>
        <v>47169</v>
      </c>
      <c r="C3377" s="67" t="str">
        <f t="shared" si="110"/>
        <v>mardi</v>
      </c>
    </row>
    <row r="3378" spans="1:8" thickBot="1">
      <c r="A3378" s="80"/>
      <c r="B3378" s="60">
        <f t="shared" si="109"/>
        <v>47170</v>
      </c>
      <c r="C3378" s="67" t="str">
        <f t="shared" si="110"/>
        <v>mercredi</v>
      </c>
    </row>
    <row r="3379" spans="1:8" thickBot="1">
      <c r="A3379" s="80"/>
      <c r="B3379" s="60">
        <f t="shared" si="109"/>
        <v>47171</v>
      </c>
      <c r="C3379" s="67" t="str">
        <f t="shared" si="110"/>
        <v>jeudi</v>
      </c>
    </row>
    <row r="3380" spans="1:8" thickBot="1">
      <c r="A3380" s="80"/>
      <c r="B3380" s="60">
        <f t="shared" si="109"/>
        <v>47172</v>
      </c>
      <c r="C3380" s="67" t="str">
        <f t="shared" si="110"/>
        <v>vendredi</v>
      </c>
    </row>
    <row r="3381" spans="1:8" thickBot="1">
      <c r="A3381" s="80"/>
      <c r="B3381" s="60">
        <f t="shared" si="109"/>
        <v>47173</v>
      </c>
      <c r="C3381" s="67" t="str">
        <f t="shared" si="110"/>
        <v>samedi</v>
      </c>
    </row>
    <row r="3382" spans="1:8" thickBot="1">
      <c r="A3382" s="80"/>
      <c r="B3382" s="60">
        <f t="shared" si="109"/>
        <v>47174</v>
      </c>
      <c r="C3382" s="67" t="str">
        <f t="shared" si="110"/>
        <v>dimanche</v>
      </c>
    </row>
    <row r="3383" spans="1:8" thickBot="1">
      <c r="A3383" s="80"/>
      <c r="B3383" s="60">
        <f t="shared" si="109"/>
        <v>47175</v>
      </c>
      <c r="C3383" s="67" t="str">
        <f t="shared" si="110"/>
        <v>lundi</v>
      </c>
    </row>
    <row r="3384" spans="1:8" thickBot="1">
      <c r="A3384" s="80"/>
      <c r="B3384" s="60">
        <f t="shared" si="109"/>
        <v>47176</v>
      </c>
      <c r="C3384" s="67" t="str">
        <f t="shared" si="110"/>
        <v>mardi</v>
      </c>
    </row>
    <row r="3385" spans="1:8" thickBot="1">
      <c r="A3385" s="80"/>
      <c r="B3385" s="60">
        <f t="shared" si="109"/>
        <v>47177</v>
      </c>
      <c r="C3385" s="67" t="str">
        <f t="shared" si="110"/>
        <v>mercredi</v>
      </c>
    </row>
    <row r="3386" spans="1:8" thickBot="1">
      <c r="A3386" s="80"/>
      <c r="B3386" s="60">
        <f t="shared" si="109"/>
        <v>47178</v>
      </c>
      <c r="C3386" s="67" t="str">
        <f t="shared" si="110"/>
        <v>jeudi</v>
      </c>
    </row>
    <row r="3387" spans="1:8" thickBot="1">
      <c r="A3387" s="80"/>
      <c r="B3387" s="60">
        <f t="shared" si="109"/>
        <v>47179</v>
      </c>
      <c r="C3387" s="67" t="str">
        <f t="shared" si="110"/>
        <v>vendredi</v>
      </c>
    </row>
    <row r="3388" spans="1:8" thickBot="1">
      <c r="A3388" s="80"/>
      <c r="B3388" s="60">
        <f t="shared" si="109"/>
        <v>47180</v>
      </c>
      <c r="C3388" s="67" t="str">
        <f t="shared" si="110"/>
        <v>samedi</v>
      </c>
    </row>
    <row r="3389" spans="1:8" s="63" customFormat="1" thickBot="1">
      <c r="A3389" s="80"/>
      <c r="B3389" s="62">
        <f t="shared" si="109"/>
        <v>47181</v>
      </c>
      <c r="C3389" s="68" t="str">
        <f t="shared" si="110"/>
        <v>dimanche</v>
      </c>
      <c r="F3389" s="85"/>
      <c r="G3389" s="85"/>
      <c r="H3389" s="82"/>
    </row>
    <row r="3390" spans="1:8" ht="16.5" thickTop="1" thickBot="1">
      <c r="A3390" s="80"/>
      <c r="B3390" s="64">
        <f t="shared" si="109"/>
        <v>47182</v>
      </c>
      <c r="C3390" s="66" t="str">
        <f t="shared" si="110"/>
        <v>lundi</v>
      </c>
    </row>
    <row r="3391" spans="1:8" thickBot="1">
      <c r="A3391" s="80"/>
      <c r="B3391" s="60">
        <f t="shared" si="109"/>
        <v>47183</v>
      </c>
      <c r="C3391" s="67" t="str">
        <f t="shared" si="110"/>
        <v>mardi</v>
      </c>
    </row>
    <row r="3392" spans="1:8" thickBot="1">
      <c r="A3392" s="80"/>
      <c r="B3392" s="60">
        <f t="shared" si="109"/>
        <v>47184</v>
      </c>
      <c r="C3392" s="67" t="str">
        <f t="shared" si="110"/>
        <v>mercredi</v>
      </c>
    </row>
    <row r="3393" spans="1:8" thickBot="1">
      <c r="A3393" s="80"/>
      <c r="B3393" s="60">
        <f t="shared" si="109"/>
        <v>47185</v>
      </c>
      <c r="C3393" s="67" t="str">
        <f t="shared" si="110"/>
        <v>jeudi</v>
      </c>
    </row>
    <row r="3394" spans="1:8" thickBot="1">
      <c r="A3394" s="80"/>
      <c r="B3394" s="60">
        <f t="shared" si="109"/>
        <v>47186</v>
      </c>
      <c r="C3394" s="67" t="str">
        <f t="shared" si="110"/>
        <v>vendredi</v>
      </c>
    </row>
    <row r="3395" spans="1:8" thickBot="1">
      <c r="A3395" s="80"/>
      <c r="B3395" s="60">
        <f t="shared" si="109"/>
        <v>47187</v>
      </c>
      <c r="C3395" s="67" t="str">
        <f t="shared" si="110"/>
        <v>samedi</v>
      </c>
    </row>
    <row r="3396" spans="1:8" thickBot="1">
      <c r="A3396" s="80"/>
      <c r="B3396" s="60">
        <f t="shared" ref="B3396:B3459" si="111">IF(B3395="","",B3395+1)</f>
        <v>47188</v>
      </c>
      <c r="C3396" s="67" t="str">
        <f t="shared" si="110"/>
        <v>dimanche</v>
      </c>
    </row>
    <row r="3397" spans="1:8" thickBot="1">
      <c r="A3397" s="80"/>
      <c r="B3397" s="60">
        <f t="shared" si="111"/>
        <v>47189</v>
      </c>
      <c r="C3397" s="67" t="str">
        <f t="shared" si="110"/>
        <v>lundi</v>
      </c>
    </row>
    <row r="3398" spans="1:8" thickBot="1">
      <c r="A3398" s="80"/>
      <c r="B3398" s="60">
        <f t="shared" si="111"/>
        <v>47190</v>
      </c>
      <c r="C3398" s="67" t="str">
        <f t="shared" si="110"/>
        <v>mardi</v>
      </c>
    </row>
    <row r="3399" spans="1:8" thickBot="1">
      <c r="A3399" s="80"/>
      <c r="B3399" s="60">
        <f t="shared" si="111"/>
        <v>47191</v>
      </c>
      <c r="C3399" s="67" t="str">
        <f t="shared" si="110"/>
        <v>mercredi</v>
      </c>
    </row>
    <row r="3400" spans="1:8" thickBot="1">
      <c r="A3400" s="80"/>
      <c r="B3400" s="60">
        <f t="shared" si="111"/>
        <v>47192</v>
      </c>
      <c r="C3400" s="67" t="str">
        <f t="shared" si="110"/>
        <v>jeudi</v>
      </c>
    </row>
    <row r="3401" spans="1:8" thickBot="1">
      <c r="A3401" s="80"/>
      <c r="B3401" s="60">
        <f t="shared" si="111"/>
        <v>47193</v>
      </c>
      <c r="C3401" s="67" t="str">
        <f t="shared" si="110"/>
        <v>vendredi</v>
      </c>
    </row>
    <row r="3402" spans="1:8" thickBot="1">
      <c r="A3402" s="80"/>
      <c r="B3402" s="60">
        <f t="shared" si="111"/>
        <v>47194</v>
      </c>
      <c r="C3402" s="67" t="str">
        <f t="shared" si="110"/>
        <v>samedi</v>
      </c>
    </row>
    <row r="3403" spans="1:8" s="63" customFormat="1" thickBot="1">
      <c r="A3403" s="80"/>
      <c r="B3403" s="62">
        <f t="shared" si="111"/>
        <v>47195</v>
      </c>
      <c r="C3403" s="68" t="str">
        <f t="shared" si="110"/>
        <v>dimanche</v>
      </c>
      <c r="F3403" s="85"/>
      <c r="G3403" s="85"/>
      <c r="H3403" s="82"/>
    </row>
    <row r="3404" spans="1:8" ht="16.5" thickTop="1" thickBot="1">
      <c r="A3404" s="80"/>
      <c r="B3404" s="64">
        <f t="shared" si="111"/>
        <v>47196</v>
      </c>
      <c r="C3404" s="66" t="str">
        <f t="shared" si="110"/>
        <v>lundi</v>
      </c>
    </row>
    <row r="3405" spans="1:8" thickBot="1">
      <c r="A3405" s="80"/>
      <c r="B3405" s="60">
        <f t="shared" si="111"/>
        <v>47197</v>
      </c>
      <c r="C3405" s="67" t="str">
        <f t="shared" si="110"/>
        <v>mardi</v>
      </c>
    </row>
    <row r="3406" spans="1:8" thickBot="1">
      <c r="A3406" s="80"/>
      <c r="B3406" s="60">
        <f t="shared" si="111"/>
        <v>47198</v>
      </c>
      <c r="C3406" s="67" t="str">
        <f t="shared" si="110"/>
        <v>mercredi</v>
      </c>
    </row>
    <row r="3407" spans="1:8" thickBot="1">
      <c r="A3407" s="80"/>
      <c r="B3407" s="60">
        <f t="shared" si="111"/>
        <v>47199</v>
      </c>
      <c r="C3407" s="67" t="str">
        <f t="shared" si="110"/>
        <v>jeudi</v>
      </c>
    </row>
    <row r="3408" spans="1:8" thickBot="1">
      <c r="A3408" s="80"/>
      <c r="B3408" s="60">
        <f t="shared" si="111"/>
        <v>47200</v>
      </c>
      <c r="C3408" s="67" t="str">
        <f t="shared" si="110"/>
        <v>vendredi</v>
      </c>
    </row>
    <row r="3409" spans="1:8" thickBot="1">
      <c r="A3409" s="80"/>
      <c r="B3409" s="60">
        <f t="shared" si="111"/>
        <v>47201</v>
      </c>
      <c r="C3409" s="67" t="str">
        <f t="shared" si="110"/>
        <v>samedi</v>
      </c>
    </row>
    <row r="3410" spans="1:8" thickBot="1">
      <c r="A3410" s="80"/>
      <c r="B3410" s="60">
        <f t="shared" si="111"/>
        <v>47202</v>
      </c>
      <c r="C3410" s="67" t="str">
        <f t="shared" si="110"/>
        <v>dimanche</v>
      </c>
    </row>
    <row r="3411" spans="1:8" thickBot="1">
      <c r="A3411" s="80"/>
      <c r="B3411" s="60">
        <f t="shared" si="111"/>
        <v>47203</v>
      </c>
      <c r="C3411" s="67" t="str">
        <f t="shared" si="110"/>
        <v>lundi</v>
      </c>
    </row>
    <row r="3412" spans="1:8" thickBot="1">
      <c r="A3412" s="80"/>
      <c r="B3412" s="60">
        <f t="shared" si="111"/>
        <v>47204</v>
      </c>
      <c r="C3412" s="67" t="str">
        <f t="shared" si="110"/>
        <v>mardi</v>
      </c>
    </row>
    <row r="3413" spans="1:8" thickBot="1">
      <c r="A3413" s="80"/>
      <c r="B3413" s="60">
        <f t="shared" si="111"/>
        <v>47205</v>
      </c>
      <c r="C3413" s="67" t="str">
        <f t="shared" si="110"/>
        <v>mercredi</v>
      </c>
    </row>
    <row r="3414" spans="1:8" thickBot="1">
      <c r="A3414" s="80"/>
      <c r="B3414" s="60">
        <f t="shared" si="111"/>
        <v>47206</v>
      </c>
      <c r="C3414" s="67" t="str">
        <f t="shared" si="110"/>
        <v>jeudi</v>
      </c>
    </row>
    <row r="3415" spans="1:8" thickBot="1">
      <c r="A3415" s="80"/>
      <c r="B3415" s="60">
        <f t="shared" si="111"/>
        <v>47207</v>
      </c>
      <c r="C3415" s="67" t="str">
        <f t="shared" si="110"/>
        <v>vendredi</v>
      </c>
    </row>
    <row r="3416" spans="1:8" thickBot="1">
      <c r="A3416" s="80"/>
      <c r="B3416" s="60">
        <f t="shared" si="111"/>
        <v>47208</v>
      </c>
      <c r="C3416" s="67" t="str">
        <f t="shared" si="110"/>
        <v>samedi</v>
      </c>
    </row>
    <row r="3417" spans="1:8" s="63" customFormat="1" thickBot="1">
      <c r="A3417" s="80"/>
      <c r="B3417" s="62">
        <f t="shared" si="111"/>
        <v>47209</v>
      </c>
      <c r="C3417" s="68" t="str">
        <f t="shared" si="110"/>
        <v>dimanche</v>
      </c>
      <c r="F3417" s="85"/>
      <c r="G3417" s="85"/>
      <c r="H3417" s="82"/>
    </row>
    <row r="3418" spans="1:8" ht="16.5" thickTop="1" thickBot="1">
      <c r="A3418" s="80"/>
      <c r="B3418" s="64">
        <f t="shared" si="111"/>
        <v>47210</v>
      </c>
      <c r="C3418" s="66" t="str">
        <f t="shared" si="110"/>
        <v>lundi</v>
      </c>
    </row>
    <row r="3419" spans="1:8" thickBot="1">
      <c r="A3419" s="80"/>
      <c r="B3419" s="60">
        <f t="shared" si="111"/>
        <v>47211</v>
      </c>
      <c r="C3419" s="67" t="str">
        <f t="shared" si="110"/>
        <v>mardi</v>
      </c>
    </row>
    <row r="3420" spans="1:8" thickBot="1">
      <c r="A3420" s="80"/>
      <c r="B3420" s="60">
        <f t="shared" si="111"/>
        <v>47212</v>
      </c>
      <c r="C3420" s="67" t="str">
        <f t="shared" si="110"/>
        <v>mercredi</v>
      </c>
    </row>
    <row r="3421" spans="1:8" thickBot="1">
      <c r="A3421" s="80"/>
      <c r="B3421" s="60">
        <f t="shared" si="111"/>
        <v>47213</v>
      </c>
      <c r="C3421" s="67" t="str">
        <f t="shared" si="110"/>
        <v>jeudi</v>
      </c>
    </row>
    <row r="3422" spans="1:8" thickBot="1">
      <c r="A3422" s="80"/>
      <c r="B3422" s="60">
        <f t="shared" si="111"/>
        <v>47214</v>
      </c>
      <c r="C3422" s="67" t="str">
        <f t="shared" ref="C3422:C3485" si="112">IF(B3422="","",TEXT(B3422,"jjjj"))</f>
        <v>vendredi</v>
      </c>
    </row>
    <row r="3423" spans="1:8" thickBot="1">
      <c r="A3423" s="80"/>
      <c r="B3423" s="60">
        <f t="shared" si="111"/>
        <v>47215</v>
      </c>
      <c r="C3423" s="67" t="str">
        <f t="shared" si="112"/>
        <v>samedi</v>
      </c>
    </row>
    <row r="3424" spans="1:8" thickBot="1">
      <c r="A3424" s="80"/>
      <c r="B3424" s="60">
        <f t="shared" si="111"/>
        <v>47216</v>
      </c>
      <c r="C3424" s="67" t="str">
        <f t="shared" si="112"/>
        <v>dimanche</v>
      </c>
    </row>
    <row r="3425" spans="1:8" thickBot="1">
      <c r="A3425" s="80"/>
      <c r="B3425" s="60">
        <f t="shared" si="111"/>
        <v>47217</v>
      </c>
      <c r="C3425" s="67" t="str">
        <f t="shared" si="112"/>
        <v>lundi</v>
      </c>
    </row>
    <row r="3426" spans="1:8" thickBot="1">
      <c r="A3426" s="80"/>
      <c r="B3426" s="60">
        <f t="shared" si="111"/>
        <v>47218</v>
      </c>
      <c r="C3426" s="67" t="str">
        <f t="shared" si="112"/>
        <v>mardi</v>
      </c>
    </row>
    <row r="3427" spans="1:8" thickBot="1">
      <c r="A3427" s="80"/>
      <c r="B3427" s="60">
        <f t="shared" si="111"/>
        <v>47219</v>
      </c>
      <c r="C3427" s="67" t="str">
        <f t="shared" si="112"/>
        <v>mercredi</v>
      </c>
    </row>
    <row r="3428" spans="1:8" thickBot="1">
      <c r="A3428" s="80"/>
      <c r="B3428" s="60">
        <f t="shared" si="111"/>
        <v>47220</v>
      </c>
      <c r="C3428" s="67" t="str">
        <f t="shared" si="112"/>
        <v>jeudi</v>
      </c>
    </row>
    <row r="3429" spans="1:8" thickBot="1">
      <c r="A3429" s="80"/>
      <c r="B3429" s="60">
        <f t="shared" si="111"/>
        <v>47221</v>
      </c>
      <c r="C3429" s="67" t="str">
        <f t="shared" si="112"/>
        <v>vendredi</v>
      </c>
    </row>
    <row r="3430" spans="1:8" thickBot="1">
      <c r="A3430" s="80"/>
      <c r="B3430" s="60">
        <f t="shared" si="111"/>
        <v>47222</v>
      </c>
      <c r="C3430" s="67" t="str">
        <f t="shared" si="112"/>
        <v>samedi</v>
      </c>
    </row>
    <row r="3431" spans="1:8" s="63" customFormat="1" thickBot="1">
      <c r="A3431" s="80"/>
      <c r="B3431" s="62">
        <f t="shared" si="111"/>
        <v>47223</v>
      </c>
      <c r="C3431" s="68" t="str">
        <f t="shared" si="112"/>
        <v>dimanche</v>
      </c>
      <c r="F3431" s="85"/>
      <c r="G3431" s="85"/>
      <c r="H3431" s="82"/>
    </row>
    <row r="3432" spans="1:8" ht="16.5" thickTop="1" thickBot="1">
      <c r="A3432" s="80"/>
      <c r="B3432" s="64">
        <f t="shared" si="111"/>
        <v>47224</v>
      </c>
      <c r="C3432" s="66" t="str">
        <f t="shared" si="112"/>
        <v>lundi</v>
      </c>
    </row>
    <row r="3433" spans="1:8" thickBot="1">
      <c r="A3433" s="80"/>
      <c r="B3433" s="60">
        <f t="shared" si="111"/>
        <v>47225</v>
      </c>
      <c r="C3433" s="67" t="str">
        <f t="shared" si="112"/>
        <v>mardi</v>
      </c>
    </row>
    <row r="3434" spans="1:8" thickBot="1">
      <c r="A3434" s="80"/>
      <c r="B3434" s="60">
        <f t="shared" si="111"/>
        <v>47226</v>
      </c>
      <c r="C3434" s="67" t="str">
        <f t="shared" si="112"/>
        <v>mercredi</v>
      </c>
    </row>
    <row r="3435" spans="1:8" thickBot="1">
      <c r="A3435" s="80"/>
      <c r="B3435" s="60">
        <f t="shared" si="111"/>
        <v>47227</v>
      </c>
      <c r="C3435" s="67" t="str">
        <f t="shared" si="112"/>
        <v>jeudi</v>
      </c>
    </row>
    <row r="3436" spans="1:8" thickBot="1">
      <c r="A3436" s="80"/>
      <c r="B3436" s="60">
        <f t="shared" si="111"/>
        <v>47228</v>
      </c>
      <c r="C3436" s="67" t="str">
        <f t="shared" si="112"/>
        <v>vendredi</v>
      </c>
    </row>
    <row r="3437" spans="1:8" thickBot="1">
      <c r="A3437" s="80"/>
      <c r="B3437" s="60">
        <f t="shared" si="111"/>
        <v>47229</v>
      </c>
      <c r="C3437" s="67" t="str">
        <f t="shared" si="112"/>
        <v>samedi</v>
      </c>
    </row>
    <row r="3438" spans="1:8" thickBot="1">
      <c r="A3438" s="80"/>
      <c r="B3438" s="60">
        <f t="shared" si="111"/>
        <v>47230</v>
      </c>
      <c r="C3438" s="67" t="str">
        <f t="shared" si="112"/>
        <v>dimanche</v>
      </c>
    </row>
    <row r="3439" spans="1:8" thickBot="1">
      <c r="A3439" s="80"/>
      <c r="B3439" s="60">
        <f t="shared" si="111"/>
        <v>47231</v>
      </c>
      <c r="C3439" s="67" t="str">
        <f t="shared" si="112"/>
        <v>lundi</v>
      </c>
    </row>
    <row r="3440" spans="1:8" thickBot="1">
      <c r="A3440" s="80"/>
      <c r="B3440" s="60">
        <f t="shared" si="111"/>
        <v>47232</v>
      </c>
      <c r="C3440" s="67" t="str">
        <f t="shared" si="112"/>
        <v>mardi</v>
      </c>
    </row>
    <row r="3441" spans="1:8" thickBot="1">
      <c r="A3441" s="80"/>
      <c r="B3441" s="60">
        <f t="shared" si="111"/>
        <v>47233</v>
      </c>
      <c r="C3441" s="67" t="str">
        <f t="shared" si="112"/>
        <v>mercredi</v>
      </c>
    </row>
    <row r="3442" spans="1:8" thickBot="1">
      <c r="A3442" s="80"/>
      <c r="B3442" s="60">
        <f t="shared" si="111"/>
        <v>47234</v>
      </c>
      <c r="C3442" s="67" t="str">
        <f t="shared" si="112"/>
        <v>jeudi</v>
      </c>
    </row>
    <row r="3443" spans="1:8" thickBot="1">
      <c r="A3443" s="80"/>
      <c r="B3443" s="60">
        <f t="shared" si="111"/>
        <v>47235</v>
      </c>
      <c r="C3443" s="67" t="str">
        <f t="shared" si="112"/>
        <v>vendredi</v>
      </c>
    </row>
    <row r="3444" spans="1:8" thickBot="1">
      <c r="A3444" s="80"/>
      <c r="B3444" s="60">
        <f t="shared" si="111"/>
        <v>47236</v>
      </c>
      <c r="C3444" s="67" t="str">
        <f t="shared" si="112"/>
        <v>samedi</v>
      </c>
    </row>
    <row r="3445" spans="1:8" s="63" customFormat="1" thickBot="1">
      <c r="A3445" s="80"/>
      <c r="B3445" s="62">
        <f t="shared" si="111"/>
        <v>47237</v>
      </c>
      <c r="C3445" s="68" t="str">
        <f t="shared" si="112"/>
        <v>dimanche</v>
      </c>
      <c r="F3445" s="85"/>
      <c r="G3445" s="85"/>
      <c r="H3445" s="82"/>
    </row>
    <row r="3446" spans="1:8" ht="16.5" thickTop="1" thickBot="1">
      <c r="A3446" s="80"/>
      <c r="B3446" s="64">
        <f t="shared" si="111"/>
        <v>47238</v>
      </c>
      <c r="C3446" s="66" t="str">
        <f t="shared" si="112"/>
        <v>lundi</v>
      </c>
    </row>
    <row r="3447" spans="1:8" thickBot="1">
      <c r="A3447" s="80"/>
      <c r="B3447" s="60">
        <f t="shared" si="111"/>
        <v>47239</v>
      </c>
      <c r="C3447" s="67" t="str">
        <f t="shared" si="112"/>
        <v>mardi</v>
      </c>
    </row>
    <row r="3448" spans="1:8" thickBot="1">
      <c r="A3448" s="80"/>
      <c r="B3448" s="60">
        <f t="shared" si="111"/>
        <v>47240</v>
      </c>
      <c r="C3448" s="67" t="str">
        <f t="shared" si="112"/>
        <v>mercredi</v>
      </c>
    </row>
    <row r="3449" spans="1:8" thickBot="1">
      <c r="A3449" s="80"/>
      <c r="B3449" s="60">
        <f t="shared" si="111"/>
        <v>47241</v>
      </c>
      <c r="C3449" s="67" t="str">
        <f t="shared" si="112"/>
        <v>jeudi</v>
      </c>
    </row>
    <row r="3450" spans="1:8" thickBot="1">
      <c r="A3450" s="80"/>
      <c r="B3450" s="60">
        <f t="shared" si="111"/>
        <v>47242</v>
      </c>
      <c r="C3450" s="67" t="str">
        <f t="shared" si="112"/>
        <v>vendredi</v>
      </c>
    </row>
    <row r="3451" spans="1:8" thickBot="1">
      <c r="A3451" s="80"/>
      <c r="B3451" s="60">
        <f t="shared" si="111"/>
        <v>47243</v>
      </c>
      <c r="C3451" s="67" t="str">
        <f t="shared" si="112"/>
        <v>samedi</v>
      </c>
    </row>
    <row r="3452" spans="1:8" thickBot="1">
      <c r="A3452" s="80"/>
      <c r="B3452" s="60">
        <f t="shared" si="111"/>
        <v>47244</v>
      </c>
      <c r="C3452" s="67" t="str">
        <f t="shared" si="112"/>
        <v>dimanche</v>
      </c>
    </row>
    <row r="3453" spans="1:8" thickBot="1">
      <c r="A3453" s="80"/>
      <c r="B3453" s="60">
        <f t="shared" si="111"/>
        <v>47245</v>
      </c>
      <c r="C3453" s="67" t="str">
        <f t="shared" si="112"/>
        <v>lundi</v>
      </c>
    </row>
    <row r="3454" spans="1:8" thickBot="1">
      <c r="A3454" s="80"/>
      <c r="B3454" s="60">
        <f t="shared" si="111"/>
        <v>47246</v>
      </c>
      <c r="C3454" s="67" t="str">
        <f t="shared" si="112"/>
        <v>mardi</v>
      </c>
    </row>
    <row r="3455" spans="1:8" thickBot="1">
      <c r="A3455" s="80"/>
      <c r="B3455" s="60">
        <f t="shared" si="111"/>
        <v>47247</v>
      </c>
      <c r="C3455" s="67" t="str">
        <f t="shared" si="112"/>
        <v>mercredi</v>
      </c>
    </row>
    <row r="3456" spans="1:8" thickBot="1">
      <c r="A3456" s="80"/>
      <c r="B3456" s="60">
        <f t="shared" si="111"/>
        <v>47248</v>
      </c>
      <c r="C3456" s="67" t="str">
        <f t="shared" si="112"/>
        <v>jeudi</v>
      </c>
    </row>
    <row r="3457" spans="1:8" thickBot="1">
      <c r="A3457" s="80"/>
      <c r="B3457" s="60">
        <f t="shared" si="111"/>
        <v>47249</v>
      </c>
      <c r="C3457" s="67" t="str">
        <f t="shared" si="112"/>
        <v>vendredi</v>
      </c>
    </row>
    <row r="3458" spans="1:8" thickBot="1">
      <c r="A3458" s="80"/>
      <c r="B3458" s="60">
        <f t="shared" si="111"/>
        <v>47250</v>
      </c>
      <c r="C3458" s="67" t="str">
        <f t="shared" si="112"/>
        <v>samedi</v>
      </c>
    </row>
    <row r="3459" spans="1:8" s="63" customFormat="1" thickBot="1">
      <c r="A3459" s="80"/>
      <c r="B3459" s="62">
        <f t="shared" si="111"/>
        <v>47251</v>
      </c>
      <c r="C3459" s="68" t="str">
        <f t="shared" si="112"/>
        <v>dimanche</v>
      </c>
      <c r="F3459" s="85"/>
      <c r="G3459" s="85"/>
      <c r="H3459" s="82"/>
    </row>
    <row r="3460" spans="1:8" ht="16.5" thickTop="1" thickBot="1">
      <c r="A3460" s="80"/>
      <c r="B3460" s="64">
        <f t="shared" ref="B3460:B3523" si="113">IF(B3459="","",B3459+1)</f>
        <v>47252</v>
      </c>
      <c r="C3460" s="66" t="str">
        <f t="shared" si="112"/>
        <v>lundi</v>
      </c>
    </row>
    <row r="3461" spans="1:8" thickBot="1">
      <c r="A3461" s="80"/>
      <c r="B3461" s="60">
        <f t="shared" si="113"/>
        <v>47253</v>
      </c>
      <c r="C3461" s="67" t="str">
        <f t="shared" si="112"/>
        <v>mardi</v>
      </c>
    </row>
    <row r="3462" spans="1:8" thickBot="1">
      <c r="A3462" s="80"/>
      <c r="B3462" s="60">
        <f t="shared" si="113"/>
        <v>47254</v>
      </c>
      <c r="C3462" s="67" t="str">
        <f t="shared" si="112"/>
        <v>mercredi</v>
      </c>
    </row>
    <row r="3463" spans="1:8" thickBot="1">
      <c r="A3463" s="80"/>
      <c r="B3463" s="60">
        <f t="shared" si="113"/>
        <v>47255</v>
      </c>
      <c r="C3463" s="67" t="str">
        <f t="shared" si="112"/>
        <v>jeudi</v>
      </c>
    </row>
    <row r="3464" spans="1:8" thickBot="1">
      <c r="A3464" s="80"/>
      <c r="B3464" s="60">
        <f t="shared" si="113"/>
        <v>47256</v>
      </c>
      <c r="C3464" s="67" t="str">
        <f t="shared" si="112"/>
        <v>vendredi</v>
      </c>
    </row>
    <row r="3465" spans="1:8" thickBot="1">
      <c r="A3465" s="80"/>
      <c r="B3465" s="60">
        <f t="shared" si="113"/>
        <v>47257</v>
      </c>
      <c r="C3465" s="67" t="str">
        <f t="shared" si="112"/>
        <v>samedi</v>
      </c>
    </row>
    <row r="3466" spans="1:8" thickBot="1">
      <c r="A3466" s="80"/>
      <c r="B3466" s="60">
        <f t="shared" si="113"/>
        <v>47258</v>
      </c>
      <c r="C3466" s="67" t="str">
        <f t="shared" si="112"/>
        <v>dimanche</v>
      </c>
    </row>
    <row r="3467" spans="1:8" thickBot="1">
      <c r="A3467" s="80"/>
      <c r="B3467" s="60">
        <f t="shared" si="113"/>
        <v>47259</v>
      </c>
      <c r="C3467" s="67" t="str">
        <f t="shared" si="112"/>
        <v>lundi</v>
      </c>
    </row>
    <row r="3468" spans="1:8" thickBot="1">
      <c r="A3468" s="80"/>
      <c r="B3468" s="60">
        <f t="shared" si="113"/>
        <v>47260</v>
      </c>
      <c r="C3468" s="67" t="str">
        <f t="shared" si="112"/>
        <v>mardi</v>
      </c>
    </row>
    <row r="3469" spans="1:8" thickBot="1">
      <c r="A3469" s="80"/>
      <c r="B3469" s="60">
        <f t="shared" si="113"/>
        <v>47261</v>
      </c>
      <c r="C3469" s="67" t="str">
        <f t="shared" si="112"/>
        <v>mercredi</v>
      </c>
    </row>
    <row r="3470" spans="1:8" thickBot="1">
      <c r="A3470" s="80"/>
      <c r="B3470" s="60">
        <f t="shared" si="113"/>
        <v>47262</v>
      </c>
      <c r="C3470" s="67" t="str">
        <f t="shared" si="112"/>
        <v>jeudi</v>
      </c>
    </row>
    <row r="3471" spans="1:8" thickBot="1">
      <c r="A3471" s="80"/>
      <c r="B3471" s="60">
        <f t="shared" si="113"/>
        <v>47263</v>
      </c>
      <c r="C3471" s="67" t="str">
        <f t="shared" si="112"/>
        <v>vendredi</v>
      </c>
    </row>
    <row r="3472" spans="1:8" thickBot="1">
      <c r="A3472" s="80"/>
      <c r="B3472" s="60">
        <f t="shared" si="113"/>
        <v>47264</v>
      </c>
      <c r="C3472" s="67" t="str">
        <f t="shared" si="112"/>
        <v>samedi</v>
      </c>
    </row>
    <row r="3473" spans="1:8" s="63" customFormat="1" thickBot="1">
      <c r="A3473" s="80"/>
      <c r="B3473" s="62">
        <f t="shared" si="113"/>
        <v>47265</v>
      </c>
      <c r="C3473" s="68" t="str">
        <f t="shared" si="112"/>
        <v>dimanche</v>
      </c>
      <c r="F3473" s="85"/>
      <c r="G3473" s="85"/>
      <c r="H3473" s="82"/>
    </row>
    <row r="3474" spans="1:8" ht="16.5" thickTop="1" thickBot="1">
      <c r="A3474" s="80"/>
      <c r="B3474" s="64">
        <f t="shared" si="113"/>
        <v>47266</v>
      </c>
      <c r="C3474" s="66" t="str">
        <f t="shared" si="112"/>
        <v>lundi</v>
      </c>
    </row>
    <row r="3475" spans="1:8" thickBot="1">
      <c r="A3475" s="80"/>
      <c r="B3475" s="60">
        <f t="shared" si="113"/>
        <v>47267</v>
      </c>
      <c r="C3475" s="67" t="str">
        <f t="shared" si="112"/>
        <v>mardi</v>
      </c>
    </row>
    <row r="3476" spans="1:8" thickBot="1">
      <c r="A3476" s="80"/>
      <c r="B3476" s="60">
        <f t="shared" si="113"/>
        <v>47268</v>
      </c>
      <c r="C3476" s="67" t="str">
        <f t="shared" si="112"/>
        <v>mercredi</v>
      </c>
    </row>
    <row r="3477" spans="1:8" thickBot="1">
      <c r="A3477" s="80"/>
      <c r="B3477" s="60">
        <f t="shared" si="113"/>
        <v>47269</v>
      </c>
      <c r="C3477" s="67" t="str">
        <f t="shared" si="112"/>
        <v>jeudi</v>
      </c>
    </row>
    <row r="3478" spans="1:8" thickBot="1">
      <c r="A3478" s="80"/>
      <c r="B3478" s="60">
        <f t="shared" si="113"/>
        <v>47270</v>
      </c>
      <c r="C3478" s="67" t="str">
        <f t="shared" si="112"/>
        <v>vendredi</v>
      </c>
    </row>
    <row r="3479" spans="1:8" thickBot="1">
      <c r="A3479" s="80"/>
      <c r="B3479" s="60">
        <f t="shared" si="113"/>
        <v>47271</v>
      </c>
      <c r="C3479" s="67" t="str">
        <f t="shared" si="112"/>
        <v>samedi</v>
      </c>
    </row>
    <row r="3480" spans="1:8" thickBot="1">
      <c r="A3480" s="80"/>
      <c r="B3480" s="60">
        <f t="shared" si="113"/>
        <v>47272</v>
      </c>
      <c r="C3480" s="67" t="str">
        <f t="shared" si="112"/>
        <v>dimanche</v>
      </c>
    </row>
    <row r="3481" spans="1:8" thickBot="1">
      <c r="A3481" s="80"/>
      <c r="B3481" s="60">
        <f t="shared" si="113"/>
        <v>47273</v>
      </c>
      <c r="C3481" s="67" t="str">
        <f t="shared" si="112"/>
        <v>lundi</v>
      </c>
    </row>
    <row r="3482" spans="1:8" thickBot="1">
      <c r="A3482" s="80"/>
      <c r="B3482" s="60">
        <f t="shared" si="113"/>
        <v>47274</v>
      </c>
      <c r="C3482" s="67" t="str">
        <f t="shared" si="112"/>
        <v>mardi</v>
      </c>
    </row>
    <row r="3483" spans="1:8" thickBot="1">
      <c r="A3483" s="80"/>
      <c r="B3483" s="60">
        <f t="shared" si="113"/>
        <v>47275</v>
      </c>
      <c r="C3483" s="67" t="str">
        <f t="shared" si="112"/>
        <v>mercredi</v>
      </c>
    </row>
    <row r="3484" spans="1:8" thickBot="1">
      <c r="A3484" s="80"/>
      <c r="B3484" s="60">
        <f t="shared" si="113"/>
        <v>47276</v>
      </c>
      <c r="C3484" s="67" t="str">
        <f t="shared" si="112"/>
        <v>jeudi</v>
      </c>
    </row>
    <row r="3485" spans="1:8" thickBot="1">
      <c r="A3485" s="80"/>
      <c r="B3485" s="60">
        <f t="shared" si="113"/>
        <v>47277</v>
      </c>
      <c r="C3485" s="67" t="str">
        <f t="shared" si="112"/>
        <v>vendredi</v>
      </c>
    </row>
    <row r="3486" spans="1:8" thickBot="1">
      <c r="A3486" s="80"/>
      <c r="B3486" s="60">
        <f t="shared" si="113"/>
        <v>47278</v>
      </c>
      <c r="C3486" s="67" t="str">
        <f t="shared" ref="C3486:C3549" si="114">IF(B3486="","",TEXT(B3486,"jjjj"))</f>
        <v>samedi</v>
      </c>
    </row>
    <row r="3487" spans="1:8" s="63" customFormat="1" thickBot="1">
      <c r="A3487" s="80"/>
      <c r="B3487" s="62">
        <f t="shared" si="113"/>
        <v>47279</v>
      </c>
      <c r="C3487" s="68" t="str">
        <f t="shared" si="114"/>
        <v>dimanche</v>
      </c>
      <c r="F3487" s="85"/>
      <c r="G3487" s="85"/>
      <c r="H3487" s="82"/>
    </row>
    <row r="3488" spans="1:8" ht="16.5" thickTop="1" thickBot="1">
      <c r="A3488" s="80"/>
      <c r="B3488" s="64">
        <f t="shared" si="113"/>
        <v>47280</v>
      </c>
      <c r="C3488" s="66" t="str">
        <f t="shared" si="114"/>
        <v>lundi</v>
      </c>
    </row>
    <row r="3489" spans="1:8" thickBot="1">
      <c r="A3489" s="80"/>
      <c r="B3489" s="60">
        <f t="shared" si="113"/>
        <v>47281</v>
      </c>
      <c r="C3489" s="67" t="str">
        <f t="shared" si="114"/>
        <v>mardi</v>
      </c>
    </row>
    <row r="3490" spans="1:8" thickBot="1">
      <c r="A3490" s="80"/>
      <c r="B3490" s="60">
        <f t="shared" si="113"/>
        <v>47282</v>
      </c>
      <c r="C3490" s="67" t="str">
        <f t="shared" si="114"/>
        <v>mercredi</v>
      </c>
    </row>
    <row r="3491" spans="1:8" thickBot="1">
      <c r="A3491" s="80"/>
      <c r="B3491" s="60">
        <f t="shared" si="113"/>
        <v>47283</v>
      </c>
      <c r="C3491" s="67" t="str">
        <f t="shared" si="114"/>
        <v>jeudi</v>
      </c>
    </row>
    <row r="3492" spans="1:8" thickBot="1">
      <c r="A3492" s="80"/>
      <c r="B3492" s="60">
        <f t="shared" si="113"/>
        <v>47284</v>
      </c>
      <c r="C3492" s="67" t="str">
        <f t="shared" si="114"/>
        <v>vendredi</v>
      </c>
    </row>
    <row r="3493" spans="1:8" thickBot="1">
      <c r="A3493" s="80"/>
      <c r="B3493" s="60">
        <f t="shared" si="113"/>
        <v>47285</v>
      </c>
      <c r="C3493" s="67" t="str">
        <f t="shared" si="114"/>
        <v>samedi</v>
      </c>
    </row>
    <row r="3494" spans="1:8" thickBot="1">
      <c r="A3494" s="80"/>
      <c r="B3494" s="60">
        <f t="shared" si="113"/>
        <v>47286</v>
      </c>
      <c r="C3494" s="67" t="str">
        <f t="shared" si="114"/>
        <v>dimanche</v>
      </c>
    </row>
    <row r="3495" spans="1:8" thickBot="1">
      <c r="A3495" s="80"/>
      <c r="B3495" s="60">
        <f t="shared" si="113"/>
        <v>47287</v>
      </c>
      <c r="C3495" s="67" t="str">
        <f t="shared" si="114"/>
        <v>lundi</v>
      </c>
    </row>
    <row r="3496" spans="1:8" thickBot="1">
      <c r="A3496" s="80"/>
      <c r="B3496" s="60">
        <f t="shared" si="113"/>
        <v>47288</v>
      </c>
      <c r="C3496" s="67" t="str">
        <f t="shared" si="114"/>
        <v>mardi</v>
      </c>
    </row>
    <row r="3497" spans="1:8" thickBot="1">
      <c r="A3497" s="80"/>
      <c r="B3497" s="60">
        <f t="shared" si="113"/>
        <v>47289</v>
      </c>
      <c r="C3497" s="67" t="str">
        <f t="shared" si="114"/>
        <v>mercredi</v>
      </c>
    </row>
    <row r="3498" spans="1:8" thickBot="1">
      <c r="A3498" s="80"/>
      <c r="B3498" s="60">
        <f t="shared" si="113"/>
        <v>47290</v>
      </c>
      <c r="C3498" s="67" t="str">
        <f t="shared" si="114"/>
        <v>jeudi</v>
      </c>
    </row>
    <row r="3499" spans="1:8" thickBot="1">
      <c r="A3499" s="80"/>
      <c r="B3499" s="60">
        <f t="shared" si="113"/>
        <v>47291</v>
      </c>
      <c r="C3499" s="67" t="str">
        <f t="shared" si="114"/>
        <v>vendredi</v>
      </c>
    </row>
    <row r="3500" spans="1:8" thickBot="1">
      <c r="A3500" s="80"/>
      <c r="B3500" s="60">
        <f t="shared" si="113"/>
        <v>47292</v>
      </c>
      <c r="C3500" s="67" t="str">
        <f t="shared" si="114"/>
        <v>samedi</v>
      </c>
    </row>
    <row r="3501" spans="1:8" s="63" customFormat="1" thickBot="1">
      <c r="A3501" s="80"/>
      <c r="B3501" s="62">
        <f t="shared" si="113"/>
        <v>47293</v>
      </c>
      <c r="C3501" s="68" t="str">
        <f t="shared" si="114"/>
        <v>dimanche</v>
      </c>
      <c r="F3501" s="85"/>
      <c r="G3501" s="85"/>
      <c r="H3501" s="82"/>
    </row>
    <row r="3502" spans="1:8" ht="16.5" thickTop="1" thickBot="1">
      <c r="A3502" s="80"/>
      <c r="B3502" s="64">
        <f t="shared" si="113"/>
        <v>47294</v>
      </c>
      <c r="C3502" s="66" t="str">
        <f t="shared" si="114"/>
        <v>lundi</v>
      </c>
    </row>
    <row r="3503" spans="1:8" thickBot="1">
      <c r="A3503" s="80"/>
      <c r="B3503" s="60">
        <f t="shared" si="113"/>
        <v>47295</v>
      </c>
      <c r="C3503" s="67" t="str">
        <f t="shared" si="114"/>
        <v>mardi</v>
      </c>
    </row>
    <row r="3504" spans="1:8" thickBot="1">
      <c r="A3504" s="80"/>
      <c r="B3504" s="60">
        <f t="shared" si="113"/>
        <v>47296</v>
      </c>
      <c r="C3504" s="67" t="str">
        <f t="shared" si="114"/>
        <v>mercredi</v>
      </c>
    </row>
    <row r="3505" spans="1:8" thickBot="1">
      <c r="A3505" s="80"/>
      <c r="B3505" s="60">
        <f t="shared" si="113"/>
        <v>47297</v>
      </c>
      <c r="C3505" s="67" t="str">
        <f t="shared" si="114"/>
        <v>jeudi</v>
      </c>
    </row>
    <row r="3506" spans="1:8" thickBot="1">
      <c r="A3506" s="80"/>
      <c r="B3506" s="60">
        <f t="shared" si="113"/>
        <v>47298</v>
      </c>
      <c r="C3506" s="67" t="str">
        <f t="shared" si="114"/>
        <v>vendredi</v>
      </c>
    </row>
    <row r="3507" spans="1:8" thickBot="1">
      <c r="A3507" s="80"/>
      <c r="B3507" s="60">
        <f t="shared" si="113"/>
        <v>47299</v>
      </c>
      <c r="C3507" s="67" t="str">
        <f t="shared" si="114"/>
        <v>samedi</v>
      </c>
    </row>
    <row r="3508" spans="1:8" thickBot="1">
      <c r="A3508" s="80"/>
      <c r="B3508" s="60">
        <f t="shared" si="113"/>
        <v>47300</v>
      </c>
      <c r="C3508" s="67" t="str">
        <f t="shared" si="114"/>
        <v>dimanche</v>
      </c>
    </row>
    <row r="3509" spans="1:8" thickBot="1">
      <c r="A3509" s="80"/>
      <c r="B3509" s="60">
        <f t="shared" si="113"/>
        <v>47301</v>
      </c>
      <c r="C3509" s="67" t="str">
        <f t="shared" si="114"/>
        <v>lundi</v>
      </c>
    </row>
    <row r="3510" spans="1:8" thickBot="1">
      <c r="A3510" s="80"/>
      <c r="B3510" s="60">
        <f t="shared" si="113"/>
        <v>47302</v>
      </c>
      <c r="C3510" s="67" t="str">
        <f t="shared" si="114"/>
        <v>mardi</v>
      </c>
    </row>
    <row r="3511" spans="1:8" thickBot="1">
      <c r="A3511" s="80"/>
      <c r="B3511" s="60">
        <f t="shared" si="113"/>
        <v>47303</v>
      </c>
      <c r="C3511" s="67" t="str">
        <f t="shared" si="114"/>
        <v>mercredi</v>
      </c>
    </row>
    <row r="3512" spans="1:8" thickBot="1">
      <c r="A3512" s="80"/>
      <c r="B3512" s="60">
        <f t="shared" si="113"/>
        <v>47304</v>
      </c>
      <c r="C3512" s="67" t="str">
        <f t="shared" si="114"/>
        <v>jeudi</v>
      </c>
    </row>
    <row r="3513" spans="1:8" thickBot="1">
      <c r="A3513" s="80"/>
      <c r="B3513" s="60">
        <f t="shared" si="113"/>
        <v>47305</v>
      </c>
      <c r="C3513" s="67" t="str">
        <f t="shared" si="114"/>
        <v>vendredi</v>
      </c>
    </row>
    <row r="3514" spans="1:8" thickBot="1">
      <c r="A3514" s="80"/>
      <c r="B3514" s="60">
        <f t="shared" si="113"/>
        <v>47306</v>
      </c>
      <c r="C3514" s="67" t="str">
        <f t="shared" si="114"/>
        <v>samedi</v>
      </c>
    </row>
    <row r="3515" spans="1:8" s="63" customFormat="1" thickBot="1">
      <c r="A3515" s="80"/>
      <c r="B3515" s="62">
        <f t="shared" si="113"/>
        <v>47307</v>
      </c>
      <c r="C3515" s="68" t="str">
        <f t="shared" si="114"/>
        <v>dimanche</v>
      </c>
      <c r="F3515" s="85"/>
      <c r="G3515" s="85"/>
      <c r="H3515" s="82"/>
    </row>
    <row r="3516" spans="1:8" ht="16.5" thickTop="1" thickBot="1">
      <c r="A3516" s="80"/>
      <c r="B3516" s="64">
        <f t="shared" si="113"/>
        <v>47308</v>
      </c>
      <c r="C3516" s="66" t="str">
        <f t="shared" si="114"/>
        <v>lundi</v>
      </c>
    </row>
    <row r="3517" spans="1:8" thickBot="1">
      <c r="A3517" s="80"/>
      <c r="B3517" s="60">
        <f t="shared" si="113"/>
        <v>47309</v>
      </c>
      <c r="C3517" s="67" t="str">
        <f t="shared" si="114"/>
        <v>mardi</v>
      </c>
    </row>
    <row r="3518" spans="1:8" thickBot="1">
      <c r="A3518" s="80"/>
      <c r="B3518" s="60">
        <f t="shared" si="113"/>
        <v>47310</v>
      </c>
      <c r="C3518" s="67" t="str">
        <f t="shared" si="114"/>
        <v>mercredi</v>
      </c>
    </row>
    <row r="3519" spans="1:8" thickBot="1">
      <c r="A3519" s="80"/>
      <c r="B3519" s="60">
        <f t="shared" si="113"/>
        <v>47311</v>
      </c>
      <c r="C3519" s="67" t="str">
        <f t="shared" si="114"/>
        <v>jeudi</v>
      </c>
    </row>
    <row r="3520" spans="1:8" thickBot="1">
      <c r="A3520" s="80"/>
      <c r="B3520" s="60">
        <f t="shared" si="113"/>
        <v>47312</v>
      </c>
      <c r="C3520" s="67" t="str">
        <f t="shared" si="114"/>
        <v>vendredi</v>
      </c>
    </row>
    <row r="3521" spans="1:8" thickBot="1">
      <c r="A3521" s="80"/>
      <c r="B3521" s="60">
        <f t="shared" si="113"/>
        <v>47313</v>
      </c>
      <c r="C3521" s="67" t="str">
        <f t="shared" si="114"/>
        <v>samedi</v>
      </c>
    </row>
    <row r="3522" spans="1:8" thickBot="1">
      <c r="A3522" s="80"/>
      <c r="B3522" s="60">
        <f t="shared" si="113"/>
        <v>47314</v>
      </c>
      <c r="C3522" s="67" t="str">
        <f t="shared" si="114"/>
        <v>dimanche</v>
      </c>
    </row>
    <row r="3523" spans="1:8" thickBot="1">
      <c r="A3523" s="80"/>
      <c r="B3523" s="60">
        <f t="shared" si="113"/>
        <v>47315</v>
      </c>
      <c r="C3523" s="67" t="str">
        <f t="shared" si="114"/>
        <v>lundi</v>
      </c>
    </row>
    <row r="3524" spans="1:8" thickBot="1">
      <c r="A3524" s="80"/>
      <c r="B3524" s="60">
        <f t="shared" ref="B3524:B3587" si="115">IF(B3523="","",B3523+1)</f>
        <v>47316</v>
      </c>
      <c r="C3524" s="67" t="str">
        <f t="shared" si="114"/>
        <v>mardi</v>
      </c>
    </row>
    <row r="3525" spans="1:8" thickBot="1">
      <c r="A3525" s="80"/>
      <c r="B3525" s="60">
        <f t="shared" si="115"/>
        <v>47317</v>
      </c>
      <c r="C3525" s="67" t="str">
        <f t="shared" si="114"/>
        <v>mercredi</v>
      </c>
    </row>
    <row r="3526" spans="1:8" thickBot="1">
      <c r="A3526" s="80"/>
      <c r="B3526" s="60">
        <f t="shared" si="115"/>
        <v>47318</v>
      </c>
      <c r="C3526" s="67" t="str">
        <f t="shared" si="114"/>
        <v>jeudi</v>
      </c>
    </row>
    <row r="3527" spans="1:8" thickBot="1">
      <c r="A3527" s="80"/>
      <c r="B3527" s="60">
        <f t="shared" si="115"/>
        <v>47319</v>
      </c>
      <c r="C3527" s="67" t="str">
        <f t="shared" si="114"/>
        <v>vendredi</v>
      </c>
    </row>
    <row r="3528" spans="1:8" thickBot="1">
      <c r="A3528" s="80"/>
      <c r="B3528" s="60">
        <f t="shared" si="115"/>
        <v>47320</v>
      </c>
      <c r="C3528" s="67" t="str">
        <f t="shared" si="114"/>
        <v>samedi</v>
      </c>
    </row>
    <row r="3529" spans="1:8" s="63" customFormat="1" thickBot="1">
      <c r="A3529" s="80"/>
      <c r="B3529" s="62">
        <f t="shared" si="115"/>
        <v>47321</v>
      </c>
      <c r="C3529" s="68" t="str">
        <f t="shared" si="114"/>
        <v>dimanche</v>
      </c>
      <c r="F3529" s="85"/>
      <c r="G3529" s="85"/>
      <c r="H3529" s="82"/>
    </row>
    <row r="3530" spans="1:8" ht="16.5" thickTop="1" thickBot="1">
      <c r="A3530" s="80"/>
      <c r="B3530" s="64">
        <f t="shared" si="115"/>
        <v>47322</v>
      </c>
      <c r="C3530" s="66" t="str">
        <f t="shared" si="114"/>
        <v>lundi</v>
      </c>
    </row>
    <row r="3531" spans="1:8" thickBot="1">
      <c r="A3531" s="80"/>
      <c r="B3531" s="60">
        <f t="shared" si="115"/>
        <v>47323</v>
      </c>
      <c r="C3531" s="67" t="str">
        <f t="shared" si="114"/>
        <v>mardi</v>
      </c>
    </row>
    <row r="3532" spans="1:8" thickBot="1">
      <c r="A3532" s="80"/>
      <c r="B3532" s="60">
        <f t="shared" si="115"/>
        <v>47324</v>
      </c>
      <c r="C3532" s="67" t="str">
        <f t="shared" si="114"/>
        <v>mercredi</v>
      </c>
    </row>
    <row r="3533" spans="1:8" thickBot="1">
      <c r="A3533" s="80"/>
      <c r="B3533" s="60">
        <f t="shared" si="115"/>
        <v>47325</v>
      </c>
      <c r="C3533" s="67" t="str">
        <f t="shared" si="114"/>
        <v>jeudi</v>
      </c>
    </row>
    <row r="3534" spans="1:8" thickBot="1">
      <c r="A3534" s="80"/>
      <c r="B3534" s="60">
        <f t="shared" si="115"/>
        <v>47326</v>
      </c>
      <c r="C3534" s="67" t="str">
        <f t="shared" si="114"/>
        <v>vendredi</v>
      </c>
    </row>
    <row r="3535" spans="1:8" thickBot="1">
      <c r="A3535" s="80"/>
      <c r="B3535" s="60">
        <f t="shared" si="115"/>
        <v>47327</v>
      </c>
      <c r="C3535" s="67" t="str">
        <f t="shared" si="114"/>
        <v>samedi</v>
      </c>
    </row>
    <row r="3536" spans="1:8" thickBot="1">
      <c r="A3536" s="80"/>
      <c r="B3536" s="60">
        <f t="shared" si="115"/>
        <v>47328</v>
      </c>
      <c r="C3536" s="67" t="str">
        <f t="shared" si="114"/>
        <v>dimanche</v>
      </c>
    </row>
    <row r="3537" spans="1:8" thickBot="1">
      <c r="A3537" s="80"/>
      <c r="B3537" s="60">
        <f t="shared" si="115"/>
        <v>47329</v>
      </c>
      <c r="C3537" s="67" t="str">
        <f t="shared" si="114"/>
        <v>lundi</v>
      </c>
    </row>
    <row r="3538" spans="1:8" thickBot="1">
      <c r="A3538" s="80"/>
      <c r="B3538" s="60">
        <f t="shared" si="115"/>
        <v>47330</v>
      </c>
      <c r="C3538" s="67" t="str">
        <f t="shared" si="114"/>
        <v>mardi</v>
      </c>
    </row>
    <row r="3539" spans="1:8" thickBot="1">
      <c r="A3539" s="80"/>
      <c r="B3539" s="60">
        <f t="shared" si="115"/>
        <v>47331</v>
      </c>
      <c r="C3539" s="67" t="str">
        <f t="shared" si="114"/>
        <v>mercredi</v>
      </c>
    </row>
    <row r="3540" spans="1:8" thickBot="1">
      <c r="A3540" s="80"/>
      <c r="B3540" s="60">
        <f t="shared" si="115"/>
        <v>47332</v>
      </c>
      <c r="C3540" s="67" t="str">
        <f t="shared" si="114"/>
        <v>jeudi</v>
      </c>
    </row>
    <row r="3541" spans="1:8" thickBot="1">
      <c r="A3541" s="80"/>
      <c r="B3541" s="60">
        <f t="shared" si="115"/>
        <v>47333</v>
      </c>
      <c r="C3541" s="67" t="str">
        <f t="shared" si="114"/>
        <v>vendredi</v>
      </c>
    </row>
    <row r="3542" spans="1:8" thickBot="1">
      <c r="A3542" s="80"/>
      <c r="B3542" s="60">
        <f t="shared" si="115"/>
        <v>47334</v>
      </c>
      <c r="C3542" s="67" t="str">
        <f t="shared" si="114"/>
        <v>samedi</v>
      </c>
    </row>
    <row r="3543" spans="1:8" s="63" customFormat="1" thickBot="1">
      <c r="A3543" s="80"/>
      <c r="B3543" s="62">
        <f t="shared" si="115"/>
        <v>47335</v>
      </c>
      <c r="C3543" s="68" t="str">
        <f t="shared" si="114"/>
        <v>dimanche</v>
      </c>
      <c r="F3543" s="85"/>
      <c r="G3543" s="85"/>
      <c r="H3543" s="82"/>
    </row>
    <row r="3544" spans="1:8" ht="16.5" thickTop="1" thickBot="1">
      <c r="A3544" s="80"/>
      <c r="B3544" s="64">
        <f t="shared" si="115"/>
        <v>47336</v>
      </c>
      <c r="C3544" s="66" t="str">
        <f t="shared" si="114"/>
        <v>lundi</v>
      </c>
    </row>
    <row r="3545" spans="1:8" thickBot="1">
      <c r="A3545" s="80"/>
      <c r="B3545" s="60">
        <f t="shared" si="115"/>
        <v>47337</v>
      </c>
      <c r="C3545" s="67" t="str">
        <f t="shared" si="114"/>
        <v>mardi</v>
      </c>
    </row>
    <row r="3546" spans="1:8" thickBot="1">
      <c r="A3546" s="80"/>
      <c r="B3546" s="60">
        <f t="shared" si="115"/>
        <v>47338</v>
      </c>
      <c r="C3546" s="67" t="str">
        <f t="shared" si="114"/>
        <v>mercredi</v>
      </c>
    </row>
    <row r="3547" spans="1:8" thickBot="1">
      <c r="A3547" s="80"/>
      <c r="B3547" s="60">
        <f t="shared" si="115"/>
        <v>47339</v>
      </c>
      <c r="C3547" s="67" t="str">
        <f t="shared" si="114"/>
        <v>jeudi</v>
      </c>
    </row>
    <row r="3548" spans="1:8" thickBot="1">
      <c r="A3548" s="80"/>
      <c r="B3548" s="60">
        <f t="shared" si="115"/>
        <v>47340</v>
      </c>
      <c r="C3548" s="67" t="str">
        <f t="shared" si="114"/>
        <v>vendredi</v>
      </c>
    </row>
    <row r="3549" spans="1:8" thickBot="1">
      <c r="A3549" s="80"/>
      <c r="B3549" s="60">
        <f t="shared" si="115"/>
        <v>47341</v>
      </c>
      <c r="C3549" s="67" t="str">
        <f t="shared" si="114"/>
        <v>samedi</v>
      </c>
    </row>
    <row r="3550" spans="1:8" thickBot="1">
      <c r="A3550" s="80"/>
      <c r="B3550" s="60">
        <f t="shared" si="115"/>
        <v>47342</v>
      </c>
      <c r="C3550" s="67" t="str">
        <f t="shared" ref="C3550:C3613" si="116">IF(B3550="","",TEXT(B3550,"jjjj"))</f>
        <v>dimanche</v>
      </c>
    </row>
    <row r="3551" spans="1:8" thickBot="1">
      <c r="A3551" s="80"/>
      <c r="B3551" s="60">
        <f t="shared" si="115"/>
        <v>47343</v>
      </c>
      <c r="C3551" s="67" t="str">
        <f t="shared" si="116"/>
        <v>lundi</v>
      </c>
    </row>
    <row r="3552" spans="1:8" thickBot="1">
      <c r="A3552" s="80"/>
      <c r="B3552" s="60">
        <f t="shared" si="115"/>
        <v>47344</v>
      </c>
      <c r="C3552" s="67" t="str">
        <f t="shared" si="116"/>
        <v>mardi</v>
      </c>
    </row>
    <row r="3553" spans="1:8" thickBot="1">
      <c r="A3553" s="80"/>
      <c r="B3553" s="60">
        <f t="shared" si="115"/>
        <v>47345</v>
      </c>
      <c r="C3553" s="67" t="str">
        <f t="shared" si="116"/>
        <v>mercredi</v>
      </c>
    </row>
    <row r="3554" spans="1:8" thickBot="1">
      <c r="A3554" s="80"/>
      <c r="B3554" s="60">
        <f t="shared" si="115"/>
        <v>47346</v>
      </c>
      <c r="C3554" s="67" t="str">
        <f t="shared" si="116"/>
        <v>jeudi</v>
      </c>
    </row>
    <row r="3555" spans="1:8" thickBot="1">
      <c r="A3555" s="80"/>
      <c r="B3555" s="60">
        <f t="shared" si="115"/>
        <v>47347</v>
      </c>
      <c r="C3555" s="67" t="str">
        <f t="shared" si="116"/>
        <v>vendredi</v>
      </c>
    </row>
    <row r="3556" spans="1:8" thickBot="1">
      <c r="A3556" s="80"/>
      <c r="B3556" s="60">
        <f t="shared" si="115"/>
        <v>47348</v>
      </c>
      <c r="C3556" s="67" t="str">
        <f t="shared" si="116"/>
        <v>samedi</v>
      </c>
    </row>
    <row r="3557" spans="1:8" s="63" customFormat="1" thickBot="1">
      <c r="A3557" s="80"/>
      <c r="B3557" s="62">
        <f t="shared" si="115"/>
        <v>47349</v>
      </c>
      <c r="C3557" s="68" t="str">
        <f t="shared" si="116"/>
        <v>dimanche</v>
      </c>
      <c r="F3557" s="85"/>
      <c r="G3557" s="85"/>
      <c r="H3557" s="82"/>
    </row>
    <row r="3558" spans="1:8" ht="16.5" thickTop="1" thickBot="1">
      <c r="A3558" s="80"/>
      <c r="B3558" s="64">
        <f t="shared" si="115"/>
        <v>47350</v>
      </c>
      <c r="C3558" s="66" t="str">
        <f t="shared" si="116"/>
        <v>lundi</v>
      </c>
    </row>
    <row r="3559" spans="1:8" thickBot="1">
      <c r="A3559" s="80"/>
      <c r="B3559" s="60">
        <f t="shared" si="115"/>
        <v>47351</v>
      </c>
      <c r="C3559" s="67" t="str">
        <f t="shared" si="116"/>
        <v>mardi</v>
      </c>
    </row>
    <row r="3560" spans="1:8" thickBot="1">
      <c r="A3560" s="80"/>
      <c r="B3560" s="60">
        <f t="shared" si="115"/>
        <v>47352</v>
      </c>
      <c r="C3560" s="67" t="str">
        <f t="shared" si="116"/>
        <v>mercredi</v>
      </c>
    </row>
    <row r="3561" spans="1:8" thickBot="1">
      <c r="A3561" s="80"/>
      <c r="B3561" s="60">
        <f t="shared" si="115"/>
        <v>47353</v>
      </c>
      <c r="C3561" s="67" t="str">
        <f t="shared" si="116"/>
        <v>jeudi</v>
      </c>
    </row>
    <row r="3562" spans="1:8" thickBot="1">
      <c r="A3562" s="80"/>
      <c r="B3562" s="60">
        <f t="shared" si="115"/>
        <v>47354</v>
      </c>
      <c r="C3562" s="67" t="str">
        <f t="shared" si="116"/>
        <v>vendredi</v>
      </c>
    </row>
    <row r="3563" spans="1:8" thickBot="1">
      <c r="A3563" s="80"/>
      <c r="B3563" s="60">
        <f t="shared" si="115"/>
        <v>47355</v>
      </c>
      <c r="C3563" s="67" t="str">
        <f t="shared" si="116"/>
        <v>samedi</v>
      </c>
    </row>
    <row r="3564" spans="1:8" thickBot="1">
      <c r="A3564" s="80"/>
      <c r="B3564" s="60">
        <f t="shared" si="115"/>
        <v>47356</v>
      </c>
      <c r="C3564" s="67" t="str">
        <f t="shared" si="116"/>
        <v>dimanche</v>
      </c>
    </row>
    <row r="3565" spans="1:8" thickBot="1">
      <c r="A3565" s="80"/>
      <c r="B3565" s="60">
        <f t="shared" si="115"/>
        <v>47357</v>
      </c>
      <c r="C3565" s="67" t="str">
        <f t="shared" si="116"/>
        <v>lundi</v>
      </c>
    </row>
    <row r="3566" spans="1:8" thickBot="1">
      <c r="A3566" s="80"/>
      <c r="B3566" s="60">
        <f t="shared" si="115"/>
        <v>47358</v>
      </c>
      <c r="C3566" s="67" t="str">
        <f t="shared" si="116"/>
        <v>mardi</v>
      </c>
    </row>
    <row r="3567" spans="1:8" thickBot="1">
      <c r="A3567" s="80"/>
      <c r="B3567" s="60">
        <f t="shared" si="115"/>
        <v>47359</v>
      </c>
      <c r="C3567" s="67" t="str">
        <f t="shared" si="116"/>
        <v>mercredi</v>
      </c>
    </row>
    <row r="3568" spans="1:8" thickBot="1">
      <c r="A3568" s="80"/>
      <c r="B3568" s="60">
        <f t="shared" si="115"/>
        <v>47360</v>
      </c>
      <c r="C3568" s="67" t="str">
        <f t="shared" si="116"/>
        <v>jeudi</v>
      </c>
    </row>
    <row r="3569" spans="1:8" thickBot="1">
      <c r="A3569" s="80"/>
      <c r="B3569" s="60">
        <f t="shared" si="115"/>
        <v>47361</v>
      </c>
      <c r="C3569" s="67" t="str">
        <f t="shared" si="116"/>
        <v>vendredi</v>
      </c>
    </row>
    <row r="3570" spans="1:8" thickBot="1">
      <c r="A3570" s="80"/>
      <c r="B3570" s="60">
        <f t="shared" si="115"/>
        <v>47362</v>
      </c>
      <c r="C3570" s="67" t="str">
        <f t="shared" si="116"/>
        <v>samedi</v>
      </c>
    </row>
    <row r="3571" spans="1:8" s="63" customFormat="1" thickBot="1">
      <c r="A3571" s="80"/>
      <c r="B3571" s="62">
        <f t="shared" si="115"/>
        <v>47363</v>
      </c>
      <c r="C3571" s="68" t="str">
        <f t="shared" si="116"/>
        <v>dimanche</v>
      </c>
      <c r="F3571" s="85"/>
      <c r="G3571" s="85"/>
      <c r="H3571" s="82"/>
    </row>
    <row r="3572" spans="1:8" ht="16.5" thickTop="1" thickBot="1">
      <c r="A3572" s="80"/>
      <c r="B3572" s="64">
        <f t="shared" si="115"/>
        <v>47364</v>
      </c>
      <c r="C3572" s="66" t="str">
        <f t="shared" si="116"/>
        <v>lundi</v>
      </c>
    </row>
    <row r="3573" spans="1:8" thickBot="1">
      <c r="A3573" s="80"/>
      <c r="B3573" s="60">
        <f t="shared" si="115"/>
        <v>47365</v>
      </c>
      <c r="C3573" s="67" t="str">
        <f t="shared" si="116"/>
        <v>mardi</v>
      </c>
    </row>
    <row r="3574" spans="1:8" thickBot="1">
      <c r="A3574" s="80"/>
      <c r="B3574" s="60">
        <f t="shared" si="115"/>
        <v>47366</v>
      </c>
      <c r="C3574" s="67" t="str">
        <f t="shared" si="116"/>
        <v>mercredi</v>
      </c>
    </row>
    <row r="3575" spans="1:8" thickBot="1">
      <c r="A3575" s="80"/>
      <c r="B3575" s="60">
        <f t="shared" si="115"/>
        <v>47367</v>
      </c>
      <c r="C3575" s="67" t="str">
        <f t="shared" si="116"/>
        <v>jeudi</v>
      </c>
    </row>
    <row r="3576" spans="1:8" thickBot="1">
      <c r="A3576" s="80"/>
      <c r="B3576" s="60">
        <f t="shared" si="115"/>
        <v>47368</v>
      </c>
      <c r="C3576" s="67" t="str">
        <f t="shared" si="116"/>
        <v>vendredi</v>
      </c>
    </row>
    <row r="3577" spans="1:8" thickBot="1">
      <c r="A3577" s="80"/>
      <c r="B3577" s="60">
        <f t="shared" si="115"/>
        <v>47369</v>
      </c>
      <c r="C3577" s="67" t="str">
        <f t="shared" si="116"/>
        <v>samedi</v>
      </c>
    </row>
    <row r="3578" spans="1:8" thickBot="1">
      <c r="A3578" s="80"/>
      <c r="B3578" s="60">
        <f t="shared" si="115"/>
        <v>47370</v>
      </c>
      <c r="C3578" s="67" t="str">
        <f t="shared" si="116"/>
        <v>dimanche</v>
      </c>
    </row>
    <row r="3579" spans="1:8" thickBot="1">
      <c r="A3579" s="80"/>
      <c r="B3579" s="60">
        <f t="shared" si="115"/>
        <v>47371</v>
      </c>
      <c r="C3579" s="67" t="str">
        <f t="shared" si="116"/>
        <v>lundi</v>
      </c>
    </row>
    <row r="3580" spans="1:8" thickBot="1">
      <c r="A3580" s="80"/>
      <c r="B3580" s="60">
        <f t="shared" si="115"/>
        <v>47372</v>
      </c>
      <c r="C3580" s="67" t="str">
        <f t="shared" si="116"/>
        <v>mardi</v>
      </c>
    </row>
    <row r="3581" spans="1:8" thickBot="1">
      <c r="A3581" s="80"/>
      <c r="B3581" s="60">
        <f t="shared" si="115"/>
        <v>47373</v>
      </c>
      <c r="C3581" s="67" t="str">
        <f t="shared" si="116"/>
        <v>mercredi</v>
      </c>
    </row>
    <row r="3582" spans="1:8" thickBot="1">
      <c r="A3582" s="80"/>
      <c r="B3582" s="60">
        <f t="shared" si="115"/>
        <v>47374</v>
      </c>
      <c r="C3582" s="67" t="str">
        <f t="shared" si="116"/>
        <v>jeudi</v>
      </c>
    </row>
    <row r="3583" spans="1:8" thickBot="1">
      <c r="A3583" s="80"/>
      <c r="B3583" s="60">
        <f t="shared" si="115"/>
        <v>47375</v>
      </c>
      <c r="C3583" s="67" t="str">
        <f t="shared" si="116"/>
        <v>vendredi</v>
      </c>
    </row>
    <row r="3584" spans="1:8" thickBot="1">
      <c r="A3584" s="80"/>
      <c r="B3584" s="60">
        <f t="shared" si="115"/>
        <v>47376</v>
      </c>
      <c r="C3584" s="67" t="str">
        <f t="shared" si="116"/>
        <v>samedi</v>
      </c>
    </row>
    <row r="3585" spans="1:8" s="63" customFormat="1" thickBot="1">
      <c r="A3585" s="80"/>
      <c r="B3585" s="62">
        <f t="shared" si="115"/>
        <v>47377</v>
      </c>
      <c r="C3585" s="68" t="str">
        <f t="shared" si="116"/>
        <v>dimanche</v>
      </c>
      <c r="F3585" s="85"/>
      <c r="G3585" s="85"/>
      <c r="H3585" s="82"/>
    </row>
    <row r="3586" spans="1:8" ht="16.5" thickTop="1" thickBot="1">
      <c r="A3586" s="80"/>
      <c r="B3586" s="64">
        <f t="shared" si="115"/>
        <v>47378</v>
      </c>
      <c r="C3586" s="66" t="str">
        <f t="shared" si="116"/>
        <v>lundi</v>
      </c>
    </row>
    <row r="3587" spans="1:8" thickBot="1">
      <c r="A3587" s="80"/>
      <c r="B3587" s="60">
        <f t="shared" si="115"/>
        <v>47379</v>
      </c>
      <c r="C3587" s="67" t="str">
        <f t="shared" si="116"/>
        <v>mardi</v>
      </c>
    </row>
    <row r="3588" spans="1:8" thickBot="1">
      <c r="A3588" s="80"/>
      <c r="B3588" s="60">
        <f t="shared" ref="B3588:B3651" si="117">IF(B3587="","",B3587+1)</f>
        <v>47380</v>
      </c>
      <c r="C3588" s="67" t="str">
        <f t="shared" si="116"/>
        <v>mercredi</v>
      </c>
    </row>
    <row r="3589" spans="1:8" thickBot="1">
      <c r="A3589" s="80"/>
      <c r="B3589" s="60">
        <f t="shared" si="117"/>
        <v>47381</v>
      </c>
      <c r="C3589" s="67" t="str">
        <f t="shared" si="116"/>
        <v>jeudi</v>
      </c>
    </row>
    <row r="3590" spans="1:8" thickBot="1">
      <c r="A3590" s="80"/>
      <c r="B3590" s="60">
        <f t="shared" si="117"/>
        <v>47382</v>
      </c>
      <c r="C3590" s="67" t="str">
        <f t="shared" si="116"/>
        <v>vendredi</v>
      </c>
    </row>
    <row r="3591" spans="1:8" thickBot="1">
      <c r="A3591" s="80"/>
      <c r="B3591" s="60">
        <f t="shared" si="117"/>
        <v>47383</v>
      </c>
      <c r="C3591" s="67" t="str">
        <f t="shared" si="116"/>
        <v>samedi</v>
      </c>
    </row>
    <row r="3592" spans="1:8" thickBot="1">
      <c r="A3592" s="80"/>
      <c r="B3592" s="60">
        <f t="shared" si="117"/>
        <v>47384</v>
      </c>
      <c r="C3592" s="67" t="str">
        <f t="shared" si="116"/>
        <v>dimanche</v>
      </c>
    </row>
    <row r="3593" spans="1:8" thickBot="1">
      <c r="A3593" s="80"/>
      <c r="B3593" s="60">
        <f t="shared" si="117"/>
        <v>47385</v>
      </c>
      <c r="C3593" s="67" t="str">
        <f t="shared" si="116"/>
        <v>lundi</v>
      </c>
    </row>
    <row r="3594" spans="1:8" thickBot="1">
      <c r="A3594" s="80"/>
      <c r="B3594" s="60">
        <f t="shared" si="117"/>
        <v>47386</v>
      </c>
      <c r="C3594" s="67" t="str">
        <f t="shared" si="116"/>
        <v>mardi</v>
      </c>
    </row>
    <row r="3595" spans="1:8" thickBot="1">
      <c r="A3595" s="80"/>
      <c r="B3595" s="60">
        <f t="shared" si="117"/>
        <v>47387</v>
      </c>
      <c r="C3595" s="67" t="str">
        <f t="shared" si="116"/>
        <v>mercredi</v>
      </c>
    </row>
    <row r="3596" spans="1:8" thickBot="1">
      <c r="A3596" s="80"/>
      <c r="B3596" s="60">
        <f t="shared" si="117"/>
        <v>47388</v>
      </c>
      <c r="C3596" s="67" t="str">
        <f t="shared" si="116"/>
        <v>jeudi</v>
      </c>
    </row>
    <row r="3597" spans="1:8" thickBot="1">
      <c r="A3597" s="80"/>
      <c r="B3597" s="60">
        <f t="shared" si="117"/>
        <v>47389</v>
      </c>
      <c r="C3597" s="67" t="str">
        <f t="shared" si="116"/>
        <v>vendredi</v>
      </c>
    </row>
    <row r="3598" spans="1:8" thickBot="1">
      <c r="A3598" s="80"/>
      <c r="B3598" s="60">
        <f t="shared" si="117"/>
        <v>47390</v>
      </c>
      <c r="C3598" s="67" t="str">
        <f t="shared" si="116"/>
        <v>samedi</v>
      </c>
    </row>
    <row r="3599" spans="1:8" s="63" customFormat="1" thickBot="1">
      <c r="A3599" s="80"/>
      <c r="B3599" s="62">
        <f t="shared" si="117"/>
        <v>47391</v>
      </c>
      <c r="C3599" s="68" t="str">
        <f t="shared" si="116"/>
        <v>dimanche</v>
      </c>
      <c r="F3599" s="85"/>
      <c r="G3599" s="85"/>
      <c r="H3599" s="82"/>
    </row>
    <row r="3600" spans="1:8" ht="16.5" thickTop="1" thickBot="1">
      <c r="A3600" s="80"/>
      <c r="B3600" s="64">
        <f t="shared" si="117"/>
        <v>47392</v>
      </c>
      <c r="C3600" s="66" t="str">
        <f t="shared" si="116"/>
        <v>lundi</v>
      </c>
    </row>
    <row r="3601" spans="1:8" thickBot="1">
      <c r="A3601" s="80"/>
      <c r="B3601" s="60">
        <f t="shared" si="117"/>
        <v>47393</v>
      </c>
      <c r="C3601" s="67" t="str">
        <f t="shared" si="116"/>
        <v>mardi</v>
      </c>
    </row>
    <row r="3602" spans="1:8" thickBot="1">
      <c r="A3602" s="80"/>
      <c r="B3602" s="60">
        <f t="shared" si="117"/>
        <v>47394</v>
      </c>
      <c r="C3602" s="67" t="str">
        <f t="shared" si="116"/>
        <v>mercredi</v>
      </c>
    </row>
    <row r="3603" spans="1:8" thickBot="1">
      <c r="A3603" s="80"/>
      <c r="B3603" s="60">
        <f t="shared" si="117"/>
        <v>47395</v>
      </c>
      <c r="C3603" s="67" t="str">
        <f t="shared" si="116"/>
        <v>jeudi</v>
      </c>
    </row>
    <row r="3604" spans="1:8" thickBot="1">
      <c r="A3604" s="80"/>
      <c r="B3604" s="60">
        <f t="shared" si="117"/>
        <v>47396</v>
      </c>
      <c r="C3604" s="67" t="str">
        <f t="shared" si="116"/>
        <v>vendredi</v>
      </c>
    </row>
    <row r="3605" spans="1:8" thickBot="1">
      <c r="A3605" s="80"/>
      <c r="B3605" s="60">
        <f t="shared" si="117"/>
        <v>47397</v>
      </c>
      <c r="C3605" s="67" t="str">
        <f t="shared" si="116"/>
        <v>samedi</v>
      </c>
    </row>
    <row r="3606" spans="1:8" thickBot="1">
      <c r="A3606" s="80"/>
      <c r="B3606" s="60">
        <f t="shared" si="117"/>
        <v>47398</v>
      </c>
      <c r="C3606" s="67" t="str">
        <f t="shared" si="116"/>
        <v>dimanche</v>
      </c>
    </row>
    <row r="3607" spans="1:8" thickBot="1">
      <c r="A3607" s="80"/>
      <c r="B3607" s="60">
        <f t="shared" si="117"/>
        <v>47399</v>
      </c>
      <c r="C3607" s="67" t="str">
        <f t="shared" si="116"/>
        <v>lundi</v>
      </c>
    </row>
    <row r="3608" spans="1:8" thickBot="1">
      <c r="A3608" s="80"/>
      <c r="B3608" s="60">
        <f t="shared" si="117"/>
        <v>47400</v>
      </c>
      <c r="C3608" s="67" t="str">
        <f t="shared" si="116"/>
        <v>mardi</v>
      </c>
    </row>
    <row r="3609" spans="1:8" thickBot="1">
      <c r="A3609" s="80"/>
      <c r="B3609" s="60">
        <f t="shared" si="117"/>
        <v>47401</v>
      </c>
      <c r="C3609" s="67" t="str">
        <f t="shared" si="116"/>
        <v>mercredi</v>
      </c>
    </row>
    <row r="3610" spans="1:8" thickBot="1">
      <c r="A3610" s="80"/>
      <c r="B3610" s="60">
        <f t="shared" si="117"/>
        <v>47402</v>
      </c>
      <c r="C3610" s="67" t="str">
        <f t="shared" si="116"/>
        <v>jeudi</v>
      </c>
    </row>
    <row r="3611" spans="1:8" thickBot="1">
      <c r="A3611" s="80"/>
      <c r="B3611" s="60">
        <f t="shared" si="117"/>
        <v>47403</v>
      </c>
      <c r="C3611" s="67" t="str">
        <f t="shared" si="116"/>
        <v>vendredi</v>
      </c>
    </row>
    <row r="3612" spans="1:8" thickBot="1">
      <c r="A3612" s="80"/>
      <c r="B3612" s="60">
        <f t="shared" si="117"/>
        <v>47404</v>
      </c>
      <c r="C3612" s="67" t="str">
        <f t="shared" si="116"/>
        <v>samedi</v>
      </c>
    </row>
    <row r="3613" spans="1:8" s="63" customFormat="1" thickBot="1">
      <c r="A3613" s="80"/>
      <c r="B3613" s="62">
        <f t="shared" si="117"/>
        <v>47405</v>
      </c>
      <c r="C3613" s="68" t="str">
        <f t="shared" si="116"/>
        <v>dimanche</v>
      </c>
      <c r="F3613" s="85"/>
      <c r="G3613" s="85"/>
      <c r="H3613" s="82"/>
    </row>
    <row r="3614" spans="1:8" ht="16.5" thickTop="1" thickBot="1">
      <c r="A3614" s="80"/>
      <c r="B3614" s="64">
        <f t="shared" si="117"/>
        <v>47406</v>
      </c>
      <c r="C3614" s="66" t="str">
        <f t="shared" ref="C3614:C3677" si="118">IF(B3614="","",TEXT(B3614,"jjjj"))</f>
        <v>lundi</v>
      </c>
    </row>
    <row r="3615" spans="1:8" thickBot="1">
      <c r="A3615" s="80"/>
      <c r="B3615" s="60">
        <f t="shared" si="117"/>
        <v>47407</v>
      </c>
      <c r="C3615" s="67" t="str">
        <f t="shared" si="118"/>
        <v>mardi</v>
      </c>
    </row>
    <row r="3616" spans="1:8" thickBot="1">
      <c r="A3616" s="80"/>
      <c r="B3616" s="60">
        <f t="shared" si="117"/>
        <v>47408</v>
      </c>
      <c r="C3616" s="67" t="str">
        <f t="shared" si="118"/>
        <v>mercredi</v>
      </c>
    </row>
    <row r="3617" spans="1:8" thickBot="1">
      <c r="A3617" s="80"/>
      <c r="B3617" s="60">
        <f t="shared" si="117"/>
        <v>47409</v>
      </c>
      <c r="C3617" s="67" t="str">
        <f t="shared" si="118"/>
        <v>jeudi</v>
      </c>
    </row>
    <row r="3618" spans="1:8" thickBot="1">
      <c r="A3618" s="80"/>
      <c r="B3618" s="60">
        <f t="shared" si="117"/>
        <v>47410</v>
      </c>
      <c r="C3618" s="67" t="str">
        <f t="shared" si="118"/>
        <v>vendredi</v>
      </c>
    </row>
    <row r="3619" spans="1:8" thickBot="1">
      <c r="A3619" s="80"/>
      <c r="B3619" s="60">
        <f t="shared" si="117"/>
        <v>47411</v>
      </c>
      <c r="C3619" s="67" t="str">
        <f t="shared" si="118"/>
        <v>samedi</v>
      </c>
    </row>
    <row r="3620" spans="1:8" thickBot="1">
      <c r="A3620" s="80"/>
      <c r="B3620" s="60">
        <f t="shared" si="117"/>
        <v>47412</v>
      </c>
      <c r="C3620" s="67" t="str">
        <f t="shared" si="118"/>
        <v>dimanche</v>
      </c>
    </row>
    <row r="3621" spans="1:8" thickBot="1">
      <c r="A3621" s="80"/>
      <c r="B3621" s="60">
        <f t="shared" si="117"/>
        <v>47413</v>
      </c>
      <c r="C3621" s="67" t="str">
        <f t="shared" si="118"/>
        <v>lundi</v>
      </c>
    </row>
    <row r="3622" spans="1:8" thickBot="1">
      <c r="A3622" s="80"/>
      <c r="B3622" s="60">
        <f t="shared" si="117"/>
        <v>47414</v>
      </c>
      <c r="C3622" s="67" t="str">
        <f t="shared" si="118"/>
        <v>mardi</v>
      </c>
    </row>
    <row r="3623" spans="1:8" thickBot="1">
      <c r="A3623" s="80"/>
      <c r="B3623" s="60">
        <f t="shared" si="117"/>
        <v>47415</v>
      </c>
      <c r="C3623" s="67" t="str">
        <f t="shared" si="118"/>
        <v>mercredi</v>
      </c>
    </row>
    <row r="3624" spans="1:8" thickBot="1">
      <c r="A3624" s="80"/>
      <c r="B3624" s="60">
        <f t="shared" si="117"/>
        <v>47416</v>
      </c>
      <c r="C3624" s="67" t="str">
        <f t="shared" si="118"/>
        <v>jeudi</v>
      </c>
    </row>
    <row r="3625" spans="1:8" thickBot="1">
      <c r="A3625" s="80"/>
      <c r="B3625" s="60">
        <f t="shared" si="117"/>
        <v>47417</v>
      </c>
      <c r="C3625" s="67" t="str">
        <f t="shared" si="118"/>
        <v>vendredi</v>
      </c>
    </row>
    <row r="3626" spans="1:8" thickBot="1">
      <c r="A3626" s="80"/>
      <c r="B3626" s="60">
        <f t="shared" si="117"/>
        <v>47418</v>
      </c>
      <c r="C3626" s="67" t="str">
        <f t="shared" si="118"/>
        <v>samedi</v>
      </c>
    </row>
    <row r="3627" spans="1:8" s="63" customFormat="1" thickBot="1">
      <c r="A3627" s="80"/>
      <c r="B3627" s="62">
        <f t="shared" si="117"/>
        <v>47419</v>
      </c>
      <c r="C3627" s="68" t="str">
        <f t="shared" si="118"/>
        <v>dimanche</v>
      </c>
      <c r="F3627" s="85"/>
      <c r="G3627" s="85"/>
      <c r="H3627" s="82"/>
    </row>
    <row r="3628" spans="1:8" ht="16.5" thickTop="1" thickBot="1">
      <c r="A3628" s="80"/>
      <c r="B3628" s="64">
        <f t="shared" si="117"/>
        <v>47420</v>
      </c>
      <c r="C3628" s="66" t="str">
        <f t="shared" si="118"/>
        <v>lundi</v>
      </c>
    </row>
    <row r="3629" spans="1:8" thickBot="1">
      <c r="A3629" s="80"/>
      <c r="B3629" s="60">
        <f t="shared" si="117"/>
        <v>47421</v>
      </c>
      <c r="C3629" s="67" t="str">
        <f t="shared" si="118"/>
        <v>mardi</v>
      </c>
    </row>
    <row r="3630" spans="1:8" thickBot="1">
      <c r="A3630" s="80"/>
      <c r="B3630" s="60">
        <f t="shared" si="117"/>
        <v>47422</v>
      </c>
      <c r="C3630" s="67" t="str">
        <f t="shared" si="118"/>
        <v>mercredi</v>
      </c>
    </row>
    <row r="3631" spans="1:8" thickBot="1">
      <c r="A3631" s="80"/>
      <c r="B3631" s="60">
        <f t="shared" si="117"/>
        <v>47423</v>
      </c>
      <c r="C3631" s="67" t="str">
        <f t="shared" si="118"/>
        <v>jeudi</v>
      </c>
    </row>
    <row r="3632" spans="1:8" thickBot="1">
      <c r="A3632" s="80"/>
      <c r="B3632" s="60">
        <f t="shared" si="117"/>
        <v>47424</v>
      </c>
      <c r="C3632" s="67" t="str">
        <f t="shared" si="118"/>
        <v>vendredi</v>
      </c>
    </row>
    <row r="3633" spans="1:8" thickBot="1">
      <c r="A3633" s="80"/>
      <c r="B3633" s="60">
        <f t="shared" si="117"/>
        <v>47425</v>
      </c>
      <c r="C3633" s="67" t="str">
        <f t="shared" si="118"/>
        <v>samedi</v>
      </c>
    </row>
    <row r="3634" spans="1:8" thickBot="1">
      <c r="A3634" s="80"/>
      <c r="B3634" s="60">
        <f t="shared" si="117"/>
        <v>47426</v>
      </c>
      <c r="C3634" s="67" t="str">
        <f t="shared" si="118"/>
        <v>dimanche</v>
      </c>
    </row>
    <row r="3635" spans="1:8" thickBot="1">
      <c r="A3635" s="80"/>
      <c r="B3635" s="60">
        <f t="shared" si="117"/>
        <v>47427</v>
      </c>
      <c r="C3635" s="67" t="str">
        <f t="shared" si="118"/>
        <v>lundi</v>
      </c>
    </row>
    <row r="3636" spans="1:8" thickBot="1">
      <c r="A3636" s="80"/>
      <c r="B3636" s="60">
        <f t="shared" si="117"/>
        <v>47428</v>
      </c>
      <c r="C3636" s="67" t="str">
        <f t="shared" si="118"/>
        <v>mardi</v>
      </c>
    </row>
    <row r="3637" spans="1:8" thickBot="1">
      <c r="A3637" s="80"/>
      <c r="B3637" s="60">
        <f t="shared" si="117"/>
        <v>47429</v>
      </c>
      <c r="C3637" s="67" t="str">
        <f t="shared" si="118"/>
        <v>mercredi</v>
      </c>
    </row>
    <row r="3638" spans="1:8" thickBot="1">
      <c r="A3638" s="80"/>
      <c r="B3638" s="60">
        <f t="shared" si="117"/>
        <v>47430</v>
      </c>
      <c r="C3638" s="67" t="str">
        <f t="shared" si="118"/>
        <v>jeudi</v>
      </c>
    </row>
    <row r="3639" spans="1:8" thickBot="1">
      <c r="A3639" s="80"/>
      <c r="B3639" s="60">
        <f t="shared" si="117"/>
        <v>47431</v>
      </c>
      <c r="C3639" s="67" t="str">
        <f t="shared" si="118"/>
        <v>vendredi</v>
      </c>
    </row>
    <row r="3640" spans="1:8" thickBot="1">
      <c r="A3640" s="80"/>
      <c r="B3640" s="60">
        <f t="shared" si="117"/>
        <v>47432</v>
      </c>
      <c r="C3640" s="67" t="str">
        <f t="shared" si="118"/>
        <v>samedi</v>
      </c>
    </row>
    <row r="3641" spans="1:8" s="63" customFormat="1" thickBot="1">
      <c r="A3641" s="80"/>
      <c r="B3641" s="62">
        <f t="shared" si="117"/>
        <v>47433</v>
      </c>
      <c r="C3641" s="68" t="str">
        <f t="shared" si="118"/>
        <v>dimanche</v>
      </c>
      <c r="F3641" s="85"/>
      <c r="G3641" s="85"/>
      <c r="H3641" s="82"/>
    </row>
    <row r="3642" spans="1:8" ht="16.5" thickTop="1" thickBot="1">
      <c r="A3642" s="80"/>
      <c r="B3642" s="64">
        <f t="shared" si="117"/>
        <v>47434</v>
      </c>
      <c r="C3642" s="66" t="str">
        <f t="shared" si="118"/>
        <v>lundi</v>
      </c>
    </row>
    <row r="3643" spans="1:8" thickBot="1">
      <c r="A3643" s="80"/>
      <c r="B3643" s="60">
        <f t="shared" si="117"/>
        <v>47435</v>
      </c>
      <c r="C3643" s="67" t="str">
        <f t="shared" si="118"/>
        <v>mardi</v>
      </c>
    </row>
    <row r="3644" spans="1:8" thickBot="1">
      <c r="A3644" s="80"/>
      <c r="B3644" s="60">
        <f t="shared" si="117"/>
        <v>47436</v>
      </c>
      <c r="C3644" s="67" t="str">
        <f t="shared" si="118"/>
        <v>mercredi</v>
      </c>
    </row>
    <row r="3645" spans="1:8" thickBot="1">
      <c r="A3645" s="80"/>
      <c r="B3645" s="60">
        <f t="shared" si="117"/>
        <v>47437</v>
      </c>
      <c r="C3645" s="67" t="str">
        <f t="shared" si="118"/>
        <v>jeudi</v>
      </c>
    </row>
    <row r="3646" spans="1:8" thickBot="1">
      <c r="A3646" s="80"/>
      <c r="B3646" s="60">
        <f t="shared" si="117"/>
        <v>47438</v>
      </c>
      <c r="C3646" s="67" t="str">
        <f t="shared" si="118"/>
        <v>vendredi</v>
      </c>
    </row>
    <row r="3647" spans="1:8" thickBot="1">
      <c r="A3647" s="80"/>
      <c r="B3647" s="60">
        <f t="shared" si="117"/>
        <v>47439</v>
      </c>
      <c r="C3647" s="67" t="str">
        <f t="shared" si="118"/>
        <v>samedi</v>
      </c>
    </row>
    <row r="3648" spans="1:8" thickBot="1">
      <c r="A3648" s="80"/>
      <c r="B3648" s="60">
        <f t="shared" si="117"/>
        <v>47440</v>
      </c>
      <c r="C3648" s="67" t="str">
        <f t="shared" si="118"/>
        <v>dimanche</v>
      </c>
    </row>
    <row r="3649" spans="1:8" thickBot="1">
      <c r="A3649" s="80"/>
      <c r="B3649" s="60">
        <f t="shared" si="117"/>
        <v>47441</v>
      </c>
      <c r="C3649" s="67" t="str">
        <f t="shared" si="118"/>
        <v>lundi</v>
      </c>
    </row>
    <row r="3650" spans="1:8" thickBot="1">
      <c r="A3650" s="80"/>
      <c r="B3650" s="60">
        <f t="shared" si="117"/>
        <v>47442</v>
      </c>
      <c r="C3650" s="67" t="str">
        <f t="shared" si="118"/>
        <v>mardi</v>
      </c>
    </row>
    <row r="3651" spans="1:8" thickBot="1">
      <c r="A3651" s="80"/>
      <c r="B3651" s="60">
        <f t="shared" si="117"/>
        <v>47443</v>
      </c>
      <c r="C3651" s="67" t="str">
        <f t="shared" si="118"/>
        <v>mercredi</v>
      </c>
    </row>
    <row r="3652" spans="1:8" thickBot="1">
      <c r="A3652" s="80"/>
      <c r="B3652" s="60">
        <f t="shared" ref="B3652:B3715" si="119">IF(B3651="","",B3651+1)</f>
        <v>47444</v>
      </c>
      <c r="C3652" s="67" t="str">
        <f t="shared" si="118"/>
        <v>jeudi</v>
      </c>
    </row>
    <row r="3653" spans="1:8" thickBot="1">
      <c r="A3653" s="80"/>
      <c r="B3653" s="60">
        <f t="shared" si="119"/>
        <v>47445</v>
      </c>
      <c r="C3653" s="67" t="str">
        <f t="shared" si="118"/>
        <v>vendredi</v>
      </c>
    </row>
    <row r="3654" spans="1:8" thickBot="1">
      <c r="A3654" s="80"/>
      <c r="B3654" s="60">
        <f t="shared" si="119"/>
        <v>47446</v>
      </c>
      <c r="C3654" s="67" t="str">
        <f t="shared" si="118"/>
        <v>samedi</v>
      </c>
    </row>
    <row r="3655" spans="1:8" s="63" customFormat="1" thickBot="1">
      <c r="A3655" s="80"/>
      <c r="B3655" s="62">
        <f t="shared" si="119"/>
        <v>47447</v>
      </c>
      <c r="C3655" s="68" t="str">
        <f t="shared" si="118"/>
        <v>dimanche</v>
      </c>
      <c r="F3655" s="85"/>
      <c r="G3655" s="85"/>
      <c r="H3655" s="82"/>
    </row>
    <row r="3656" spans="1:8" ht="16.5" thickTop="1" thickBot="1">
      <c r="A3656" s="80"/>
      <c r="B3656" s="64">
        <f t="shared" si="119"/>
        <v>47448</v>
      </c>
      <c r="C3656" s="66" t="str">
        <f t="shared" si="118"/>
        <v>lundi</v>
      </c>
    </row>
    <row r="3657" spans="1:8" thickBot="1">
      <c r="A3657" s="80"/>
      <c r="B3657" s="60">
        <f t="shared" si="119"/>
        <v>47449</v>
      </c>
      <c r="C3657" s="67" t="str">
        <f t="shared" si="118"/>
        <v>mardi</v>
      </c>
    </row>
    <row r="3658" spans="1:8" thickBot="1">
      <c r="A3658" s="80"/>
      <c r="B3658" s="60">
        <f t="shared" si="119"/>
        <v>47450</v>
      </c>
      <c r="C3658" s="67" t="str">
        <f t="shared" si="118"/>
        <v>mercredi</v>
      </c>
    </row>
    <row r="3659" spans="1:8" thickBot="1">
      <c r="A3659" s="80"/>
      <c r="B3659" s="60">
        <f t="shared" si="119"/>
        <v>47451</v>
      </c>
      <c r="C3659" s="67" t="str">
        <f t="shared" si="118"/>
        <v>jeudi</v>
      </c>
    </row>
    <row r="3660" spans="1:8" thickBot="1">
      <c r="A3660" s="80"/>
      <c r="B3660" s="60">
        <f t="shared" si="119"/>
        <v>47452</v>
      </c>
      <c r="C3660" s="67" t="str">
        <f t="shared" si="118"/>
        <v>vendredi</v>
      </c>
    </row>
    <row r="3661" spans="1:8" thickBot="1">
      <c r="A3661" s="80"/>
      <c r="B3661" s="60">
        <f t="shared" si="119"/>
        <v>47453</v>
      </c>
      <c r="C3661" s="67" t="str">
        <f t="shared" si="118"/>
        <v>samedi</v>
      </c>
    </row>
    <row r="3662" spans="1:8" thickBot="1">
      <c r="A3662" s="80"/>
      <c r="B3662" s="60">
        <f t="shared" si="119"/>
        <v>47454</v>
      </c>
      <c r="C3662" s="67" t="str">
        <f t="shared" si="118"/>
        <v>dimanche</v>
      </c>
    </row>
    <row r="3663" spans="1:8" thickBot="1">
      <c r="A3663" s="80"/>
      <c r="B3663" s="60">
        <f t="shared" si="119"/>
        <v>47455</v>
      </c>
      <c r="C3663" s="67" t="str">
        <f t="shared" si="118"/>
        <v>lundi</v>
      </c>
    </row>
    <row r="3664" spans="1:8" thickBot="1">
      <c r="A3664" s="80"/>
      <c r="B3664" s="60">
        <f t="shared" si="119"/>
        <v>47456</v>
      </c>
      <c r="C3664" s="67" t="str">
        <f t="shared" si="118"/>
        <v>mardi</v>
      </c>
    </row>
    <row r="3665" spans="1:8" thickBot="1">
      <c r="A3665" s="80"/>
      <c r="B3665" s="60">
        <f t="shared" si="119"/>
        <v>47457</v>
      </c>
      <c r="C3665" s="67" t="str">
        <f t="shared" si="118"/>
        <v>mercredi</v>
      </c>
    </row>
    <row r="3666" spans="1:8" thickBot="1">
      <c r="A3666" s="80"/>
      <c r="B3666" s="60">
        <f t="shared" si="119"/>
        <v>47458</v>
      </c>
      <c r="C3666" s="67" t="str">
        <f t="shared" si="118"/>
        <v>jeudi</v>
      </c>
    </row>
    <row r="3667" spans="1:8" thickBot="1">
      <c r="A3667" s="80"/>
      <c r="B3667" s="60">
        <f t="shared" si="119"/>
        <v>47459</v>
      </c>
      <c r="C3667" s="67" t="str">
        <f t="shared" si="118"/>
        <v>vendredi</v>
      </c>
    </row>
    <row r="3668" spans="1:8" thickBot="1">
      <c r="A3668" s="80"/>
      <c r="B3668" s="60">
        <f t="shared" si="119"/>
        <v>47460</v>
      </c>
      <c r="C3668" s="67" t="str">
        <f t="shared" si="118"/>
        <v>samedi</v>
      </c>
    </row>
    <row r="3669" spans="1:8" s="63" customFormat="1" thickBot="1">
      <c r="A3669" s="80"/>
      <c r="B3669" s="62">
        <f t="shared" si="119"/>
        <v>47461</v>
      </c>
      <c r="C3669" s="68" t="str">
        <f t="shared" si="118"/>
        <v>dimanche</v>
      </c>
      <c r="F3669" s="85"/>
      <c r="G3669" s="85"/>
      <c r="H3669" s="82"/>
    </row>
    <row r="3670" spans="1:8" ht="16.5" thickTop="1" thickBot="1">
      <c r="A3670" s="80"/>
      <c r="B3670" s="64">
        <f t="shared" si="119"/>
        <v>47462</v>
      </c>
      <c r="C3670" s="66" t="str">
        <f t="shared" si="118"/>
        <v>lundi</v>
      </c>
    </row>
    <row r="3671" spans="1:8" thickBot="1">
      <c r="A3671" s="80"/>
      <c r="B3671" s="60">
        <f t="shared" si="119"/>
        <v>47463</v>
      </c>
      <c r="C3671" s="67" t="str">
        <f t="shared" si="118"/>
        <v>mardi</v>
      </c>
    </row>
    <row r="3672" spans="1:8" thickBot="1">
      <c r="A3672" s="80"/>
      <c r="B3672" s="60">
        <f t="shared" si="119"/>
        <v>47464</v>
      </c>
      <c r="C3672" s="67" t="str">
        <f t="shared" si="118"/>
        <v>mercredi</v>
      </c>
    </row>
    <row r="3673" spans="1:8" thickBot="1">
      <c r="A3673" s="80"/>
      <c r="B3673" s="60">
        <f t="shared" si="119"/>
        <v>47465</v>
      </c>
      <c r="C3673" s="67" t="str">
        <f t="shared" si="118"/>
        <v>jeudi</v>
      </c>
    </row>
    <row r="3674" spans="1:8" thickBot="1">
      <c r="A3674" s="80"/>
      <c r="B3674" s="60">
        <f t="shared" si="119"/>
        <v>47466</v>
      </c>
      <c r="C3674" s="67" t="str">
        <f t="shared" si="118"/>
        <v>vendredi</v>
      </c>
    </row>
    <row r="3675" spans="1:8" thickBot="1">
      <c r="A3675" s="80"/>
      <c r="B3675" s="60">
        <f t="shared" si="119"/>
        <v>47467</v>
      </c>
      <c r="C3675" s="67" t="str">
        <f t="shared" si="118"/>
        <v>samedi</v>
      </c>
    </row>
    <row r="3676" spans="1:8" thickBot="1">
      <c r="A3676" s="80"/>
      <c r="B3676" s="60">
        <f t="shared" si="119"/>
        <v>47468</v>
      </c>
      <c r="C3676" s="67" t="str">
        <f t="shared" si="118"/>
        <v>dimanche</v>
      </c>
    </row>
    <row r="3677" spans="1:8" thickBot="1">
      <c r="A3677" s="80"/>
      <c r="B3677" s="60">
        <f t="shared" si="119"/>
        <v>47469</v>
      </c>
      <c r="C3677" s="67" t="str">
        <f t="shared" si="118"/>
        <v>lundi</v>
      </c>
    </row>
    <row r="3678" spans="1:8" thickBot="1">
      <c r="A3678" s="80"/>
      <c r="B3678" s="60">
        <f t="shared" si="119"/>
        <v>47470</v>
      </c>
      <c r="C3678" s="67" t="str">
        <f t="shared" ref="C3678:C3741" si="120">IF(B3678="","",TEXT(B3678,"jjjj"))</f>
        <v>mardi</v>
      </c>
    </row>
    <row r="3679" spans="1:8" thickBot="1">
      <c r="A3679" s="80"/>
      <c r="B3679" s="60">
        <f t="shared" si="119"/>
        <v>47471</v>
      </c>
      <c r="C3679" s="67" t="str">
        <f t="shared" si="120"/>
        <v>mercredi</v>
      </c>
    </row>
    <row r="3680" spans="1:8" thickBot="1">
      <c r="A3680" s="80"/>
      <c r="B3680" s="60">
        <f t="shared" si="119"/>
        <v>47472</v>
      </c>
      <c r="C3680" s="67" t="str">
        <f t="shared" si="120"/>
        <v>jeudi</v>
      </c>
    </row>
    <row r="3681" spans="1:8" thickBot="1">
      <c r="A3681" s="80"/>
      <c r="B3681" s="60">
        <f t="shared" si="119"/>
        <v>47473</v>
      </c>
      <c r="C3681" s="67" t="str">
        <f t="shared" si="120"/>
        <v>vendredi</v>
      </c>
    </row>
    <row r="3682" spans="1:8" thickBot="1">
      <c r="A3682" s="80"/>
      <c r="B3682" s="60">
        <f t="shared" si="119"/>
        <v>47474</v>
      </c>
      <c r="C3682" s="67" t="str">
        <f t="shared" si="120"/>
        <v>samedi</v>
      </c>
    </row>
    <row r="3683" spans="1:8" s="63" customFormat="1" thickBot="1">
      <c r="A3683" s="80"/>
      <c r="B3683" s="62">
        <f t="shared" si="119"/>
        <v>47475</v>
      </c>
      <c r="C3683" s="68" t="str">
        <f t="shared" si="120"/>
        <v>dimanche</v>
      </c>
      <c r="F3683" s="85"/>
      <c r="G3683" s="85"/>
      <c r="H3683" s="82"/>
    </row>
    <row r="3684" spans="1:8" ht="16.5" thickTop="1" thickBot="1">
      <c r="A3684" s="80"/>
      <c r="B3684" s="64">
        <f t="shared" si="119"/>
        <v>47476</v>
      </c>
      <c r="C3684" s="66" t="str">
        <f t="shared" si="120"/>
        <v>lundi</v>
      </c>
    </row>
    <row r="3685" spans="1:8" thickBot="1">
      <c r="A3685" s="80"/>
      <c r="B3685" s="60">
        <f t="shared" si="119"/>
        <v>47477</v>
      </c>
      <c r="C3685" s="67" t="str">
        <f t="shared" si="120"/>
        <v>mardi</v>
      </c>
    </row>
    <row r="3686" spans="1:8" thickBot="1">
      <c r="A3686" s="80"/>
      <c r="B3686" s="60">
        <f t="shared" si="119"/>
        <v>47478</v>
      </c>
      <c r="C3686" s="67" t="str">
        <f t="shared" si="120"/>
        <v>mercredi</v>
      </c>
    </row>
    <row r="3687" spans="1:8" thickBot="1">
      <c r="A3687" s="80"/>
      <c r="B3687" s="60">
        <f t="shared" si="119"/>
        <v>47479</v>
      </c>
      <c r="C3687" s="67" t="str">
        <f t="shared" si="120"/>
        <v>jeudi</v>
      </c>
    </row>
    <row r="3688" spans="1:8" thickBot="1">
      <c r="A3688" s="80"/>
      <c r="B3688" s="60">
        <f t="shared" si="119"/>
        <v>47480</v>
      </c>
      <c r="C3688" s="67" t="str">
        <f t="shared" si="120"/>
        <v>vendredi</v>
      </c>
    </row>
    <row r="3689" spans="1:8" thickBot="1">
      <c r="A3689" s="80"/>
      <c r="B3689" s="60">
        <f t="shared" si="119"/>
        <v>47481</v>
      </c>
      <c r="C3689" s="67" t="str">
        <f t="shared" si="120"/>
        <v>samedi</v>
      </c>
    </row>
    <row r="3690" spans="1:8" thickBot="1">
      <c r="A3690" s="80"/>
      <c r="B3690" s="60">
        <f t="shared" si="119"/>
        <v>47482</v>
      </c>
      <c r="C3690" s="67" t="str">
        <f t="shared" si="120"/>
        <v>dimanche</v>
      </c>
    </row>
    <row r="3691" spans="1:8" thickBot="1">
      <c r="A3691" s="80"/>
      <c r="B3691" s="60">
        <f t="shared" si="119"/>
        <v>47483</v>
      </c>
      <c r="C3691" s="67" t="str">
        <f t="shared" si="120"/>
        <v>lundi</v>
      </c>
    </row>
    <row r="3692" spans="1:8" thickBot="1">
      <c r="A3692" s="80"/>
      <c r="B3692" s="60">
        <f t="shared" si="119"/>
        <v>47484</v>
      </c>
      <c r="C3692" s="67" t="str">
        <f t="shared" si="120"/>
        <v>mardi</v>
      </c>
    </row>
    <row r="3693" spans="1:8" thickBot="1">
      <c r="A3693" s="80"/>
      <c r="B3693" s="60">
        <f t="shared" si="119"/>
        <v>47485</v>
      </c>
      <c r="C3693" s="67" t="str">
        <f t="shared" si="120"/>
        <v>mercredi</v>
      </c>
    </row>
    <row r="3694" spans="1:8" thickBot="1">
      <c r="A3694" s="80"/>
      <c r="B3694" s="60">
        <f t="shared" si="119"/>
        <v>47486</v>
      </c>
      <c r="C3694" s="67" t="str">
        <f t="shared" si="120"/>
        <v>jeudi</v>
      </c>
    </row>
    <row r="3695" spans="1:8" thickBot="1">
      <c r="A3695" s="80"/>
      <c r="B3695" s="60">
        <f t="shared" si="119"/>
        <v>47487</v>
      </c>
      <c r="C3695" s="67" t="str">
        <f t="shared" si="120"/>
        <v>vendredi</v>
      </c>
    </row>
    <row r="3696" spans="1:8" thickBot="1">
      <c r="A3696" s="80"/>
      <c r="B3696" s="60">
        <f t="shared" si="119"/>
        <v>47488</v>
      </c>
      <c r="C3696" s="67" t="str">
        <f t="shared" si="120"/>
        <v>samedi</v>
      </c>
    </row>
    <row r="3697" spans="1:8" s="63" customFormat="1" thickBot="1">
      <c r="A3697" s="80"/>
      <c r="B3697" s="62">
        <f t="shared" si="119"/>
        <v>47489</v>
      </c>
      <c r="C3697" s="68" t="str">
        <f t="shared" si="120"/>
        <v>dimanche</v>
      </c>
      <c r="F3697" s="85"/>
      <c r="G3697" s="85"/>
      <c r="H3697" s="82"/>
    </row>
    <row r="3698" spans="1:8" ht="16.5" thickTop="1" thickBot="1">
      <c r="A3698" s="80"/>
      <c r="B3698" s="64">
        <f t="shared" si="119"/>
        <v>47490</v>
      </c>
      <c r="C3698" s="66" t="str">
        <f t="shared" si="120"/>
        <v>lundi</v>
      </c>
    </row>
    <row r="3699" spans="1:8" thickBot="1">
      <c r="A3699" s="80"/>
      <c r="B3699" s="60">
        <f t="shared" si="119"/>
        <v>47491</v>
      </c>
      <c r="C3699" s="67" t="str">
        <f t="shared" si="120"/>
        <v>mardi</v>
      </c>
    </row>
    <row r="3700" spans="1:8" thickBot="1">
      <c r="A3700" s="80"/>
      <c r="B3700" s="60">
        <f t="shared" si="119"/>
        <v>47492</v>
      </c>
      <c r="C3700" s="67" t="str">
        <f t="shared" si="120"/>
        <v>mercredi</v>
      </c>
    </row>
    <row r="3701" spans="1:8" thickBot="1">
      <c r="A3701" s="80"/>
      <c r="B3701" s="60">
        <f t="shared" si="119"/>
        <v>47493</v>
      </c>
      <c r="C3701" s="67" t="str">
        <f t="shared" si="120"/>
        <v>jeudi</v>
      </c>
    </row>
    <row r="3702" spans="1:8" thickBot="1">
      <c r="A3702" s="80"/>
      <c r="B3702" s="60">
        <f t="shared" si="119"/>
        <v>47494</v>
      </c>
      <c r="C3702" s="67" t="str">
        <f t="shared" si="120"/>
        <v>vendredi</v>
      </c>
    </row>
    <row r="3703" spans="1:8" thickBot="1">
      <c r="A3703" s="80"/>
      <c r="B3703" s="60">
        <f t="shared" si="119"/>
        <v>47495</v>
      </c>
      <c r="C3703" s="67" t="str">
        <f t="shared" si="120"/>
        <v>samedi</v>
      </c>
    </row>
    <row r="3704" spans="1:8" thickBot="1">
      <c r="A3704" s="80"/>
      <c r="B3704" s="60">
        <f t="shared" si="119"/>
        <v>47496</v>
      </c>
      <c r="C3704" s="67" t="str">
        <f t="shared" si="120"/>
        <v>dimanche</v>
      </c>
    </row>
    <row r="3705" spans="1:8" thickBot="1">
      <c r="A3705" s="80"/>
      <c r="B3705" s="60">
        <f t="shared" si="119"/>
        <v>47497</v>
      </c>
      <c r="C3705" s="67" t="str">
        <f t="shared" si="120"/>
        <v>lundi</v>
      </c>
    </row>
    <row r="3706" spans="1:8" thickBot="1">
      <c r="A3706" s="80"/>
      <c r="B3706" s="60">
        <f t="shared" si="119"/>
        <v>47498</v>
      </c>
      <c r="C3706" s="67" t="str">
        <f t="shared" si="120"/>
        <v>mardi</v>
      </c>
    </row>
    <row r="3707" spans="1:8" thickBot="1">
      <c r="A3707" s="80"/>
      <c r="B3707" s="60">
        <f t="shared" si="119"/>
        <v>47499</v>
      </c>
      <c r="C3707" s="67" t="str">
        <f t="shared" si="120"/>
        <v>mercredi</v>
      </c>
    </row>
    <row r="3708" spans="1:8" thickBot="1">
      <c r="A3708" s="80"/>
      <c r="B3708" s="60">
        <f t="shared" si="119"/>
        <v>47500</v>
      </c>
      <c r="C3708" s="67" t="str">
        <f t="shared" si="120"/>
        <v>jeudi</v>
      </c>
    </row>
    <row r="3709" spans="1:8" thickBot="1">
      <c r="A3709" s="80"/>
      <c r="B3709" s="60">
        <f t="shared" si="119"/>
        <v>47501</v>
      </c>
      <c r="C3709" s="67" t="str">
        <f t="shared" si="120"/>
        <v>vendredi</v>
      </c>
    </row>
    <row r="3710" spans="1:8" thickBot="1">
      <c r="A3710" s="80"/>
      <c r="B3710" s="60">
        <f t="shared" si="119"/>
        <v>47502</v>
      </c>
      <c r="C3710" s="67" t="str">
        <f t="shared" si="120"/>
        <v>samedi</v>
      </c>
    </row>
    <row r="3711" spans="1:8" s="63" customFormat="1" thickBot="1">
      <c r="A3711" s="80"/>
      <c r="B3711" s="62">
        <f t="shared" si="119"/>
        <v>47503</v>
      </c>
      <c r="C3711" s="68" t="str">
        <f t="shared" si="120"/>
        <v>dimanche</v>
      </c>
      <c r="F3711" s="85"/>
      <c r="G3711" s="85"/>
      <c r="H3711" s="82"/>
    </row>
    <row r="3712" spans="1:8" ht="16.5" thickTop="1" thickBot="1">
      <c r="A3712" s="80"/>
      <c r="B3712" s="64">
        <f t="shared" si="119"/>
        <v>47504</v>
      </c>
      <c r="C3712" s="66" t="str">
        <f t="shared" si="120"/>
        <v>lundi</v>
      </c>
    </row>
    <row r="3713" spans="1:8" thickBot="1">
      <c r="A3713" s="80"/>
      <c r="B3713" s="60">
        <f t="shared" si="119"/>
        <v>47505</v>
      </c>
      <c r="C3713" s="67" t="str">
        <f t="shared" si="120"/>
        <v>mardi</v>
      </c>
    </row>
    <row r="3714" spans="1:8" thickBot="1">
      <c r="A3714" s="80"/>
      <c r="B3714" s="60">
        <f t="shared" si="119"/>
        <v>47506</v>
      </c>
      <c r="C3714" s="67" t="str">
        <f t="shared" si="120"/>
        <v>mercredi</v>
      </c>
    </row>
    <row r="3715" spans="1:8" thickBot="1">
      <c r="A3715" s="80"/>
      <c r="B3715" s="60">
        <f t="shared" si="119"/>
        <v>47507</v>
      </c>
      <c r="C3715" s="67" t="str">
        <f t="shared" si="120"/>
        <v>jeudi</v>
      </c>
    </row>
    <row r="3716" spans="1:8" thickBot="1">
      <c r="A3716" s="80"/>
      <c r="B3716" s="60">
        <f t="shared" ref="B3716:B3779" si="121">IF(B3715="","",B3715+1)</f>
        <v>47508</v>
      </c>
      <c r="C3716" s="67" t="str">
        <f t="shared" si="120"/>
        <v>vendredi</v>
      </c>
    </row>
    <row r="3717" spans="1:8" thickBot="1">
      <c r="A3717" s="80"/>
      <c r="B3717" s="60">
        <f t="shared" si="121"/>
        <v>47509</v>
      </c>
      <c r="C3717" s="67" t="str">
        <f t="shared" si="120"/>
        <v>samedi</v>
      </c>
    </row>
    <row r="3718" spans="1:8" thickBot="1">
      <c r="A3718" s="80"/>
      <c r="B3718" s="60">
        <f t="shared" si="121"/>
        <v>47510</v>
      </c>
      <c r="C3718" s="67" t="str">
        <f t="shared" si="120"/>
        <v>dimanche</v>
      </c>
    </row>
    <row r="3719" spans="1:8" thickBot="1">
      <c r="A3719" s="80"/>
      <c r="B3719" s="60">
        <f t="shared" si="121"/>
        <v>47511</v>
      </c>
      <c r="C3719" s="67" t="str">
        <f t="shared" si="120"/>
        <v>lundi</v>
      </c>
    </row>
    <row r="3720" spans="1:8" thickBot="1">
      <c r="A3720" s="80"/>
      <c r="B3720" s="60">
        <f t="shared" si="121"/>
        <v>47512</v>
      </c>
      <c r="C3720" s="67" t="str">
        <f t="shared" si="120"/>
        <v>mardi</v>
      </c>
    </row>
    <row r="3721" spans="1:8" thickBot="1">
      <c r="A3721" s="80"/>
      <c r="B3721" s="60">
        <f t="shared" si="121"/>
        <v>47513</v>
      </c>
      <c r="C3721" s="67" t="str">
        <f t="shared" si="120"/>
        <v>mercredi</v>
      </c>
    </row>
    <row r="3722" spans="1:8" thickBot="1">
      <c r="A3722" s="80"/>
      <c r="B3722" s="60">
        <f t="shared" si="121"/>
        <v>47514</v>
      </c>
      <c r="C3722" s="67" t="str">
        <f t="shared" si="120"/>
        <v>jeudi</v>
      </c>
    </row>
    <row r="3723" spans="1:8" thickBot="1">
      <c r="A3723" s="80"/>
      <c r="B3723" s="60">
        <f t="shared" si="121"/>
        <v>47515</v>
      </c>
      <c r="C3723" s="67" t="str">
        <f t="shared" si="120"/>
        <v>vendredi</v>
      </c>
    </row>
    <row r="3724" spans="1:8" thickBot="1">
      <c r="A3724" s="80"/>
      <c r="B3724" s="60">
        <f t="shared" si="121"/>
        <v>47516</v>
      </c>
      <c r="C3724" s="67" t="str">
        <f t="shared" si="120"/>
        <v>samedi</v>
      </c>
    </row>
    <row r="3725" spans="1:8" s="63" customFormat="1" thickBot="1">
      <c r="A3725" s="80"/>
      <c r="B3725" s="62">
        <f t="shared" si="121"/>
        <v>47517</v>
      </c>
      <c r="C3725" s="68" t="str">
        <f t="shared" si="120"/>
        <v>dimanche</v>
      </c>
      <c r="F3725" s="85"/>
      <c r="G3725" s="85"/>
      <c r="H3725" s="82"/>
    </row>
    <row r="3726" spans="1:8" ht="16.5" thickTop="1" thickBot="1">
      <c r="A3726" s="80"/>
      <c r="B3726" s="64">
        <f t="shared" si="121"/>
        <v>47518</v>
      </c>
      <c r="C3726" s="66" t="str">
        <f t="shared" si="120"/>
        <v>lundi</v>
      </c>
    </row>
    <row r="3727" spans="1:8" thickBot="1">
      <c r="A3727" s="80"/>
      <c r="B3727" s="60">
        <f t="shared" si="121"/>
        <v>47519</v>
      </c>
      <c r="C3727" s="67" t="str">
        <f t="shared" si="120"/>
        <v>mardi</v>
      </c>
    </row>
    <row r="3728" spans="1:8" thickBot="1">
      <c r="A3728" s="80"/>
      <c r="B3728" s="60">
        <f t="shared" si="121"/>
        <v>47520</v>
      </c>
      <c r="C3728" s="67" t="str">
        <f t="shared" si="120"/>
        <v>mercredi</v>
      </c>
    </row>
    <row r="3729" spans="1:8" thickBot="1">
      <c r="A3729" s="80"/>
      <c r="B3729" s="60">
        <f t="shared" si="121"/>
        <v>47521</v>
      </c>
      <c r="C3729" s="67" t="str">
        <f t="shared" si="120"/>
        <v>jeudi</v>
      </c>
    </row>
    <row r="3730" spans="1:8" thickBot="1">
      <c r="A3730" s="80"/>
      <c r="B3730" s="60">
        <f t="shared" si="121"/>
        <v>47522</v>
      </c>
      <c r="C3730" s="67" t="str">
        <f t="shared" si="120"/>
        <v>vendredi</v>
      </c>
    </row>
    <row r="3731" spans="1:8" thickBot="1">
      <c r="A3731" s="80"/>
      <c r="B3731" s="60">
        <f t="shared" si="121"/>
        <v>47523</v>
      </c>
      <c r="C3731" s="67" t="str">
        <f t="shared" si="120"/>
        <v>samedi</v>
      </c>
    </row>
    <row r="3732" spans="1:8" thickBot="1">
      <c r="A3732" s="80"/>
      <c r="B3732" s="60">
        <f t="shared" si="121"/>
        <v>47524</v>
      </c>
      <c r="C3732" s="67" t="str">
        <f t="shared" si="120"/>
        <v>dimanche</v>
      </c>
    </row>
    <row r="3733" spans="1:8" thickBot="1">
      <c r="A3733" s="80"/>
      <c r="B3733" s="60">
        <f t="shared" si="121"/>
        <v>47525</v>
      </c>
      <c r="C3733" s="67" t="str">
        <f t="shared" si="120"/>
        <v>lundi</v>
      </c>
    </row>
    <row r="3734" spans="1:8" thickBot="1">
      <c r="A3734" s="80"/>
      <c r="B3734" s="60">
        <f t="shared" si="121"/>
        <v>47526</v>
      </c>
      <c r="C3734" s="67" t="str">
        <f t="shared" si="120"/>
        <v>mardi</v>
      </c>
    </row>
    <row r="3735" spans="1:8" thickBot="1">
      <c r="A3735" s="80"/>
      <c r="B3735" s="60">
        <f t="shared" si="121"/>
        <v>47527</v>
      </c>
      <c r="C3735" s="67" t="str">
        <f t="shared" si="120"/>
        <v>mercredi</v>
      </c>
    </row>
    <row r="3736" spans="1:8" thickBot="1">
      <c r="A3736" s="80"/>
      <c r="B3736" s="60">
        <f t="shared" si="121"/>
        <v>47528</v>
      </c>
      <c r="C3736" s="67" t="str">
        <f t="shared" si="120"/>
        <v>jeudi</v>
      </c>
    </row>
    <row r="3737" spans="1:8" thickBot="1">
      <c r="A3737" s="80"/>
      <c r="B3737" s="60">
        <f t="shared" si="121"/>
        <v>47529</v>
      </c>
      <c r="C3737" s="67" t="str">
        <f t="shared" si="120"/>
        <v>vendredi</v>
      </c>
    </row>
    <row r="3738" spans="1:8" thickBot="1">
      <c r="A3738" s="80"/>
      <c r="B3738" s="60">
        <f t="shared" si="121"/>
        <v>47530</v>
      </c>
      <c r="C3738" s="67" t="str">
        <f t="shared" si="120"/>
        <v>samedi</v>
      </c>
    </row>
    <row r="3739" spans="1:8" s="63" customFormat="1" thickBot="1">
      <c r="A3739" s="80"/>
      <c r="B3739" s="62">
        <f t="shared" si="121"/>
        <v>47531</v>
      </c>
      <c r="C3739" s="68" t="str">
        <f t="shared" si="120"/>
        <v>dimanche</v>
      </c>
      <c r="F3739" s="85"/>
      <c r="G3739" s="85"/>
      <c r="H3739" s="82"/>
    </row>
    <row r="3740" spans="1:8" ht="16.5" thickTop="1" thickBot="1">
      <c r="A3740" s="80"/>
      <c r="B3740" s="64">
        <f t="shared" si="121"/>
        <v>47532</v>
      </c>
      <c r="C3740" s="66" t="str">
        <f t="shared" si="120"/>
        <v>lundi</v>
      </c>
    </row>
    <row r="3741" spans="1:8" thickBot="1">
      <c r="A3741" s="80"/>
      <c r="B3741" s="60">
        <f t="shared" si="121"/>
        <v>47533</v>
      </c>
      <c r="C3741" s="67" t="str">
        <f t="shared" si="120"/>
        <v>mardi</v>
      </c>
    </row>
    <row r="3742" spans="1:8" thickBot="1">
      <c r="A3742" s="80"/>
      <c r="B3742" s="60">
        <f t="shared" si="121"/>
        <v>47534</v>
      </c>
      <c r="C3742" s="67" t="str">
        <f t="shared" ref="C3742:C3805" si="122">IF(B3742="","",TEXT(B3742,"jjjj"))</f>
        <v>mercredi</v>
      </c>
    </row>
    <row r="3743" spans="1:8" thickBot="1">
      <c r="A3743" s="80"/>
      <c r="B3743" s="60">
        <f t="shared" si="121"/>
        <v>47535</v>
      </c>
      <c r="C3743" s="67" t="str">
        <f t="shared" si="122"/>
        <v>jeudi</v>
      </c>
    </row>
    <row r="3744" spans="1:8" thickBot="1">
      <c r="A3744" s="80"/>
      <c r="B3744" s="60">
        <f t="shared" si="121"/>
        <v>47536</v>
      </c>
      <c r="C3744" s="67" t="str">
        <f t="shared" si="122"/>
        <v>vendredi</v>
      </c>
    </row>
    <row r="3745" spans="1:8" thickBot="1">
      <c r="A3745" s="80"/>
      <c r="B3745" s="60">
        <f t="shared" si="121"/>
        <v>47537</v>
      </c>
      <c r="C3745" s="67" t="str">
        <f t="shared" si="122"/>
        <v>samedi</v>
      </c>
    </row>
    <row r="3746" spans="1:8" thickBot="1">
      <c r="A3746" s="80"/>
      <c r="B3746" s="60">
        <f t="shared" si="121"/>
        <v>47538</v>
      </c>
      <c r="C3746" s="67" t="str">
        <f t="shared" si="122"/>
        <v>dimanche</v>
      </c>
    </row>
    <row r="3747" spans="1:8" thickBot="1">
      <c r="A3747" s="80"/>
      <c r="B3747" s="60">
        <f t="shared" si="121"/>
        <v>47539</v>
      </c>
      <c r="C3747" s="67" t="str">
        <f t="shared" si="122"/>
        <v>lundi</v>
      </c>
    </row>
    <row r="3748" spans="1:8" thickBot="1">
      <c r="A3748" s="80"/>
      <c r="B3748" s="60">
        <f t="shared" si="121"/>
        <v>47540</v>
      </c>
      <c r="C3748" s="67" t="str">
        <f t="shared" si="122"/>
        <v>mardi</v>
      </c>
    </row>
    <row r="3749" spans="1:8" thickBot="1">
      <c r="A3749" s="80"/>
      <c r="B3749" s="60">
        <f t="shared" si="121"/>
        <v>47541</v>
      </c>
      <c r="C3749" s="67" t="str">
        <f t="shared" si="122"/>
        <v>mercredi</v>
      </c>
    </row>
    <row r="3750" spans="1:8" thickBot="1">
      <c r="A3750" s="80"/>
      <c r="B3750" s="60">
        <f t="shared" si="121"/>
        <v>47542</v>
      </c>
      <c r="C3750" s="67" t="str">
        <f t="shared" si="122"/>
        <v>jeudi</v>
      </c>
    </row>
    <row r="3751" spans="1:8" thickBot="1">
      <c r="A3751" s="80"/>
      <c r="B3751" s="60">
        <f t="shared" si="121"/>
        <v>47543</v>
      </c>
      <c r="C3751" s="67" t="str">
        <f t="shared" si="122"/>
        <v>vendredi</v>
      </c>
    </row>
    <row r="3752" spans="1:8" thickBot="1">
      <c r="A3752" s="80"/>
      <c r="B3752" s="60">
        <f t="shared" si="121"/>
        <v>47544</v>
      </c>
      <c r="C3752" s="67" t="str">
        <f t="shared" si="122"/>
        <v>samedi</v>
      </c>
    </row>
    <row r="3753" spans="1:8" s="63" customFormat="1" thickBot="1">
      <c r="A3753" s="80"/>
      <c r="B3753" s="62">
        <f t="shared" si="121"/>
        <v>47545</v>
      </c>
      <c r="C3753" s="68" t="str">
        <f t="shared" si="122"/>
        <v>dimanche</v>
      </c>
      <c r="F3753" s="85"/>
      <c r="G3753" s="85"/>
      <c r="H3753" s="82"/>
    </row>
    <row r="3754" spans="1:8" ht="16.5" thickTop="1" thickBot="1">
      <c r="A3754" s="80"/>
      <c r="B3754" s="64">
        <f t="shared" si="121"/>
        <v>47546</v>
      </c>
      <c r="C3754" s="66" t="str">
        <f t="shared" si="122"/>
        <v>lundi</v>
      </c>
    </row>
    <row r="3755" spans="1:8" thickBot="1">
      <c r="A3755" s="80"/>
      <c r="B3755" s="60">
        <f t="shared" si="121"/>
        <v>47547</v>
      </c>
      <c r="C3755" s="67" t="str">
        <f t="shared" si="122"/>
        <v>mardi</v>
      </c>
    </row>
    <row r="3756" spans="1:8" thickBot="1">
      <c r="A3756" s="80"/>
      <c r="B3756" s="60">
        <f t="shared" si="121"/>
        <v>47548</v>
      </c>
      <c r="C3756" s="67" t="str">
        <f t="shared" si="122"/>
        <v>mercredi</v>
      </c>
    </row>
    <row r="3757" spans="1:8" thickBot="1">
      <c r="A3757" s="80"/>
      <c r="B3757" s="60">
        <f t="shared" si="121"/>
        <v>47549</v>
      </c>
      <c r="C3757" s="67" t="str">
        <f t="shared" si="122"/>
        <v>jeudi</v>
      </c>
    </row>
    <row r="3758" spans="1:8" thickBot="1">
      <c r="A3758" s="80"/>
      <c r="B3758" s="60">
        <f t="shared" si="121"/>
        <v>47550</v>
      </c>
      <c r="C3758" s="67" t="str">
        <f t="shared" si="122"/>
        <v>vendredi</v>
      </c>
    </row>
    <row r="3759" spans="1:8" thickBot="1">
      <c r="A3759" s="80"/>
      <c r="B3759" s="60">
        <f t="shared" si="121"/>
        <v>47551</v>
      </c>
      <c r="C3759" s="67" t="str">
        <f t="shared" si="122"/>
        <v>samedi</v>
      </c>
    </row>
    <row r="3760" spans="1:8" thickBot="1">
      <c r="A3760" s="80"/>
      <c r="B3760" s="60">
        <f t="shared" si="121"/>
        <v>47552</v>
      </c>
      <c r="C3760" s="67" t="str">
        <f t="shared" si="122"/>
        <v>dimanche</v>
      </c>
    </row>
    <row r="3761" spans="1:8" thickBot="1">
      <c r="A3761" s="80"/>
      <c r="B3761" s="60">
        <f t="shared" si="121"/>
        <v>47553</v>
      </c>
      <c r="C3761" s="67" t="str">
        <f t="shared" si="122"/>
        <v>lundi</v>
      </c>
    </row>
    <row r="3762" spans="1:8" thickBot="1">
      <c r="A3762" s="80"/>
      <c r="B3762" s="60">
        <f t="shared" si="121"/>
        <v>47554</v>
      </c>
      <c r="C3762" s="67" t="str">
        <f t="shared" si="122"/>
        <v>mardi</v>
      </c>
    </row>
    <row r="3763" spans="1:8" thickBot="1">
      <c r="A3763" s="80"/>
      <c r="B3763" s="60">
        <f t="shared" si="121"/>
        <v>47555</v>
      </c>
      <c r="C3763" s="67" t="str">
        <f t="shared" si="122"/>
        <v>mercredi</v>
      </c>
    </row>
    <row r="3764" spans="1:8" thickBot="1">
      <c r="A3764" s="80"/>
      <c r="B3764" s="60">
        <f t="shared" si="121"/>
        <v>47556</v>
      </c>
      <c r="C3764" s="67" t="str">
        <f t="shared" si="122"/>
        <v>jeudi</v>
      </c>
    </row>
    <row r="3765" spans="1:8" thickBot="1">
      <c r="A3765" s="80"/>
      <c r="B3765" s="60">
        <f t="shared" si="121"/>
        <v>47557</v>
      </c>
      <c r="C3765" s="67" t="str">
        <f t="shared" si="122"/>
        <v>vendredi</v>
      </c>
    </row>
    <row r="3766" spans="1:8" thickBot="1">
      <c r="A3766" s="80"/>
      <c r="B3766" s="60">
        <f t="shared" si="121"/>
        <v>47558</v>
      </c>
      <c r="C3766" s="67" t="str">
        <f t="shared" si="122"/>
        <v>samedi</v>
      </c>
    </row>
    <row r="3767" spans="1:8" s="63" customFormat="1" thickBot="1">
      <c r="A3767" s="80"/>
      <c r="B3767" s="62">
        <f t="shared" si="121"/>
        <v>47559</v>
      </c>
      <c r="C3767" s="68" t="str">
        <f t="shared" si="122"/>
        <v>dimanche</v>
      </c>
      <c r="F3767" s="85"/>
      <c r="G3767" s="85"/>
      <c r="H3767" s="82"/>
    </row>
    <row r="3768" spans="1:8" ht="16.5" thickTop="1" thickBot="1">
      <c r="A3768" s="80"/>
      <c r="B3768" s="64">
        <f t="shared" si="121"/>
        <v>47560</v>
      </c>
      <c r="C3768" s="66" t="str">
        <f t="shared" si="122"/>
        <v>lundi</v>
      </c>
    </row>
    <row r="3769" spans="1:8" thickBot="1">
      <c r="A3769" s="80"/>
      <c r="B3769" s="60">
        <f t="shared" si="121"/>
        <v>47561</v>
      </c>
      <c r="C3769" s="67" t="str">
        <f t="shared" si="122"/>
        <v>mardi</v>
      </c>
    </row>
    <row r="3770" spans="1:8" thickBot="1">
      <c r="A3770" s="80"/>
      <c r="B3770" s="60">
        <f t="shared" si="121"/>
        <v>47562</v>
      </c>
      <c r="C3770" s="67" t="str">
        <f t="shared" si="122"/>
        <v>mercredi</v>
      </c>
    </row>
    <row r="3771" spans="1:8" thickBot="1">
      <c r="A3771" s="80"/>
      <c r="B3771" s="60">
        <f t="shared" si="121"/>
        <v>47563</v>
      </c>
      <c r="C3771" s="67" t="str">
        <f t="shared" si="122"/>
        <v>jeudi</v>
      </c>
    </row>
    <row r="3772" spans="1:8" thickBot="1">
      <c r="A3772" s="80"/>
      <c r="B3772" s="60">
        <f t="shared" si="121"/>
        <v>47564</v>
      </c>
      <c r="C3772" s="67" t="str">
        <f t="shared" si="122"/>
        <v>vendredi</v>
      </c>
    </row>
    <row r="3773" spans="1:8" thickBot="1">
      <c r="A3773" s="80"/>
      <c r="B3773" s="60">
        <f t="shared" si="121"/>
        <v>47565</v>
      </c>
      <c r="C3773" s="67" t="str">
        <f t="shared" si="122"/>
        <v>samedi</v>
      </c>
    </row>
    <row r="3774" spans="1:8" thickBot="1">
      <c r="A3774" s="80"/>
      <c r="B3774" s="60">
        <f t="shared" si="121"/>
        <v>47566</v>
      </c>
      <c r="C3774" s="67" t="str">
        <f t="shared" si="122"/>
        <v>dimanche</v>
      </c>
    </row>
    <row r="3775" spans="1:8" thickBot="1">
      <c r="A3775" s="80"/>
      <c r="B3775" s="60">
        <f t="shared" si="121"/>
        <v>47567</v>
      </c>
      <c r="C3775" s="67" t="str">
        <f t="shared" si="122"/>
        <v>lundi</v>
      </c>
    </row>
    <row r="3776" spans="1:8" thickBot="1">
      <c r="A3776" s="80"/>
      <c r="B3776" s="60">
        <f t="shared" si="121"/>
        <v>47568</v>
      </c>
      <c r="C3776" s="67" t="str">
        <f t="shared" si="122"/>
        <v>mardi</v>
      </c>
    </row>
    <row r="3777" spans="1:8" thickBot="1">
      <c r="A3777" s="80"/>
      <c r="B3777" s="60">
        <f t="shared" si="121"/>
        <v>47569</v>
      </c>
      <c r="C3777" s="67" t="str">
        <f t="shared" si="122"/>
        <v>mercredi</v>
      </c>
    </row>
    <row r="3778" spans="1:8" thickBot="1">
      <c r="A3778" s="80"/>
      <c r="B3778" s="60">
        <f t="shared" si="121"/>
        <v>47570</v>
      </c>
      <c r="C3778" s="67" t="str">
        <f t="shared" si="122"/>
        <v>jeudi</v>
      </c>
    </row>
    <row r="3779" spans="1:8" thickBot="1">
      <c r="A3779" s="80"/>
      <c r="B3779" s="60">
        <f t="shared" si="121"/>
        <v>47571</v>
      </c>
      <c r="C3779" s="67" t="str">
        <f t="shared" si="122"/>
        <v>vendredi</v>
      </c>
    </row>
    <row r="3780" spans="1:8" thickBot="1">
      <c r="A3780" s="80"/>
      <c r="B3780" s="60">
        <f t="shared" ref="B3780:B3843" si="123">IF(B3779="","",B3779+1)</f>
        <v>47572</v>
      </c>
      <c r="C3780" s="67" t="str">
        <f t="shared" si="122"/>
        <v>samedi</v>
      </c>
    </row>
    <row r="3781" spans="1:8" s="63" customFormat="1" thickBot="1">
      <c r="A3781" s="80"/>
      <c r="B3781" s="62">
        <f t="shared" si="123"/>
        <v>47573</v>
      </c>
      <c r="C3781" s="68" t="str">
        <f t="shared" si="122"/>
        <v>dimanche</v>
      </c>
      <c r="F3781" s="85"/>
      <c r="G3781" s="85"/>
      <c r="H3781" s="82"/>
    </row>
    <row r="3782" spans="1:8" ht="16.5" thickTop="1" thickBot="1">
      <c r="A3782" s="80"/>
      <c r="B3782" s="64">
        <f t="shared" si="123"/>
        <v>47574</v>
      </c>
      <c r="C3782" s="66" t="str">
        <f t="shared" si="122"/>
        <v>lundi</v>
      </c>
    </row>
    <row r="3783" spans="1:8" thickBot="1">
      <c r="A3783" s="80"/>
      <c r="B3783" s="60">
        <f t="shared" si="123"/>
        <v>47575</v>
      </c>
      <c r="C3783" s="67" t="str">
        <f t="shared" si="122"/>
        <v>mardi</v>
      </c>
    </row>
    <row r="3784" spans="1:8" thickBot="1">
      <c r="A3784" s="80"/>
      <c r="B3784" s="60">
        <f t="shared" si="123"/>
        <v>47576</v>
      </c>
      <c r="C3784" s="67" t="str">
        <f t="shared" si="122"/>
        <v>mercredi</v>
      </c>
    </row>
    <row r="3785" spans="1:8" thickBot="1">
      <c r="A3785" s="80"/>
      <c r="B3785" s="60">
        <f t="shared" si="123"/>
        <v>47577</v>
      </c>
      <c r="C3785" s="67" t="str">
        <f t="shared" si="122"/>
        <v>jeudi</v>
      </c>
    </row>
    <row r="3786" spans="1:8" thickBot="1">
      <c r="A3786" s="80"/>
      <c r="B3786" s="60">
        <f t="shared" si="123"/>
        <v>47578</v>
      </c>
      <c r="C3786" s="67" t="str">
        <f t="shared" si="122"/>
        <v>vendredi</v>
      </c>
    </row>
    <row r="3787" spans="1:8" thickBot="1">
      <c r="A3787" s="80"/>
      <c r="B3787" s="60">
        <f t="shared" si="123"/>
        <v>47579</v>
      </c>
      <c r="C3787" s="67" t="str">
        <f t="shared" si="122"/>
        <v>samedi</v>
      </c>
    </row>
    <row r="3788" spans="1:8" thickBot="1">
      <c r="A3788" s="80"/>
      <c r="B3788" s="60">
        <f t="shared" si="123"/>
        <v>47580</v>
      </c>
      <c r="C3788" s="67" t="str">
        <f t="shared" si="122"/>
        <v>dimanche</v>
      </c>
    </row>
    <row r="3789" spans="1:8" thickBot="1">
      <c r="A3789" s="80"/>
      <c r="B3789" s="60">
        <f t="shared" si="123"/>
        <v>47581</v>
      </c>
      <c r="C3789" s="67" t="str">
        <f t="shared" si="122"/>
        <v>lundi</v>
      </c>
    </row>
    <row r="3790" spans="1:8" thickBot="1">
      <c r="A3790" s="80"/>
      <c r="B3790" s="60">
        <f t="shared" si="123"/>
        <v>47582</v>
      </c>
      <c r="C3790" s="67" t="str">
        <f t="shared" si="122"/>
        <v>mardi</v>
      </c>
    </row>
    <row r="3791" spans="1:8" thickBot="1">
      <c r="A3791" s="80"/>
      <c r="B3791" s="60">
        <f t="shared" si="123"/>
        <v>47583</v>
      </c>
      <c r="C3791" s="67" t="str">
        <f t="shared" si="122"/>
        <v>mercredi</v>
      </c>
    </row>
    <row r="3792" spans="1:8" thickBot="1">
      <c r="A3792" s="80"/>
      <c r="B3792" s="60">
        <f t="shared" si="123"/>
        <v>47584</v>
      </c>
      <c r="C3792" s="67" t="str">
        <f t="shared" si="122"/>
        <v>jeudi</v>
      </c>
    </row>
    <row r="3793" spans="1:8" thickBot="1">
      <c r="A3793" s="80"/>
      <c r="B3793" s="60">
        <f t="shared" si="123"/>
        <v>47585</v>
      </c>
      <c r="C3793" s="67" t="str">
        <f t="shared" si="122"/>
        <v>vendredi</v>
      </c>
    </row>
    <row r="3794" spans="1:8" thickBot="1">
      <c r="A3794" s="80"/>
      <c r="B3794" s="60">
        <f t="shared" si="123"/>
        <v>47586</v>
      </c>
      <c r="C3794" s="67" t="str">
        <f t="shared" si="122"/>
        <v>samedi</v>
      </c>
    </row>
    <row r="3795" spans="1:8" s="63" customFormat="1" thickBot="1">
      <c r="A3795" s="80"/>
      <c r="B3795" s="62">
        <f t="shared" si="123"/>
        <v>47587</v>
      </c>
      <c r="C3795" s="68" t="str">
        <f t="shared" si="122"/>
        <v>dimanche</v>
      </c>
      <c r="F3795" s="85"/>
      <c r="G3795" s="85"/>
      <c r="H3795" s="82"/>
    </row>
    <row r="3796" spans="1:8" ht="16.5" thickTop="1" thickBot="1">
      <c r="A3796" s="80"/>
      <c r="B3796" s="64">
        <f t="shared" si="123"/>
        <v>47588</v>
      </c>
      <c r="C3796" s="66" t="str">
        <f t="shared" si="122"/>
        <v>lundi</v>
      </c>
    </row>
    <row r="3797" spans="1:8" thickBot="1">
      <c r="A3797" s="80"/>
      <c r="B3797" s="60">
        <f t="shared" si="123"/>
        <v>47589</v>
      </c>
      <c r="C3797" s="67" t="str">
        <f t="shared" si="122"/>
        <v>mardi</v>
      </c>
    </row>
    <row r="3798" spans="1:8" thickBot="1">
      <c r="A3798" s="80"/>
      <c r="B3798" s="60">
        <f t="shared" si="123"/>
        <v>47590</v>
      </c>
      <c r="C3798" s="67" t="str">
        <f t="shared" si="122"/>
        <v>mercredi</v>
      </c>
    </row>
    <row r="3799" spans="1:8" thickBot="1">
      <c r="A3799" s="80"/>
      <c r="B3799" s="60">
        <f t="shared" si="123"/>
        <v>47591</v>
      </c>
      <c r="C3799" s="67" t="str">
        <f t="shared" si="122"/>
        <v>jeudi</v>
      </c>
    </row>
    <row r="3800" spans="1:8" thickBot="1">
      <c r="A3800" s="80"/>
      <c r="B3800" s="60">
        <f t="shared" si="123"/>
        <v>47592</v>
      </c>
      <c r="C3800" s="67" t="str">
        <f t="shared" si="122"/>
        <v>vendredi</v>
      </c>
    </row>
    <row r="3801" spans="1:8" thickBot="1">
      <c r="A3801" s="80"/>
      <c r="B3801" s="60">
        <f t="shared" si="123"/>
        <v>47593</v>
      </c>
      <c r="C3801" s="67" t="str">
        <f t="shared" si="122"/>
        <v>samedi</v>
      </c>
    </row>
    <row r="3802" spans="1:8" thickBot="1">
      <c r="A3802" s="80"/>
      <c r="B3802" s="60">
        <f t="shared" si="123"/>
        <v>47594</v>
      </c>
      <c r="C3802" s="67" t="str">
        <f t="shared" si="122"/>
        <v>dimanche</v>
      </c>
    </row>
    <row r="3803" spans="1:8" thickBot="1">
      <c r="A3803" s="80"/>
      <c r="B3803" s="60">
        <f t="shared" si="123"/>
        <v>47595</v>
      </c>
      <c r="C3803" s="67" t="str">
        <f t="shared" si="122"/>
        <v>lundi</v>
      </c>
    </row>
    <row r="3804" spans="1:8" thickBot="1">
      <c r="A3804" s="80"/>
      <c r="B3804" s="60">
        <f t="shared" si="123"/>
        <v>47596</v>
      </c>
      <c r="C3804" s="67" t="str">
        <f t="shared" si="122"/>
        <v>mardi</v>
      </c>
    </row>
    <row r="3805" spans="1:8" thickBot="1">
      <c r="A3805" s="80"/>
      <c r="B3805" s="60">
        <f t="shared" si="123"/>
        <v>47597</v>
      </c>
      <c r="C3805" s="67" t="str">
        <f t="shared" si="122"/>
        <v>mercredi</v>
      </c>
    </row>
    <row r="3806" spans="1:8" thickBot="1">
      <c r="A3806" s="80"/>
      <c r="B3806" s="60">
        <f t="shared" si="123"/>
        <v>47598</v>
      </c>
      <c r="C3806" s="67" t="str">
        <f t="shared" ref="C3806:C3869" si="124">IF(B3806="","",TEXT(B3806,"jjjj"))</f>
        <v>jeudi</v>
      </c>
    </row>
    <row r="3807" spans="1:8" thickBot="1">
      <c r="A3807" s="80"/>
      <c r="B3807" s="60">
        <f t="shared" si="123"/>
        <v>47599</v>
      </c>
      <c r="C3807" s="67" t="str">
        <f t="shared" si="124"/>
        <v>vendredi</v>
      </c>
    </row>
    <row r="3808" spans="1:8" thickBot="1">
      <c r="A3808" s="80"/>
      <c r="B3808" s="60">
        <f t="shared" si="123"/>
        <v>47600</v>
      </c>
      <c r="C3808" s="67" t="str">
        <f t="shared" si="124"/>
        <v>samedi</v>
      </c>
    </row>
    <row r="3809" spans="1:8" s="63" customFormat="1" thickBot="1">
      <c r="A3809" s="80"/>
      <c r="B3809" s="62">
        <f t="shared" si="123"/>
        <v>47601</v>
      </c>
      <c r="C3809" s="68" t="str">
        <f t="shared" si="124"/>
        <v>dimanche</v>
      </c>
      <c r="F3809" s="85"/>
      <c r="G3809" s="85"/>
      <c r="H3809" s="82"/>
    </row>
    <row r="3810" spans="1:8" ht="16.5" thickTop="1" thickBot="1">
      <c r="A3810" s="80"/>
      <c r="B3810" s="64">
        <f t="shared" si="123"/>
        <v>47602</v>
      </c>
      <c r="C3810" s="66" t="str">
        <f t="shared" si="124"/>
        <v>lundi</v>
      </c>
    </row>
    <row r="3811" spans="1:8" thickBot="1">
      <c r="A3811" s="80"/>
      <c r="B3811" s="60">
        <f t="shared" si="123"/>
        <v>47603</v>
      </c>
      <c r="C3811" s="67" t="str">
        <f t="shared" si="124"/>
        <v>mardi</v>
      </c>
    </row>
    <row r="3812" spans="1:8" thickBot="1">
      <c r="A3812" s="80"/>
      <c r="B3812" s="60">
        <f t="shared" si="123"/>
        <v>47604</v>
      </c>
      <c r="C3812" s="67" t="str">
        <f t="shared" si="124"/>
        <v>mercredi</v>
      </c>
    </row>
    <row r="3813" spans="1:8" thickBot="1">
      <c r="A3813" s="80"/>
      <c r="B3813" s="60">
        <f t="shared" si="123"/>
        <v>47605</v>
      </c>
      <c r="C3813" s="67" t="str">
        <f t="shared" si="124"/>
        <v>jeudi</v>
      </c>
    </row>
    <row r="3814" spans="1:8" thickBot="1">
      <c r="A3814" s="80"/>
      <c r="B3814" s="60">
        <f t="shared" si="123"/>
        <v>47606</v>
      </c>
      <c r="C3814" s="67" t="str">
        <f t="shared" si="124"/>
        <v>vendredi</v>
      </c>
    </row>
    <row r="3815" spans="1:8" thickBot="1">
      <c r="A3815" s="80"/>
      <c r="B3815" s="60">
        <f t="shared" si="123"/>
        <v>47607</v>
      </c>
      <c r="C3815" s="67" t="str">
        <f t="shared" si="124"/>
        <v>samedi</v>
      </c>
    </row>
    <row r="3816" spans="1:8" thickBot="1">
      <c r="A3816" s="80"/>
      <c r="B3816" s="60">
        <f t="shared" si="123"/>
        <v>47608</v>
      </c>
      <c r="C3816" s="67" t="str">
        <f t="shared" si="124"/>
        <v>dimanche</v>
      </c>
    </row>
    <row r="3817" spans="1:8" thickBot="1">
      <c r="A3817" s="80"/>
      <c r="B3817" s="60">
        <f t="shared" si="123"/>
        <v>47609</v>
      </c>
      <c r="C3817" s="67" t="str">
        <f t="shared" si="124"/>
        <v>lundi</v>
      </c>
    </row>
    <row r="3818" spans="1:8" thickBot="1">
      <c r="A3818" s="80"/>
      <c r="B3818" s="60">
        <f t="shared" si="123"/>
        <v>47610</v>
      </c>
      <c r="C3818" s="67" t="str">
        <f t="shared" si="124"/>
        <v>mardi</v>
      </c>
    </row>
    <row r="3819" spans="1:8" thickBot="1">
      <c r="A3819" s="80"/>
      <c r="B3819" s="60">
        <f t="shared" si="123"/>
        <v>47611</v>
      </c>
      <c r="C3819" s="67" t="str">
        <f t="shared" si="124"/>
        <v>mercredi</v>
      </c>
    </row>
    <row r="3820" spans="1:8" thickBot="1">
      <c r="A3820" s="80"/>
      <c r="B3820" s="60">
        <f t="shared" si="123"/>
        <v>47612</v>
      </c>
      <c r="C3820" s="67" t="str">
        <f t="shared" si="124"/>
        <v>jeudi</v>
      </c>
    </row>
    <row r="3821" spans="1:8" thickBot="1">
      <c r="A3821" s="80"/>
      <c r="B3821" s="60">
        <f t="shared" si="123"/>
        <v>47613</v>
      </c>
      <c r="C3821" s="67" t="str">
        <f t="shared" si="124"/>
        <v>vendredi</v>
      </c>
    </row>
    <row r="3822" spans="1:8" thickBot="1">
      <c r="A3822" s="80"/>
      <c r="B3822" s="60">
        <f t="shared" si="123"/>
        <v>47614</v>
      </c>
      <c r="C3822" s="67" t="str">
        <f t="shared" si="124"/>
        <v>samedi</v>
      </c>
    </row>
    <row r="3823" spans="1:8" s="63" customFormat="1" thickBot="1">
      <c r="A3823" s="80"/>
      <c r="B3823" s="62">
        <f t="shared" si="123"/>
        <v>47615</v>
      </c>
      <c r="C3823" s="68" t="str">
        <f t="shared" si="124"/>
        <v>dimanche</v>
      </c>
      <c r="F3823" s="85"/>
      <c r="G3823" s="85"/>
      <c r="H3823" s="82"/>
    </row>
    <row r="3824" spans="1:8" ht="16.5" thickTop="1" thickBot="1">
      <c r="A3824" s="80"/>
      <c r="B3824" s="64">
        <f t="shared" si="123"/>
        <v>47616</v>
      </c>
      <c r="C3824" s="66" t="str">
        <f t="shared" si="124"/>
        <v>lundi</v>
      </c>
    </row>
    <row r="3825" spans="1:8" thickBot="1">
      <c r="A3825" s="80"/>
      <c r="B3825" s="60">
        <f t="shared" si="123"/>
        <v>47617</v>
      </c>
      <c r="C3825" s="67" t="str">
        <f t="shared" si="124"/>
        <v>mardi</v>
      </c>
    </row>
    <row r="3826" spans="1:8" thickBot="1">
      <c r="A3826" s="80"/>
      <c r="B3826" s="60">
        <f t="shared" si="123"/>
        <v>47618</v>
      </c>
      <c r="C3826" s="67" t="str">
        <f t="shared" si="124"/>
        <v>mercredi</v>
      </c>
    </row>
    <row r="3827" spans="1:8" thickBot="1">
      <c r="A3827" s="80"/>
      <c r="B3827" s="60">
        <f t="shared" si="123"/>
        <v>47619</v>
      </c>
      <c r="C3827" s="67" t="str">
        <f t="shared" si="124"/>
        <v>jeudi</v>
      </c>
    </row>
    <row r="3828" spans="1:8" thickBot="1">
      <c r="A3828" s="80"/>
      <c r="B3828" s="60">
        <f t="shared" si="123"/>
        <v>47620</v>
      </c>
      <c r="C3828" s="67" t="str">
        <f t="shared" si="124"/>
        <v>vendredi</v>
      </c>
    </row>
    <row r="3829" spans="1:8" thickBot="1">
      <c r="A3829" s="80"/>
      <c r="B3829" s="60">
        <f t="shared" si="123"/>
        <v>47621</v>
      </c>
      <c r="C3829" s="67" t="str">
        <f t="shared" si="124"/>
        <v>samedi</v>
      </c>
    </row>
    <row r="3830" spans="1:8" thickBot="1">
      <c r="A3830" s="80"/>
      <c r="B3830" s="60">
        <f t="shared" si="123"/>
        <v>47622</v>
      </c>
      <c r="C3830" s="67" t="str">
        <f t="shared" si="124"/>
        <v>dimanche</v>
      </c>
    </row>
    <row r="3831" spans="1:8" thickBot="1">
      <c r="A3831" s="80"/>
      <c r="B3831" s="60">
        <f t="shared" si="123"/>
        <v>47623</v>
      </c>
      <c r="C3831" s="67" t="str">
        <f t="shared" si="124"/>
        <v>lundi</v>
      </c>
    </row>
    <row r="3832" spans="1:8" thickBot="1">
      <c r="A3832" s="80"/>
      <c r="B3832" s="60">
        <f t="shared" si="123"/>
        <v>47624</v>
      </c>
      <c r="C3832" s="67" t="str">
        <f t="shared" si="124"/>
        <v>mardi</v>
      </c>
    </row>
    <row r="3833" spans="1:8" thickBot="1">
      <c r="A3833" s="80"/>
      <c r="B3833" s="60">
        <f t="shared" si="123"/>
        <v>47625</v>
      </c>
      <c r="C3833" s="67" t="str">
        <f t="shared" si="124"/>
        <v>mercredi</v>
      </c>
    </row>
    <row r="3834" spans="1:8" thickBot="1">
      <c r="A3834" s="80"/>
      <c r="B3834" s="60">
        <f t="shared" si="123"/>
        <v>47626</v>
      </c>
      <c r="C3834" s="67" t="str">
        <f t="shared" si="124"/>
        <v>jeudi</v>
      </c>
    </row>
    <row r="3835" spans="1:8" thickBot="1">
      <c r="A3835" s="80"/>
      <c r="B3835" s="60">
        <f t="shared" si="123"/>
        <v>47627</v>
      </c>
      <c r="C3835" s="67" t="str">
        <f t="shared" si="124"/>
        <v>vendredi</v>
      </c>
    </row>
    <row r="3836" spans="1:8" thickBot="1">
      <c r="A3836" s="80"/>
      <c r="B3836" s="60">
        <f t="shared" si="123"/>
        <v>47628</v>
      </c>
      <c r="C3836" s="67" t="str">
        <f t="shared" si="124"/>
        <v>samedi</v>
      </c>
    </row>
    <row r="3837" spans="1:8" s="63" customFormat="1" thickBot="1">
      <c r="A3837" s="80"/>
      <c r="B3837" s="62">
        <f t="shared" si="123"/>
        <v>47629</v>
      </c>
      <c r="C3837" s="68" t="str">
        <f t="shared" si="124"/>
        <v>dimanche</v>
      </c>
      <c r="F3837" s="85"/>
      <c r="G3837" s="85"/>
      <c r="H3837" s="82"/>
    </row>
    <row r="3838" spans="1:8" ht="16.5" thickTop="1" thickBot="1">
      <c r="A3838" s="80"/>
      <c r="B3838" s="64">
        <f t="shared" si="123"/>
        <v>47630</v>
      </c>
      <c r="C3838" s="66" t="str">
        <f t="shared" si="124"/>
        <v>lundi</v>
      </c>
    </row>
    <row r="3839" spans="1:8" thickBot="1">
      <c r="A3839" s="80"/>
      <c r="B3839" s="60">
        <f t="shared" si="123"/>
        <v>47631</v>
      </c>
      <c r="C3839" s="67" t="str">
        <f t="shared" si="124"/>
        <v>mardi</v>
      </c>
    </row>
    <row r="3840" spans="1:8" thickBot="1">
      <c r="A3840" s="80"/>
      <c r="B3840" s="60">
        <f t="shared" si="123"/>
        <v>47632</v>
      </c>
      <c r="C3840" s="67" t="str">
        <f t="shared" si="124"/>
        <v>mercredi</v>
      </c>
    </row>
    <row r="3841" spans="1:8" thickBot="1">
      <c r="A3841" s="80"/>
      <c r="B3841" s="60">
        <f t="shared" si="123"/>
        <v>47633</v>
      </c>
      <c r="C3841" s="67" t="str">
        <f t="shared" si="124"/>
        <v>jeudi</v>
      </c>
    </row>
    <row r="3842" spans="1:8" thickBot="1">
      <c r="A3842" s="80"/>
      <c r="B3842" s="60">
        <f t="shared" si="123"/>
        <v>47634</v>
      </c>
      <c r="C3842" s="67" t="str">
        <f t="shared" si="124"/>
        <v>vendredi</v>
      </c>
    </row>
    <row r="3843" spans="1:8" thickBot="1">
      <c r="A3843" s="80"/>
      <c r="B3843" s="60">
        <f t="shared" si="123"/>
        <v>47635</v>
      </c>
      <c r="C3843" s="67" t="str">
        <f t="shared" si="124"/>
        <v>samedi</v>
      </c>
    </row>
    <row r="3844" spans="1:8" thickBot="1">
      <c r="A3844" s="80"/>
      <c r="B3844" s="60">
        <f t="shared" ref="B3844:B3907" si="125">IF(B3843="","",B3843+1)</f>
        <v>47636</v>
      </c>
      <c r="C3844" s="67" t="str">
        <f t="shared" si="124"/>
        <v>dimanche</v>
      </c>
    </row>
    <row r="3845" spans="1:8" thickBot="1">
      <c r="A3845" s="80"/>
      <c r="B3845" s="60">
        <f t="shared" si="125"/>
        <v>47637</v>
      </c>
      <c r="C3845" s="67" t="str">
        <f t="shared" si="124"/>
        <v>lundi</v>
      </c>
    </row>
    <row r="3846" spans="1:8" thickBot="1">
      <c r="A3846" s="80"/>
      <c r="B3846" s="60">
        <f t="shared" si="125"/>
        <v>47638</v>
      </c>
      <c r="C3846" s="67" t="str">
        <f t="shared" si="124"/>
        <v>mardi</v>
      </c>
    </row>
    <row r="3847" spans="1:8" thickBot="1">
      <c r="A3847" s="80"/>
      <c r="B3847" s="60">
        <f t="shared" si="125"/>
        <v>47639</v>
      </c>
      <c r="C3847" s="67" t="str">
        <f t="shared" si="124"/>
        <v>mercredi</v>
      </c>
    </row>
    <row r="3848" spans="1:8" thickBot="1">
      <c r="A3848" s="80"/>
      <c r="B3848" s="60">
        <f t="shared" si="125"/>
        <v>47640</v>
      </c>
      <c r="C3848" s="67" t="str">
        <f t="shared" si="124"/>
        <v>jeudi</v>
      </c>
    </row>
    <row r="3849" spans="1:8" thickBot="1">
      <c r="A3849" s="80"/>
      <c r="B3849" s="60">
        <f t="shared" si="125"/>
        <v>47641</v>
      </c>
      <c r="C3849" s="67" t="str">
        <f t="shared" si="124"/>
        <v>vendredi</v>
      </c>
    </row>
    <row r="3850" spans="1:8" thickBot="1">
      <c r="A3850" s="80"/>
      <c r="B3850" s="60">
        <f t="shared" si="125"/>
        <v>47642</v>
      </c>
      <c r="C3850" s="67" t="str">
        <f t="shared" si="124"/>
        <v>samedi</v>
      </c>
    </row>
    <row r="3851" spans="1:8" s="63" customFormat="1" thickBot="1">
      <c r="A3851" s="80"/>
      <c r="B3851" s="62">
        <f t="shared" si="125"/>
        <v>47643</v>
      </c>
      <c r="C3851" s="68" t="str">
        <f t="shared" si="124"/>
        <v>dimanche</v>
      </c>
      <c r="F3851" s="85"/>
      <c r="G3851" s="85"/>
      <c r="H3851" s="82"/>
    </row>
    <row r="3852" spans="1:8" ht="16.5" thickTop="1" thickBot="1">
      <c r="A3852" s="80"/>
      <c r="B3852" s="64">
        <f t="shared" si="125"/>
        <v>47644</v>
      </c>
      <c r="C3852" s="66" t="str">
        <f t="shared" si="124"/>
        <v>lundi</v>
      </c>
    </row>
    <row r="3853" spans="1:8" thickBot="1">
      <c r="A3853" s="80"/>
      <c r="B3853" s="60">
        <f t="shared" si="125"/>
        <v>47645</v>
      </c>
      <c r="C3853" s="67" t="str">
        <f t="shared" si="124"/>
        <v>mardi</v>
      </c>
    </row>
    <row r="3854" spans="1:8" thickBot="1">
      <c r="A3854" s="80"/>
      <c r="B3854" s="60">
        <f t="shared" si="125"/>
        <v>47646</v>
      </c>
      <c r="C3854" s="67" t="str">
        <f t="shared" si="124"/>
        <v>mercredi</v>
      </c>
    </row>
    <row r="3855" spans="1:8" thickBot="1">
      <c r="A3855" s="80"/>
      <c r="B3855" s="60">
        <f t="shared" si="125"/>
        <v>47647</v>
      </c>
      <c r="C3855" s="67" t="str">
        <f t="shared" si="124"/>
        <v>jeudi</v>
      </c>
    </row>
    <row r="3856" spans="1:8" thickBot="1">
      <c r="A3856" s="80"/>
      <c r="B3856" s="60">
        <f t="shared" si="125"/>
        <v>47648</v>
      </c>
      <c r="C3856" s="67" t="str">
        <f t="shared" si="124"/>
        <v>vendredi</v>
      </c>
    </row>
    <row r="3857" spans="1:8" thickBot="1">
      <c r="A3857" s="80"/>
      <c r="B3857" s="60">
        <f t="shared" si="125"/>
        <v>47649</v>
      </c>
      <c r="C3857" s="67" t="str">
        <f t="shared" si="124"/>
        <v>samedi</v>
      </c>
    </row>
    <row r="3858" spans="1:8" thickBot="1">
      <c r="A3858" s="80"/>
      <c r="B3858" s="60">
        <f t="shared" si="125"/>
        <v>47650</v>
      </c>
      <c r="C3858" s="67" t="str">
        <f t="shared" si="124"/>
        <v>dimanche</v>
      </c>
    </row>
    <row r="3859" spans="1:8" thickBot="1">
      <c r="A3859" s="80"/>
      <c r="B3859" s="60">
        <f t="shared" si="125"/>
        <v>47651</v>
      </c>
      <c r="C3859" s="67" t="str">
        <f t="shared" si="124"/>
        <v>lundi</v>
      </c>
    </row>
    <row r="3860" spans="1:8" thickBot="1">
      <c r="A3860" s="80"/>
      <c r="B3860" s="60">
        <f t="shared" si="125"/>
        <v>47652</v>
      </c>
      <c r="C3860" s="67" t="str">
        <f t="shared" si="124"/>
        <v>mardi</v>
      </c>
    </row>
    <row r="3861" spans="1:8" thickBot="1">
      <c r="A3861" s="80"/>
      <c r="B3861" s="60">
        <f t="shared" si="125"/>
        <v>47653</v>
      </c>
      <c r="C3861" s="67" t="str">
        <f t="shared" si="124"/>
        <v>mercredi</v>
      </c>
    </row>
    <row r="3862" spans="1:8" thickBot="1">
      <c r="A3862" s="80"/>
      <c r="B3862" s="60">
        <f t="shared" si="125"/>
        <v>47654</v>
      </c>
      <c r="C3862" s="67" t="str">
        <f t="shared" si="124"/>
        <v>jeudi</v>
      </c>
    </row>
    <row r="3863" spans="1:8" thickBot="1">
      <c r="A3863" s="80"/>
      <c r="B3863" s="60">
        <f t="shared" si="125"/>
        <v>47655</v>
      </c>
      <c r="C3863" s="67" t="str">
        <f t="shared" si="124"/>
        <v>vendredi</v>
      </c>
    </row>
    <row r="3864" spans="1:8" thickBot="1">
      <c r="A3864" s="80"/>
      <c r="B3864" s="60">
        <f t="shared" si="125"/>
        <v>47656</v>
      </c>
      <c r="C3864" s="67" t="str">
        <f t="shared" si="124"/>
        <v>samedi</v>
      </c>
    </row>
    <row r="3865" spans="1:8" s="63" customFormat="1" thickBot="1">
      <c r="A3865" s="80"/>
      <c r="B3865" s="62">
        <f t="shared" si="125"/>
        <v>47657</v>
      </c>
      <c r="C3865" s="68" t="str">
        <f t="shared" si="124"/>
        <v>dimanche</v>
      </c>
      <c r="F3865" s="85"/>
      <c r="G3865" s="85"/>
      <c r="H3865" s="82"/>
    </row>
    <row r="3866" spans="1:8" ht="16.5" thickTop="1" thickBot="1">
      <c r="A3866" s="80"/>
      <c r="B3866" s="64">
        <f t="shared" si="125"/>
        <v>47658</v>
      </c>
      <c r="C3866" s="66" t="str">
        <f t="shared" si="124"/>
        <v>lundi</v>
      </c>
    </row>
    <row r="3867" spans="1:8" thickBot="1">
      <c r="A3867" s="80"/>
      <c r="B3867" s="60">
        <f t="shared" si="125"/>
        <v>47659</v>
      </c>
      <c r="C3867" s="67" t="str">
        <f t="shared" si="124"/>
        <v>mardi</v>
      </c>
    </row>
    <row r="3868" spans="1:8" thickBot="1">
      <c r="A3868" s="80"/>
      <c r="B3868" s="60">
        <f t="shared" si="125"/>
        <v>47660</v>
      </c>
      <c r="C3868" s="67" t="str">
        <f t="shared" si="124"/>
        <v>mercredi</v>
      </c>
    </row>
    <row r="3869" spans="1:8" thickBot="1">
      <c r="A3869" s="80"/>
      <c r="B3869" s="60">
        <f t="shared" si="125"/>
        <v>47661</v>
      </c>
      <c r="C3869" s="67" t="str">
        <f t="shared" si="124"/>
        <v>jeudi</v>
      </c>
    </row>
    <row r="3870" spans="1:8" thickBot="1">
      <c r="A3870" s="80"/>
      <c r="B3870" s="60">
        <f t="shared" si="125"/>
        <v>47662</v>
      </c>
      <c r="C3870" s="67" t="str">
        <f t="shared" ref="C3870:C3933" si="126">IF(B3870="","",TEXT(B3870,"jjjj"))</f>
        <v>vendredi</v>
      </c>
    </row>
    <row r="3871" spans="1:8" thickBot="1">
      <c r="A3871" s="80"/>
      <c r="B3871" s="60">
        <f t="shared" si="125"/>
        <v>47663</v>
      </c>
      <c r="C3871" s="67" t="str">
        <f t="shared" si="126"/>
        <v>samedi</v>
      </c>
    </row>
    <row r="3872" spans="1:8" thickBot="1">
      <c r="A3872" s="80"/>
      <c r="B3872" s="60">
        <f t="shared" si="125"/>
        <v>47664</v>
      </c>
      <c r="C3872" s="67" t="str">
        <f t="shared" si="126"/>
        <v>dimanche</v>
      </c>
    </row>
    <row r="3873" spans="1:8" thickBot="1">
      <c r="A3873" s="80"/>
      <c r="B3873" s="60">
        <f t="shared" si="125"/>
        <v>47665</v>
      </c>
      <c r="C3873" s="67" t="str">
        <f t="shared" si="126"/>
        <v>lundi</v>
      </c>
    </row>
    <row r="3874" spans="1:8" thickBot="1">
      <c r="A3874" s="80"/>
      <c r="B3874" s="60">
        <f t="shared" si="125"/>
        <v>47666</v>
      </c>
      <c r="C3874" s="67" t="str">
        <f t="shared" si="126"/>
        <v>mardi</v>
      </c>
    </row>
    <row r="3875" spans="1:8" thickBot="1">
      <c r="A3875" s="80"/>
      <c r="B3875" s="60">
        <f t="shared" si="125"/>
        <v>47667</v>
      </c>
      <c r="C3875" s="67" t="str">
        <f t="shared" si="126"/>
        <v>mercredi</v>
      </c>
    </row>
    <row r="3876" spans="1:8" thickBot="1">
      <c r="A3876" s="80"/>
      <c r="B3876" s="60">
        <f t="shared" si="125"/>
        <v>47668</v>
      </c>
      <c r="C3876" s="67" t="str">
        <f t="shared" si="126"/>
        <v>jeudi</v>
      </c>
    </row>
    <row r="3877" spans="1:8" thickBot="1">
      <c r="A3877" s="80"/>
      <c r="B3877" s="60">
        <f t="shared" si="125"/>
        <v>47669</v>
      </c>
      <c r="C3877" s="67" t="str">
        <f t="shared" si="126"/>
        <v>vendredi</v>
      </c>
    </row>
    <row r="3878" spans="1:8" thickBot="1">
      <c r="A3878" s="80"/>
      <c r="B3878" s="60">
        <f t="shared" si="125"/>
        <v>47670</v>
      </c>
      <c r="C3878" s="67" t="str">
        <f t="shared" si="126"/>
        <v>samedi</v>
      </c>
    </row>
    <row r="3879" spans="1:8" s="63" customFormat="1" thickBot="1">
      <c r="A3879" s="80"/>
      <c r="B3879" s="62">
        <f t="shared" si="125"/>
        <v>47671</v>
      </c>
      <c r="C3879" s="68" t="str">
        <f t="shared" si="126"/>
        <v>dimanche</v>
      </c>
      <c r="F3879" s="85"/>
      <c r="G3879" s="85"/>
      <c r="H3879" s="82"/>
    </row>
    <row r="3880" spans="1:8" ht="16.5" thickTop="1" thickBot="1">
      <c r="A3880" s="80"/>
      <c r="B3880" s="64">
        <f t="shared" si="125"/>
        <v>47672</v>
      </c>
      <c r="C3880" s="66" t="str">
        <f t="shared" si="126"/>
        <v>lundi</v>
      </c>
    </row>
    <row r="3881" spans="1:8" thickBot="1">
      <c r="A3881" s="80"/>
      <c r="B3881" s="60">
        <f t="shared" si="125"/>
        <v>47673</v>
      </c>
      <c r="C3881" s="67" t="str">
        <f t="shared" si="126"/>
        <v>mardi</v>
      </c>
    </row>
    <row r="3882" spans="1:8" thickBot="1">
      <c r="A3882" s="80"/>
      <c r="B3882" s="60">
        <f t="shared" si="125"/>
        <v>47674</v>
      </c>
      <c r="C3882" s="67" t="str">
        <f t="shared" si="126"/>
        <v>mercredi</v>
      </c>
    </row>
    <row r="3883" spans="1:8" thickBot="1">
      <c r="A3883" s="80"/>
      <c r="B3883" s="60">
        <f t="shared" si="125"/>
        <v>47675</v>
      </c>
      <c r="C3883" s="67" t="str">
        <f t="shared" si="126"/>
        <v>jeudi</v>
      </c>
    </row>
    <row r="3884" spans="1:8" thickBot="1">
      <c r="A3884" s="80"/>
      <c r="B3884" s="60">
        <f t="shared" si="125"/>
        <v>47676</v>
      </c>
      <c r="C3884" s="67" t="str">
        <f t="shared" si="126"/>
        <v>vendredi</v>
      </c>
    </row>
    <row r="3885" spans="1:8" thickBot="1">
      <c r="A3885" s="80"/>
      <c r="B3885" s="60">
        <f t="shared" si="125"/>
        <v>47677</v>
      </c>
      <c r="C3885" s="67" t="str">
        <f t="shared" si="126"/>
        <v>samedi</v>
      </c>
    </row>
    <row r="3886" spans="1:8" thickBot="1">
      <c r="A3886" s="80"/>
      <c r="B3886" s="60">
        <f t="shared" si="125"/>
        <v>47678</v>
      </c>
      <c r="C3886" s="67" t="str">
        <f t="shared" si="126"/>
        <v>dimanche</v>
      </c>
    </row>
    <row r="3887" spans="1:8" thickBot="1">
      <c r="A3887" s="80"/>
      <c r="B3887" s="60">
        <f t="shared" si="125"/>
        <v>47679</v>
      </c>
      <c r="C3887" s="67" t="str">
        <f t="shared" si="126"/>
        <v>lundi</v>
      </c>
    </row>
    <row r="3888" spans="1:8" thickBot="1">
      <c r="A3888" s="80"/>
      <c r="B3888" s="60">
        <f t="shared" si="125"/>
        <v>47680</v>
      </c>
      <c r="C3888" s="67" t="str">
        <f t="shared" si="126"/>
        <v>mardi</v>
      </c>
    </row>
    <row r="3889" spans="1:8" thickBot="1">
      <c r="A3889" s="80"/>
      <c r="B3889" s="60">
        <f t="shared" si="125"/>
        <v>47681</v>
      </c>
      <c r="C3889" s="67" t="str">
        <f t="shared" si="126"/>
        <v>mercredi</v>
      </c>
    </row>
    <row r="3890" spans="1:8" thickBot="1">
      <c r="A3890" s="80"/>
      <c r="B3890" s="60">
        <f t="shared" si="125"/>
        <v>47682</v>
      </c>
      <c r="C3890" s="67" t="str">
        <f t="shared" si="126"/>
        <v>jeudi</v>
      </c>
    </row>
    <row r="3891" spans="1:8" thickBot="1">
      <c r="A3891" s="80"/>
      <c r="B3891" s="60">
        <f t="shared" si="125"/>
        <v>47683</v>
      </c>
      <c r="C3891" s="67" t="str">
        <f t="shared" si="126"/>
        <v>vendredi</v>
      </c>
    </row>
    <row r="3892" spans="1:8" thickBot="1">
      <c r="A3892" s="80"/>
      <c r="B3892" s="60">
        <f t="shared" si="125"/>
        <v>47684</v>
      </c>
      <c r="C3892" s="67" t="str">
        <f t="shared" si="126"/>
        <v>samedi</v>
      </c>
    </row>
    <row r="3893" spans="1:8" s="63" customFormat="1" thickBot="1">
      <c r="A3893" s="80"/>
      <c r="B3893" s="62">
        <f t="shared" si="125"/>
        <v>47685</v>
      </c>
      <c r="C3893" s="68" t="str">
        <f t="shared" si="126"/>
        <v>dimanche</v>
      </c>
      <c r="F3893" s="85"/>
      <c r="G3893" s="85"/>
      <c r="H3893" s="82"/>
    </row>
    <row r="3894" spans="1:8" ht="16.5" thickTop="1" thickBot="1">
      <c r="A3894" s="80"/>
      <c r="B3894" s="64">
        <f t="shared" si="125"/>
        <v>47686</v>
      </c>
      <c r="C3894" s="66" t="str">
        <f t="shared" si="126"/>
        <v>lundi</v>
      </c>
    </row>
    <row r="3895" spans="1:8" thickBot="1">
      <c r="A3895" s="80"/>
      <c r="B3895" s="60">
        <f t="shared" si="125"/>
        <v>47687</v>
      </c>
      <c r="C3895" s="67" t="str">
        <f t="shared" si="126"/>
        <v>mardi</v>
      </c>
    </row>
    <row r="3896" spans="1:8" thickBot="1">
      <c r="A3896" s="80"/>
      <c r="B3896" s="60">
        <f t="shared" si="125"/>
        <v>47688</v>
      </c>
      <c r="C3896" s="67" t="str">
        <f t="shared" si="126"/>
        <v>mercredi</v>
      </c>
    </row>
    <row r="3897" spans="1:8" thickBot="1">
      <c r="A3897" s="80"/>
      <c r="B3897" s="60">
        <f t="shared" si="125"/>
        <v>47689</v>
      </c>
      <c r="C3897" s="67" t="str">
        <f t="shared" si="126"/>
        <v>jeudi</v>
      </c>
    </row>
    <row r="3898" spans="1:8" thickBot="1">
      <c r="A3898" s="80"/>
      <c r="B3898" s="60">
        <f t="shared" si="125"/>
        <v>47690</v>
      </c>
      <c r="C3898" s="67" t="str">
        <f t="shared" si="126"/>
        <v>vendredi</v>
      </c>
    </row>
    <row r="3899" spans="1:8" thickBot="1">
      <c r="A3899" s="80"/>
      <c r="B3899" s="60">
        <f t="shared" si="125"/>
        <v>47691</v>
      </c>
      <c r="C3899" s="67" t="str">
        <f t="shared" si="126"/>
        <v>samedi</v>
      </c>
    </row>
    <row r="3900" spans="1:8" thickBot="1">
      <c r="A3900" s="80"/>
      <c r="B3900" s="60">
        <f t="shared" si="125"/>
        <v>47692</v>
      </c>
      <c r="C3900" s="67" t="str">
        <f t="shared" si="126"/>
        <v>dimanche</v>
      </c>
    </row>
    <row r="3901" spans="1:8" thickBot="1">
      <c r="A3901" s="80"/>
      <c r="B3901" s="60">
        <f t="shared" si="125"/>
        <v>47693</v>
      </c>
      <c r="C3901" s="67" t="str">
        <f t="shared" si="126"/>
        <v>lundi</v>
      </c>
    </row>
    <row r="3902" spans="1:8" thickBot="1">
      <c r="A3902" s="80"/>
      <c r="B3902" s="60">
        <f t="shared" si="125"/>
        <v>47694</v>
      </c>
      <c r="C3902" s="67" t="str">
        <f t="shared" si="126"/>
        <v>mardi</v>
      </c>
    </row>
    <row r="3903" spans="1:8" thickBot="1">
      <c r="A3903" s="80"/>
      <c r="B3903" s="60">
        <f t="shared" si="125"/>
        <v>47695</v>
      </c>
      <c r="C3903" s="67" t="str">
        <f t="shared" si="126"/>
        <v>mercredi</v>
      </c>
    </row>
    <row r="3904" spans="1:8" thickBot="1">
      <c r="A3904" s="80"/>
      <c r="B3904" s="60">
        <f t="shared" si="125"/>
        <v>47696</v>
      </c>
      <c r="C3904" s="67" t="str">
        <f t="shared" si="126"/>
        <v>jeudi</v>
      </c>
    </row>
    <row r="3905" spans="1:8" thickBot="1">
      <c r="A3905" s="80"/>
      <c r="B3905" s="60">
        <f t="shared" si="125"/>
        <v>47697</v>
      </c>
      <c r="C3905" s="67" t="str">
        <f t="shared" si="126"/>
        <v>vendredi</v>
      </c>
    </row>
    <row r="3906" spans="1:8" thickBot="1">
      <c r="A3906" s="80"/>
      <c r="B3906" s="60">
        <f t="shared" si="125"/>
        <v>47698</v>
      </c>
      <c r="C3906" s="67" t="str">
        <f t="shared" si="126"/>
        <v>samedi</v>
      </c>
    </row>
    <row r="3907" spans="1:8" s="63" customFormat="1" thickBot="1">
      <c r="A3907" s="80"/>
      <c r="B3907" s="62">
        <f t="shared" si="125"/>
        <v>47699</v>
      </c>
      <c r="C3907" s="68" t="str">
        <f t="shared" si="126"/>
        <v>dimanche</v>
      </c>
      <c r="F3907" s="85"/>
      <c r="G3907" s="85"/>
      <c r="H3907" s="82"/>
    </row>
    <row r="3908" spans="1:8" ht="16.5" thickTop="1" thickBot="1">
      <c r="A3908" s="80"/>
      <c r="B3908" s="64">
        <f t="shared" ref="B3908:B3971" si="127">IF(B3907="","",B3907+1)</f>
        <v>47700</v>
      </c>
      <c r="C3908" s="66" t="str">
        <f t="shared" si="126"/>
        <v>lundi</v>
      </c>
    </row>
    <row r="3909" spans="1:8" thickBot="1">
      <c r="A3909" s="80"/>
      <c r="B3909" s="60">
        <f t="shared" si="127"/>
        <v>47701</v>
      </c>
      <c r="C3909" s="67" t="str">
        <f t="shared" si="126"/>
        <v>mardi</v>
      </c>
    </row>
    <row r="3910" spans="1:8" thickBot="1">
      <c r="A3910" s="80"/>
      <c r="B3910" s="60">
        <f t="shared" si="127"/>
        <v>47702</v>
      </c>
      <c r="C3910" s="67" t="str">
        <f t="shared" si="126"/>
        <v>mercredi</v>
      </c>
    </row>
    <row r="3911" spans="1:8" thickBot="1">
      <c r="A3911" s="80"/>
      <c r="B3911" s="60">
        <f t="shared" si="127"/>
        <v>47703</v>
      </c>
      <c r="C3911" s="67" t="str">
        <f t="shared" si="126"/>
        <v>jeudi</v>
      </c>
    </row>
    <row r="3912" spans="1:8" thickBot="1">
      <c r="A3912" s="80"/>
      <c r="B3912" s="60">
        <f t="shared" si="127"/>
        <v>47704</v>
      </c>
      <c r="C3912" s="67" t="str">
        <f t="shared" si="126"/>
        <v>vendredi</v>
      </c>
    </row>
    <row r="3913" spans="1:8" thickBot="1">
      <c r="A3913" s="80"/>
      <c r="B3913" s="60">
        <f t="shared" si="127"/>
        <v>47705</v>
      </c>
      <c r="C3913" s="67" t="str">
        <f t="shared" si="126"/>
        <v>samedi</v>
      </c>
    </row>
    <row r="3914" spans="1:8" thickBot="1">
      <c r="A3914" s="80"/>
      <c r="B3914" s="60">
        <f t="shared" si="127"/>
        <v>47706</v>
      </c>
      <c r="C3914" s="67" t="str">
        <f t="shared" si="126"/>
        <v>dimanche</v>
      </c>
    </row>
    <row r="3915" spans="1:8" thickBot="1">
      <c r="A3915" s="80"/>
      <c r="B3915" s="60">
        <f t="shared" si="127"/>
        <v>47707</v>
      </c>
      <c r="C3915" s="67" t="str">
        <f t="shared" si="126"/>
        <v>lundi</v>
      </c>
    </row>
    <row r="3916" spans="1:8" thickBot="1">
      <c r="A3916" s="80"/>
      <c r="B3916" s="60">
        <f t="shared" si="127"/>
        <v>47708</v>
      </c>
      <c r="C3916" s="67" t="str">
        <f t="shared" si="126"/>
        <v>mardi</v>
      </c>
    </row>
    <row r="3917" spans="1:8" thickBot="1">
      <c r="A3917" s="80"/>
      <c r="B3917" s="60">
        <f t="shared" si="127"/>
        <v>47709</v>
      </c>
      <c r="C3917" s="67" t="str">
        <f t="shared" si="126"/>
        <v>mercredi</v>
      </c>
    </row>
    <row r="3918" spans="1:8" thickBot="1">
      <c r="A3918" s="80"/>
      <c r="B3918" s="60">
        <f t="shared" si="127"/>
        <v>47710</v>
      </c>
      <c r="C3918" s="67" t="str">
        <f t="shared" si="126"/>
        <v>jeudi</v>
      </c>
    </row>
    <row r="3919" spans="1:8" thickBot="1">
      <c r="A3919" s="80"/>
      <c r="B3919" s="60">
        <f t="shared" si="127"/>
        <v>47711</v>
      </c>
      <c r="C3919" s="67" t="str">
        <f t="shared" si="126"/>
        <v>vendredi</v>
      </c>
    </row>
    <row r="3920" spans="1:8" thickBot="1">
      <c r="A3920" s="80"/>
      <c r="B3920" s="60">
        <f t="shared" si="127"/>
        <v>47712</v>
      </c>
      <c r="C3920" s="67" t="str">
        <f t="shared" si="126"/>
        <v>samedi</v>
      </c>
    </row>
    <row r="3921" spans="1:8" s="63" customFormat="1" thickBot="1">
      <c r="A3921" s="80"/>
      <c r="B3921" s="62">
        <f t="shared" si="127"/>
        <v>47713</v>
      </c>
      <c r="C3921" s="68" t="str">
        <f t="shared" si="126"/>
        <v>dimanche</v>
      </c>
      <c r="F3921" s="85"/>
      <c r="G3921" s="85"/>
      <c r="H3921" s="82"/>
    </row>
    <row r="3922" spans="1:8" ht="16.5" thickTop="1" thickBot="1">
      <c r="A3922" s="80"/>
      <c r="B3922" s="64">
        <f t="shared" si="127"/>
        <v>47714</v>
      </c>
      <c r="C3922" s="66" t="str">
        <f t="shared" si="126"/>
        <v>lundi</v>
      </c>
    </row>
    <row r="3923" spans="1:8" thickBot="1">
      <c r="A3923" s="80"/>
      <c r="B3923" s="60">
        <f t="shared" si="127"/>
        <v>47715</v>
      </c>
      <c r="C3923" s="67" t="str">
        <f t="shared" si="126"/>
        <v>mardi</v>
      </c>
    </row>
    <row r="3924" spans="1:8" thickBot="1">
      <c r="A3924" s="80"/>
      <c r="B3924" s="60">
        <f t="shared" si="127"/>
        <v>47716</v>
      </c>
      <c r="C3924" s="67" t="str">
        <f t="shared" si="126"/>
        <v>mercredi</v>
      </c>
    </row>
    <row r="3925" spans="1:8" thickBot="1">
      <c r="A3925" s="80"/>
      <c r="B3925" s="60">
        <f t="shared" si="127"/>
        <v>47717</v>
      </c>
      <c r="C3925" s="67" t="str">
        <f t="shared" si="126"/>
        <v>jeudi</v>
      </c>
    </row>
    <row r="3926" spans="1:8" thickBot="1">
      <c r="A3926" s="80"/>
      <c r="B3926" s="60">
        <f t="shared" si="127"/>
        <v>47718</v>
      </c>
      <c r="C3926" s="67" t="str">
        <f t="shared" si="126"/>
        <v>vendredi</v>
      </c>
    </row>
    <row r="3927" spans="1:8" thickBot="1">
      <c r="A3927" s="80"/>
      <c r="B3927" s="60">
        <f t="shared" si="127"/>
        <v>47719</v>
      </c>
      <c r="C3927" s="67" t="str">
        <f t="shared" si="126"/>
        <v>samedi</v>
      </c>
    </row>
    <row r="3928" spans="1:8" thickBot="1">
      <c r="A3928" s="80"/>
      <c r="B3928" s="60">
        <f t="shared" si="127"/>
        <v>47720</v>
      </c>
      <c r="C3928" s="67" t="str">
        <f t="shared" si="126"/>
        <v>dimanche</v>
      </c>
    </row>
    <row r="3929" spans="1:8" thickBot="1">
      <c r="A3929" s="80"/>
      <c r="B3929" s="60">
        <f t="shared" si="127"/>
        <v>47721</v>
      </c>
      <c r="C3929" s="67" t="str">
        <f t="shared" si="126"/>
        <v>lundi</v>
      </c>
    </row>
    <row r="3930" spans="1:8" thickBot="1">
      <c r="A3930" s="80"/>
      <c r="B3930" s="60">
        <f t="shared" si="127"/>
        <v>47722</v>
      </c>
      <c r="C3930" s="67" t="str">
        <f t="shared" si="126"/>
        <v>mardi</v>
      </c>
    </row>
    <row r="3931" spans="1:8" thickBot="1">
      <c r="A3931" s="80"/>
      <c r="B3931" s="60">
        <f t="shared" si="127"/>
        <v>47723</v>
      </c>
      <c r="C3931" s="67" t="str">
        <f t="shared" si="126"/>
        <v>mercredi</v>
      </c>
    </row>
    <row r="3932" spans="1:8" thickBot="1">
      <c r="A3932" s="80"/>
      <c r="B3932" s="60">
        <f t="shared" si="127"/>
        <v>47724</v>
      </c>
      <c r="C3932" s="67" t="str">
        <f t="shared" si="126"/>
        <v>jeudi</v>
      </c>
    </row>
    <row r="3933" spans="1:8" thickBot="1">
      <c r="A3933" s="80"/>
      <c r="B3933" s="60">
        <f t="shared" si="127"/>
        <v>47725</v>
      </c>
      <c r="C3933" s="67" t="str">
        <f t="shared" si="126"/>
        <v>vendredi</v>
      </c>
    </row>
    <row r="3934" spans="1:8" thickBot="1">
      <c r="A3934" s="80"/>
      <c r="B3934" s="60">
        <f t="shared" si="127"/>
        <v>47726</v>
      </c>
      <c r="C3934" s="67" t="str">
        <f t="shared" ref="C3934:C3997" si="128">IF(B3934="","",TEXT(B3934,"jjjj"))</f>
        <v>samedi</v>
      </c>
    </row>
    <row r="3935" spans="1:8" s="63" customFormat="1" thickBot="1">
      <c r="A3935" s="80"/>
      <c r="B3935" s="62">
        <f t="shared" si="127"/>
        <v>47727</v>
      </c>
      <c r="C3935" s="68" t="str">
        <f t="shared" si="128"/>
        <v>dimanche</v>
      </c>
      <c r="F3935" s="85"/>
      <c r="G3935" s="85"/>
      <c r="H3935" s="82"/>
    </row>
    <row r="3936" spans="1:8" ht="16.5" thickTop="1" thickBot="1">
      <c r="A3936" s="80"/>
      <c r="B3936" s="64">
        <f t="shared" si="127"/>
        <v>47728</v>
      </c>
      <c r="C3936" s="66" t="str">
        <f t="shared" si="128"/>
        <v>lundi</v>
      </c>
    </row>
    <row r="3937" spans="1:8" thickBot="1">
      <c r="A3937" s="80"/>
      <c r="B3937" s="60">
        <f t="shared" si="127"/>
        <v>47729</v>
      </c>
      <c r="C3937" s="67" t="str">
        <f t="shared" si="128"/>
        <v>mardi</v>
      </c>
    </row>
    <row r="3938" spans="1:8" thickBot="1">
      <c r="A3938" s="80"/>
      <c r="B3938" s="60">
        <f t="shared" si="127"/>
        <v>47730</v>
      </c>
      <c r="C3938" s="67" t="str">
        <f t="shared" si="128"/>
        <v>mercredi</v>
      </c>
    </row>
    <row r="3939" spans="1:8" thickBot="1">
      <c r="A3939" s="80"/>
      <c r="B3939" s="60">
        <f t="shared" si="127"/>
        <v>47731</v>
      </c>
      <c r="C3939" s="67" t="str">
        <f t="shared" si="128"/>
        <v>jeudi</v>
      </c>
    </row>
    <row r="3940" spans="1:8" thickBot="1">
      <c r="A3940" s="80"/>
      <c r="B3940" s="60">
        <f t="shared" si="127"/>
        <v>47732</v>
      </c>
      <c r="C3940" s="67" t="str">
        <f t="shared" si="128"/>
        <v>vendredi</v>
      </c>
    </row>
    <row r="3941" spans="1:8" thickBot="1">
      <c r="A3941" s="80"/>
      <c r="B3941" s="60">
        <f t="shared" si="127"/>
        <v>47733</v>
      </c>
      <c r="C3941" s="67" t="str">
        <f t="shared" si="128"/>
        <v>samedi</v>
      </c>
    </row>
    <row r="3942" spans="1:8" thickBot="1">
      <c r="A3942" s="80"/>
      <c r="B3942" s="60">
        <f t="shared" si="127"/>
        <v>47734</v>
      </c>
      <c r="C3942" s="67" t="str">
        <f t="shared" si="128"/>
        <v>dimanche</v>
      </c>
    </row>
    <row r="3943" spans="1:8" thickBot="1">
      <c r="A3943" s="80"/>
      <c r="B3943" s="60">
        <f t="shared" si="127"/>
        <v>47735</v>
      </c>
      <c r="C3943" s="67" t="str">
        <f t="shared" si="128"/>
        <v>lundi</v>
      </c>
    </row>
    <row r="3944" spans="1:8" thickBot="1">
      <c r="A3944" s="80"/>
      <c r="B3944" s="60">
        <f t="shared" si="127"/>
        <v>47736</v>
      </c>
      <c r="C3944" s="67" t="str">
        <f t="shared" si="128"/>
        <v>mardi</v>
      </c>
    </row>
    <row r="3945" spans="1:8" thickBot="1">
      <c r="A3945" s="80"/>
      <c r="B3945" s="60">
        <f t="shared" si="127"/>
        <v>47737</v>
      </c>
      <c r="C3945" s="67" t="str">
        <f t="shared" si="128"/>
        <v>mercredi</v>
      </c>
    </row>
    <row r="3946" spans="1:8" thickBot="1">
      <c r="A3946" s="80"/>
      <c r="B3946" s="60">
        <f t="shared" si="127"/>
        <v>47738</v>
      </c>
      <c r="C3946" s="67" t="str">
        <f t="shared" si="128"/>
        <v>jeudi</v>
      </c>
    </row>
    <row r="3947" spans="1:8" thickBot="1">
      <c r="A3947" s="80"/>
      <c r="B3947" s="60">
        <f t="shared" si="127"/>
        <v>47739</v>
      </c>
      <c r="C3947" s="67" t="str">
        <f t="shared" si="128"/>
        <v>vendredi</v>
      </c>
    </row>
    <row r="3948" spans="1:8" thickBot="1">
      <c r="A3948" s="80"/>
      <c r="B3948" s="60">
        <f t="shared" si="127"/>
        <v>47740</v>
      </c>
      <c r="C3948" s="67" t="str">
        <f t="shared" si="128"/>
        <v>samedi</v>
      </c>
    </row>
    <row r="3949" spans="1:8" s="63" customFormat="1" thickBot="1">
      <c r="A3949" s="80"/>
      <c r="B3949" s="62">
        <f t="shared" si="127"/>
        <v>47741</v>
      </c>
      <c r="C3949" s="68" t="str">
        <f t="shared" si="128"/>
        <v>dimanche</v>
      </c>
      <c r="F3949" s="85"/>
      <c r="G3949" s="85"/>
      <c r="H3949" s="82"/>
    </row>
    <row r="3950" spans="1:8" ht="16.5" thickTop="1" thickBot="1">
      <c r="A3950" s="80"/>
      <c r="B3950" s="64">
        <f t="shared" si="127"/>
        <v>47742</v>
      </c>
      <c r="C3950" s="66" t="str">
        <f t="shared" si="128"/>
        <v>lundi</v>
      </c>
    </row>
    <row r="3951" spans="1:8" thickBot="1">
      <c r="A3951" s="80"/>
      <c r="B3951" s="60">
        <f t="shared" si="127"/>
        <v>47743</v>
      </c>
      <c r="C3951" s="67" t="str">
        <f t="shared" si="128"/>
        <v>mardi</v>
      </c>
    </row>
    <row r="3952" spans="1:8" thickBot="1">
      <c r="A3952" s="80"/>
      <c r="B3952" s="60">
        <f t="shared" si="127"/>
        <v>47744</v>
      </c>
      <c r="C3952" s="67" t="str">
        <f t="shared" si="128"/>
        <v>mercredi</v>
      </c>
    </row>
    <row r="3953" spans="1:8" thickBot="1">
      <c r="A3953" s="80"/>
      <c r="B3953" s="60">
        <f t="shared" si="127"/>
        <v>47745</v>
      </c>
      <c r="C3953" s="67" t="str">
        <f t="shared" si="128"/>
        <v>jeudi</v>
      </c>
    </row>
    <row r="3954" spans="1:8" thickBot="1">
      <c r="A3954" s="80"/>
      <c r="B3954" s="60">
        <f t="shared" si="127"/>
        <v>47746</v>
      </c>
      <c r="C3954" s="67" t="str">
        <f t="shared" si="128"/>
        <v>vendredi</v>
      </c>
    </row>
    <row r="3955" spans="1:8" thickBot="1">
      <c r="A3955" s="80"/>
      <c r="B3955" s="60">
        <f t="shared" si="127"/>
        <v>47747</v>
      </c>
      <c r="C3955" s="67" t="str">
        <f t="shared" si="128"/>
        <v>samedi</v>
      </c>
    </row>
    <row r="3956" spans="1:8" thickBot="1">
      <c r="A3956" s="80"/>
      <c r="B3956" s="60">
        <f t="shared" si="127"/>
        <v>47748</v>
      </c>
      <c r="C3956" s="67" t="str">
        <f t="shared" si="128"/>
        <v>dimanche</v>
      </c>
    </row>
    <row r="3957" spans="1:8" thickBot="1">
      <c r="A3957" s="80"/>
      <c r="B3957" s="60">
        <f t="shared" si="127"/>
        <v>47749</v>
      </c>
      <c r="C3957" s="67" t="str">
        <f t="shared" si="128"/>
        <v>lundi</v>
      </c>
    </row>
    <row r="3958" spans="1:8" thickBot="1">
      <c r="A3958" s="80"/>
      <c r="B3958" s="60">
        <f t="shared" si="127"/>
        <v>47750</v>
      </c>
      <c r="C3958" s="67" t="str">
        <f t="shared" si="128"/>
        <v>mardi</v>
      </c>
    </row>
    <row r="3959" spans="1:8" thickBot="1">
      <c r="A3959" s="80"/>
      <c r="B3959" s="60">
        <f t="shared" si="127"/>
        <v>47751</v>
      </c>
      <c r="C3959" s="67" t="str">
        <f t="shared" si="128"/>
        <v>mercredi</v>
      </c>
    </row>
    <row r="3960" spans="1:8" thickBot="1">
      <c r="A3960" s="80"/>
      <c r="B3960" s="60">
        <f t="shared" si="127"/>
        <v>47752</v>
      </c>
      <c r="C3960" s="67" t="str">
        <f t="shared" si="128"/>
        <v>jeudi</v>
      </c>
    </row>
    <row r="3961" spans="1:8" thickBot="1">
      <c r="A3961" s="80"/>
      <c r="B3961" s="60">
        <f t="shared" si="127"/>
        <v>47753</v>
      </c>
      <c r="C3961" s="67" t="str">
        <f t="shared" si="128"/>
        <v>vendredi</v>
      </c>
    </row>
    <row r="3962" spans="1:8" thickBot="1">
      <c r="A3962" s="80"/>
      <c r="B3962" s="60">
        <f t="shared" si="127"/>
        <v>47754</v>
      </c>
      <c r="C3962" s="67" t="str">
        <f t="shared" si="128"/>
        <v>samedi</v>
      </c>
    </row>
    <row r="3963" spans="1:8" s="63" customFormat="1" thickBot="1">
      <c r="A3963" s="80"/>
      <c r="B3963" s="62">
        <f t="shared" si="127"/>
        <v>47755</v>
      </c>
      <c r="C3963" s="68" t="str">
        <f t="shared" si="128"/>
        <v>dimanche</v>
      </c>
      <c r="F3963" s="85"/>
      <c r="G3963" s="85"/>
      <c r="H3963" s="82"/>
    </row>
    <row r="3964" spans="1:8" ht="16.5" thickTop="1" thickBot="1">
      <c r="A3964" s="80"/>
      <c r="B3964" s="64">
        <f t="shared" si="127"/>
        <v>47756</v>
      </c>
      <c r="C3964" s="66" t="str">
        <f t="shared" si="128"/>
        <v>lundi</v>
      </c>
    </row>
    <row r="3965" spans="1:8" thickBot="1">
      <c r="A3965" s="80"/>
      <c r="B3965" s="60">
        <f t="shared" si="127"/>
        <v>47757</v>
      </c>
      <c r="C3965" s="67" t="str">
        <f t="shared" si="128"/>
        <v>mardi</v>
      </c>
    </row>
    <row r="3966" spans="1:8" thickBot="1">
      <c r="A3966" s="80"/>
      <c r="B3966" s="60">
        <f t="shared" si="127"/>
        <v>47758</v>
      </c>
      <c r="C3966" s="67" t="str">
        <f t="shared" si="128"/>
        <v>mercredi</v>
      </c>
    </row>
    <row r="3967" spans="1:8" thickBot="1">
      <c r="A3967" s="80"/>
      <c r="B3967" s="60">
        <f t="shared" si="127"/>
        <v>47759</v>
      </c>
      <c r="C3967" s="67" t="str">
        <f t="shared" si="128"/>
        <v>jeudi</v>
      </c>
    </row>
    <row r="3968" spans="1:8" thickBot="1">
      <c r="A3968" s="80"/>
      <c r="B3968" s="60">
        <f t="shared" si="127"/>
        <v>47760</v>
      </c>
      <c r="C3968" s="67" t="str">
        <f t="shared" si="128"/>
        <v>vendredi</v>
      </c>
    </row>
    <row r="3969" spans="1:8" thickBot="1">
      <c r="A3969" s="80"/>
      <c r="B3969" s="60">
        <f t="shared" si="127"/>
        <v>47761</v>
      </c>
      <c r="C3969" s="67" t="str">
        <f t="shared" si="128"/>
        <v>samedi</v>
      </c>
    </row>
    <row r="3970" spans="1:8" thickBot="1">
      <c r="A3970" s="80"/>
      <c r="B3970" s="60">
        <f t="shared" si="127"/>
        <v>47762</v>
      </c>
      <c r="C3970" s="67" t="str">
        <f t="shared" si="128"/>
        <v>dimanche</v>
      </c>
    </row>
    <row r="3971" spans="1:8" thickBot="1">
      <c r="A3971" s="80"/>
      <c r="B3971" s="60">
        <f t="shared" si="127"/>
        <v>47763</v>
      </c>
      <c r="C3971" s="67" t="str">
        <f t="shared" si="128"/>
        <v>lundi</v>
      </c>
    </row>
    <row r="3972" spans="1:8" thickBot="1">
      <c r="A3972" s="80"/>
      <c r="B3972" s="60">
        <f t="shared" ref="B3972:B4035" si="129">IF(B3971="","",B3971+1)</f>
        <v>47764</v>
      </c>
      <c r="C3972" s="67" t="str">
        <f t="shared" si="128"/>
        <v>mardi</v>
      </c>
    </row>
    <row r="3973" spans="1:8" thickBot="1">
      <c r="A3973" s="80"/>
      <c r="B3973" s="60">
        <f t="shared" si="129"/>
        <v>47765</v>
      </c>
      <c r="C3973" s="67" t="str">
        <f t="shared" si="128"/>
        <v>mercredi</v>
      </c>
    </row>
    <row r="3974" spans="1:8" thickBot="1">
      <c r="A3974" s="80"/>
      <c r="B3974" s="60">
        <f t="shared" si="129"/>
        <v>47766</v>
      </c>
      <c r="C3974" s="67" t="str">
        <f t="shared" si="128"/>
        <v>jeudi</v>
      </c>
    </row>
    <row r="3975" spans="1:8" thickBot="1">
      <c r="A3975" s="80"/>
      <c r="B3975" s="60">
        <f t="shared" si="129"/>
        <v>47767</v>
      </c>
      <c r="C3975" s="67" t="str">
        <f t="shared" si="128"/>
        <v>vendredi</v>
      </c>
    </row>
    <row r="3976" spans="1:8" thickBot="1">
      <c r="A3976" s="80"/>
      <c r="B3976" s="60">
        <f t="shared" si="129"/>
        <v>47768</v>
      </c>
      <c r="C3976" s="67" t="str">
        <f t="shared" si="128"/>
        <v>samedi</v>
      </c>
    </row>
    <row r="3977" spans="1:8" s="63" customFormat="1" thickBot="1">
      <c r="A3977" s="80"/>
      <c r="B3977" s="62">
        <f t="shared" si="129"/>
        <v>47769</v>
      </c>
      <c r="C3977" s="68" t="str">
        <f t="shared" si="128"/>
        <v>dimanche</v>
      </c>
      <c r="F3977" s="85"/>
      <c r="G3977" s="85"/>
      <c r="H3977" s="82"/>
    </row>
    <row r="3978" spans="1:8" ht="16.5" thickTop="1" thickBot="1">
      <c r="A3978" s="80"/>
      <c r="B3978" s="64">
        <f t="shared" si="129"/>
        <v>47770</v>
      </c>
      <c r="C3978" s="66" t="str">
        <f t="shared" si="128"/>
        <v>lundi</v>
      </c>
    </row>
    <row r="3979" spans="1:8" thickBot="1">
      <c r="A3979" s="80"/>
      <c r="B3979" s="60">
        <f t="shared" si="129"/>
        <v>47771</v>
      </c>
      <c r="C3979" s="67" t="str">
        <f t="shared" si="128"/>
        <v>mardi</v>
      </c>
    </row>
    <row r="3980" spans="1:8" thickBot="1">
      <c r="A3980" s="80"/>
      <c r="B3980" s="60">
        <f t="shared" si="129"/>
        <v>47772</v>
      </c>
      <c r="C3980" s="67" t="str">
        <f t="shared" si="128"/>
        <v>mercredi</v>
      </c>
    </row>
    <row r="3981" spans="1:8" thickBot="1">
      <c r="A3981" s="80"/>
      <c r="B3981" s="60">
        <f t="shared" si="129"/>
        <v>47773</v>
      </c>
      <c r="C3981" s="67" t="str">
        <f t="shared" si="128"/>
        <v>jeudi</v>
      </c>
    </row>
    <row r="3982" spans="1:8" thickBot="1">
      <c r="A3982" s="80"/>
      <c r="B3982" s="60">
        <f t="shared" si="129"/>
        <v>47774</v>
      </c>
      <c r="C3982" s="67" t="str">
        <f t="shared" si="128"/>
        <v>vendredi</v>
      </c>
    </row>
    <row r="3983" spans="1:8" thickBot="1">
      <c r="A3983" s="80"/>
      <c r="B3983" s="60">
        <f t="shared" si="129"/>
        <v>47775</v>
      </c>
      <c r="C3983" s="67" t="str">
        <f t="shared" si="128"/>
        <v>samedi</v>
      </c>
    </row>
    <row r="3984" spans="1:8" thickBot="1">
      <c r="A3984" s="80"/>
      <c r="B3984" s="60">
        <f t="shared" si="129"/>
        <v>47776</v>
      </c>
      <c r="C3984" s="67" t="str">
        <f t="shared" si="128"/>
        <v>dimanche</v>
      </c>
    </row>
    <row r="3985" spans="1:8" thickBot="1">
      <c r="A3985" s="80"/>
      <c r="B3985" s="60">
        <f t="shared" si="129"/>
        <v>47777</v>
      </c>
      <c r="C3985" s="67" t="str">
        <f t="shared" si="128"/>
        <v>lundi</v>
      </c>
    </row>
    <row r="3986" spans="1:8" thickBot="1">
      <c r="A3986" s="80"/>
      <c r="B3986" s="60">
        <f t="shared" si="129"/>
        <v>47778</v>
      </c>
      <c r="C3986" s="67" t="str">
        <f t="shared" si="128"/>
        <v>mardi</v>
      </c>
    </row>
    <row r="3987" spans="1:8" thickBot="1">
      <c r="A3987" s="80"/>
      <c r="B3987" s="60">
        <f t="shared" si="129"/>
        <v>47779</v>
      </c>
      <c r="C3987" s="67" t="str">
        <f t="shared" si="128"/>
        <v>mercredi</v>
      </c>
    </row>
    <row r="3988" spans="1:8" thickBot="1">
      <c r="A3988" s="80"/>
      <c r="B3988" s="60">
        <f t="shared" si="129"/>
        <v>47780</v>
      </c>
      <c r="C3988" s="67" t="str">
        <f t="shared" si="128"/>
        <v>jeudi</v>
      </c>
    </row>
    <row r="3989" spans="1:8" thickBot="1">
      <c r="A3989" s="80"/>
      <c r="B3989" s="60">
        <f t="shared" si="129"/>
        <v>47781</v>
      </c>
      <c r="C3989" s="67" t="str">
        <f t="shared" si="128"/>
        <v>vendredi</v>
      </c>
    </row>
    <row r="3990" spans="1:8" thickBot="1">
      <c r="A3990" s="80"/>
      <c r="B3990" s="60">
        <f t="shared" si="129"/>
        <v>47782</v>
      </c>
      <c r="C3990" s="67" t="str">
        <f t="shared" si="128"/>
        <v>samedi</v>
      </c>
    </row>
    <row r="3991" spans="1:8" s="63" customFormat="1" thickBot="1">
      <c r="A3991" s="80"/>
      <c r="B3991" s="62">
        <f t="shared" si="129"/>
        <v>47783</v>
      </c>
      <c r="C3991" s="68" t="str">
        <f t="shared" si="128"/>
        <v>dimanche</v>
      </c>
      <c r="F3991" s="85"/>
      <c r="G3991" s="85"/>
      <c r="H3991" s="82"/>
    </row>
    <row r="3992" spans="1:8" ht="16.5" thickTop="1" thickBot="1">
      <c r="A3992" s="80"/>
      <c r="B3992" s="64">
        <f t="shared" si="129"/>
        <v>47784</v>
      </c>
      <c r="C3992" s="66" t="str">
        <f t="shared" si="128"/>
        <v>lundi</v>
      </c>
    </row>
    <row r="3993" spans="1:8" thickBot="1">
      <c r="A3993" s="80"/>
      <c r="B3993" s="60">
        <f t="shared" si="129"/>
        <v>47785</v>
      </c>
      <c r="C3993" s="67" t="str">
        <f t="shared" si="128"/>
        <v>mardi</v>
      </c>
    </row>
    <row r="3994" spans="1:8" thickBot="1">
      <c r="A3994" s="80"/>
      <c r="B3994" s="60">
        <f t="shared" si="129"/>
        <v>47786</v>
      </c>
      <c r="C3994" s="67" t="str">
        <f t="shared" si="128"/>
        <v>mercredi</v>
      </c>
    </row>
    <row r="3995" spans="1:8" thickBot="1">
      <c r="A3995" s="80"/>
      <c r="B3995" s="60">
        <f t="shared" si="129"/>
        <v>47787</v>
      </c>
      <c r="C3995" s="67" t="str">
        <f t="shared" si="128"/>
        <v>jeudi</v>
      </c>
    </row>
    <row r="3996" spans="1:8" thickBot="1">
      <c r="A3996" s="80"/>
      <c r="B3996" s="60">
        <f t="shared" si="129"/>
        <v>47788</v>
      </c>
      <c r="C3996" s="67" t="str">
        <f t="shared" si="128"/>
        <v>vendredi</v>
      </c>
    </row>
    <row r="3997" spans="1:8" thickBot="1">
      <c r="A3997" s="80"/>
      <c r="B3997" s="60">
        <f t="shared" si="129"/>
        <v>47789</v>
      </c>
      <c r="C3997" s="67" t="str">
        <f t="shared" si="128"/>
        <v>samedi</v>
      </c>
    </row>
    <row r="3998" spans="1:8" thickBot="1">
      <c r="A3998" s="80"/>
      <c r="B3998" s="60">
        <f t="shared" si="129"/>
        <v>47790</v>
      </c>
      <c r="C3998" s="67" t="str">
        <f t="shared" ref="C3998:C4061" si="130">IF(B3998="","",TEXT(B3998,"jjjj"))</f>
        <v>dimanche</v>
      </c>
    </row>
    <row r="3999" spans="1:8" thickBot="1">
      <c r="A3999" s="80"/>
      <c r="B3999" s="60">
        <f t="shared" si="129"/>
        <v>47791</v>
      </c>
      <c r="C3999" s="67" t="str">
        <f t="shared" si="130"/>
        <v>lundi</v>
      </c>
    </row>
    <row r="4000" spans="1:8" thickBot="1">
      <c r="A4000" s="80"/>
      <c r="B4000" s="60">
        <f t="shared" si="129"/>
        <v>47792</v>
      </c>
      <c r="C4000" s="67" t="str">
        <f t="shared" si="130"/>
        <v>mardi</v>
      </c>
    </row>
    <row r="4001" spans="1:8" thickBot="1">
      <c r="A4001" s="80"/>
      <c r="B4001" s="60">
        <f t="shared" si="129"/>
        <v>47793</v>
      </c>
      <c r="C4001" s="67" t="str">
        <f t="shared" si="130"/>
        <v>mercredi</v>
      </c>
    </row>
    <row r="4002" spans="1:8" thickBot="1">
      <c r="A4002" s="80"/>
      <c r="B4002" s="60">
        <f t="shared" si="129"/>
        <v>47794</v>
      </c>
      <c r="C4002" s="67" t="str">
        <f t="shared" si="130"/>
        <v>jeudi</v>
      </c>
    </row>
    <row r="4003" spans="1:8" thickBot="1">
      <c r="A4003" s="80"/>
      <c r="B4003" s="60">
        <f t="shared" si="129"/>
        <v>47795</v>
      </c>
      <c r="C4003" s="67" t="str">
        <f t="shared" si="130"/>
        <v>vendredi</v>
      </c>
    </row>
    <row r="4004" spans="1:8" thickBot="1">
      <c r="A4004" s="80"/>
      <c r="B4004" s="60">
        <f t="shared" si="129"/>
        <v>47796</v>
      </c>
      <c r="C4004" s="67" t="str">
        <f t="shared" si="130"/>
        <v>samedi</v>
      </c>
    </row>
    <row r="4005" spans="1:8" s="63" customFormat="1" thickBot="1">
      <c r="A4005" s="80"/>
      <c r="B4005" s="62">
        <f t="shared" si="129"/>
        <v>47797</v>
      </c>
      <c r="C4005" s="68" t="str">
        <f t="shared" si="130"/>
        <v>dimanche</v>
      </c>
      <c r="F4005" s="85"/>
      <c r="G4005" s="85"/>
      <c r="H4005" s="82"/>
    </row>
    <row r="4006" spans="1:8" ht="16.5" thickTop="1" thickBot="1">
      <c r="A4006" s="80"/>
      <c r="B4006" s="64">
        <f t="shared" si="129"/>
        <v>47798</v>
      </c>
      <c r="C4006" s="66" t="str">
        <f t="shared" si="130"/>
        <v>lundi</v>
      </c>
    </row>
    <row r="4007" spans="1:8" thickBot="1">
      <c r="A4007" s="80"/>
      <c r="B4007" s="60">
        <f t="shared" si="129"/>
        <v>47799</v>
      </c>
      <c r="C4007" s="67" t="str">
        <f t="shared" si="130"/>
        <v>mardi</v>
      </c>
    </row>
    <row r="4008" spans="1:8" thickBot="1">
      <c r="A4008" s="80"/>
      <c r="B4008" s="60">
        <f t="shared" si="129"/>
        <v>47800</v>
      </c>
      <c r="C4008" s="67" t="str">
        <f t="shared" si="130"/>
        <v>mercredi</v>
      </c>
    </row>
    <row r="4009" spans="1:8" thickBot="1">
      <c r="A4009" s="80"/>
      <c r="B4009" s="60">
        <f t="shared" si="129"/>
        <v>47801</v>
      </c>
      <c r="C4009" s="67" t="str">
        <f t="shared" si="130"/>
        <v>jeudi</v>
      </c>
    </row>
    <row r="4010" spans="1:8" thickBot="1">
      <c r="A4010" s="80"/>
      <c r="B4010" s="60">
        <f t="shared" si="129"/>
        <v>47802</v>
      </c>
      <c r="C4010" s="67" t="str">
        <f t="shared" si="130"/>
        <v>vendredi</v>
      </c>
    </row>
    <row r="4011" spans="1:8" thickBot="1">
      <c r="A4011" s="80"/>
      <c r="B4011" s="60">
        <f t="shared" si="129"/>
        <v>47803</v>
      </c>
      <c r="C4011" s="67" t="str">
        <f t="shared" si="130"/>
        <v>samedi</v>
      </c>
    </row>
    <row r="4012" spans="1:8" thickBot="1">
      <c r="A4012" s="80"/>
      <c r="B4012" s="60">
        <f t="shared" si="129"/>
        <v>47804</v>
      </c>
      <c r="C4012" s="67" t="str">
        <f t="shared" si="130"/>
        <v>dimanche</v>
      </c>
    </row>
    <row r="4013" spans="1:8" thickBot="1">
      <c r="A4013" s="80"/>
      <c r="B4013" s="60">
        <f t="shared" si="129"/>
        <v>47805</v>
      </c>
      <c r="C4013" s="67" t="str">
        <f t="shared" si="130"/>
        <v>lundi</v>
      </c>
    </row>
    <row r="4014" spans="1:8" thickBot="1">
      <c r="A4014" s="80"/>
      <c r="B4014" s="60">
        <f t="shared" si="129"/>
        <v>47806</v>
      </c>
      <c r="C4014" s="67" t="str">
        <f t="shared" si="130"/>
        <v>mardi</v>
      </c>
    </row>
    <row r="4015" spans="1:8" thickBot="1">
      <c r="A4015" s="80"/>
      <c r="B4015" s="60">
        <f t="shared" si="129"/>
        <v>47807</v>
      </c>
      <c r="C4015" s="67" t="str">
        <f t="shared" si="130"/>
        <v>mercredi</v>
      </c>
    </row>
    <row r="4016" spans="1:8" thickBot="1">
      <c r="A4016" s="80"/>
      <c r="B4016" s="60">
        <f t="shared" si="129"/>
        <v>47808</v>
      </c>
      <c r="C4016" s="67" t="str">
        <f t="shared" si="130"/>
        <v>jeudi</v>
      </c>
    </row>
    <row r="4017" spans="1:8" thickBot="1">
      <c r="A4017" s="80"/>
      <c r="B4017" s="60">
        <f t="shared" si="129"/>
        <v>47809</v>
      </c>
      <c r="C4017" s="67" t="str">
        <f t="shared" si="130"/>
        <v>vendredi</v>
      </c>
    </row>
    <row r="4018" spans="1:8" thickBot="1">
      <c r="A4018" s="80"/>
      <c r="B4018" s="60">
        <f t="shared" si="129"/>
        <v>47810</v>
      </c>
      <c r="C4018" s="67" t="str">
        <f t="shared" si="130"/>
        <v>samedi</v>
      </c>
    </row>
    <row r="4019" spans="1:8" s="63" customFormat="1" thickBot="1">
      <c r="A4019" s="80"/>
      <c r="B4019" s="62">
        <f t="shared" si="129"/>
        <v>47811</v>
      </c>
      <c r="C4019" s="68" t="str">
        <f t="shared" si="130"/>
        <v>dimanche</v>
      </c>
      <c r="F4019" s="85"/>
      <c r="G4019" s="85"/>
      <c r="H4019" s="82"/>
    </row>
    <row r="4020" spans="1:8" ht="16.5" thickTop="1" thickBot="1">
      <c r="A4020" s="80"/>
      <c r="B4020" s="64">
        <f t="shared" si="129"/>
        <v>47812</v>
      </c>
      <c r="C4020" s="66" t="str">
        <f t="shared" si="130"/>
        <v>lundi</v>
      </c>
    </row>
    <row r="4021" spans="1:8" thickBot="1">
      <c r="A4021" s="80"/>
      <c r="B4021" s="60">
        <f t="shared" si="129"/>
        <v>47813</v>
      </c>
      <c r="C4021" s="67" t="str">
        <f t="shared" si="130"/>
        <v>mardi</v>
      </c>
    </row>
    <row r="4022" spans="1:8" thickBot="1">
      <c r="A4022" s="80"/>
      <c r="B4022" s="60">
        <f t="shared" si="129"/>
        <v>47814</v>
      </c>
      <c r="C4022" s="67" t="str">
        <f t="shared" si="130"/>
        <v>mercredi</v>
      </c>
    </row>
    <row r="4023" spans="1:8" thickBot="1">
      <c r="A4023" s="80"/>
      <c r="B4023" s="60">
        <f t="shared" si="129"/>
        <v>47815</v>
      </c>
      <c r="C4023" s="67" t="str">
        <f t="shared" si="130"/>
        <v>jeudi</v>
      </c>
    </row>
    <row r="4024" spans="1:8" thickBot="1">
      <c r="A4024" s="80"/>
      <c r="B4024" s="60">
        <f t="shared" si="129"/>
        <v>47816</v>
      </c>
      <c r="C4024" s="67" t="str">
        <f t="shared" si="130"/>
        <v>vendredi</v>
      </c>
    </row>
    <row r="4025" spans="1:8" thickBot="1">
      <c r="A4025" s="80"/>
      <c r="B4025" s="60">
        <f t="shared" si="129"/>
        <v>47817</v>
      </c>
      <c r="C4025" s="67" t="str">
        <f t="shared" si="130"/>
        <v>samedi</v>
      </c>
    </row>
    <row r="4026" spans="1:8" thickBot="1">
      <c r="A4026" s="80"/>
      <c r="B4026" s="60">
        <f t="shared" si="129"/>
        <v>47818</v>
      </c>
      <c r="C4026" s="67" t="str">
        <f t="shared" si="130"/>
        <v>dimanche</v>
      </c>
    </row>
    <row r="4027" spans="1:8" thickBot="1">
      <c r="A4027" s="80"/>
      <c r="B4027" s="60">
        <f t="shared" si="129"/>
        <v>47819</v>
      </c>
      <c r="C4027" s="67" t="str">
        <f t="shared" si="130"/>
        <v>lundi</v>
      </c>
    </row>
    <row r="4028" spans="1:8" thickBot="1">
      <c r="A4028" s="80"/>
      <c r="B4028" s="60">
        <f t="shared" si="129"/>
        <v>47820</v>
      </c>
      <c r="C4028" s="67" t="str">
        <f t="shared" si="130"/>
        <v>mardi</v>
      </c>
    </row>
    <row r="4029" spans="1:8" thickBot="1">
      <c r="A4029" s="80"/>
      <c r="B4029" s="60">
        <f t="shared" si="129"/>
        <v>47821</v>
      </c>
      <c r="C4029" s="67" t="str">
        <f t="shared" si="130"/>
        <v>mercredi</v>
      </c>
    </row>
    <row r="4030" spans="1:8" thickBot="1">
      <c r="A4030" s="80"/>
      <c r="B4030" s="60">
        <f t="shared" si="129"/>
        <v>47822</v>
      </c>
      <c r="C4030" s="67" t="str">
        <f t="shared" si="130"/>
        <v>jeudi</v>
      </c>
    </row>
    <row r="4031" spans="1:8" thickBot="1">
      <c r="A4031" s="80"/>
      <c r="B4031" s="60">
        <f t="shared" si="129"/>
        <v>47823</v>
      </c>
      <c r="C4031" s="67" t="str">
        <f t="shared" si="130"/>
        <v>vendredi</v>
      </c>
    </row>
    <row r="4032" spans="1:8" thickBot="1">
      <c r="A4032" s="80"/>
      <c r="B4032" s="60">
        <f t="shared" si="129"/>
        <v>47824</v>
      </c>
      <c r="C4032" s="67" t="str">
        <f t="shared" si="130"/>
        <v>samedi</v>
      </c>
    </row>
    <row r="4033" spans="1:8" s="63" customFormat="1" thickBot="1">
      <c r="A4033" s="80"/>
      <c r="B4033" s="62">
        <f t="shared" si="129"/>
        <v>47825</v>
      </c>
      <c r="C4033" s="68" t="str">
        <f t="shared" si="130"/>
        <v>dimanche</v>
      </c>
      <c r="F4033" s="85"/>
      <c r="G4033" s="85"/>
      <c r="H4033" s="82"/>
    </row>
    <row r="4034" spans="1:8" ht="16.5" thickTop="1" thickBot="1">
      <c r="A4034" s="80"/>
      <c r="B4034" s="64">
        <f t="shared" si="129"/>
        <v>47826</v>
      </c>
      <c r="C4034" s="66" t="str">
        <f t="shared" si="130"/>
        <v>lundi</v>
      </c>
    </row>
    <row r="4035" spans="1:8" thickBot="1">
      <c r="A4035" s="80"/>
      <c r="B4035" s="60">
        <f t="shared" si="129"/>
        <v>47827</v>
      </c>
      <c r="C4035" s="67" t="str">
        <f t="shared" si="130"/>
        <v>mardi</v>
      </c>
    </row>
    <row r="4036" spans="1:8" thickBot="1">
      <c r="A4036" s="80"/>
      <c r="B4036" s="60">
        <f t="shared" ref="B4036:B4061" si="131">IF(B4035="","",B4035+1)</f>
        <v>47828</v>
      </c>
      <c r="C4036" s="67" t="str">
        <f t="shared" si="130"/>
        <v>mercredi</v>
      </c>
    </row>
    <row r="4037" spans="1:8" thickBot="1">
      <c r="A4037" s="80"/>
      <c r="B4037" s="60">
        <f t="shared" si="131"/>
        <v>47829</v>
      </c>
      <c r="C4037" s="67" t="str">
        <f t="shared" si="130"/>
        <v>jeudi</v>
      </c>
    </row>
    <row r="4038" spans="1:8" thickBot="1">
      <c r="A4038" s="80"/>
      <c r="B4038" s="60">
        <f t="shared" si="131"/>
        <v>47830</v>
      </c>
      <c r="C4038" s="67" t="str">
        <f t="shared" si="130"/>
        <v>vendredi</v>
      </c>
    </row>
    <row r="4039" spans="1:8" thickBot="1">
      <c r="A4039" s="80"/>
      <c r="B4039" s="60">
        <f t="shared" si="131"/>
        <v>47831</v>
      </c>
      <c r="C4039" s="67" t="str">
        <f t="shared" si="130"/>
        <v>samedi</v>
      </c>
    </row>
    <row r="4040" spans="1:8" thickBot="1">
      <c r="A4040" s="80"/>
      <c r="B4040" s="60">
        <f t="shared" si="131"/>
        <v>47832</v>
      </c>
      <c r="C4040" s="67" t="str">
        <f t="shared" si="130"/>
        <v>dimanche</v>
      </c>
    </row>
    <row r="4041" spans="1:8" thickBot="1">
      <c r="A4041" s="80"/>
      <c r="B4041" s="60">
        <f t="shared" si="131"/>
        <v>47833</v>
      </c>
      <c r="C4041" s="67" t="str">
        <f t="shared" si="130"/>
        <v>lundi</v>
      </c>
    </row>
    <row r="4042" spans="1:8" thickBot="1">
      <c r="A4042" s="80"/>
      <c r="B4042" s="60">
        <f t="shared" si="131"/>
        <v>47834</v>
      </c>
      <c r="C4042" s="67" t="str">
        <f t="shared" si="130"/>
        <v>mardi</v>
      </c>
    </row>
    <row r="4043" spans="1:8" thickBot="1">
      <c r="A4043" s="80"/>
      <c r="B4043" s="60">
        <f t="shared" si="131"/>
        <v>47835</v>
      </c>
      <c r="C4043" s="67" t="str">
        <f t="shared" si="130"/>
        <v>mercredi</v>
      </c>
    </row>
    <row r="4044" spans="1:8" thickBot="1">
      <c r="A4044" s="80"/>
      <c r="B4044" s="60">
        <f t="shared" si="131"/>
        <v>47836</v>
      </c>
      <c r="C4044" s="67" t="str">
        <f t="shared" si="130"/>
        <v>jeudi</v>
      </c>
    </row>
    <row r="4045" spans="1:8" thickBot="1">
      <c r="A4045" s="80"/>
      <c r="B4045" s="60">
        <f t="shared" si="131"/>
        <v>47837</v>
      </c>
      <c r="C4045" s="67" t="str">
        <f t="shared" si="130"/>
        <v>vendredi</v>
      </c>
    </row>
    <row r="4046" spans="1:8" thickBot="1">
      <c r="A4046" s="80"/>
      <c r="B4046" s="60">
        <f t="shared" si="131"/>
        <v>47838</v>
      </c>
      <c r="C4046" s="67" t="str">
        <f t="shared" si="130"/>
        <v>samedi</v>
      </c>
    </row>
    <row r="4047" spans="1:8" s="63" customFormat="1" thickBot="1">
      <c r="A4047" s="80"/>
      <c r="B4047" s="62">
        <f t="shared" si="131"/>
        <v>47839</v>
      </c>
      <c r="C4047" s="68" t="str">
        <f t="shared" si="130"/>
        <v>dimanche</v>
      </c>
      <c r="F4047" s="85"/>
      <c r="G4047" s="85"/>
      <c r="H4047" s="82"/>
    </row>
    <row r="4048" spans="1:8" ht="16.5" thickTop="1" thickBot="1">
      <c r="A4048" s="80"/>
      <c r="B4048" s="64">
        <f t="shared" si="131"/>
        <v>47840</v>
      </c>
      <c r="C4048" s="66" t="str">
        <f t="shared" si="130"/>
        <v>lundi</v>
      </c>
    </row>
    <row r="4049" spans="1:8" thickBot="1">
      <c r="A4049" s="80"/>
      <c r="B4049" s="60">
        <f t="shared" si="131"/>
        <v>47841</v>
      </c>
      <c r="C4049" s="67" t="str">
        <f t="shared" si="130"/>
        <v>mardi</v>
      </c>
    </row>
    <row r="4050" spans="1:8" thickBot="1">
      <c r="A4050" s="80"/>
      <c r="B4050" s="60">
        <f t="shared" si="131"/>
        <v>47842</v>
      </c>
      <c r="C4050" s="67" t="str">
        <f t="shared" si="130"/>
        <v>mercredi</v>
      </c>
    </row>
    <row r="4051" spans="1:8" thickBot="1">
      <c r="A4051" s="80"/>
      <c r="B4051" s="60">
        <f t="shared" si="131"/>
        <v>47843</v>
      </c>
      <c r="C4051" s="67" t="str">
        <f t="shared" si="130"/>
        <v>jeudi</v>
      </c>
    </row>
    <row r="4052" spans="1:8" thickBot="1">
      <c r="A4052" s="80"/>
      <c r="B4052" s="60">
        <f t="shared" si="131"/>
        <v>47844</v>
      </c>
      <c r="C4052" s="67" t="str">
        <f t="shared" si="130"/>
        <v>vendredi</v>
      </c>
    </row>
    <row r="4053" spans="1:8" thickBot="1">
      <c r="A4053" s="80"/>
      <c r="B4053" s="60">
        <f t="shared" si="131"/>
        <v>47845</v>
      </c>
      <c r="C4053" s="67" t="str">
        <f t="shared" si="130"/>
        <v>samedi</v>
      </c>
    </row>
    <row r="4054" spans="1:8" thickBot="1">
      <c r="A4054" s="80"/>
      <c r="B4054" s="60">
        <f t="shared" si="131"/>
        <v>47846</v>
      </c>
      <c r="C4054" s="67" t="str">
        <f t="shared" si="130"/>
        <v>dimanche</v>
      </c>
    </row>
    <row r="4055" spans="1:8" thickBot="1">
      <c r="A4055" s="80"/>
      <c r="B4055" s="60">
        <f t="shared" si="131"/>
        <v>47847</v>
      </c>
      <c r="C4055" s="67" t="str">
        <f t="shared" si="130"/>
        <v>lundi</v>
      </c>
    </row>
    <row r="4056" spans="1:8" thickBot="1">
      <c r="A4056" s="80"/>
      <c r="B4056" s="60">
        <f t="shared" si="131"/>
        <v>47848</v>
      </c>
      <c r="C4056" s="67" t="str">
        <f t="shared" si="130"/>
        <v>mardi</v>
      </c>
    </row>
    <row r="4057" spans="1:8" thickBot="1">
      <c r="A4057" s="80"/>
      <c r="B4057" s="60">
        <f t="shared" si="131"/>
        <v>47849</v>
      </c>
      <c r="C4057" s="67" t="str">
        <f t="shared" si="130"/>
        <v>mercredi</v>
      </c>
    </row>
    <row r="4058" spans="1:8" thickBot="1">
      <c r="A4058" s="80"/>
      <c r="B4058" s="60">
        <f t="shared" si="131"/>
        <v>47850</v>
      </c>
      <c r="C4058" s="67" t="str">
        <f t="shared" si="130"/>
        <v>jeudi</v>
      </c>
    </row>
    <row r="4059" spans="1:8" thickBot="1">
      <c r="A4059" s="80"/>
      <c r="B4059" s="60">
        <f t="shared" si="131"/>
        <v>47851</v>
      </c>
      <c r="C4059" s="67" t="str">
        <f t="shared" si="130"/>
        <v>vendredi</v>
      </c>
    </row>
    <row r="4060" spans="1:8" thickBot="1">
      <c r="A4060" s="80"/>
      <c r="B4060" s="60">
        <f t="shared" si="131"/>
        <v>47852</v>
      </c>
      <c r="C4060" s="67" t="str">
        <f t="shared" si="130"/>
        <v>samedi</v>
      </c>
    </row>
    <row r="4061" spans="1:8" s="63" customFormat="1" thickBot="1">
      <c r="A4061" s="80"/>
      <c r="B4061" s="62">
        <f t="shared" si="131"/>
        <v>47853</v>
      </c>
      <c r="C4061" s="68" t="str">
        <f t="shared" si="130"/>
        <v>dimanche</v>
      </c>
      <c r="F4061" s="85"/>
      <c r="G4061" s="85"/>
      <c r="H4061" s="82"/>
    </row>
    <row r="4062" spans="1:8" ht="16.5" thickTop="1" thickBot="1"/>
  </sheetData>
  <mergeCells count="12">
    <mergeCell ref="A9:A43"/>
    <mergeCell ref="J3:L3"/>
    <mergeCell ref="J4:L4"/>
    <mergeCell ref="J5:M5"/>
    <mergeCell ref="J13:L13"/>
    <mergeCell ref="J14:L14"/>
    <mergeCell ref="J15:M15"/>
    <mergeCell ref="J23:L23"/>
    <mergeCell ref="J24:L24"/>
    <mergeCell ref="J25:M25"/>
    <mergeCell ref="J26:M26"/>
    <mergeCell ref="J27:M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Plages</vt:lpstr>
      <vt:lpstr>Remplacements</vt:lpstr>
      <vt:lpstr>Planning</vt:lpstr>
      <vt:lpstr>datedeb</vt:lpstr>
      <vt:lpstr>Férié</vt:lpstr>
      <vt:lpstr>Plage2</vt:lpstr>
      <vt:lpstr>Plageh</vt:lpstr>
      <vt:lpstr>PMDAY</vt:lpstr>
    </vt:vector>
  </TitlesOfParts>
  <Company>RICOH INDUSTRIE FRANCE S.A.S.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Utilisateur Windows</cp:lastModifiedBy>
  <cp:lastPrinted>2019-06-20T07:07:34Z</cp:lastPrinted>
  <dcterms:created xsi:type="dcterms:W3CDTF">2018-02-14T02:16:53Z</dcterms:created>
  <dcterms:modified xsi:type="dcterms:W3CDTF">2019-06-21T19:48:20Z</dcterms:modified>
</cp:coreProperties>
</file>