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ink/ink1.xml" ContentType="application/inkml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spard Pietropaoli\Desktop\"/>
    </mc:Choice>
  </mc:AlternateContent>
  <xr:revisionPtr revIDLastSave="0" documentId="13_ncr:1_{244A958B-D7B6-409F-98FA-07173D83676D}" xr6:coauthVersionLast="44" xr6:coauthVersionMax="44" xr10:uidLastSave="{00000000-0000-0000-0000-000000000000}"/>
  <bookViews>
    <workbookView xWindow="-120" yWindow="-120" windowWidth="38640" windowHeight="21240" tabRatio="860" xr2:uid="{00000000-000D-0000-FFFF-FFFF00000000}"/>
  </bookViews>
  <sheets>
    <sheet name="Production amont" sheetId="1" r:id="rId1"/>
    <sheet name="Production aval" sheetId="2" r:id="rId2"/>
    <sheet name="Récapitulatif délais" sheetId="3" r:id="rId3"/>
    <sheet name="TCD production amont" sheetId="7" r:id="rId4"/>
    <sheet name="TCD production aval" sheetId="6" r:id="rId5"/>
    <sheet name="TCD pièces rebutées" sheetId="8" r:id="rId6"/>
    <sheet name="Paramétres" sheetId="4" r:id="rId7"/>
  </sheets>
  <definedNames>
    <definedName name="_JF">Paramétres!$J$1:$J$60</definedName>
  </definedNames>
  <calcPr calcId="191029"/>
  <pivotCaches>
    <pivotCache cacheId="0" r:id="rId8"/>
    <pivotCache cacheId="12" r:id="rId9"/>
    <pivotCache cacheId="17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2" i="1"/>
  <c r="A19" i="3" l="1"/>
  <c r="B19" i="3"/>
  <c r="A20" i="3"/>
  <c r="G20" i="3" s="1"/>
  <c r="B20" i="3"/>
  <c r="A21" i="3"/>
  <c r="B21" i="3"/>
  <c r="A22" i="3"/>
  <c r="C22" i="3" s="1"/>
  <c r="B22" i="3"/>
  <c r="A23" i="3"/>
  <c r="C23" i="3" s="1"/>
  <c r="B23" i="3"/>
  <c r="A24" i="3"/>
  <c r="G24" i="3" s="1"/>
  <c r="B24" i="3"/>
  <c r="A25" i="3"/>
  <c r="B25" i="3"/>
  <c r="A26" i="3"/>
  <c r="C26" i="3" s="1"/>
  <c r="B26" i="3"/>
  <c r="A27" i="3"/>
  <c r="C27" i="3" s="1"/>
  <c r="B27" i="3"/>
  <c r="A28" i="3"/>
  <c r="G28" i="3" s="1"/>
  <c r="B28" i="3"/>
  <c r="A29" i="3"/>
  <c r="B29" i="3"/>
  <c r="A30" i="3"/>
  <c r="C30" i="3" s="1"/>
  <c r="B30" i="3"/>
  <c r="A31" i="3"/>
  <c r="C31" i="3" s="1"/>
  <c r="B31" i="3"/>
  <c r="A32" i="3"/>
  <c r="G32" i="3" s="1"/>
  <c r="B32" i="3"/>
  <c r="A33" i="3"/>
  <c r="B33" i="3"/>
  <c r="A34" i="3"/>
  <c r="C34" i="3" s="1"/>
  <c r="B34" i="3"/>
  <c r="A35" i="3"/>
  <c r="C35" i="3" s="1"/>
  <c r="B35" i="3"/>
  <c r="A36" i="3"/>
  <c r="G36" i="3" s="1"/>
  <c r="B36" i="3"/>
  <c r="A37" i="3"/>
  <c r="B37" i="3"/>
  <c r="A38" i="3"/>
  <c r="C38" i="3" s="1"/>
  <c r="B38" i="3"/>
  <c r="A39" i="3"/>
  <c r="C39" i="3" s="1"/>
  <c r="B39" i="3"/>
  <c r="A40" i="3"/>
  <c r="B40" i="3"/>
  <c r="A41" i="3"/>
  <c r="B41" i="3"/>
  <c r="A42" i="3"/>
  <c r="C42" i="3" s="1"/>
  <c r="B42" i="3"/>
  <c r="A43" i="3"/>
  <c r="C43" i="3" s="1"/>
  <c r="B43" i="3"/>
  <c r="A44" i="3"/>
  <c r="B44" i="3"/>
  <c r="A45" i="3"/>
  <c r="B45" i="3"/>
  <c r="A46" i="3"/>
  <c r="C46" i="3" s="1"/>
  <c r="B46" i="3"/>
  <c r="A47" i="3"/>
  <c r="C47" i="3" s="1"/>
  <c r="B47" i="3"/>
  <c r="A48" i="3"/>
  <c r="B48" i="3"/>
  <c r="A3" i="3"/>
  <c r="B3" i="3"/>
  <c r="A4" i="3"/>
  <c r="C4" i="3" s="1"/>
  <c r="B4" i="3"/>
  <c r="A5" i="3"/>
  <c r="B5" i="3"/>
  <c r="A6" i="3"/>
  <c r="C6" i="3" s="1"/>
  <c r="B6" i="3"/>
  <c r="A7" i="3"/>
  <c r="C7" i="3" s="1"/>
  <c r="B7" i="3"/>
  <c r="A8" i="3"/>
  <c r="B8" i="3"/>
  <c r="A9" i="3"/>
  <c r="C9" i="3" s="1"/>
  <c r="B9" i="3"/>
  <c r="A10" i="3"/>
  <c r="C10" i="3" s="1"/>
  <c r="B10" i="3"/>
  <c r="A11" i="3"/>
  <c r="C11" i="3" s="1"/>
  <c r="B11" i="3"/>
  <c r="A12" i="3"/>
  <c r="B12" i="3"/>
  <c r="A13" i="3"/>
  <c r="C13" i="3" s="1"/>
  <c r="B13" i="3"/>
  <c r="A14" i="3"/>
  <c r="C14" i="3" s="1"/>
  <c r="B14" i="3"/>
  <c r="A15" i="3"/>
  <c r="E15" i="3" s="1"/>
  <c r="B15" i="3"/>
  <c r="A16" i="3"/>
  <c r="B16" i="3"/>
  <c r="A17" i="3"/>
  <c r="B17" i="3"/>
  <c r="A18" i="3"/>
  <c r="G18" i="3" s="1"/>
  <c r="B18" i="3"/>
  <c r="C15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2" i="2"/>
  <c r="G11" i="1"/>
  <c r="I11" i="1" s="1"/>
  <c r="K11" i="1" s="1"/>
  <c r="M11" i="1" s="1"/>
  <c r="O11" i="1" s="1"/>
  <c r="Q11" i="1" s="1"/>
  <c r="S11" i="1" s="1"/>
  <c r="U11" i="1" s="1"/>
  <c r="D11" i="2" s="1"/>
  <c r="E11" i="2" s="1"/>
  <c r="G11" i="2" s="1"/>
  <c r="I11" i="2" s="1"/>
  <c r="K11" i="2" s="1"/>
  <c r="M11" i="2" s="1"/>
  <c r="O11" i="2" s="1"/>
  <c r="Q11" i="2" s="1"/>
  <c r="S11" i="2" s="1"/>
  <c r="U11" i="2" s="1"/>
  <c r="W11" i="2" s="1"/>
  <c r="Y11" i="2" s="1"/>
  <c r="AA11" i="2" s="1"/>
  <c r="AC11" i="2" s="1"/>
  <c r="AE11" i="2" s="1"/>
  <c r="AG11" i="2" s="1"/>
  <c r="AI11" i="2" s="1"/>
  <c r="AK11" i="2" s="1"/>
  <c r="AM11" i="2" s="1"/>
  <c r="AO11" i="2" s="1"/>
  <c r="AQ11" i="2" s="1"/>
  <c r="AS11" i="2" s="1"/>
  <c r="AU11" i="2" s="1"/>
  <c r="AW11" i="2" s="1"/>
  <c r="AY11" i="2" s="1"/>
  <c r="BA11" i="2" s="1"/>
  <c r="BC11" i="2" s="1"/>
  <c r="BE11" i="2" s="1"/>
  <c r="BG11" i="2" s="1"/>
  <c r="BI11" i="2" s="1"/>
  <c r="BK11" i="2" s="1"/>
  <c r="BM11" i="2" s="1"/>
  <c r="BO11" i="2" s="1"/>
  <c r="G2" i="1"/>
  <c r="I2" i="1" s="1"/>
  <c r="K2" i="1" s="1"/>
  <c r="M2" i="1" s="1"/>
  <c r="O2" i="1" s="1"/>
  <c r="Q2" i="1" s="1"/>
  <c r="S2" i="1" s="1"/>
  <c r="U2" i="1" s="1"/>
  <c r="D2" i="2" s="1"/>
  <c r="E2" i="2" s="1"/>
  <c r="G2" i="2" s="1"/>
  <c r="I2" i="2" s="1"/>
  <c r="K2" i="2" s="1"/>
  <c r="M2" i="2" s="1"/>
  <c r="O2" i="2" s="1"/>
  <c r="Q2" i="2" s="1"/>
  <c r="S2" i="2" s="1"/>
  <c r="U2" i="2" s="1"/>
  <c r="G30" i="1"/>
  <c r="I30" i="1" s="1"/>
  <c r="K30" i="1" s="1"/>
  <c r="M30" i="1" s="1"/>
  <c r="O30" i="1" s="1"/>
  <c r="Q30" i="1" s="1"/>
  <c r="S30" i="1" s="1"/>
  <c r="U30" i="1" s="1"/>
  <c r="D30" i="2" s="1"/>
  <c r="E30" i="2" s="1"/>
  <c r="G30" i="2" s="1"/>
  <c r="I30" i="2" s="1"/>
  <c r="K30" i="2" s="1"/>
  <c r="M30" i="2" s="1"/>
  <c r="O30" i="2" s="1"/>
  <c r="Q30" i="2" s="1"/>
  <c r="S30" i="2" s="1"/>
  <c r="U30" i="2" s="1"/>
  <c r="W30" i="2" s="1"/>
  <c r="Y30" i="2" s="1"/>
  <c r="AA30" i="2" s="1"/>
  <c r="AC30" i="2" s="1"/>
  <c r="AE30" i="2" s="1"/>
  <c r="AG30" i="2" s="1"/>
  <c r="AI30" i="2" s="1"/>
  <c r="AK30" i="2" s="1"/>
  <c r="AM30" i="2" s="1"/>
  <c r="AO30" i="2" s="1"/>
  <c r="AQ30" i="2" s="1"/>
  <c r="AS30" i="2" s="1"/>
  <c r="AU30" i="2" s="1"/>
  <c r="AW30" i="2" s="1"/>
  <c r="AY30" i="2" s="1"/>
  <c r="BA30" i="2" s="1"/>
  <c r="BC30" i="2" s="1"/>
  <c r="BE30" i="2" s="1"/>
  <c r="BG30" i="2" s="1"/>
  <c r="BI30" i="2" s="1"/>
  <c r="BK30" i="2" s="1"/>
  <c r="BM30" i="2" s="1"/>
  <c r="BO30" i="2" s="1"/>
  <c r="G29" i="1"/>
  <c r="I29" i="1" s="1"/>
  <c r="K29" i="1" s="1"/>
  <c r="M29" i="1" s="1"/>
  <c r="O29" i="1" s="1"/>
  <c r="Q29" i="1" s="1"/>
  <c r="S29" i="1" s="1"/>
  <c r="U29" i="1" s="1"/>
  <c r="D29" i="2" s="1"/>
  <c r="E29" i="2" s="1"/>
  <c r="G29" i="2" s="1"/>
  <c r="I29" i="2" s="1"/>
  <c r="K29" i="2" s="1"/>
  <c r="M29" i="2" s="1"/>
  <c r="O29" i="2" s="1"/>
  <c r="Q29" i="2" s="1"/>
  <c r="S29" i="2" s="1"/>
  <c r="U29" i="2" s="1"/>
  <c r="W29" i="2" s="1"/>
  <c r="Y29" i="2" s="1"/>
  <c r="AA29" i="2" s="1"/>
  <c r="AC29" i="2" s="1"/>
  <c r="AE29" i="2" s="1"/>
  <c r="AG29" i="2" s="1"/>
  <c r="AI29" i="2" s="1"/>
  <c r="AK29" i="2" s="1"/>
  <c r="AM29" i="2" s="1"/>
  <c r="AO29" i="2" s="1"/>
  <c r="AQ29" i="2" s="1"/>
  <c r="AS29" i="2" s="1"/>
  <c r="AU29" i="2" s="1"/>
  <c r="AW29" i="2" s="1"/>
  <c r="AY29" i="2" s="1"/>
  <c r="BA29" i="2" s="1"/>
  <c r="BC29" i="2" s="1"/>
  <c r="BE29" i="2" s="1"/>
  <c r="BG29" i="2" s="1"/>
  <c r="BI29" i="2" s="1"/>
  <c r="BK29" i="2" s="1"/>
  <c r="BM29" i="2" s="1"/>
  <c r="BO29" i="2" s="1"/>
  <c r="G12" i="1"/>
  <c r="I12" i="1" s="1"/>
  <c r="K12" i="1" s="1"/>
  <c r="M12" i="1" s="1"/>
  <c r="O12" i="1" s="1"/>
  <c r="Q12" i="1" s="1"/>
  <c r="S12" i="1" s="1"/>
  <c r="U12" i="1" s="1"/>
  <c r="D12" i="2" s="1"/>
  <c r="E12" i="2" s="1"/>
  <c r="G12" i="2" s="1"/>
  <c r="I12" i="2" s="1"/>
  <c r="K12" i="2" s="1"/>
  <c r="M12" i="2" s="1"/>
  <c r="O12" i="2" s="1"/>
  <c r="Q12" i="2" s="1"/>
  <c r="S12" i="2" s="1"/>
  <c r="U12" i="2" s="1"/>
  <c r="W12" i="2" s="1"/>
  <c r="Y12" i="2" s="1"/>
  <c r="AA12" i="2" s="1"/>
  <c r="AC12" i="2" s="1"/>
  <c r="AE12" i="2" s="1"/>
  <c r="AG12" i="2" s="1"/>
  <c r="AI12" i="2" s="1"/>
  <c r="AK12" i="2" s="1"/>
  <c r="AM12" i="2" s="1"/>
  <c r="AO12" i="2" s="1"/>
  <c r="AQ12" i="2" s="1"/>
  <c r="AS12" i="2" s="1"/>
  <c r="AU12" i="2" s="1"/>
  <c r="AW12" i="2" s="1"/>
  <c r="AY12" i="2" s="1"/>
  <c r="BA12" i="2" s="1"/>
  <c r="BC12" i="2" s="1"/>
  <c r="BE12" i="2" s="1"/>
  <c r="BG12" i="2" s="1"/>
  <c r="BI12" i="2" s="1"/>
  <c r="BK12" i="2" s="1"/>
  <c r="BM12" i="2" s="1"/>
  <c r="BO12" i="2" s="1"/>
  <c r="G16" i="1"/>
  <c r="I16" i="1" s="1"/>
  <c r="K16" i="1" s="1"/>
  <c r="M16" i="1" s="1"/>
  <c r="O16" i="1" s="1"/>
  <c r="Q16" i="1" s="1"/>
  <c r="S16" i="1" s="1"/>
  <c r="U16" i="1" s="1"/>
  <c r="D16" i="2" s="1"/>
  <c r="E16" i="2" s="1"/>
  <c r="G16" i="2" s="1"/>
  <c r="I16" i="2" s="1"/>
  <c r="K16" i="2" s="1"/>
  <c r="M16" i="2" s="1"/>
  <c r="O16" i="2" s="1"/>
  <c r="Q16" i="2" s="1"/>
  <c r="S16" i="2" s="1"/>
  <c r="U16" i="2" s="1"/>
  <c r="W16" i="2" s="1"/>
  <c r="Y16" i="2" s="1"/>
  <c r="AA16" i="2" s="1"/>
  <c r="AC16" i="2" s="1"/>
  <c r="AE16" i="2" s="1"/>
  <c r="AG16" i="2" s="1"/>
  <c r="AI16" i="2" s="1"/>
  <c r="AK16" i="2" s="1"/>
  <c r="AM16" i="2" s="1"/>
  <c r="AO16" i="2" s="1"/>
  <c r="AQ16" i="2" s="1"/>
  <c r="AS16" i="2" s="1"/>
  <c r="AU16" i="2" s="1"/>
  <c r="AW16" i="2" s="1"/>
  <c r="AY16" i="2" s="1"/>
  <c r="BA16" i="2" s="1"/>
  <c r="BC16" i="2" s="1"/>
  <c r="BE16" i="2" s="1"/>
  <c r="BG16" i="2" s="1"/>
  <c r="BI16" i="2" s="1"/>
  <c r="BK16" i="2" s="1"/>
  <c r="BM16" i="2" s="1"/>
  <c r="BO16" i="2" s="1"/>
  <c r="G34" i="1"/>
  <c r="I34" i="1" s="1"/>
  <c r="K34" i="1" s="1"/>
  <c r="M34" i="1" s="1"/>
  <c r="O34" i="1" s="1"/>
  <c r="Q34" i="1" s="1"/>
  <c r="S34" i="1" s="1"/>
  <c r="U34" i="1" s="1"/>
  <c r="D34" i="2" s="1"/>
  <c r="E34" i="2" s="1"/>
  <c r="G34" i="2" s="1"/>
  <c r="I34" i="2" s="1"/>
  <c r="K34" i="2" s="1"/>
  <c r="M34" i="2" s="1"/>
  <c r="O34" i="2" s="1"/>
  <c r="Q34" i="2" s="1"/>
  <c r="S34" i="2" s="1"/>
  <c r="U34" i="2" s="1"/>
  <c r="W34" i="2" s="1"/>
  <c r="Y34" i="2" s="1"/>
  <c r="AA34" i="2" s="1"/>
  <c r="AC34" i="2" s="1"/>
  <c r="AE34" i="2" s="1"/>
  <c r="AG34" i="2" s="1"/>
  <c r="AI34" i="2" s="1"/>
  <c r="AK34" i="2" s="1"/>
  <c r="AM34" i="2" s="1"/>
  <c r="AO34" i="2" s="1"/>
  <c r="AQ34" i="2" s="1"/>
  <c r="AS34" i="2" s="1"/>
  <c r="AU34" i="2" s="1"/>
  <c r="AW34" i="2" s="1"/>
  <c r="AY34" i="2" s="1"/>
  <c r="BA34" i="2" s="1"/>
  <c r="BC34" i="2" s="1"/>
  <c r="BE34" i="2" s="1"/>
  <c r="BG34" i="2" s="1"/>
  <c r="BI34" i="2" s="1"/>
  <c r="BK34" i="2" s="1"/>
  <c r="BM34" i="2" s="1"/>
  <c r="BO34" i="2" s="1"/>
  <c r="G13" i="1"/>
  <c r="I13" i="1" s="1"/>
  <c r="K13" i="1" s="1"/>
  <c r="M13" i="1" s="1"/>
  <c r="O13" i="1" s="1"/>
  <c r="Q13" i="1" s="1"/>
  <c r="S13" i="1" s="1"/>
  <c r="U13" i="1" s="1"/>
  <c r="D13" i="2" s="1"/>
  <c r="E13" i="2" s="1"/>
  <c r="G13" i="2" s="1"/>
  <c r="I13" i="2" s="1"/>
  <c r="K13" i="2" s="1"/>
  <c r="M13" i="2" s="1"/>
  <c r="O13" i="2" s="1"/>
  <c r="Q13" i="2" s="1"/>
  <c r="S13" i="2" s="1"/>
  <c r="U13" i="2" s="1"/>
  <c r="W13" i="2" s="1"/>
  <c r="Y13" i="2" s="1"/>
  <c r="AA13" i="2" s="1"/>
  <c r="AC13" i="2" s="1"/>
  <c r="AE13" i="2" s="1"/>
  <c r="AG13" i="2" s="1"/>
  <c r="AI13" i="2" s="1"/>
  <c r="AK13" i="2" s="1"/>
  <c r="AM13" i="2" s="1"/>
  <c r="AO13" i="2" s="1"/>
  <c r="AQ13" i="2" s="1"/>
  <c r="AS13" i="2" s="1"/>
  <c r="AU13" i="2" s="1"/>
  <c r="AW13" i="2" s="1"/>
  <c r="AY13" i="2" s="1"/>
  <c r="BA13" i="2" s="1"/>
  <c r="BC13" i="2" s="1"/>
  <c r="BE13" i="2" s="1"/>
  <c r="BG13" i="2" s="1"/>
  <c r="BI13" i="2" s="1"/>
  <c r="BK13" i="2" s="1"/>
  <c r="BM13" i="2" s="1"/>
  <c r="BO13" i="2" s="1"/>
  <c r="G14" i="1"/>
  <c r="I14" i="1" s="1"/>
  <c r="K14" i="1" s="1"/>
  <c r="M14" i="1" s="1"/>
  <c r="O14" i="1" s="1"/>
  <c r="Q14" i="1" s="1"/>
  <c r="S14" i="1" s="1"/>
  <c r="U14" i="1" s="1"/>
  <c r="D14" i="2" s="1"/>
  <c r="E14" i="2" s="1"/>
  <c r="G14" i="2" s="1"/>
  <c r="I14" i="2" s="1"/>
  <c r="K14" i="2" s="1"/>
  <c r="M14" i="2" s="1"/>
  <c r="O14" i="2" s="1"/>
  <c r="Q14" i="2" s="1"/>
  <c r="S14" i="2" s="1"/>
  <c r="U14" i="2" s="1"/>
  <c r="W14" i="2" s="1"/>
  <c r="Y14" i="2" s="1"/>
  <c r="AA14" i="2" s="1"/>
  <c r="AC14" i="2" s="1"/>
  <c r="AE14" i="2" s="1"/>
  <c r="AG14" i="2" s="1"/>
  <c r="AI14" i="2" s="1"/>
  <c r="AK14" i="2" s="1"/>
  <c r="AM14" i="2" s="1"/>
  <c r="AO14" i="2" s="1"/>
  <c r="AQ14" i="2" s="1"/>
  <c r="AS14" i="2" s="1"/>
  <c r="AU14" i="2" s="1"/>
  <c r="AW14" i="2" s="1"/>
  <c r="AY14" i="2" s="1"/>
  <c r="BA14" i="2" s="1"/>
  <c r="BC14" i="2" s="1"/>
  <c r="BE14" i="2" s="1"/>
  <c r="BG14" i="2" s="1"/>
  <c r="BI14" i="2" s="1"/>
  <c r="BK14" i="2" s="1"/>
  <c r="BM14" i="2" s="1"/>
  <c r="BO14" i="2" s="1"/>
  <c r="G32" i="1"/>
  <c r="I32" i="1" s="1"/>
  <c r="K32" i="1" s="1"/>
  <c r="M32" i="1" s="1"/>
  <c r="O32" i="1" s="1"/>
  <c r="Q32" i="1" s="1"/>
  <c r="S32" i="1" s="1"/>
  <c r="U32" i="1" s="1"/>
  <c r="D32" i="2" s="1"/>
  <c r="E32" i="2" s="1"/>
  <c r="G32" i="2" s="1"/>
  <c r="I32" i="2" s="1"/>
  <c r="K32" i="2" s="1"/>
  <c r="M32" i="2" s="1"/>
  <c r="O32" i="2" s="1"/>
  <c r="Q32" i="2" s="1"/>
  <c r="S32" i="2" s="1"/>
  <c r="U32" i="2" s="1"/>
  <c r="W32" i="2" s="1"/>
  <c r="Y32" i="2" s="1"/>
  <c r="AA32" i="2" s="1"/>
  <c r="AC32" i="2" s="1"/>
  <c r="AE32" i="2" s="1"/>
  <c r="AG32" i="2" s="1"/>
  <c r="AI32" i="2" s="1"/>
  <c r="AK32" i="2" s="1"/>
  <c r="AM32" i="2" s="1"/>
  <c r="AO32" i="2" s="1"/>
  <c r="AQ32" i="2" s="1"/>
  <c r="AS32" i="2" s="1"/>
  <c r="AU32" i="2" s="1"/>
  <c r="AW32" i="2" s="1"/>
  <c r="AY32" i="2" s="1"/>
  <c r="BA32" i="2" s="1"/>
  <c r="BC32" i="2" s="1"/>
  <c r="BE32" i="2" s="1"/>
  <c r="BG32" i="2" s="1"/>
  <c r="BI32" i="2" s="1"/>
  <c r="BK32" i="2" s="1"/>
  <c r="BM32" i="2" s="1"/>
  <c r="BO32" i="2" s="1"/>
  <c r="H31" i="3"/>
  <c r="G31" i="1"/>
  <c r="I31" i="1" s="1"/>
  <c r="K31" i="1" s="1"/>
  <c r="M31" i="1" s="1"/>
  <c r="O31" i="1" s="1"/>
  <c r="G15" i="1"/>
  <c r="I15" i="1" s="1"/>
  <c r="K15" i="1" s="1"/>
  <c r="M15" i="1" s="1"/>
  <c r="O15" i="1" s="1"/>
  <c r="Q15" i="1" s="1"/>
  <c r="S15" i="1" s="1"/>
  <c r="U15" i="1" s="1"/>
  <c r="D15" i="2" s="1"/>
  <c r="E15" i="2" s="1"/>
  <c r="G15" i="2" s="1"/>
  <c r="I15" i="2" s="1"/>
  <c r="K15" i="2" s="1"/>
  <c r="M15" i="2" s="1"/>
  <c r="O15" i="2" s="1"/>
  <c r="Q15" i="2" s="1"/>
  <c r="S15" i="2" s="1"/>
  <c r="U15" i="2" s="1"/>
  <c r="W15" i="2" s="1"/>
  <c r="Y15" i="2" s="1"/>
  <c r="AA15" i="2" s="1"/>
  <c r="AC15" i="2" s="1"/>
  <c r="AE15" i="2" s="1"/>
  <c r="AG15" i="2" s="1"/>
  <c r="AI15" i="2" s="1"/>
  <c r="AK15" i="2" s="1"/>
  <c r="AM15" i="2" s="1"/>
  <c r="AO15" i="2" s="1"/>
  <c r="AQ15" i="2" s="1"/>
  <c r="AS15" i="2" s="1"/>
  <c r="AU15" i="2" s="1"/>
  <c r="AW15" i="2" s="1"/>
  <c r="AY15" i="2" s="1"/>
  <c r="BA15" i="2" s="1"/>
  <c r="BC15" i="2" s="1"/>
  <c r="BE15" i="2" s="1"/>
  <c r="BG15" i="2" s="1"/>
  <c r="BI15" i="2" s="1"/>
  <c r="BK15" i="2" s="1"/>
  <c r="BM15" i="2" s="1"/>
  <c r="BO15" i="2" s="1"/>
  <c r="H39" i="3"/>
  <c r="G39" i="1"/>
  <c r="I39" i="1" s="1"/>
  <c r="K39" i="1" s="1"/>
  <c r="M39" i="1" s="1"/>
  <c r="O39" i="1" s="1"/>
  <c r="Q39" i="1" s="1"/>
  <c r="S39" i="1" s="1"/>
  <c r="U39" i="1" s="1"/>
  <c r="D39" i="2" s="1"/>
  <c r="E39" i="2" s="1"/>
  <c r="G39" i="2" s="1"/>
  <c r="I39" i="2" s="1"/>
  <c r="K39" i="2" s="1"/>
  <c r="M39" i="2" s="1"/>
  <c r="O39" i="2" s="1"/>
  <c r="Q39" i="2" s="1"/>
  <c r="S39" i="2" s="1"/>
  <c r="U39" i="2" s="1"/>
  <c r="W39" i="2" s="1"/>
  <c r="Y39" i="2" s="1"/>
  <c r="AA39" i="2" s="1"/>
  <c r="AC39" i="2" s="1"/>
  <c r="AE39" i="2" s="1"/>
  <c r="AG39" i="2" s="1"/>
  <c r="AI39" i="2" s="1"/>
  <c r="AK39" i="2" s="1"/>
  <c r="AM39" i="2" s="1"/>
  <c r="AO39" i="2" s="1"/>
  <c r="AQ39" i="2" s="1"/>
  <c r="AS39" i="2" s="1"/>
  <c r="AU39" i="2" s="1"/>
  <c r="AW39" i="2" s="1"/>
  <c r="AY39" i="2" s="1"/>
  <c r="BA39" i="2" s="1"/>
  <c r="BC39" i="2" s="1"/>
  <c r="BE39" i="2" s="1"/>
  <c r="BG39" i="2" s="1"/>
  <c r="BI39" i="2" s="1"/>
  <c r="BK39" i="2" s="1"/>
  <c r="BM39" i="2" s="1"/>
  <c r="BO39" i="2" s="1"/>
  <c r="G37" i="1"/>
  <c r="I37" i="1" s="1"/>
  <c r="K37" i="1" s="1"/>
  <c r="M37" i="1" s="1"/>
  <c r="O37" i="1" s="1"/>
  <c r="Q37" i="1" s="1"/>
  <c r="S37" i="1" s="1"/>
  <c r="U37" i="1" s="1"/>
  <c r="D37" i="2" s="1"/>
  <c r="E37" i="2" s="1"/>
  <c r="G37" i="2" s="1"/>
  <c r="I37" i="2" s="1"/>
  <c r="K37" i="2" s="1"/>
  <c r="M37" i="2" s="1"/>
  <c r="O37" i="2" s="1"/>
  <c r="Q37" i="2" s="1"/>
  <c r="S37" i="2" s="1"/>
  <c r="U37" i="2" s="1"/>
  <c r="W37" i="2" s="1"/>
  <c r="Y37" i="2" s="1"/>
  <c r="AA37" i="2" s="1"/>
  <c r="AC37" i="2" s="1"/>
  <c r="AE37" i="2" s="1"/>
  <c r="AG37" i="2" s="1"/>
  <c r="AI37" i="2" s="1"/>
  <c r="AK37" i="2" s="1"/>
  <c r="AM37" i="2" s="1"/>
  <c r="AO37" i="2" s="1"/>
  <c r="AQ37" i="2" s="1"/>
  <c r="AS37" i="2" s="1"/>
  <c r="AU37" i="2" s="1"/>
  <c r="AW37" i="2" s="1"/>
  <c r="AY37" i="2" s="1"/>
  <c r="BA37" i="2" s="1"/>
  <c r="BC37" i="2" s="1"/>
  <c r="BE37" i="2" s="1"/>
  <c r="BG37" i="2" s="1"/>
  <c r="BI37" i="2" s="1"/>
  <c r="BK37" i="2" s="1"/>
  <c r="BM37" i="2" s="1"/>
  <c r="BO37" i="2" s="1"/>
  <c r="G33" i="1"/>
  <c r="I33" i="1" s="1"/>
  <c r="K33" i="1" s="1"/>
  <c r="M33" i="1" s="1"/>
  <c r="O33" i="1" s="1"/>
  <c r="Q33" i="1" s="1"/>
  <c r="S33" i="1" s="1"/>
  <c r="U33" i="1" s="1"/>
  <c r="D33" i="2" s="1"/>
  <c r="E33" i="2" s="1"/>
  <c r="G33" i="2" s="1"/>
  <c r="I33" i="2" s="1"/>
  <c r="K33" i="2" s="1"/>
  <c r="M33" i="2" s="1"/>
  <c r="O33" i="2" s="1"/>
  <c r="Q33" i="2" s="1"/>
  <c r="S33" i="2" s="1"/>
  <c r="U33" i="2" s="1"/>
  <c r="W33" i="2" s="1"/>
  <c r="Y33" i="2" s="1"/>
  <c r="AA33" i="2" s="1"/>
  <c r="AC33" i="2" s="1"/>
  <c r="AE33" i="2" s="1"/>
  <c r="AG33" i="2" s="1"/>
  <c r="AI33" i="2" s="1"/>
  <c r="AK33" i="2" s="1"/>
  <c r="AM33" i="2" s="1"/>
  <c r="AO33" i="2" s="1"/>
  <c r="AQ33" i="2" s="1"/>
  <c r="AS33" i="2" s="1"/>
  <c r="AU33" i="2" s="1"/>
  <c r="AW33" i="2" s="1"/>
  <c r="AY33" i="2" s="1"/>
  <c r="BA33" i="2" s="1"/>
  <c r="BC33" i="2" s="1"/>
  <c r="BE33" i="2" s="1"/>
  <c r="BG33" i="2" s="1"/>
  <c r="BI33" i="2" s="1"/>
  <c r="BK33" i="2" s="1"/>
  <c r="BM33" i="2" s="1"/>
  <c r="BO33" i="2" s="1"/>
  <c r="G17" i="1"/>
  <c r="I17" i="1" s="1"/>
  <c r="K17" i="1" s="1"/>
  <c r="M17" i="1" s="1"/>
  <c r="O17" i="1" s="1"/>
  <c r="Q17" i="1" s="1"/>
  <c r="S17" i="1" s="1"/>
  <c r="U17" i="1" s="1"/>
  <c r="D17" i="2" s="1"/>
  <c r="E17" i="2" s="1"/>
  <c r="G17" i="2" s="1"/>
  <c r="I17" i="2" s="1"/>
  <c r="K17" i="2" s="1"/>
  <c r="M17" i="2" s="1"/>
  <c r="O17" i="2" s="1"/>
  <c r="Q17" i="2" s="1"/>
  <c r="S17" i="2" s="1"/>
  <c r="U17" i="2" s="1"/>
  <c r="W17" i="2" s="1"/>
  <c r="Y17" i="2" s="1"/>
  <c r="AA17" i="2" s="1"/>
  <c r="AC17" i="2" s="1"/>
  <c r="AE17" i="2" s="1"/>
  <c r="AG17" i="2" s="1"/>
  <c r="AI17" i="2" s="1"/>
  <c r="AK17" i="2" s="1"/>
  <c r="AM17" i="2" s="1"/>
  <c r="AO17" i="2" s="1"/>
  <c r="AQ17" i="2" s="1"/>
  <c r="AS17" i="2" s="1"/>
  <c r="AU17" i="2" s="1"/>
  <c r="AW17" i="2" s="1"/>
  <c r="AY17" i="2" s="1"/>
  <c r="BA17" i="2" s="1"/>
  <c r="BC17" i="2" s="1"/>
  <c r="BE17" i="2" s="1"/>
  <c r="BG17" i="2" s="1"/>
  <c r="BI17" i="2" s="1"/>
  <c r="BK17" i="2" s="1"/>
  <c r="BM17" i="2" s="1"/>
  <c r="BO17" i="2" s="1"/>
  <c r="H35" i="3"/>
  <c r="G35" i="1"/>
  <c r="I35" i="1" s="1"/>
  <c r="K35" i="1" s="1"/>
  <c r="M35" i="1" s="1"/>
  <c r="O35" i="1" s="1"/>
  <c r="H42" i="3"/>
  <c r="G42" i="1"/>
  <c r="I42" i="1" s="1"/>
  <c r="K42" i="1" s="1"/>
  <c r="M42" i="1" s="1"/>
  <c r="O42" i="1" s="1"/>
  <c r="Q42" i="1" s="1"/>
  <c r="S42" i="1" s="1"/>
  <c r="U42" i="1" s="1"/>
  <c r="D42" i="2" s="1"/>
  <c r="E42" i="2" s="1"/>
  <c r="G42" i="2" s="1"/>
  <c r="I42" i="2" s="1"/>
  <c r="K42" i="2" s="1"/>
  <c r="M42" i="2" s="1"/>
  <c r="O42" i="2" s="1"/>
  <c r="Q42" i="2" s="1"/>
  <c r="S42" i="2" s="1"/>
  <c r="U42" i="2" s="1"/>
  <c r="W42" i="2" s="1"/>
  <c r="Y42" i="2" s="1"/>
  <c r="AA42" i="2" s="1"/>
  <c r="AC42" i="2" s="1"/>
  <c r="AE42" i="2" s="1"/>
  <c r="AG42" i="2" s="1"/>
  <c r="AI42" i="2" s="1"/>
  <c r="AK42" i="2" s="1"/>
  <c r="AM42" i="2" s="1"/>
  <c r="AO42" i="2" s="1"/>
  <c r="AQ42" i="2" s="1"/>
  <c r="AS42" i="2" s="1"/>
  <c r="AU42" i="2" s="1"/>
  <c r="AW42" i="2" s="1"/>
  <c r="AY42" i="2" s="1"/>
  <c r="BA42" i="2" s="1"/>
  <c r="BC42" i="2" s="1"/>
  <c r="BE42" i="2" s="1"/>
  <c r="BG42" i="2" s="1"/>
  <c r="BI42" i="2" s="1"/>
  <c r="BK42" i="2" s="1"/>
  <c r="BM42" i="2" s="1"/>
  <c r="BO42" i="2" s="1"/>
  <c r="G40" i="1"/>
  <c r="I40" i="1" s="1"/>
  <c r="K40" i="1" s="1"/>
  <c r="M40" i="1" s="1"/>
  <c r="O40" i="1" s="1"/>
  <c r="Q40" i="1" s="1"/>
  <c r="S40" i="1" s="1"/>
  <c r="U40" i="1" s="1"/>
  <c r="D40" i="2" s="1"/>
  <c r="E40" i="2" s="1"/>
  <c r="G40" i="2" s="1"/>
  <c r="I40" i="2" s="1"/>
  <c r="K40" i="2" s="1"/>
  <c r="M40" i="2" s="1"/>
  <c r="O40" i="2" s="1"/>
  <c r="Q40" i="2" s="1"/>
  <c r="S40" i="2" s="1"/>
  <c r="U40" i="2" s="1"/>
  <c r="W40" i="2" s="1"/>
  <c r="Y40" i="2" s="1"/>
  <c r="AA40" i="2" s="1"/>
  <c r="AC40" i="2" s="1"/>
  <c r="AE40" i="2" s="1"/>
  <c r="AG40" i="2" s="1"/>
  <c r="AI40" i="2" s="1"/>
  <c r="AK40" i="2" s="1"/>
  <c r="AM40" i="2" s="1"/>
  <c r="AO40" i="2" s="1"/>
  <c r="AQ40" i="2" s="1"/>
  <c r="AS40" i="2" s="1"/>
  <c r="AU40" i="2" s="1"/>
  <c r="AW40" i="2" s="1"/>
  <c r="AY40" i="2" s="1"/>
  <c r="BA40" i="2" s="1"/>
  <c r="BC40" i="2" s="1"/>
  <c r="BE40" i="2" s="1"/>
  <c r="BG40" i="2" s="1"/>
  <c r="BI40" i="2" s="1"/>
  <c r="BK40" i="2" s="1"/>
  <c r="BM40" i="2" s="1"/>
  <c r="BO40" i="2" s="1"/>
  <c r="H19" i="3"/>
  <c r="G19" i="1"/>
  <c r="I19" i="1" s="1"/>
  <c r="K19" i="1" s="1"/>
  <c r="M19" i="1" s="1"/>
  <c r="O19" i="1" s="1"/>
  <c r="G38" i="1"/>
  <c r="I38" i="1" s="1"/>
  <c r="K38" i="1" s="1"/>
  <c r="M38" i="1" s="1"/>
  <c r="O38" i="1" s="1"/>
  <c r="Q38" i="1" s="1"/>
  <c r="S38" i="1" s="1"/>
  <c r="U38" i="1" s="1"/>
  <c r="D38" i="2" s="1"/>
  <c r="E38" i="2" s="1"/>
  <c r="G38" i="2" s="1"/>
  <c r="I38" i="2" s="1"/>
  <c r="K38" i="2" s="1"/>
  <c r="M38" i="2" s="1"/>
  <c r="O38" i="2" s="1"/>
  <c r="Q38" i="2" s="1"/>
  <c r="S38" i="2" s="1"/>
  <c r="U38" i="2" s="1"/>
  <c r="W38" i="2" s="1"/>
  <c r="Y38" i="2" s="1"/>
  <c r="AA38" i="2" s="1"/>
  <c r="AC38" i="2" s="1"/>
  <c r="AE38" i="2" s="1"/>
  <c r="AG38" i="2" s="1"/>
  <c r="AI38" i="2" s="1"/>
  <c r="AK38" i="2" s="1"/>
  <c r="AM38" i="2" s="1"/>
  <c r="AO38" i="2" s="1"/>
  <c r="AQ38" i="2" s="1"/>
  <c r="AS38" i="2" s="1"/>
  <c r="AU38" i="2" s="1"/>
  <c r="AW38" i="2" s="1"/>
  <c r="AY38" i="2" s="1"/>
  <c r="BA38" i="2" s="1"/>
  <c r="BC38" i="2" s="1"/>
  <c r="BE38" i="2" s="1"/>
  <c r="BG38" i="2" s="1"/>
  <c r="BI38" i="2" s="1"/>
  <c r="BK38" i="2" s="1"/>
  <c r="BM38" i="2" s="1"/>
  <c r="BO38" i="2" s="1"/>
  <c r="G22" i="1"/>
  <c r="I22" i="1" s="1"/>
  <c r="K22" i="1" s="1"/>
  <c r="M22" i="1" s="1"/>
  <c r="O22" i="1" s="1"/>
  <c r="G18" i="1"/>
  <c r="I18" i="1" s="1"/>
  <c r="K18" i="1" s="1"/>
  <c r="M18" i="1" s="1"/>
  <c r="O18" i="1" s="1"/>
  <c r="Q18" i="1" s="1"/>
  <c r="S18" i="1" s="1"/>
  <c r="U18" i="1" s="1"/>
  <c r="D18" i="2" s="1"/>
  <c r="E18" i="2" s="1"/>
  <c r="G18" i="2" s="1"/>
  <c r="I18" i="2" s="1"/>
  <c r="K18" i="2" s="1"/>
  <c r="M18" i="2" s="1"/>
  <c r="O18" i="2" s="1"/>
  <c r="Q18" i="2" s="1"/>
  <c r="S18" i="2" s="1"/>
  <c r="U18" i="2" s="1"/>
  <c r="W18" i="2" s="1"/>
  <c r="Y18" i="2" s="1"/>
  <c r="AA18" i="2" s="1"/>
  <c r="AC18" i="2" s="1"/>
  <c r="AE18" i="2" s="1"/>
  <c r="AG18" i="2" s="1"/>
  <c r="AI18" i="2" s="1"/>
  <c r="AK18" i="2" s="1"/>
  <c r="AM18" i="2" s="1"/>
  <c r="AO18" i="2" s="1"/>
  <c r="AQ18" i="2" s="1"/>
  <c r="AS18" i="2" s="1"/>
  <c r="AU18" i="2" s="1"/>
  <c r="AW18" i="2" s="1"/>
  <c r="AY18" i="2" s="1"/>
  <c r="BA18" i="2" s="1"/>
  <c r="BC18" i="2" s="1"/>
  <c r="BE18" i="2" s="1"/>
  <c r="BG18" i="2" s="1"/>
  <c r="BI18" i="2" s="1"/>
  <c r="BK18" i="2" s="1"/>
  <c r="BM18" i="2" s="1"/>
  <c r="BO18" i="2" s="1"/>
  <c r="G41" i="1"/>
  <c r="I41" i="1" s="1"/>
  <c r="K41" i="1" s="1"/>
  <c r="M41" i="1" s="1"/>
  <c r="O41" i="1" s="1"/>
  <c r="Q41" i="1" s="1"/>
  <c r="S41" i="1" s="1"/>
  <c r="U41" i="1" s="1"/>
  <c r="D41" i="2" s="1"/>
  <c r="E41" i="2" s="1"/>
  <c r="G41" i="2" s="1"/>
  <c r="I41" i="2" s="1"/>
  <c r="K41" i="2" s="1"/>
  <c r="M41" i="2" s="1"/>
  <c r="O41" i="2" s="1"/>
  <c r="Q41" i="2" s="1"/>
  <c r="S41" i="2" s="1"/>
  <c r="U41" i="2" s="1"/>
  <c r="W41" i="2" s="1"/>
  <c r="Y41" i="2" s="1"/>
  <c r="AA41" i="2" s="1"/>
  <c r="AC41" i="2" s="1"/>
  <c r="AE41" i="2" s="1"/>
  <c r="AG41" i="2" s="1"/>
  <c r="AI41" i="2" s="1"/>
  <c r="AK41" i="2" s="1"/>
  <c r="AM41" i="2" s="1"/>
  <c r="AO41" i="2" s="1"/>
  <c r="AQ41" i="2" s="1"/>
  <c r="AS41" i="2" s="1"/>
  <c r="AU41" i="2" s="1"/>
  <c r="AW41" i="2" s="1"/>
  <c r="AY41" i="2" s="1"/>
  <c r="BA41" i="2" s="1"/>
  <c r="BC41" i="2" s="1"/>
  <c r="BE41" i="2" s="1"/>
  <c r="BG41" i="2" s="1"/>
  <c r="BI41" i="2" s="1"/>
  <c r="BK41" i="2" s="1"/>
  <c r="BM41" i="2" s="1"/>
  <c r="BO41" i="2" s="1"/>
  <c r="H23" i="3"/>
  <c r="G23" i="1"/>
  <c r="I23" i="1" s="1"/>
  <c r="K23" i="1" s="1"/>
  <c r="M23" i="1" s="1"/>
  <c r="O23" i="1" s="1"/>
  <c r="G20" i="1"/>
  <c r="I20" i="1" s="1"/>
  <c r="K20" i="1" s="1"/>
  <c r="M20" i="1" s="1"/>
  <c r="O20" i="1" s="1"/>
  <c r="Q20" i="1" s="1"/>
  <c r="S20" i="1" s="1"/>
  <c r="U20" i="1" s="1"/>
  <c r="D20" i="2" s="1"/>
  <c r="E20" i="2" s="1"/>
  <c r="G20" i="2" s="1"/>
  <c r="I20" i="2" s="1"/>
  <c r="K20" i="2" s="1"/>
  <c r="M20" i="2" s="1"/>
  <c r="O20" i="2" s="1"/>
  <c r="Q20" i="2" s="1"/>
  <c r="S20" i="2" s="1"/>
  <c r="U20" i="2" s="1"/>
  <c r="W20" i="2" s="1"/>
  <c r="Y20" i="2" s="1"/>
  <c r="AA20" i="2" s="1"/>
  <c r="AC20" i="2" s="1"/>
  <c r="AE20" i="2" s="1"/>
  <c r="AG20" i="2" s="1"/>
  <c r="AI20" i="2" s="1"/>
  <c r="AK20" i="2" s="1"/>
  <c r="AM20" i="2" s="1"/>
  <c r="AO20" i="2" s="1"/>
  <c r="AQ20" i="2" s="1"/>
  <c r="AS20" i="2" s="1"/>
  <c r="AU20" i="2" s="1"/>
  <c r="AW20" i="2" s="1"/>
  <c r="AY20" i="2" s="1"/>
  <c r="BA20" i="2" s="1"/>
  <c r="BC20" i="2" s="1"/>
  <c r="BE20" i="2" s="1"/>
  <c r="BG20" i="2" s="1"/>
  <c r="BI20" i="2" s="1"/>
  <c r="BK20" i="2" s="1"/>
  <c r="BM20" i="2" s="1"/>
  <c r="BO20" i="2" s="1"/>
  <c r="G36" i="1"/>
  <c r="I36" i="1" s="1"/>
  <c r="K36" i="1" s="1"/>
  <c r="M36" i="1" s="1"/>
  <c r="O36" i="1" s="1"/>
  <c r="Q36" i="1" s="1"/>
  <c r="S36" i="1" s="1"/>
  <c r="U36" i="1" s="1"/>
  <c r="D36" i="2" s="1"/>
  <c r="E36" i="2" s="1"/>
  <c r="G36" i="2" s="1"/>
  <c r="I36" i="2" s="1"/>
  <c r="K36" i="2" s="1"/>
  <c r="M36" i="2" s="1"/>
  <c r="O36" i="2" s="1"/>
  <c r="Q36" i="2" s="1"/>
  <c r="S36" i="2" s="1"/>
  <c r="U36" i="2" s="1"/>
  <c r="W36" i="2" s="1"/>
  <c r="Y36" i="2" s="1"/>
  <c r="AA36" i="2" s="1"/>
  <c r="AC36" i="2" s="1"/>
  <c r="AE36" i="2" s="1"/>
  <c r="AG36" i="2" s="1"/>
  <c r="AI36" i="2" s="1"/>
  <c r="AK36" i="2" s="1"/>
  <c r="AM36" i="2" s="1"/>
  <c r="AO36" i="2" s="1"/>
  <c r="AQ36" i="2" s="1"/>
  <c r="AS36" i="2" s="1"/>
  <c r="AU36" i="2" s="1"/>
  <c r="AW36" i="2" s="1"/>
  <c r="AY36" i="2" s="1"/>
  <c r="BA36" i="2" s="1"/>
  <c r="BC36" i="2" s="1"/>
  <c r="BE36" i="2" s="1"/>
  <c r="BG36" i="2" s="1"/>
  <c r="BI36" i="2" s="1"/>
  <c r="BK36" i="2" s="1"/>
  <c r="BM36" i="2" s="1"/>
  <c r="BO36" i="2" s="1"/>
  <c r="G21" i="1"/>
  <c r="I21" i="1" s="1"/>
  <c r="K21" i="1" s="1"/>
  <c r="M21" i="1" s="1"/>
  <c r="O21" i="1" s="1"/>
  <c r="Q21" i="1" s="1"/>
  <c r="S21" i="1" s="1"/>
  <c r="U21" i="1" s="1"/>
  <c r="D21" i="2" s="1"/>
  <c r="E21" i="2" s="1"/>
  <c r="G21" i="2" s="1"/>
  <c r="I21" i="2" s="1"/>
  <c r="K21" i="2" s="1"/>
  <c r="M21" i="2" s="1"/>
  <c r="O21" i="2" s="1"/>
  <c r="Q21" i="2" s="1"/>
  <c r="S21" i="2" s="1"/>
  <c r="U21" i="2" s="1"/>
  <c r="W21" i="2" s="1"/>
  <c r="Y21" i="2" s="1"/>
  <c r="AA21" i="2" s="1"/>
  <c r="AC21" i="2" s="1"/>
  <c r="AE21" i="2" s="1"/>
  <c r="AG21" i="2" s="1"/>
  <c r="AI21" i="2" s="1"/>
  <c r="AK21" i="2" s="1"/>
  <c r="AM21" i="2" s="1"/>
  <c r="AO21" i="2" s="1"/>
  <c r="AQ21" i="2" s="1"/>
  <c r="AS21" i="2" s="1"/>
  <c r="AU21" i="2" s="1"/>
  <c r="AW21" i="2" s="1"/>
  <c r="AY21" i="2" s="1"/>
  <c r="BA21" i="2" s="1"/>
  <c r="BC21" i="2" s="1"/>
  <c r="BE21" i="2" s="1"/>
  <c r="BG21" i="2" s="1"/>
  <c r="BI21" i="2" s="1"/>
  <c r="BK21" i="2" s="1"/>
  <c r="BM21" i="2" s="1"/>
  <c r="BO21" i="2" s="1"/>
  <c r="G27" i="1"/>
  <c r="I27" i="1" s="1"/>
  <c r="K27" i="1" s="1"/>
  <c r="M27" i="1" s="1"/>
  <c r="O27" i="1" s="1"/>
  <c r="G48" i="1"/>
  <c r="I48" i="1" s="1"/>
  <c r="K48" i="1" s="1"/>
  <c r="M48" i="1" s="1"/>
  <c r="O48" i="1" s="1"/>
  <c r="Q48" i="1" s="1"/>
  <c r="S48" i="1" s="1"/>
  <c r="U48" i="1" s="1"/>
  <c r="D48" i="2" s="1"/>
  <c r="E48" i="2" s="1"/>
  <c r="G48" i="2" s="1"/>
  <c r="I48" i="2" s="1"/>
  <c r="K48" i="2" s="1"/>
  <c r="M48" i="2" s="1"/>
  <c r="O48" i="2" s="1"/>
  <c r="Q48" i="2" s="1"/>
  <c r="S48" i="2" s="1"/>
  <c r="U48" i="2" s="1"/>
  <c r="W48" i="2" s="1"/>
  <c r="Y48" i="2" s="1"/>
  <c r="AA48" i="2" s="1"/>
  <c r="AC48" i="2" s="1"/>
  <c r="AE48" i="2" s="1"/>
  <c r="AG48" i="2" s="1"/>
  <c r="AI48" i="2" s="1"/>
  <c r="AK48" i="2" s="1"/>
  <c r="AM48" i="2" s="1"/>
  <c r="AO48" i="2" s="1"/>
  <c r="AQ48" i="2" s="1"/>
  <c r="AS48" i="2" s="1"/>
  <c r="AU48" i="2" s="1"/>
  <c r="AW48" i="2" s="1"/>
  <c r="AY48" i="2" s="1"/>
  <c r="BA48" i="2" s="1"/>
  <c r="BC48" i="2" s="1"/>
  <c r="BE48" i="2" s="1"/>
  <c r="BG48" i="2" s="1"/>
  <c r="BI48" i="2" s="1"/>
  <c r="BK48" i="2" s="1"/>
  <c r="BM48" i="2" s="1"/>
  <c r="BO48" i="2" s="1"/>
  <c r="G44" i="1"/>
  <c r="I44" i="1" s="1"/>
  <c r="K44" i="1" s="1"/>
  <c r="M44" i="1" s="1"/>
  <c r="O44" i="1" s="1"/>
  <c r="Q44" i="1" s="1"/>
  <c r="S44" i="1" s="1"/>
  <c r="U44" i="1" s="1"/>
  <c r="D44" i="2" s="1"/>
  <c r="E44" i="2" s="1"/>
  <c r="G44" i="2" s="1"/>
  <c r="I44" i="2" s="1"/>
  <c r="K44" i="2" s="1"/>
  <c r="M44" i="2" s="1"/>
  <c r="O44" i="2" s="1"/>
  <c r="Q44" i="2" s="1"/>
  <c r="S44" i="2" s="1"/>
  <c r="U44" i="2" s="1"/>
  <c r="W44" i="2" s="1"/>
  <c r="Y44" i="2" s="1"/>
  <c r="AA44" i="2" s="1"/>
  <c r="AC44" i="2" s="1"/>
  <c r="AE44" i="2" s="1"/>
  <c r="AG44" i="2" s="1"/>
  <c r="AI44" i="2" s="1"/>
  <c r="AK44" i="2" s="1"/>
  <c r="AM44" i="2" s="1"/>
  <c r="AO44" i="2" s="1"/>
  <c r="AQ44" i="2" s="1"/>
  <c r="AS44" i="2" s="1"/>
  <c r="AU44" i="2" s="1"/>
  <c r="AW44" i="2" s="1"/>
  <c r="AY44" i="2" s="1"/>
  <c r="BA44" i="2" s="1"/>
  <c r="BC44" i="2" s="1"/>
  <c r="BE44" i="2" s="1"/>
  <c r="BG44" i="2" s="1"/>
  <c r="BI44" i="2" s="1"/>
  <c r="BK44" i="2" s="1"/>
  <c r="BM44" i="2" s="1"/>
  <c r="BO44" i="2" s="1"/>
  <c r="G25" i="1"/>
  <c r="I25" i="1" s="1"/>
  <c r="K25" i="1" s="1"/>
  <c r="M25" i="1" s="1"/>
  <c r="O25" i="1" s="1"/>
  <c r="Q25" i="1" s="1"/>
  <c r="S25" i="1" s="1"/>
  <c r="U25" i="1" s="1"/>
  <c r="D25" i="2" s="1"/>
  <c r="E25" i="2" s="1"/>
  <c r="G25" i="2" s="1"/>
  <c r="I25" i="2" s="1"/>
  <c r="K25" i="2" s="1"/>
  <c r="M25" i="2" s="1"/>
  <c r="O25" i="2" s="1"/>
  <c r="Q25" i="2" s="1"/>
  <c r="S25" i="2" s="1"/>
  <c r="U25" i="2" s="1"/>
  <c r="W25" i="2" s="1"/>
  <c r="Y25" i="2" s="1"/>
  <c r="AA25" i="2" s="1"/>
  <c r="AC25" i="2" s="1"/>
  <c r="AE25" i="2" s="1"/>
  <c r="AG25" i="2" s="1"/>
  <c r="AI25" i="2" s="1"/>
  <c r="AK25" i="2" s="1"/>
  <c r="AM25" i="2" s="1"/>
  <c r="AO25" i="2" s="1"/>
  <c r="AQ25" i="2" s="1"/>
  <c r="AS25" i="2" s="1"/>
  <c r="AU25" i="2" s="1"/>
  <c r="AW25" i="2" s="1"/>
  <c r="AY25" i="2" s="1"/>
  <c r="BA25" i="2" s="1"/>
  <c r="BC25" i="2" s="1"/>
  <c r="BE25" i="2" s="1"/>
  <c r="BG25" i="2" s="1"/>
  <c r="BI25" i="2" s="1"/>
  <c r="BK25" i="2" s="1"/>
  <c r="BM25" i="2" s="1"/>
  <c r="BO25" i="2" s="1"/>
  <c r="G24" i="1"/>
  <c r="I24" i="1" s="1"/>
  <c r="K24" i="1" s="1"/>
  <c r="M24" i="1" s="1"/>
  <c r="O24" i="1" s="1"/>
  <c r="Q24" i="1" s="1"/>
  <c r="S24" i="1" s="1"/>
  <c r="U24" i="1" s="1"/>
  <c r="D24" i="2" s="1"/>
  <c r="E24" i="2" s="1"/>
  <c r="G24" i="2" s="1"/>
  <c r="I24" i="2" s="1"/>
  <c r="K24" i="2" s="1"/>
  <c r="M24" i="2" s="1"/>
  <c r="O24" i="2" s="1"/>
  <c r="Q24" i="2" s="1"/>
  <c r="S24" i="2" s="1"/>
  <c r="U24" i="2" s="1"/>
  <c r="W24" i="2" s="1"/>
  <c r="Y24" i="2" s="1"/>
  <c r="AA24" i="2" s="1"/>
  <c r="AC24" i="2" s="1"/>
  <c r="AE24" i="2" s="1"/>
  <c r="AG24" i="2" s="1"/>
  <c r="AI24" i="2" s="1"/>
  <c r="AK24" i="2" s="1"/>
  <c r="AM24" i="2" s="1"/>
  <c r="AO24" i="2" s="1"/>
  <c r="AQ24" i="2" s="1"/>
  <c r="AS24" i="2" s="1"/>
  <c r="AU24" i="2" s="1"/>
  <c r="AW24" i="2" s="1"/>
  <c r="AY24" i="2" s="1"/>
  <c r="BA24" i="2" s="1"/>
  <c r="BC24" i="2" s="1"/>
  <c r="BE24" i="2" s="1"/>
  <c r="BG24" i="2" s="1"/>
  <c r="BI24" i="2" s="1"/>
  <c r="BK24" i="2" s="1"/>
  <c r="BM24" i="2" s="1"/>
  <c r="BO24" i="2" s="1"/>
  <c r="G45" i="1"/>
  <c r="I45" i="1" s="1"/>
  <c r="K45" i="1" s="1"/>
  <c r="M45" i="1" s="1"/>
  <c r="O45" i="1" s="1"/>
  <c r="Q45" i="1" s="1"/>
  <c r="S45" i="1" s="1"/>
  <c r="U45" i="1" s="1"/>
  <c r="D45" i="2" s="1"/>
  <c r="E45" i="2" s="1"/>
  <c r="G45" i="2" s="1"/>
  <c r="I45" i="2" s="1"/>
  <c r="K45" i="2" s="1"/>
  <c r="M45" i="2" s="1"/>
  <c r="O45" i="2" s="1"/>
  <c r="Q45" i="2" s="1"/>
  <c r="S45" i="2" s="1"/>
  <c r="U45" i="2" s="1"/>
  <c r="W45" i="2" s="1"/>
  <c r="Y45" i="2" s="1"/>
  <c r="AA45" i="2" s="1"/>
  <c r="AC45" i="2" s="1"/>
  <c r="AE45" i="2" s="1"/>
  <c r="AG45" i="2" s="1"/>
  <c r="AI45" i="2" s="1"/>
  <c r="AK45" i="2" s="1"/>
  <c r="AM45" i="2" s="1"/>
  <c r="AO45" i="2" s="1"/>
  <c r="AQ45" i="2" s="1"/>
  <c r="AS45" i="2" s="1"/>
  <c r="AU45" i="2" s="1"/>
  <c r="AW45" i="2" s="1"/>
  <c r="AY45" i="2" s="1"/>
  <c r="BA45" i="2" s="1"/>
  <c r="BC45" i="2" s="1"/>
  <c r="BE45" i="2" s="1"/>
  <c r="BG45" i="2" s="1"/>
  <c r="BI45" i="2" s="1"/>
  <c r="BK45" i="2" s="1"/>
  <c r="BM45" i="2" s="1"/>
  <c r="BO45" i="2" s="1"/>
  <c r="G46" i="1"/>
  <c r="I46" i="1" s="1"/>
  <c r="K46" i="1" s="1"/>
  <c r="M46" i="1" s="1"/>
  <c r="O46" i="1" s="1"/>
  <c r="Q46" i="1" s="1"/>
  <c r="S46" i="1" s="1"/>
  <c r="U46" i="1" s="1"/>
  <c r="D46" i="2" s="1"/>
  <c r="E46" i="2" s="1"/>
  <c r="G46" i="2" s="1"/>
  <c r="I46" i="2" s="1"/>
  <c r="K46" i="2" s="1"/>
  <c r="M46" i="2" s="1"/>
  <c r="O46" i="2" s="1"/>
  <c r="Q46" i="2" s="1"/>
  <c r="S46" i="2" s="1"/>
  <c r="U46" i="2" s="1"/>
  <c r="W46" i="2" s="1"/>
  <c r="Y46" i="2" s="1"/>
  <c r="AA46" i="2" s="1"/>
  <c r="AC46" i="2" s="1"/>
  <c r="AE46" i="2" s="1"/>
  <c r="AG46" i="2" s="1"/>
  <c r="AI46" i="2" s="1"/>
  <c r="AK46" i="2" s="1"/>
  <c r="AM46" i="2" s="1"/>
  <c r="AO46" i="2" s="1"/>
  <c r="AQ46" i="2" s="1"/>
  <c r="AS46" i="2" s="1"/>
  <c r="AU46" i="2" s="1"/>
  <c r="AW46" i="2" s="1"/>
  <c r="AY46" i="2" s="1"/>
  <c r="BA46" i="2" s="1"/>
  <c r="BC46" i="2" s="1"/>
  <c r="BE46" i="2" s="1"/>
  <c r="BG46" i="2" s="1"/>
  <c r="BI46" i="2" s="1"/>
  <c r="BK46" i="2" s="1"/>
  <c r="BM46" i="2" s="1"/>
  <c r="BO46" i="2" s="1"/>
  <c r="H47" i="3"/>
  <c r="G47" i="1"/>
  <c r="I47" i="1" s="1"/>
  <c r="K47" i="1" s="1"/>
  <c r="M47" i="1" s="1"/>
  <c r="O47" i="1" s="1"/>
  <c r="Q47" i="1" s="1"/>
  <c r="S47" i="1" s="1"/>
  <c r="U47" i="1" s="1"/>
  <c r="D47" i="2" s="1"/>
  <c r="E47" i="2" s="1"/>
  <c r="G47" i="2" s="1"/>
  <c r="I47" i="2" s="1"/>
  <c r="K47" i="2" s="1"/>
  <c r="M47" i="2" s="1"/>
  <c r="O47" i="2" s="1"/>
  <c r="Q47" i="2" s="1"/>
  <c r="S47" i="2" s="1"/>
  <c r="U47" i="2" s="1"/>
  <c r="W47" i="2" s="1"/>
  <c r="Y47" i="2" s="1"/>
  <c r="AA47" i="2" s="1"/>
  <c r="AC47" i="2" s="1"/>
  <c r="AE47" i="2" s="1"/>
  <c r="AG47" i="2" s="1"/>
  <c r="AI47" i="2" s="1"/>
  <c r="AK47" i="2" s="1"/>
  <c r="AM47" i="2" s="1"/>
  <c r="AO47" i="2" s="1"/>
  <c r="AQ47" i="2" s="1"/>
  <c r="AS47" i="2" s="1"/>
  <c r="AU47" i="2" s="1"/>
  <c r="AW47" i="2" s="1"/>
  <c r="AY47" i="2" s="1"/>
  <c r="BA47" i="2" s="1"/>
  <c r="BC47" i="2" s="1"/>
  <c r="BE47" i="2" s="1"/>
  <c r="BG47" i="2" s="1"/>
  <c r="BI47" i="2" s="1"/>
  <c r="BK47" i="2" s="1"/>
  <c r="BM47" i="2" s="1"/>
  <c r="BO47" i="2" s="1"/>
  <c r="H43" i="3"/>
  <c r="G43" i="1"/>
  <c r="I43" i="1" s="1"/>
  <c r="K43" i="1" s="1"/>
  <c r="M43" i="1" s="1"/>
  <c r="O43" i="1" s="1"/>
  <c r="Q43" i="1" s="1"/>
  <c r="S43" i="1" s="1"/>
  <c r="U43" i="1" s="1"/>
  <c r="D43" i="2" s="1"/>
  <c r="E43" i="2" s="1"/>
  <c r="G43" i="2" s="1"/>
  <c r="I43" i="2" s="1"/>
  <c r="K43" i="2" s="1"/>
  <c r="M43" i="2" s="1"/>
  <c r="O43" i="2" s="1"/>
  <c r="Q43" i="2" s="1"/>
  <c r="S43" i="2" s="1"/>
  <c r="U43" i="2" s="1"/>
  <c r="W43" i="2" s="1"/>
  <c r="Y43" i="2" s="1"/>
  <c r="AA43" i="2" s="1"/>
  <c r="AC43" i="2" s="1"/>
  <c r="AE43" i="2" s="1"/>
  <c r="AG43" i="2" s="1"/>
  <c r="AI43" i="2" s="1"/>
  <c r="AK43" i="2" s="1"/>
  <c r="AM43" i="2" s="1"/>
  <c r="AO43" i="2" s="1"/>
  <c r="AQ43" i="2" s="1"/>
  <c r="AS43" i="2" s="1"/>
  <c r="AU43" i="2" s="1"/>
  <c r="AW43" i="2" s="1"/>
  <c r="AY43" i="2" s="1"/>
  <c r="BA43" i="2" s="1"/>
  <c r="BC43" i="2" s="1"/>
  <c r="BE43" i="2" s="1"/>
  <c r="BG43" i="2" s="1"/>
  <c r="BI43" i="2" s="1"/>
  <c r="BK43" i="2" s="1"/>
  <c r="BM43" i="2" s="1"/>
  <c r="BO43" i="2" s="1"/>
  <c r="H26" i="3"/>
  <c r="G26" i="1"/>
  <c r="I26" i="1" s="1"/>
  <c r="K26" i="1" s="1"/>
  <c r="M26" i="1" s="1"/>
  <c r="O26" i="1" s="1"/>
  <c r="Q26" i="1" s="1"/>
  <c r="S26" i="1" s="1"/>
  <c r="U26" i="1" s="1"/>
  <c r="D26" i="2" s="1"/>
  <c r="E26" i="2" s="1"/>
  <c r="G26" i="2" s="1"/>
  <c r="I26" i="2" s="1"/>
  <c r="K26" i="2" s="1"/>
  <c r="M26" i="2" s="1"/>
  <c r="O26" i="2" s="1"/>
  <c r="Q26" i="2" s="1"/>
  <c r="S26" i="2" s="1"/>
  <c r="U26" i="2" s="1"/>
  <c r="W26" i="2" s="1"/>
  <c r="Y26" i="2" s="1"/>
  <c r="AA26" i="2" s="1"/>
  <c r="AC26" i="2" s="1"/>
  <c r="AE26" i="2" s="1"/>
  <c r="AG26" i="2" s="1"/>
  <c r="AI26" i="2" s="1"/>
  <c r="AK26" i="2" s="1"/>
  <c r="AM26" i="2" s="1"/>
  <c r="AO26" i="2" s="1"/>
  <c r="AQ26" i="2" s="1"/>
  <c r="AS26" i="2" s="1"/>
  <c r="AU26" i="2" s="1"/>
  <c r="AW26" i="2" s="1"/>
  <c r="AY26" i="2" s="1"/>
  <c r="BA26" i="2" s="1"/>
  <c r="BC26" i="2" s="1"/>
  <c r="BE26" i="2" s="1"/>
  <c r="BG26" i="2" s="1"/>
  <c r="BI26" i="2" s="1"/>
  <c r="BK26" i="2" s="1"/>
  <c r="BM26" i="2" s="1"/>
  <c r="BO26" i="2" s="1"/>
  <c r="C47" i="2" l="1"/>
  <c r="E48" i="3"/>
  <c r="E40" i="3"/>
  <c r="C2" i="2"/>
  <c r="C45" i="2"/>
  <c r="C41" i="2"/>
  <c r="C37" i="2"/>
  <c r="C33" i="2"/>
  <c r="C29" i="2"/>
  <c r="C25" i="2"/>
  <c r="C21" i="2"/>
  <c r="C17" i="2"/>
  <c r="C13" i="2"/>
  <c r="E12" i="3"/>
  <c r="C48" i="2"/>
  <c r="C44" i="2"/>
  <c r="C40" i="2"/>
  <c r="C36" i="2"/>
  <c r="C32" i="2"/>
  <c r="C24" i="2"/>
  <c r="C20" i="2"/>
  <c r="C16" i="2"/>
  <c r="C12" i="2"/>
  <c r="G23" i="3"/>
  <c r="C43" i="2"/>
  <c r="C39" i="2"/>
  <c r="C11" i="2"/>
  <c r="E45" i="3"/>
  <c r="E41" i="3"/>
  <c r="E37" i="3"/>
  <c r="E33" i="3"/>
  <c r="E29" i="3"/>
  <c r="E25" i="3"/>
  <c r="C46" i="2"/>
  <c r="C42" i="2"/>
  <c r="C38" i="2"/>
  <c r="C34" i="2"/>
  <c r="C30" i="2"/>
  <c r="C26" i="2"/>
  <c r="C18" i="2"/>
  <c r="C14" i="2"/>
  <c r="E21" i="3"/>
  <c r="E24" i="3"/>
  <c r="E43" i="3"/>
  <c r="H46" i="3"/>
  <c r="G15" i="3"/>
  <c r="G22" i="3"/>
  <c r="G46" i="3"/>
  <c r="G31" i="3"/>
  <c r="G6" i="3"/>
  <c r="G47" i="3"/>
  <c r="G39" i="3"/>
  <c r="G34" i="3"/>
  <c r="G43" i="3"/>
  <c r="E39" i="3"/>
  <c r="G41" i="3"/>
  <c r="G27" i="3"/>
  <c r="G14" i="3"/>
  <c r="G42" i="3"/>
  <c r="G30" i="3"/>
  <c r="C15" i="3"/>
  <c r="E14" i="3"/>
  <c r="G13" i="3"/>
  <c r="G12" i="3"/>
  <c r="G11" i="3"/>
  <c r="G10" i="3"/>
  <c r="G9" i="3"/>
  <c r="G5" i="3"/>
  <c r="E47" i="3"/>
  <c r="E42" i="3"/>
  <c r="G35" i="3"/>
  <c r="E34" i="3"/>
  <c r="G33" i="3"/>
  <c r="E30" i="3"/>
  <c r="G29" i="3"/>
  <c r="G26" i="3"/>
  <c r="G25" i="3"/>
  <c r="H27" i="3"/>
  <c r="H38" i="3"/>
  <c r="H34" i="3"/>
  <c r="H30" i="3"/>
  <c r="G38" i="3"/>
  <c r="E26" i="3"/>
  <c r="H22" i="3"/>
  <c r="G8" i="3"/>
  <c r="G7" i="3"/>
  <c r="G3" i="3"/>
  <c r="E46" i="3"/>
  <c r="E38" i="3"/>
  <c r="G37" i="3"/>
  <c r="E36" i="3"/>
  <c r="G21" i="3"/>
  <c r="E20" i="3"/>
  <c r="G4" i="3"/>
  <c r="E32" i="3"/>
  <c r="Q23" i="1"/>
  <c r="S23" i="1" s="1"/>
  <c r="U23" i="1" s="1"/>
  <c r="E23" i="3" s="1"/>
  <c r="D23" i="3"/>
  <c r="Q35" i="1"/>
  <c r="S35" i="1" s="1"/>
  <c r="U35" i="1" s="1"/>
  <c r="E35" i="3" s="1"/>
  <c r="D35" i="3"/>
  <c r="Q31" i="1"/>
  <c r="S31" i="1" s="1"/>
  <c r="U31" i="1" s="1"/>
  <c r="E31" i="3" s="1"/>
  <c r="D31" i="3"/>
  <c r="F18" i="3"/>
  <c r="F17" i="3"/>
  <c r="C17" i="3"/>
  <c r="F16" i="3"/>
  <c r="E16" i="3"/>
  <c r="E18" i="3"/>
  <c r="G17" i="3"/>
  <c r="G16" i="3"/>
  <c r="D44" i="3"/>
  <c r="Q27" i="1"/>
  <c r="S27" i="1" s="1"/>
  <c r="U27" i="1" s="1"/>
  <c r="D27" i="3"/>
  <c r="Q22" i="1"/>
  <c r="S22" i="1" s="1"/>
  <c r="U22" i="1" s="1"/>
  <c r="E22" i="3" s="1"/>
  <c r="D22" i="3"/>
  <c r="Q19" i="1"/>
  <c r="S19" i="1" s="1"/>
  <c r="U19" i="1" s="1"/>
  <c r="D19" i="3"/>
  <c r="C18" i="3"/>
  <c r="E17" i="3"/>
  <c r="C16" i="3"/>
  <c r="F14" i="3"/>
  <c r="F13" i="3"/>
  <c r="F12" i="3"/>
  <c r="C12" i="3"/>
  <c r="F11" i="3"/>
  <c r="E11" i="3"/>
  <c r="F48" i="3"/>
  <c r="G48" i="3"/>
  <c r="C48" i="3"/>
  <c r="H48" i="3"/>
  <c r="D47" i="3"/>
  <c r="D39" i="3"/>
  <c r="F45" i="3"/>
  <c r="C45" i="3"/>
  <c r="H45" i="3"/>
  <c r="D45" i="3"/>
  <c r="F44" i="3"/>
  <c r="G44" i="3"/>
  <c r="C44" i="3"/>
  <c r="H44" i="3"/>
  <c r="D43" i="3"/>
  <c r="F40" i="3"/>
  <c r="G40" i="3"/>
  <c r="C40" i="3"/>
  <c r="H40" i="3"/>
  <c r="D40" i="3"/>
  <c r="C8" i="3"/>
  <c r="C5" i="3"/>
  <c r="C3" i="3"/>
  <c r="D48" i="3"/>
  <c r="G45" i="3"/>
  <c r="E44" i="3"/>
  <c r="F41" i="3"/>
  <c r="F37" i="3"/>
  <c r="D36" i="3"/>
  <c r="F33" i="3"/>
  <c r="D32" i="3"/>
  <c r="F29" i="3"/>
  <c r="F25" i="3"/>
  <c r="D24" i="3"/>
  <c r="F21" i="3"/>
  <c r="D20" i="3"/>
  <c r="F46" i="3"/>
  <c r="F42" i="3"/>
  <c r="D41" i="3"/>
  <c r="F38" i="3"/>
  <c r="D37" i="3"/>
  <c r="H36" i="3"/>
  <c r="C36" i="3"/>
  <c r="F34" i="3"/>
  <c r="D33" i="3"/>
  <c r="H32" i="3"/>
  <c r="C32" i="3"/>
  <c r="F30" i="3"/>
  <c r="D29" i="3"/>
  <c r="C28" i="3"/>
  <c r="F26" i="3"/>
  <c r="D25" i="3"/>
  <c r="H24" i="3"/>
  <c r="C24" i="3"/>
  <c r="D21" i="3"/>
  <c r="H20" i="3"/>
  <c r="C20" i="3"/>
  <c r="G19" i="3"/>
  <c r="C19" i="3"/>
  <c r="F15" i="3"/>
  <c r="F47" i="3"/>
  <c r="D46" i="3"/>
  <c r="F43" i="3"/>
  <c r="D42" i="3"/>
  <c r="H41" i="3"/>
  <c r="C41" i="3"/>
  <c r="F39" i="3"/>
  <c r="D38" i="3"/>
  <c r="H37" i="3"/>
  <c r="C37" i="3"/>
  <c r="D34" i="3"/>
  <c r="H33" i="3"/>
  <c r="C33" i="3"/>
  <c r="D30" i="3"/>
  <c r="H29" i="3"/>
  <c r="C29" i="3"/>
  <c r="D26" i="3"/>
  <c r="H25" i="3"/>
  <c r="C25" i="3"/>
  <c r="H21" i="3"/>
  <c r="C21" i="3"/>
  <c r="F36" i="3"/>
  <c r="F32" i="3"/>
  <c r="F24" i="3"/>
  <c r="F20" i="3"/>
  <c r="E13" i="3"/>
  <c r="H18" i="3"/>
  <c r="D18" i="3"/>
  <c r="H17" i="3"/>
  <c r="D17" i="3"/>
  <c r="H16" i="3"/>
  <c r="D16" i="3"/>
  <c r="H15" i="3"/>
  <c r="D15" i="3"/>
  <c r="H14" i="3"/>
  <c r="D14" i="3"/>
  <c r="H13" i="3"/>
  <c r="D13" i="3"/>
  <c r="H12" i="3"/>
  <c r="D12" i="3"/>
  <c r="H11" i="3"/>
  <c r="D11" i="3"/>
  <c r="H13" i="4"/>
  <c r="J23" i="4" s="1"/>
  <c r="J12" i="4"/>
  <c r="J11" i="4"/>
  <c r="J10" i="4"/>
  <c r="J9" i="4"/>
  <c r="J8" i="4"/>
  <c r="J5" i="4"/>
  <c r="J4" i="4"/>
  <c r="J2" i="4"/>
  <c r="J6" i="4" s="1"/>
  <c r="J1" i="4"/>
  <c r="D19" i="2" l="1"/>
  <c r="E19" i="2" s="1"/>
  <c r="G19" i="2" s="1"/>
  <c r="I19" i="2" s="1"/>
  <c r="K19" i="2" s="1"/>
  <c r="M19" i="2" s="1"/>
  <c r="O19" i="2" s="1"/>
  <c r="Q19" i="2" s="1"/>
  <c r="S19" i="2" s="1"/>
  <c r="U19" i="2" s="1"/>
  <c r="W19" i="2" s="1"/>
  <c r="Y19" i="2" s="1"/>
  <c r="AA19" i="2" s="1"/>
  <c r="AC19" i="2" s="1"/>
  <c r="AE19" i="2" s="1"/>
  <c r="AG19" i="2" s="1"/>
  <c r="AI19" i="2" s="1"/>
  <c r="AK19" i="2" s="1"/>
  <c r="AM19" i="2" s="1"/>
  <c r="AO19" i="2" s="1"/>
  <c r="AQ19" i="2" s="1"/>
  <c r="AS19" i="2" s="1"/>
  <c r="AU19" i="2" s="1"/>
  <c r="AW19" i="2" s="1"/>
  <c r="AY19" i="2" s="1"/>
  <c r="BA19" i="2" s="1"/>
  <c r="BC19" i="2" s="1"/>
  <c r="BE19" i="2" s="1"/>
  <c r="BG19" i="2" s="1"/>
  <c r="BI19" i="2" s="1"/>
  <c r="BK19" i="2" s="1"/>
  <c r="BM19" i="2" s="1"/>
  <c r="BO19" i="2" s="1"/>
  <c r="F19" i="3" s="1"/>
  <c r="C19" i="2"/>
  <c r="D27" i="2"/>
  <c r="E27" i="2" s="1"/>
  <c r="G27" i="2" s="1"/>
  <c r="I27" i="2" s="1"/>
  <c r="K27" i="2" s="1"/>
  <c r="M27" i="2" s="1"/>
  <c r="O27" i="2" s="1"/>
  <c r="Q27" i="2" s="1"/>
  <c r="S27" i="2" s="1"/>
  <c r="U27" i="2" s="1"/>
  <c r="W27" i="2" s="1"/>
  <c r="Y27" i="2" s="1"/>
  <c r="AA27" i="2" s="1"/>
  <c r="AC27" i="2" s="1"/>
  <c r="AE27" i="2" s="1"/>
  <c r="AG27" i="2" s="1"/>
  <c r="AI27" i="2" s="1"/>
  <c r="AK27" i="2" s="1"/>
  <c r="AM27" i="2" s="1"/>
  <c r="AO27" i="2" s="1"/>
  <c r="AQ27" i="2" s="1"/>
  <c r="AS27" i="2" s="1"/>
  <c r="AU27" i="2" s="1"/>
  <c r="AW27" i="2" s="1"/>
  <c r="AY27" i="2" s="1"/>
  <c r="BA27" i="2" s="1"/>
  <c r="BC27" i="2" s="1"/>
  <c r="BE27" i="2" s="1"/>
  <c r="BG27" i="2" s="1"/>
  <c r="BI27" i="2" s="1"/>
  <c r="BK27" i="2" s="1"/>
  <c r="BM27" i="2" s="1"/>
  <c r="BO27" i="2" s="1"/>
  <c r="F27" i="3" s="1"/>
  <c r="C27" i="2"/>
  <c r="D35" i="2"/>
  <c r="E35" i="2" s="1"/>
  <c r="G35" i="2" s="1"/>
  <c r="I35" i="2" s="1"/>
  <c r="K35" i="2" s="1"/>
  <c r="M35" i="2" s="1"/>
  <c r="O35" i="2" s="1"/>
  <c r="Q35" i="2" s="1"/>
  <c r="S35" i="2" s="1"/>
  <c r="U35" i="2" s="1"/>
  <c r="W35" i="2" s="1"/>
  <c r="Y35" i="2" s="1"/>
  <c r="AA35" i="2" s="1"/>
  <c r="AC35" i="2" s="1"/>
  <c r="AE35" i="2" s="1"/>
  <c r="AG35" i="2" s="1"/>
  <c r="AI35" i="2" s="1"/>
  <c r="AK35" i="2" s="1"/>
  <c r="AM35" i="2" s="1"/>
  <c r="AO35" i="2" s="1"/>
  <c r="AQ35" i="2" s="1"/>
  <c r="AS35" i="2" s="1"/>
  <c r="AU35" i="2" s="1"/>
  <c r="AW35" i="2" s="1"/>
  <c r="AY35" i="2" s="1"/>
  <c r="BA35" i="2" s="1"/>
  <c r="BC35" i="2" s="1"/>
  <c r="BE35" i="2" s="1"/>
  <c r="BG35" i="2" s="1"/>
  <c r="BI35" i="2" s="1"/>
  <c r="BK35" i="2" s="1"/>
  <c r="BM35" i="2" s="1"/>
  <c r="BO35" i="2" s="1"/>
  <c r="F35" i="3" s="1"/>
  <c r="C35" i="2"/>
  <c r="D22" i="2"/>
  <c r="E22" i="2" s="1"/>
  <c r="G22" i="2" s="1"/>
  <c r="I22" i="2" s="1"/>
  <c r="K22" i="2" s="1"/>
  <c r="M22" i="2" s="1"/>
  <c r="O22" i="2" s="1"/>
  <c r="Q22" i="2" s="1"/>
  <c r="S22" i="2" s="1"/>
  <c r="U22" i="2" s="1"/>
  <c r="W22" i="2" s="1"/>
  <c r="Y22" i="2" s="1"/>
  <c r="AA22" i="2" s="1"/>
  <c r="AC22" i="2" s="1"/>
  <c r="AE22" i="2" s="1"/>
  <c r="AG22" i="2" s="1"/>
  <c r="AI22" i="2" s="1"/>
  <c r="AK22" i="2" s="1"/>
  <c r="AM22" i="2" s="1"/>
  <c r="AO22" i="2" s="1"/>
  <c r="AQ22" i="2" s="1"/>
  <c r="AS22" i="2" s="1"/>
  <c r="AU22" i="2" s="1"/>
  <c r="AW22" i="2" s="1"/>
  <c r="AY22" i="2" s="1"/>
  <c r="BA22" i="2" s="1"/>
  <c r="BC22" i="2" s="1"/>
  <c r="BE22" i="2" s="1"/>
  <c r="BG22" i="2" s="1"/>
  <c r="BI22" i="2" s="1"/>
  <c r="BK22" i="2" s="1"/>
  <c r="BM22" i="2" s="1"/>
  <c r="BO22" i="2" s="1"/>
  <c r="F22" i="3" s="1"/>
  <c r="C22" i="2"/>
  <c r="D31" i="2"/>
  <c r="E31" i="2" s="1"/>
  <c r="G31" i="2" s="1"/>
  <c r="I31" i="2" s="1"/>
  <c r="K31" i="2" s="1"/>
  <c r="M31" i="2" s="1"/>
  <c r="O31" i="2" s="1"/>
  <c r="Q31" i="2" s="1"/>
  <c r="S31" i="2" s="1"/>
  <c r="U31" i="2" s="1"/>
  <c r="W31" i="2" s="1"/>
  <c r="Y31" i="2" s="1"/>
  <c r="AA31" i="2" s="1"/>
  <c r="AC31" i="2" s="1"/>
  <c r="AE31" i="2" s="1"/>
  <c r="AG31" i="2" s="1"/>
  <c r="AI31" i="2" s="1"/>
  <c r="AK31" i="2" s="1"/>
  <c r="AM31" i="2" s="1"/>
  <c r="AO31" i="2" s="1"/>
  <c r="AQ31" i="2" s="1"/>
  <c r="AS31" i="2" s="1"/>
  <c r="AU31" i="2" s="1"/>
  <c r="AW31" i="2" s="1"/>
  <c r="AY31" i="2" s="1"/>
  <c r="BA31" i="2" s="1"/>
  <c r="BC31" i="2" s="1"/>
  <c r="BE31" i="2" s="1"/>
  <c r="BG31" i="2" s="1"/>
  <c r="BI31" i="2" s="1"/>
  <c r="BK31" i="2" s="1"/>
  <c r="BM31" i="2" s="1"/>
  <c r="BO31" i="2" s="1"/>
  <c r="F31" i="3" s="1"/>
  <c r="C31" i="2"/>
  <c r="D23" i="2"/>
  <c r="E23" i="2" s="1"/>
  <c r="G23" i="2" s="1"/>
  <c r="I23" i="2" s="1"/>
  <c r="K23" i="2" s="1"/>
  <c r="M23" i="2" s="1"/>
  <c r="O23" i="2" s="1"/>
  <c r="Q23" i="2" s="1"/>
  <c r="S23" i="2" s="1"/>
  <c r="U23" i="2" s="1"/>
  <c r="W23" i="2" s="1"/>
  <c r="Y23" i="2" s="1"/>
  <c r="AA23" i="2" s="1"/>
  <c r="AC23" i="2" s="1"/>
  <c r="AE23" i="2" s="1"/>
  <c r="AG23" i="2" s="1"/>
  <c r="AI23" i="2" s="1"/>
  <c r="AK23" i="2" s="1"/>
  <c r="AM23" i="2" s="1"/>
  <c r="AO23" i="2" s="1"/>
  <c r="AQ23" i="2" s="1"/>
  <c r="AS23" i="2" s="1"/>
  <c r="AU23" i="2" s="1"/>
  <c r="AW23" i="2" s="1"/>
  <c r="AY23" i="2" s="1"/>
  <c r="BA23" i="2" s="1"/>
  <c r="BC23" i="2" s="1"/>
  <c r="BE23" i="2" s="1"/>
  <c r="BG23" i="2" s="1"/>
  <c r="BI23" i="2" s="1"/>
  <c r="BK23" i="2" s="1"/>
  <c r="BM23" i="2" s="1"/>
  <c r="BO23" i="2" s="1"/>
  <c r="F23" i="3" s="1"/>
  <c r="C23" i="2"/>
  <c r="E27" i="3"/>
  <c r="E19" i="3"/>
  <c r="J16" i="4"/>
  <c r="J20" i="4"/>
  <c r="J24" i="4"/>
  <c r="J17" i="4"/>
  <c r="J21" i="4"/>
  <c r="J3" i="4"/>
  <c r="J7" i="4"/>
  <c r="J14" i="4"/>
  <c r="J22" i="4"/>
  <c r="J13" i="4"/>
  <c r="H25" i="4"/>
  <c r="J19" i="4" l="1"/>
  <c r="J15" i="4"/>
  <c r="J18" i="4"/>
  <c r="J34" i="4"/>
  <c r="J26" i="4"/>
  <c r="J32" i="4"/>
  <c r="H37" i="4"/>
  <c r="J33" i="4"/>
  <c r="J29" i="4"/>
  <c r="J25" i="4"/>
  <c r="J36" i="4"/>
  <c r="J28" i="4"/>
  <c r="J35" i="4"/>
  <c r="H49" i="4" l="1"/>
  <c r="J45" i="4"/>
  <c r="J41" i="4"/>
  <c r="J37" i="4"/>
  <c r="J48" i="4"/>
  <c r="J44" i="4"/>
  <c r="J40" i="4"/>
  <c r="J47" i="4"/>
  <c r="J46" i="4"/>
  <c r="J38" i="4"/>
  <c r="J30" i="4"/>
  <c r="J31" i="4"/>
  <c r="J27" i="4"/>
  <c r="J39" i="4" l="1"/>
  <c r="J43" i="4"/>
  <c r="J42" i="4"/>
  <c r="J60" i="4"/>
  <c r="J56" i="4"/>
  <c r="J52" i="4"/>
  <c r="J50" i="4"/>
  <c r="J59" i="4"/>
  <c r="J58" i="4"/>
  <c r="J57" i="4"/>
  <c r="J53" i="4"/>
  <c r="J49" i="4"/>
  <c r="J55" i="4" l="1"/>
  <c r="J51" i="4"/>
  <c r="J54" i="4"/>
  <c r="G7" i="1" l="1"/>
  <c r="I7" i="1" s="1"/>
  <c r="K7" i="1" s="1"/>
  <c r="M7" i="1" s="1"/>
  <c r="O7" i="1" s="1"/>
  <c r="G6" i="1"/>
  <c r="I6" i="1" s="1"/>
  <c r="K6" i="1" s="1"/>
  <c r="M6" i="1" s="1"/>
  <c r="O6" i="1" s="1"/>
  <c r="G4" i="1"/>
  <c r="I4" i="1" s="1"/>
  <c r="K4" i="1" s="1"/>
  <c r="M4" i="1" s="1"/>
  <c r="O4" i="1" s="1"/>
  <c r="G10" i="1"/>
  <c r="I10" i="1" s="1"/>
  <c r="K10" i="1" s="1"/>
  <c r="M10" i="1" s="1"/>
  <c r="O10" i="1" s="1"/>
  <c r="G3" i="1"/>
  <c r="I3" i="1" s="1"/>
  <c r="K3" i="1" s="1"/>
  <c r="M3" i="1" s="1"/>
  <c r="O3" i="1" s="1"/>
  <c r="G9" i="1"/>
  <c r="I9" i="1" s="1"/>
  <c r="K9" i="1" s="1"/>
  <c r="M9" i="1" s="1"/>
  <c r="O9" i="1" s="1"/>
  <c r="G8" i="1"/>
  <c r="I8" i="1" s="1"/>
  <c r="K8" i="1" s="1"/>
  <c r="M8" i="1" s="1"/>
  <c r="O8" i="1" s="1"/>
  <c r="G28" i="1"/>
  <c r="I28" i="1" s="1"/>
  <c r="K28" i="1" s="1"/>
  <c r="M28" i="1" s="1"/>
  <c r="O28" i="1" s="1"/>
  <c r="G5" i="1"/>
  <c r="I5" i="1" s="1"/>
  <c r="K5" i="1" s="1"/>
  <c r="M5" i="1" s="1"/>
  <c r="O5" i="1" s="1"/>
  <c r="H3" i="3"/>
  <c r="H4" i="3"/>
  <c r="H7" i="3"/>
  <c r="H6" i="3"/>
  <c r="H28" i="3"/>
  <c r="H5" i="3"/>
  <c r="H9" i="3"/>
  <c r="H10" i="3"/>
  <c r="Q28" i="1" l="1"/>
  <c r="S28" i="1" s="1"/>
  <c r="U28" i="1" s="1"/>
  <c r="D28" i="3"/>
  <c r="Q10" i="1"/>
  <c r="S10" i="1" s="1"/>
  <c r="U10" i="1" s="1"/>
  <c r="D10" i="3"/>
  <c r="Q8" i="1"/>
  <c r="S8" i="1" s="1"/>
  <c r="U8" i="1" s="1"/>
  <c r="D8" i="3"/>
  <c r="Q4" i="1"/>
  <c r="S4" i="1" s="1"/>
  <c r="U4" i="1" s="1"/>
  <c r="D4" i="3"/>
  <c r="Q9" i="1"/>
  <c r="S9" i="1" s="1"/>
  <c r="U9" i="1" s="1"/>
  <c r="D9" i="3"/>
  <c r="Q6" i="1"/>
  <c r="S6" i="1" s="1"/>
  <c r="U6" i="1" s="1"/>
  <c r="D6" i="3"/>
  <c r="Q5" i="1"/>
  <c r="S5" i="1" s="1"/>
  <c r="U5" i="1" s="1"/>
  <c r="D5" i="3"/>
  <c r="Q3" i="1"/>
  <c r="S3" i="1" s="1"/>
  <c r="U3" i="1" s="1"/>
  <c r="D3" i="3"/>
  <c r="Q7" i="1"/>
  <c r="S7" i="1" s="1"/>
  <c r="U7" i="1" s="1"/>
  <c r="D7" i="3"/>
  <c r="W2" i="2"/>
  <c r="Y2" i="2" s="1"/>
  <c r="AA2" i="2" s="1"/>
  <c r="AC2" i="2" s="1"/>
  <c r="AE2" i="2" s="1"/>
  <c r="AG2" i="2" s="1"/>
  <c r="AI2" i="2" s="1"/>
  <c r="AK2" i="2" s="1"/>
  <c r="AM2" i="2" s="1"/>
  <c r="AO2" i="2" s="1"/>
  <c r="AQ2" i="2" s="1"/>
  <c r="AS2" i="2" s="1"/>
  <c r="AU2" i="2" s="1"/>
  <c r="AW2" i="2" s="1"/>
  <c r="AY2" i="2" s="1"/>
  <c r="BA2" i="2" s="1"/>
  <c r="BC2" i="2" s="1"/>
  <c r="BE2" i="2" s="1"/>
  <c r="BG2" i="2" s="1"/>
  <c r="BI2" i="2" s="1"/>
  <c r="BK2" i="2" s="1"/>
  <c r="BM2" i="2" s="1"/>
  <c r="D6" i="2" l="1"/>
  <c r="E6" i="2" s="1"/>
  <c r="G6" i="2" s="1"/>
  <c r="I6" i="2" s="1"/>
  <c r="K6" i="2" s="1"/>
  <c r="M6" i="2" s="1"/>
  <c r="O6" i="2" s="1"/>
  <c r="Q6" i="2" s="1"/>
  <c r="S6" i="2" s="1"/>
  <c r="U6" i="2" s="1"/>
  <c r="W6" i="2" s="1"/>
  <c r="Y6" i="2" s="1"/>
  <c r="AA6" i="2" s="1"/>
  <c r="AC6" i="2" s="1"/>
  <c r="AE6" i="2" s="1"/>
  <c r="AG6" i="2" s="1"/>
  <c r="AI6" i="2" s="1"/>
  <c r="AK6" i="2" s="1"/>
  <c r="AM6" i="2" s="1"/>
  <c r="AO6" i="2" s="1"/>
  <c r="AQ6" i="2" s="1"/>
  <c r="AS6" i="2" s="1"/>
  <c r="AU6" i="2" s="1"/>
  <c r="AW6" i="2" s="1"/>
  <c r="AY6" i="2" s="1"/>
  <c r="BA6" i="2" s="1"/>
  <c r="BC6" i="2" s="1"/>
  <c r="BE6" i="2" s="1"/>
  <c r="BG6" i="2" s="1"/>
  <c r="BI6" i="2" s="1"/>
  <c r="BK6" i="2" s="1"/>
  <c r="BM6" i="2" s="1"/>
  <c r="BO6" i="2" s="1"/>
  <c r="F6" i="3" s="1"/>
  <c r="C6" i="2"/>
  <c r="E6" i="3"/>
  <c r="D10" i="2"/>
  <c r="E10" i="2" s="1"/>
  <c r="G10" i="2" s="1"/>
  <c r="I10" i="2" s="1"/>
  <c r="K10" i="2" s="1"/>
  <c r="M10" i="2" s="1"/>
  <c r="O10" i="2" s="1"/>
  <c r="Q10" i="2" s="1"/>
  <c r="S10" i="2" s="1"/>
  <c r="U10" i="2" s="1"/>
  <c r="W10" i="2" s="1"/>
  <c r="Y10" i="2" s="1"/>
  <c r="AA10" i="2" s="1"/>
  <c r="AC10" i="2" s="1"/>
  <c r="AE10" i="2" s="1"/>
  <c r="AG10" i="2" s="1"/>
  <c r="AI10" i="2" s="1"/>
  <c r="AK10" i="2" s="1"/>
  <c r="AM10" i="2" s="1"/>
  <c r="AO10" i="2" s="1"/>
  <c r="AQ10" i="2" s="1"/>
  <c r="AS10" i="2" s="1"/>
  <c r="AU10" i="2" s="1"/>
  <c r="AW10" i="2" s="1"/>
  <c r="AY10" i="2" s="1"/>
  <c r="BA10" i="2" s="1"/>
  <c r="BC10" i="2" s="1"/>
  <c r="BE10" i="2" s="1"/>
  <c r="BG10" i="2" s="1"/>
  <c r="BI10" i="2" s="1"/>
  <c r="BK10" i="2" s="1"/>
  <c r="BM10" i="2" s="1"/>
  <c r="BO10" i="2" s="1"/>
  <c r="F10" i="3" s="1"/>
  <c r="C10" i="2"/>
  <c r="E10" i="3"/>
  <c r="D7" i="2"/>
  <c r="E7" i="2" s="1"/>
  <c r="G7" i="2" s="1"/>
  <c r="I7" i="2" s="1"/>
  <c r="K7" i="2" s="1"/>
  <c r="M7" i="2" s="1"/>
  <c r="O7" i="2" s="1"/>
  <c r="Q7" i="2" s="1"/>
  <c r="S7" i="2" s="1"/>
  <c r="U7" i="2" s="1"/>
  <c r="W7" i="2" s="1"/>
  <c r="Y7" i="2" s="1"/>
  <c r="AA7" i="2" s="1"/>
  <c r="AC7" i="2" s="1"/>
  <c r="AE7" i="2" s="1"/>
  <c r="AG7" i="2" s="1"/>
  <c r="AI7" i="2" s="1"/>
  <c r="AK7" i="2" s="1"/>
  <c r="AM7" i="2" s="1"/>
  <c r="AO7" i="2" s="1"/>
  <c r="AQ7" i="2" s="1"/>
  <c r="AS7" i="2" s="1"/>
  <c r="AU7" i="2" s="1"/>
  <c r="AW7" i="2" s="1"/>
  <c r="AY7" i="2" s="1"/>
  <c r="BA7" i="2" s="1"/>
  <c r="BC7" i="2" s="1"/>
  <c r="BE7" i="2" s="1"/>
  <c r="BG7" i="2" s="1"/>
  <c r="BI7" i="2" s="1"/>
  <c r="BK7" i="2" s="1"/>
  <c r="BM7" i="2" s="1"/>
  <c r="BO7" i="2" s="1"/>
  <c r="F7" i="3" s="1"/>
  <c r="C7" i="2"/>
  <c r="E7" i="3"/>
  <c r="D3" i="2"/>
  <c r="E3" i="2" s="1"/>
  <c r="G3" i="2" s="1"/>
  <c r="I3" i="2" s="1"/>
  <c r="K3" i="2" s="1"/>
  <c r="M3" i="2" s="1"/>
  <c r="O3" i="2" s="1"/>
  <c r="Q3" i="2" s="1"/>
  <c r="S3" i="2" s="1"/>
  <c r="U3" i="2" s="1"/>
  <c r="W3" i="2" s="1"/>
  <c r="Y3" i="2" s="1"/>
  <c r="AA3" i="2" s="1"/>
  <c r="AC3" i="2" s="1"/>
  <c r="AE3" i="2" s="1"/>
  <c r="AG3" i="2" s="1"/>
  <c r="AI3" i="2" s="1"/>
  <c r="AK3" i="2" s="1"/>
  <c r="AM3" i="2" s="1"/>
  <c r="AO3" i="2" s="1"/>
  <c r="AQ3" i="2" s="1"/>
  <c r="AS3" i="2" s="1"/>
  <c r="AU3" i="2" s="1"/>
  <c r="AW3" i="2" s="1"/>
  <c r="AY3" i="2" s="1"/>
  <c r="BA3" i="2" s="1"/>
  <c r="BC3" i="2" s="1"/>
  <c r="BE3" i="2" s="1"/>
  <c r="BG3" i="2" s="1"/>
  <c r="BI3" i="2" s="1"/>
  <c r="BK3" i="2" s="1"/>
  <c r="BM3" i="2" s="1"/>
  <c r="BO3" i="2" s="1"/>
  <c r="F3" i="3" s="1"/>
  <c r="C3" i="2"/>
  <c r="E3" i="3"/>
  <c r="D4" i="2"/>
  <c r="E4" i="2" s="1"/>
  <c r="G4" i="2" s="1"/>
  <c r="I4" i="2" s="1"/>
  <c r="K4" i="2" s="1"/>
  <c r="M4" i="2" s="1"/>
  <c r="O4" i="2" s="1"/>
  <c r="Q4" i="2" s="1"/>
  <c r="S4" i="2" s="1"/>
  <c r="U4" i="2" s="1"/>
  <c r="W4" i="2" s="1"/>
  <c r="Y4" i="2" s="1"/>
  <c r="AA4" i="2" s="1"/>
  <c r="AC4" i="2" s="1"/>
  <c r="AE4" i="2" s="1"/>
  <c r="AG4" i="2" s="1"/>
  <c r="AI4" i="2" s="1"/>
  <c r="AK4" i="2" s="1"/>
  <c r="AM4" i="2" s="1"/>
  <c r="AO4" i="2" s="1"/>
  <c r="AQ4" i="2" s="1"/>
  <c r="AS4" i="2" s="1"/>
  <c r="AU4" i="2" s="1"/>
  <c r="AW4" i="2" s="1"/>
  <c r="AY4" i="2" s="1"/>
  <c r="BA4" i="2" s="1"/>
  <c r="BC4" i="2" s="1"/>
  <c r="BE4" i="2" s="1"/>
  <c r="BG4" i="2" s="1"/>
  <c r="BI4" i="2" s="1"/>
  <c r="BK4" i="2" s="1"/>
  <c r="BM4" i="2" s="1"/>
  <c r="BO4" i="2" s="1"/>
  <c r="F4" i="3" s="1"/>
  <c r="C4" i="2"/>
  <c r="E4" i="3"/>
  <c r="D5" i="2"/>
  <c r="E5" i="2" s="1"/>
  <c r="G5" i="2" s="1"/>
  <c r="I5" i="2" s="1"/>
  <c r="K5" i="2" s="1"/>
  <c r="M5" i="2" s="1"/>
  <c r="O5" i="2" s="1"/>
  <c r="Q5" i="2" s="1"/>
  <c r="S5" i="2" s="1"/>
  <c r="U5" i="2" s="1"/>
  <c r="W5" i="2" s="1"/>
  <c r="Y5" i="2" s="1"/>
  <c r="AA5" i="2" s="1"/>
  <c r="AC5" i="2" s="1"/>
  <c r="AE5" i="2" s="1"/>
  <c r="AG5" i="2" s="1"/>
  <c r="AI5" i="2" s="1"/>
  <c r="AK5" i="2" s="1"/>
  <c r="AM5" i="2" s="1"/>
  <c r="AO5" i="2" s="1"/>
  <c r="AQ5" i="2" s="1"/>
  <c r="AS5" i="2" s="1"/>
  <c r="AU5" i="2" s="1"/>
  <c r="AW5" i="2" s="1"/>
  <c r="AY5" i="2" s="1"/>
  <c r="BA5" i="2" s="1"/>
  <c r="BC5" i="2" s="1"/>
  <c r="BE5" i="2" s="1"/>
  <c r="BG5" i="2" s="1"/>
  <c r="BI5" i="2" s="1"/>
  <c r="BK5" i="2" s="1"/>
  <c r="BM5" i="2" s="1"/>
  <c r="BO5" i="2" s="1"/>
  <c r="F5" i="3" s="1"/>
  <c r="C5" i="2"/>
  <c r="E5" i="3"/>
  <c r="D9" i="2"/>
  <c r="E9" i="2" s="1"/>
  <c r="G9" i="2" s="1"/>
  <c r="I9" i="2" s="1"/>
  <c r="K9" i="2" s="1"/>
  <c r="M9" i="2" s="1"/>
  <c r="O9" i="2" s="1"/>
  <c r="Q9" i="2" s="1"/>
  <c r="S9" i="2" s="1"/>
  <c r="U9" i="2" s="1"/>
  <c r="W9" i="2" s="1"/>
  <c r="Y9" i="2" s="1"/>
  <c r="AA9" i="2" s="1"/>
  <c r="AC9" i="2" s="1"/>
  <c r="AE9" i="2" s="1"/>
  <c r="AG9" i="2" s="1"/>
  <c r="AI9" i="2" s="1"/>
  <c r="AK9" i="2" s="1"/>
  <c r="AM9" i="2" s="1"/>
  <c r="AO9" i="2" s="1"/>
  <c r="AQ9" i="2" s="1"/>
  <c r="AS9" i="2" s="1"/>
  <c r="AU9" i="2" s="1"/>
  <c r="AW9" i="2" s="1"/>
  <c r="AY9" i="2" s="1"/>
  <c r="BA9" i="2" s="1"/>
  <c r="BC9" i="2" s="1"/>
  <c r="BE9" i="2" s="1"/>
  <c r="BG9" i="2" s="1"/>
  <c r="BI9" i="2" s="1"/>
  <c r="BK9" i="2" s="1"/>
  <c r="BM9" i="2" s="1"/>
  <c r="BO9" i="2" s="1"/>
  <c r="F9" i="3" s="1"/>
  <c r="C9" i="2"/>
  <c r="E9" i="3"/>
  <c r="D8" i="2"/>
  <c r="E8" i="2" s="1"/>
  <c r="G8" i="2" s="1"/>
  <c r="I8" i="2" s="1"/>
  <c r="K8" i="2" s="1"/>
  <c r="M8" i="2" s="1"/>
  <c r="O8" i="2" s="1"/>
  <c r="Q8" i="2" s="1"/>
  <c r="S8" i="2" s="1"/>
  <c r="U8" i="2" s="1"/>
  <c r="W8" i="2" s="1"/>
  <c r="Y8" i="2" s="1"/>
  <c r="AA8" i="2" s="1"/>
  <c r="AC8" i="2" s="1"/>
  <c r="AE8" i="2" s="1"/>
  <c r="AG8" i="2" s="1"/>
  <c r="AI8" i="2" s="1"/>
  <c r="AK8" i="2" s="1"/>
  <c r="AM8" i="2" s="1"/>
  <c r="AO8" i="2" s="1"/>
  <c r="AQ8" i="2" s="1"/>
  <c r="AS8" i="2" s="1"/>
  <c r="AU8" i="2" s="1"/>
  <c r="AW8" i="2" s="1"/>
  <c r="AY8" i="2" s="1"/>
  <c r="BA8" i="2" s="1"/>
  <c r="BC8" i="2" s="1"/>
  <c r="BE8" i="2" s="1"/>
  <c r="BG8" i="2" s="1"/>
  <c r="BI8" i="2" s="1"/>
  <c r="BK8" i="2" s="1"/>
  <c r="BM8" i="2" s="1"/>
  <c r="BO8" i="2" s="1"/>
  <c r="F8" i="3" s="1"/>
  <c r="C8" i="2"/>
  <c r="E8" i="3"/>
  <c r="D28" i="2"/>
  <c r="E28" i="2" s="1"/>
  <c r="G28" i="2" s="1"/>
  <c r="I28" i="2" s="1"/>
  <c r="K28" i="2" s="1"/>
  <c r="M28" i="2" s="1"/>
  <c r="O28" i="2" s="1"/>
  <c r="Q28" i="2" s="1"/>
  <c r="S28" i="2" s="1"/>
  <c r="U28" i="2" s="1"/>
  <c r="W28" i="2" s="1"/>
  <c r="Y28" i="2" s="1"/>
  <c r="AA28" i="2" s="1"/>
  <c r="AC28" i="2" s="1"/>
  <c r="AE28" i="2" s="1"/>
  <c r="AG28" i="2" s="1"/>
  <c r="AI28" i="2" s="1"/>
  <c r="AK28" i="2" s="1"/>
  <c r="AM28" i="2" s="1"/>
  <c r="AO28" i="2" s="1"/>
  <c r="AQ28" i="2" s="1"/>
  <c r="AS28" i="2" s="1"/>
  <c r="AU28" i="2" s="1"/>
  <c r="AW28" i="2" s="1"/>
  <c r="AY28" i="2" s="1"/>
  <c r="BA28" i="2" s="1"/>
  <c r="BC28" i="2" s="1"/>
  <c r="BE28" i="2" s="1"/>
  <c r="BG28" i="2" s="1"/>
  <c r="BI28" i="2" s="1"/>
  <c r="BK28" i="2" s="1"/>
  <c r="BM28" i="2" s="1"/>
  <c r="BO28" i="2" s="1"/>
  <c r="F28" i="3" s="1"/>
  <c r="C28" i="2"/>
  <c r="E28" i="3"/>
  <c r="B40" i="4"/>
  <c r="F1" i="3" l="1"/>
  <c r="A2" i="3" l="1"/>
  <c r="E2" i="3" s="1"/>
  <c r="B2" i="3"/>
  <c r="C2" i="3" l="1"/>
  <c r="H1" i="3"/>
  <c r="E1" i="3"/>
  <c r="H2" i="3" l="1"/>
  <c r="H8" i="3"/>
  <c r="D2" i="3"/>
  <c r="G1" i="3" l="1"/>
  <c r="C1" i="3"/>
  <c r="B1" i="3"/>
  <c r="A1" i="3"/>
  <c r="BO2" i="2"/>
  <c r="F2" i="3" s="1"/>
  <c r="G2" i="3" l="1"/>
</calcChain>
</file>

<file path=xl/sharedStrings.xml><?xml version="1.0" encoding="utf-8"?>
<sst xmlns="http://schemas.openxmlformats.org/spreadsheetml/2006/main" count="487" uniqueCount="207">
  <si>
    <t>N° Série</t>
  </si>
  <si>
    <t xml:space="preserve">Désignation </t>
  </si>
  <si>
    <t>Création FS</t>
  </si>
  <si>
    <t>Objectif (45j)</t>
  </si>
  <si>
    <t>Ecope 4B</t>
  </si>
  <si>
    <t>Réalisé fin amont</t>
  </si>
  <si>
    <t>Prévision sortie aval</t>
  </si>
  <si>
    <t>Prévision Amont</t>
  </si>
  <si>
    <t>Prévision sortie amont</t>
  </si>
  <si>
    <t>Réalisé sortie aval</t>
  </si>
  <si>
    <t>Atelier en cours</t>
  </si>
  <si>
    <t>Temps en jours</t>
  </si>
  <si>
    <t>Injection</t>
  </si>
  <si>
    <t>Ateliers amont</t>
  </si>
  <si>
    <t>Date réelle Assemblage</t>
  </si>
  <si>
    <t>Date réelle Enrobage première couche</t>
  </si>
  <si>
    <t>Assemblage</t>
  </si>
  <si>
    <t>Enrobage première couche</t>
  </si>
  <si>
    <t>Date réelle Enrobage</t>
  </si>
  <si>
    <t>Enrobage</t>
  </si>
  <si>
    <t>Decirage des carapaces</t>
  </si>
  <si>
    <t>Lavage et Emmaillotage</t>
  </si>
  <si>
    <t>Cuisson des carapaces</t>
  </si>
  <si>
    <t>Date réelle Decirage des carapaces</t>
  </si>
  <si>
    <t>Date réelle Cuisson des carapaces</t>
  </si>
  <si>
    <t>Date réelle Lavage et Emmaillotage</t>
  </si>
  <si>
    <t>Ateliers Aval</t>
  </si>
  <si>
    <t>Prévision Injection (2j)+2</t>
  </si>
  <si>
    <t>Prévision Assemblage (1j)+3</t>
  </si>
  <si>
    <t>Prévision Enrobage première couche (1j)+4</t>
  </si>
  <si>
    <t>Prévision Enrobage (12j)+16</t>
  </si>
  <si>
    <t>Date réelle Injection</t>
  </si>
  <si>
    <t>Désignation</t>
  </si>
  <si>
    <t>Ecope 1B</t>
  </si>
  <si>
    <t>Ecope 2B</t>
  </si>
  <si>
    <t>Ecope 3B</t>
  </si>
  <si>
    <t>Ecope 4A</t>
  </si>
  <si>
    <t>Ecope 5A</t>
  </si>
  <si>
    <t>Zdeck</t>
  </si>
  <si>
    <t>Pad5</t>
  </si>
  <si>
    <t>Préchauffage et coulée</t>
  </si>
  <si>
    <t>Décochage</t>
  </si>
  <si>
    <t>Dégrappage</t>
  </si>
  <si>
    <t>Sablage Mesh 46</t>
  </si>
  <si>
    <t>CIC et contrôle</t>
  </si>
  <si>
    <t>Tronçonnage des attaques</t>
  </si>
  <si>
    <t>Sablage Mesh 90/120</t>
  </si>
  <si>
    <t>Usinage chimique</t>
  </si>
  <si>
    <t>Contrôle des épaisseurs 2</t>
  </si>
  <si>
    <t>Contrôle des épaisseurs 1</t>
  </si>
  <si>
    <t>Sablage léger</t>
  </si>
  <si>
    <t>Contrôle visuel</t>
  </si>
  <si>
    <t>Ragréage</t>
  </si>
  <si>
    <t>Cycle SR ASR RSR</t>
  </si>
  <si>
    <t>Contrôle 3D avant TTH</t>
  </si>
  <si>
    <t>Traitement TTH</t>
  </si>
  <si>
    <t>Ressuage 1</t>
  </si>
  <si>
    <t>Ressuage 2</t>
  </si>
  <si>
    <t>Ressuage 3</t>
  </si>
  <si>
    <t>Contôle 3D</t>
  </si>
  <si>
    <t>Usinage et ébavurage</t>
  </si>
  <si>
    <t>Contôle 3D après usinage</t>
  </si>
  <si>
    <t>Attaque chimique 1</t>
  </si>
  <si>
    <t>Attaque chimique 2</t>
  </si>
  <si>
    <t>Ressuage final</t>
  </si>
  <si>
    <t>Radiographie finale</t>
  </si>
  <si>
    <t>Contrôle visuel final</t>
  </si>
  <si>
    <t>Date réel Préchauffage et coulée</t>
  </si>
  <si>
    <t>Date réelle Dégrappage</t>
  </si>
  <si>
    <t>Date réelle Décochage</t>
  </si>
  <si>
    <t>Date réelle Sablage Mesh 46</t>
  </si>
  <si>
    <t>Date réelle Tronçonnage des attaques</t>
  </si>
  <si>
    <t>Date réelle Sablage Mesh 90/120</t>
  </si>
  <si>
    <t>Date réelle Contrôle des épaisseurs 1</t>
  </si>
  <si>
    <t>Date réelle Usinage chimique</t>
  </si>
  <si>
    <t>Date réelle Contrôle des épaisseurs 2</t>
  </si>
  <si>
    <t>Date réelle Sablage léger</t>
  </si>
  <si>
    <t>Date réelle Ressuage 1</t>
  </si>
  <si>
    <t>Date réelle Contrôle visuel</t>
  </si>
  <si>
    <t>Date réelle Ragréage</t>
  </si>
  <si>
    <t>Date réelle Cycle SR ASR RSR</t>
  </si>
  <si>
    <t>Date réelle Attaque chimique 1</t>
  </si>
  <si>
    <t>Date réelle Ressuage 2</t>
  </si>
  <si>
    <t>Date réelle Contrôle 3D avant TTH</t>
  </si>
  <si>
    <t>Date réelle Traitement TTH</t>
  </si>
  <si>
    <t>Date réelle Attaque chimique 2</t>
  </si>
  <si>
    <t>Date réelle Ressuage 3</t>
  </si>
  <si>
    <t>Date réelle Contôle 3D</t>
  </si>
  <si>
    <t>Date réelle Attaque chimique 3</t>
  </si>
  <si>
    <t>Date réelle Radiographie finale</t>
  </si>
  <si>
    <t>Date réelle Contrôle visuel final</t>
  </si>
  <si>
    <t xml:space="preserve">En cours </t>
  </si>
  <si>
    <t xml:space="preserve">Terminée </t>
  </si>
  <si>
    <t>Expédiée</t>
  </si>
  <si>
    <t>Rebutée</t>
  </si>
  <si>
    <t>Etat de la pièce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</si>
  <si>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</si>
  <si>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</si>
  <si>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</si>
  <si>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</si>
  <si>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</si>
  <si>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</si>
  <si>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</si>
  <si>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</si>
  <si>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</si>
  <si>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</si>
  <si>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</si>
  <si>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</si>
  <si>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 réelle Préchauffage et coulée</t>
  </si>
  <si>
    <t>Date réelle CIC et contrôle</t>
  </si>
  <si>
    <t>Date réelle Usinage et ébavurage</t>
  </si>
  <si>
    <t>Date réelle Contôle 3D après usinage</t>
  </si>
  <si>
    <t xml:space="preserve">Prévision amont </t>
  </si>
  <si>
    <t>Date réelle Ebarbage des attaques</t>
  </si>
  <si>
    <t>Date réelle Radiographie</t>
  </si>
  <si>
    <t>Date réelle Ressuage final</t>
  </si>
  <si>
    <t>Prévison Decirage des carapaces (1j;_JF)+17</t>
  </si>
  <si>
    <t>Prévision Cuisson des carapaces (1j;_JF)+18</t>
  </si>
  <si>
    <t>Prévision Lavage et Emmaillotage (1j;_JF)+19</t>
  </si>
  <si>
    <t>Prévision Préchauffage et coulée (2j;_JF) +21</t>
  </si>
  <si>
    <t>Prévision Décochage (1j;_JF) +22</t>
  </si>
  <si>
    <t>Prévision Décochage (1j;_JF) +23</t>
  </si>
  <si>
    <t>Prévision Dégrappage (0,5j;_JF) +23,5</t>
  </si>
  <si>
    <t>Prévision Sablage Mesh 46 (0,5j;_JF) +24</t>
  </si>
  <si>
    <t>Prévision CIC et contrôle (2j;_JF) +26</t>
  </si>
  <si>
    <t>Prévision Tronçonnage des attaques (1j;_JF) +27</t>
  </si>
  <si>
    <t>Prévision Ebarbage des attaques (1j;_JF) +28</t>
  </si>
  <si>
    <t>Prévision Sablage Mesh 90/120 (0,5j;_JF) +28,5&gt;</t>
  </si>
  <si>
    <t xml:space="preserve">Prévision Contrôle des épaisseurs 1 &lt;(0,5j;_JF) +29 </t>
  </si>
  <si>
    <t>Prévision Usinage chimique (0,5j;_JF) +29,5&gt;</t>
  </si>
  <si>
    <t>Prévision Contrôle des épaisseurs 2 &gt;&lt;(0,5j;_JF) +30</t>
  </si>
  <si>
    <t>Prévision Sablage léger (0,5j;_JF) +30,5&gt;</t>
  </si>
  <si>
    <t>Prévision Ressuage &lt;1 (0,5j;_JF) +31</t>
  </si>
  <si>
    <t>Prévision Contrôle visuel (0,5j;_JF) +31,5&gt;</t>
  </si>
  <si>
    <t>Prévision Ragréage &lt;(0,5j;_JF) +32</t>
  </si>
  <si>
    <t>Prévision Radiographie (1j;_JF) +33</t>
  </si>
  <si>
    <t>Prévision Cycle SR ASR RSR (1j;_JF) +34</t>
  </si>
  <si>
    <t>Prévision Attaque chimique 1 (0,5j;_JF) +34,5&gt;</t>
  </si>
  <si>
    <t>Prévision Ressuage &lt;2 (1j;_JF) +35,5</t>
  </si>
  <si>
    <t>Prévision Contrôle 3D avant TTH (0,5j;_JF) +36 &gt;</t>
  </si>
  <si>
    <t>Prévision Traitement TTH (3j;_JF) +39</t>
  </si>
  <si>
    <t>Prévision Attaque chimique 2 (0,5j;_JF) &lt;+39,5</t>
  </si>
  <si>
    <t>Prévision Ressuage 3 (1j;_JF) +40,5</t>
  </si>
  <si>
    <t>Prévision Contôle 3D (0,5j;_JF) +41&gt;</t>
  </si>
  <si>
    <t>Prévision Usinage et ébavurage (0,5j;_JF) &lt;+41,5</t>
  </si>
  <si>
    <t>Prévision Contôle 3D après usinage (0,5j;_JF) +42&gt;</t>
  </si>
  <si>
    <t>Prévision Attaque chimique 3 (0,5j;_JF) &lt;+42,5</t>
  </si>
  <si>
    <t>Prévision Ressuage final (1j;_JF) +43,5</t>
  </si>
  <si>
    <t>Prévision Radiographie finale (0,5j;_JF) + 44 &gt;</t>
  </si>
  <si>
    <t>Prévision Contrôle visuel final (0,5j;_JF) &lt;+44,5</t>
  </si>
  <si>
    <t>Attaque chimique 3</t>
  </si>
  <si>
    <t>Total général</t>
  </si>
  <si>
    <t>Nombre de N° Série</t>
  </si>
  <si>
    <t>Etat pièce amont</t>
  </si>
  <si>
    <t>Etat pièce aval</t>
  </si>
  <si>
    <t>En cours amont</t>
  </si>
  <si>
    <t>Terminée amont</t>
  </si>
  <si>
    <t>Expédiée amont</t>
  </si>
  <si>
    <t>Rebutée amont</t>
  </si>
  <si>
    <t>Ebarbage des attaques</t>
  </si>
  <si>
    <t>Radiographie</t>
  </si>
  <si>
    <t>01AA839</t>
  </si>
  <si>
    <t>01AA781</t>
  </si>
  <si>
    <t>01AA782</t>
  </si>
  <si>
    <t>01AA783</t>
  </si>
  <si>
    <t>01AA841</t>
  </si>
  <si>
    <t>01AA840</t>
  </si>
  <si>
    <t>01AA784</t>
  </si>
  <si>
    <t>01AA788</t>
  </si>
  <si>
    <t>01AA845</t>
  </si>
  <si>
    <t>01AA785</t>
  </si>
  <si>
    <t>01AA786</t>
  </si>
  <si>
    <t>01AA843</t>
  </si>
  <si>
    <t>01AA842</t>
  </si>
  <si>
    <t>01AA787</t>
  </si>
  <si>
    <t>01AA850</t>
  </si>
  <si>
    <t>01AA848</t>
  </si>
  <si>
    <t>01AA844</t>
  </si>
  <si>
    <t>01AA789</t>
  </si>
  <si>
    <t>01AA846</t>
  </si>
  <si>
    <t>01AA853</t>
  </si>
  <si>
    <t>01AA851</t>
  </si>
  <si>
    <t>01AA791</t>
  </si>
  <si>
    <t>01AA849</t>
  </si>
  <si>
    <t>01AA794</t>
  </si>
  <si>
    <t>01AA790</t>
  </si>
  <si>
    <t>01AA852</t>
  </si>
  <si>
    <t>01AA795</t>
  </si>
  <si>
    <t>01AA792</t>
  </si>
  <si>
    <t>01AA847</t>
  </si>
  <si>
    <t>01AA793</t>
  </si>
  <si>
    <t>01AA799</t>
  </si>
  <si>
    <t>01AA900</t>
  </si>
  <si>
    <t>01AA855</t>
  </si>
  <si>
    <t>01AA797</t>
  </si>
  <si>
    <t>01AA796</t>
  </si>
  <si>
    <t>01AA856</t>
  </si>
  <si>
    <t>01AA857</t>
  </si>
  <si>
    <t>01AA858</t>
  </si>
  <si>
    <t>01AA854</t>
  </si>
  <si>
    <t>01AA798</t>
  </si>
  <si>
    <t>(vide)</t>
  </si>
  <si>
    <t xml:space="preserve">Date de livraison demandée </t>
  </si>
  <si>
    <t>Date de création FS prévue pour livraison respectée</t>
  </si>
  <si>
    <t>Étiquettes de lignes</t>
  </si>
  <si>
    <t>Étiquettes de colonnes</t>
  </si>
  <si>
    <t>Nombre de Atelier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</si>
</sst>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/mm/yyyy"/>
  </numFmts>
  <fonts count="8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14" fontId="0" fillId="0" borderId="12" xfId="0" applyNumberForma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14" fontId="4" fillId="2" borderId="15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right" indent="1"/>
    </xf>
    <xf numFmtId="164" fontId="6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 applyProtection="1">
      <alignment horizontal="center" vertical="center" wrapText="1"/>
      <protection locked="0"/>
    </xf>
    <xf numFmtId="14" fontId="0" fillId="0" borderId="12" xfId="0" applyNumberFormat="1" applyFill="1" applyBorder="1" applyAlignment="1" applyProtection="1">
      <alignment horizontal="center" vertical="center" wrapText="1"/>
      <protection locked="0"/>
    </xf>
    <xf numFmtId="14" fontId="0" fillId="0" borderId="13" xfId="0" applyNumberFormat="1" applyBorder="1" applyAlignment="1" applyProtection="1">
      <alignment horizontal="center" vertical="center" wrapText="1"/>
      <protection locked="0"/>
    </xf>
    <xf numFmtId="14" fontId="0" fillId="2" borderId="12" xfId="0" applyNumberFormat="1" applyFill="1" applyBorder="1" applyAlignment="1" applyProtection="1">
      <alignment horizontal="center" vertical="center" wrapText="1"/>
      <protection locked="0"/>
    </xf>
    <xf numFmtId="14" fontId="0" fillId="2" borderId="13" xfId="0" applyNumberFormat="1" applyFill="1" applyBorder="1" applyAlignment="1" applyProtection="1">
      <alignment horizontal="center" vertical="center" wrapText="1"/>
      <protection locked="0"/>
    </xf>
    <xf numFmtId="14" fontId="0" fillId="0" borderId="12" xfId="0" applyNumberFormat="1" applyBorder="1" applyAlignment="1" applyProtection="1">
      <alignment horizontal="center" vertical="center" wrapText="1"/>
      <protection locked="0"/>
    </xf>
    <xf numFmtId="14" fontId="2" fillId="0" borderId="13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13" xfId="0" applyNumberFormat="1" applyBorder="1" applyAlignment="1" applyProtection="1">
      <alignment horizontal="center" vertical="center" wrapText="1"/>
    </xf>
    <xf numFmtId="14" fontId="0" fillId="2" borderId="12" xfId="0" applyNumberFormat="1" applyFill="1" applyBorder="1" applyAlignment="1" applyProtection="1">
      <alignment horizontal="center" vertical="center" wrapText="1"/>
    </xf>
    <xf numFmtId="14" fontId="0" fillId="0" borderId="12" xfId="0" applyNumberForma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14" fontId="3" fillId="0" borderId="14" xfId="0" applyNumberFormat="1" applyFont="1" applyBorder="1" applyAlignment="1" applyProtection="1">
      <alignment horizontal="center" vertical="center" wrapText="1"/>
      <protection locked="0"/>
    </xf>
    <xf numFmtId="14" fontId="4" fillId="0" borderId="15" xfId="0" applyNumberFormat="1" applyFont="1" applyBorder="1" applyAlignment="1" applyProtection="1">
      <alignment horizontal="center" vertical="center" wrapText="1"/>
      <protection locked="0"/>
    </xf>
    <xf numFmtId="14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14" fontId="4" fillId="2" borderId="15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0" xfId="0" applyNumberFormat="1" applyFont="1" applyAlignment="1" applyProtection="1">
      <alignment horizontal="center" vertical="center" wrapText="1"/>
      <protection locked="0"/>
    </xf>
    <xf numFmtId="14" fontId="4" fillId="0" borderId="14" xfId="0" applyNumberFormat="1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0" borderId="12" xfId="0" applyNumberFormat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 wrapText="1"/>
    </xf>
    <xf numFmtId="14" fontId="7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4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14" fontId="4" fillId="2" borderId="11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5" xfId="0" applyNumberFormat="1" applyFont="1" applyBorder="1" applyAlignment="1" applyProtection="1">
      <alignment horizontal="center" vertical="center" wrapText="1"/>
      <protection locked="0"/>
    </xf>
    <xf numFmtId="14" fontId="4" fillId="0" borderId="0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Border="1" applyAlignment="1" applyProtection="1">
      <alignment horizontal="center" vertical="center" wrapText="1"/>
      <protection locked="0"/>
    </xf>
    <xf numFmtId="1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175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1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ill>
        <patternFill>
          <bgColor theme="9" tint="0.59996337778862885"/>
        </patternFill>
      </fill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111534</xdr:colOff>
      <xdr:row>13</xdr:row>
      <xdr:rowOff>161880</xdr:rowOff>
    </xdr:from>
    <xdr:to>
      <xdr:col>26</xdr:col>
      <xdr:colOff>118014</xdr:colOff>
      <xdr:row>13</xdr:row>
      <xdr:rowOff>168360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2" name="Encre 31">
              <a:extLst>
                <a:ext uri="{FF2B5EF4-FFF2-40B4-BE49-F238E27FC236}">
                  <a16:creationId xmlns:a16="http://schemas.microsoft.com/office/drawing/2014/main" id="{9D3E3F59-73CA-41F6-984B-AB57071FD87C}"/>
                </a:ext>
              </a:extLst>
            </xdr14:cNvPr>
            <xdr14:cNvContentPartPr/>
          </xdr14:nvContentPartPr>
          <xdr14:nvPr macro=""/>
          <xdr14:xfrm>
            <a:off x="34011463" y="4770166"/>
            <a:ext cx="6480" cy="6480"/>
          </xdr14:xfrm>
        </xdr:contentPart>
      </mc:Choice>
      <mc:Fallback xmlns="">
        <xdr:pic>
          <xdr:nvPicPr>
            <xdr:cNvPr id="32" name="Encre 31">
              <a:extLst>
                <a:ext uri="{FF2B5EF4-FFF2-40B4-BE49-F238E27FC236}">
                  <a16:creationId xmlns:a16="http://schemas.microsoft.com/office/drawing/2014/main" id="{9D3E3F59-73CA-41F6-984B-AB57071FD87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002463" y="4761526"/>
              <a:ext cx="24120" cy="241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19-09-23T07:19:47.65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2368 7212 2272 0 0,'2'2'0'0'0,"7"4"0"0"0,-7-2 0 0 0,2 1-264 0 0</inkml:trace>
</inkml: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spard Pietropaoli" refreshedDate="43732.578956828707" createdVersion="6" refreshedVersion="6" minRefreshableVersion="3" recordCount="67" xr:uid="{F4FD5C87-92CC-4328-A5D7-953AA5FB23A2}">
  <cacheSource type="worksheet">
    <worksheetSource ref="A1:BR1048576" sheet="Production aval"/>
  </cacheSource>
  <cacheFields count="70">
    <cacheField name="N° Série" numFmtId="0">
      <sharedItems containsBlank="1" containsMixedTypes="1" containsNumber="1" containsInteger="1" minValue="64950" maxValue="66949" count="48">
        <n v="64950"/>
        <n v="66014"/>
        <n v="66015"/>
        <n v="66016"/>
        <n v="66017"/>
        <n v="66018"/>
        <n v="66949"/>
        <s v="01AA781"/>
        <s v="01AA782"/>
        <s v="01AA783"/>
        <s v="01AA784"/>
        <s v="01AA785"/>
        <s v="01AA786"/>
        <s v="01AA787"/>
        <s v="01AA788"/>
        <s v="01AA789"/>
        <s v="01AA790"/>
        <s v="01AA791"/>
        <s v="01AA792"/>
        <s v="01AA793"/>
        <s v="01AA794"/>
        <s v="01AA795"/>
        <s v="01AA796"/>
        <s v="01AA797"/>
        <s v="01AA798"/>
        <s v="01AA799"/>
        <s v="01AA839"/>
        <s v="01AA840"/>
        <s v="01AA841"/>
        <s v="01AA842"/>
        <s v="01AA843"/>
        <s v="01AA844"/>
        <s v="01AA845"/>
        <s v="01AA846"/>
        <s v="01AA847"/>
        <s v="01AA848"/>
        <s v="01AA849"/>
        <s v="01AA850"/>
        <s v="01AA851"/>
        <s v="01AA852"/>
        <s v="01AA853"/>
        <s v="01AA854"/>
        <s v="01AA855"/>
        <s v="01AA856"/>
        <s v="01AA857"/>
        <s v="01AA858"/>
        <s v="01AA900"/>
        <m/>
      </sharedItems>
    </cacheField>
    <cacheField name="Désignation " numFmtId="0">
      <sharedItems containsBlank="1" count="6">
        <s v="Pad5"/>
        <s v="Zdeck"/>
        <s v="Ecope 5A"/>
        <s v="Ecope 4A"/>
        <m/>
        <e v="#N/A" u="1"/>
      </sharedItems>
    </cacheField>
    <cacheField name="Réalisé fin amont" numFmtId="14">
      <sharedItems containsNonDate="0" containsDate="1" containsString="0" containsBlank="1" minDate="1899-12-30T00:00:00" maxDate="1899-12-31T00:00:00"/>
    </cacheField>
    <cacheField name="Prévision sortie amont" numFmtId="14">
      <sharedItems containsNonDate="0" containsDate="1" containsString="0" containsBlank="1" minDate="2019-10-11T00:00:00" maxDate="2019-10-18T00:00:00"/>
    </cacheField>
    <cacheField name="Prévision Préchauffage et coulée (2j;_JF) +21" numFmtId="14">
      <sharedItems containsNonDate="0" containsDate="1" containsString="0" containsBlank="1" minDate="2019-10-15T00:00:00" maxDate="2019-10-22T00:00:00"/>
    </cacheField>
    <cacheField name="Date réel Préchauffage et coulée" numFmtId="14">
      <sharedItems containsNonDate="0" containsString="0" containsBlank="1"/>
    </cacheField>
    <cacheField name="Prévision Décochage (1j;_JF) +22" numFmtId="14">
      <sharedItems containsNonDate="0" containsDate="1" containsString="0" containsBlank="1" minDate="2019-10-16T00:00:00" maxDate="2019-10-23T00:00:00"/>
    </cacheField>
    <cacheField name="Date réelle Préchauffage et coulée" numFmtId="14">
      <sharedItems containsNonDate="0" containsString="0" containsBlank="1"/>
    </cacheField>
    <cacheField name="Prévision Décochage (1j;_JF) +23" numFmtId="14">
      <sharedItems containsNonDate="0" containsDate="1" containsString="0" containsBlank="1" minDate="2019-10-17T00:00:00" maxDate="2019-10-24T00:00:00"/>
    </cacheField>
    <cacheField name="Date réelle Décochage" numFmtId="14">
      <sharedItems containsNonDate="0" containsString="0" containsBlank="1"/>
    </cacheField>
    <cacheField name="Prévision Dégrappage (0,5j;_JF) +23,5" numFmtId="14">
      <sharedItems containsNonDate="0" containsDate="1" containsString="0" containsBlank="1" minDate="2019-10-18T00:00:00" maxDate="2019-10-25T00:00:00"/>
    </cacheField>
    <cacheField name="Date réelle Dégrappage" numFmtId="14">
      <sharedItems containsNonDate="0" containsString="0" containsBlank="1"/>
    </cacheField>
    <cacheField name="Prévision Sablage Mesh 46 (0,5j;_JF) +24" numFmtId="14">
      <sharedItems containsNonDate="0" containsDate="1" containsString="0" containsBlank="1" minDate="2019-10-18T00:00:00" maxDate="2019-10-25T00:00:00"/>
    </cacheField>
    <cacheField name="Date réelle Sablage Mesh 46" numFmtId="14">
      <sharedItems containsNonDate="0" containsString="0" containsBlank="1"/>
    </cacheField>
    <cacheField name="Prévision CIC et contrôle (2j;_JF) +26" numFmtId="14">
      <sharedItems containsNonDate="0" containsDate="1" containsString="0" containsBlank="1" minDate="2019-10-22T00:00:00" maxDate="2019-10-29T00:00:00"/>
    </cacheField>
    <cacheField name="Date réelle CIC et contrôle" numFmtId="14">
      <sharedItems containsNonDate="0" containsString="0" containsBlank="1"/>
    </cacheField>
    <cacheField name="Prévision Tronçonnage des attaques (1j;_JF) +27" numFmtId="14">
      <sharedItems containsNonDate="0" containsDate="1" containsString="0" containsBlank="1" minDate="2019-10-23T00:00:00" maxDate="2019-10-30T00:00:00"/>
    </cacheField>
    <cacheField name="Date réelle Tronçonnage des attaques" numFmtId="14">
      <sharedItems containsNonDate="0" containsString="0" containsBlank="1"/>
    </cacheField>
    <cacheField name="Prévision Ebarbage des attaques (1j;_JF) +28" numFmtId="14">
      <sharedItems containsNonDate="0" containsDate="1" containsString="0" containsBlank="1" minDate="2019-10-24T00:00:00" maxDate="2019-10-31T00:00:00"/>
    </cacheField>
    <cacheField name="Date réelle Ebarbage des attaques" numFmtId="14">
      <sharedItems containsNonDate="0" containsString="0" containsBlank="1"/>
    </cacheField>
    <cacheField name="Prévision Sablage Mesh 90/120 (0,5j;_JF) +28,5&gt;" numFmtId="14">
      <sharedItems containsNonDate="0" containsDate="1" containsString="0" containsBlank="1" minDate="2019-10-25T00:00:00" maxDate="2019-11-01T00:00:00"/>
    </cacheField>
    <cacheField name="Date réelle Sablage Mesh 90/120" numFmtId="14">
      <sharedItems containsNonDate="0" containsString="0" containsBlank="1"/>
    </cacheField>
    <cacheField name="Prévision Contrôle des épaisseurs 1 &lt;(0,5j;_JF) +29 " numFmtId="14">
      <sharedItems containsNonDate="0" containsDate="1" containsString="0" containsBlank="1" minDate="2019-10-25T00:00:00" maxDate="2019-11-01T00:00:00"/>
    </cacheField>
    <cacheField name="Date réelle Contrôle des épaisseurs 1" numFmtId="14">
      <sharedItems containsNonDate="0" containsString="0" containsBlank="1"/>
    </cacheField>
    <cacheField name="Prévision Usinage chimique (0,5j;_JF) +29,5&gt;" numFmtId="14">
      <sharedItems containsNonDate="0" containsDate="1" containsString="0" containsBlank="1" minDate="2019-10-28T00:00:00" maxDate="2019-11-05T00:00:00"/>
    </cacheField>
    <cacheField name="Date réelle Usinage chimique" numFmtId="14">
      <sharedItems containsNonDate="0" containsString="0" containsBlank="1"/>
    </cacheField>
    <cacheField name="Prévision Contrôle des épaisseurs 2 &gt;&lt;(0,5j;_JF) +30" numFmtId="14">
      <sharedItems containsNonDate="0" containsDate="1" containsString="0" containsBlank="1" minDate="2019-10-28T00:00:00" maxDate="2019-11-05T00:00:00"/>
    </cacheField>
    <cacheField name="Date réelle Contrôle des épaisseurs 2" numFmtId="14">
      <sharedItems containsNonDate="0" containsString="0" containsBlank="1"/>
    </cacheField>
    <cacheField name="Prévision Sablage léger (0,5j;_JF) +30,5&gt;" numFmtId="14">
      <sharedItems containsNonDate="0" containsDate="1" containsString="0" containsBlank="1" minDate="2019-10-29T00:00:00" maxDate="2019-11-06T00:00:00"/>
    </cacheField>
    <cacheField name="Date réelle Sablage léger" numFmtId="14">
      <sharedItems containsNonDate="0" containsString="0" containsBlank="1"/>
    </cacheField>
    <cacheField name="Prévision Ressuage &lt;1 (0,5j;_JF) +31" numFmtId="14">
      <sharedItems containsNonDate="0" containsDate="1" containsString="0" containsBlank="1" minDate="2019-10-29T00:00:00" maxDate="2019-11-06T00:00:00"/>
    </cacheField>
    <cacheField name="Date réelle Ressuage 1" numFmtId="14">
      <sharedItems containsNonDate="0" containsString="0" containsBlank="1"/>
    </cacheField>
    <cacheField name="Prévision Contrôle visuel (0,5j;_JF) +31,5&gt;" numFmtId="14">
      <sharedItems containsNonDate="0" containsDate="1" containsString="0" containsBlank="1" minDate="2019-10-30T00:00:00" maxDate="2019-11-07T00:00:00"/>
    </cacheField>
    <cacheField name="Date réelle Contrôle visuel" numFmtId="14">
      <sharedItems containsNonDate="0" containsString="0" containsBlank="1"/>
    </cacheField>
    <cacheField name="Prévision Ragréage &lt;(0,5j;_JF) +32" numFmtId="14">
      <sharedItems containsNonDate="0" containsDate="1" containsString="0" containsBlank="1" minDate="2019-10-30T00:00:00" maxDate="2019-11-07T00:00:00"/>
    </cacheField>
    <cacheField name="Date réelle Ragréage" numFmtId="14">
      <sharedItems containsNonDate="0" containsString="0" containsBlank="1"/>
    </cacheField>
    <cacheField name="Prévision Radiographie (1j;_JF) +33" numFmtId="14">
      <sharedItems containsNonDate="0" containsDate="1" containsString="0" containsBlank="1" minDate="2019-10-31T00:00:00" maxDate="2019-11-08T00:00:00"/>
    </cacheField>
    <cacheField name="Date réelle Radiographie" numFmtId="14">
      <sharedItems containsNonDate="0" containsString="0" containsBlank="1"/>
    </cacheField>
    <cacheField name="Prévision Cycle SR ASR RSR (1j;_JF) +34" numFmtId="14">
      <sharedItems containsNonDate="0" containsDate="1" containsString="0" containsBlank="1" minDate="2019-11-04T00:00:00" maxDate="2019-11-09T00:00:00"/>
    </cacheField>
    <cacheField name="Date réelle Cycle SR ASR RSR" numFmtId="14">
      <sharedItems containsNonDate="0" containsString="0" containsBlank="1"/>
    </cacheField>
    <cacheField name="Prévision Attaque chimique 1 (0,5j;_JF) +34,5&gt;" numFmtId="14">
      <sharedItems containsNonDate="0" containsDate="1" containsString="0" containsBlank="1" minDate="2019-11-05T00:00:00" maxDate="2019-11-13T00:00:00"/>
    </cacheField>
    <cacheField name="Date réelle Attaque chimique 1" numFmtId="14">
      <sharedItems containsNonDate="0" containsString="0" containsBlank="1"/>
    </cacheField>
    <cacheField name="Prévision Ressuage &lt;2 (1j;_JF) +35,5" numFmtId="14">
      <sharedItems containsNonDate="0" containsDate="1" containsString="0" containsBlank="1" minDate="2019-11-05T00:00:00" maxDate="2019-11-13T00:00:00"/>
    </cacheField>
    <cacheField name="Date réelle Ressuage 2" numFmtId="14">
      <sharedItems containsNonDate="0" containsString="0" containsBlank="1"/>
    </cacheField>
    <cacheField name="Prévision Contrôle 3D avant TTH (0,5j;_JF) +36 &gt;" numFmtId="14">
      <sharedItems containsNonDate="0" containsDate="1" containsString="0" containsBlank="1" minDate="2019-11-06T00:00:00" maxDate="2019-11-14T00:00:00"/>
    </cacheField>
    <cacheField name="Date réelle Contrôle 3D avant TTH" numFmtId="14">
      <sharedItems containsNonDate="0" containsString="0" containsBlank="1"/>
    </cacheField>
    <cacheField name="Prévision Traitement TTH (3j;_JF) +39" numFmtId="14">
      <sharedItems containsNonDate="0" containsDate="1" containsString="0" containsBlank="1" minDate="2019-11-12T00:00:00" maxDate="2019-11-19T00:00:00"/>
    </cacheField>
    <cacheField name="Date réelle Traitement TTH" numFmtId="14">
      <sharedItems containsNonDate="0" containsString="0" containsBlank="1"/>
    </cacheField>
    <cacheField name="Prévision Attaque chimique 2 (0,5j;_JF) &lt;+39,5" numFmtId="14">
      <sharedItems containsNonDate="0" containsDate="1" containsString="0" containsBlank="1" minDate="2019-11-12T00:00:00" maxDate="2019-11-19T00:00:00"/>
    </cacheField>
    <cacheField name="Date réelle Attaque chimique 2" numFmtId="14">
      <sharedItems containsNonDate="0" containsString="0" containsBlank="1"/>
    </cacheField>
    <cacheField name="Prévision Ressuage 3 (1j;_JF) +40,5" numFmtId="14">
      <sharedItems containsNonDate="0" containsDate="1" containsString="0" containsBlank="1" minDate="2019-11-13T00:00:00" maxDate="2019-11-20T00:00:00"/>
    </cacheField>
    <cacheField name="Date réelle Ressuage 3" numFmtId="14">
      <sharedItems containsNonDate="0" containsString="0" containsBlank="1"/>
    </cacheField>
    <cacheField name="Prévision Contôle 3D (0,5j;_JF) +41&gt;" numFmtId="14">
      <sharedItems containsNonDate="0" containsDate="1" containsString="0" containsBlank="1" minDate="2019-11-14T00:00:00" maxDate="2019-11-21T00:00:00"/>
    </cacheField>
    <cacheField name="Date réelle Contôle 3D" numFmtId="14">
      <sharedItems containsNonDate="0" containsString="0" containsBlank="1"/>
    </cacheField>
    <cacheField name="Prévision Usinage et ébavurage (0,5j;_JF) &lt;+41,5" numFmtId="14">
      <sharedItems containsNonDate="0" containsDate="1" containsString="0" containsBlank="1" minDate="2019-11-14T00:00:00" maxDate="2019-11-21T00:00:00"/>
    </cacheField>
    <cacheField name="Date réelle Usinage et ébavurage" numFmtId="14">
      <sharedItems containsNonDate="0" containsString="0" containsBlank="1"/>
    </cacheField>
    <cacheField name="Prévision Contôle 3D après usinage (0,5j;_JF) +42&gt;" numFmtId="14">
      <sharedItems containsNonDate="0" containsDate="1" containsString="0" containsBlank="1" minDate="2019-11-15T00:00:00" maxDate="2019-11-22T00:00:00"/>
    </cacheField>
    <cacheField name="Date réelle Contôle 3D après usinage" numFmtId="14">
      <sharedItems containsNonDate="0" containsString="0" containsBlank="1"/>
    </cacheField>
    <cacheField name="Prévision Attaque chimique 3 (0,5j;_JF) &lt;+42,5" numFmtId="14">
      <sharedItems containsNonDate="0" containsDate="1" containsString="0" containsBlank="1" minDate="2019-11-15T00:00:00" maxDate="2019-11-22T00:00:00"/>
    </cacheField>
    <cacheField name="Date réelle Attaque chimique 3" numFmtId="14">
      <sharedItems containsNonDate="0" containsString="0" containsBlank="1"/>
    </cacheField>
    <cacheField name="Prévision Ressuage final (1j;_JF) +43,5" numFmtId="14">
      <sharedItems containsNonDate="0" containsDate="1" containsString="0" containsBlank="1" minDate="2019-11-18T00:00:00" maxDate="2019-11-23T00:00:00"/>
    </cacheField>
    <cacheField name="Date réelle Ressuage final" numFmtId="14">
      <sharedItems containsNonDate="0" containsString="0" containsBlank="1"/>
    </cacheField>
    <cacheField name="Prévision Radiographie finale (0,5j;_JF) + 44 &gt;" numFmtId="14">
      <sharedItems containsNonDate="0" containsDate="1" containsString="0" containsBlank="1" minDate="2019-11-19T00:00:00" maxDate="2019-11-26T00:00:00"/>
    </cacheField>
    <cacheField name="Date réelle Radiographie finale" numFmtId="14">
      <sharedItems containsNonDate="0" containsString="0" containsBlank="1"/>
    </cacheField>
    <cacheField name="Prévision Contrôle visuel final (0,5j;_JF) &lt;+44,5" numFmtId="14">
      <sharedItems containsNonDate="0" containsDate="1" containsString="0" containsBlank="1" minDate="2019-11-19T00:00:00" maxDate="2019-11-26T00:00:00"/>
    </cacheField>
    <cacheField name="Date réelle Contrôle visuel final" numFmtId="14">
      <sharedItems containsNonDate="0" containsString="0" containsBlank="1"/>
    </cacheField>
    <cacheField name="Prévision sortie aval" numFmtId="14">
      <sharedItems containsNonDate="0" containsDate="1" containsString="0" containsBlank="1" minDate="2019-11-20T00:00:00" maxDate="2019-11-27T00:00:00"/>
    </cacheField>
    <cacheField name="Réalisé sortie aval" numFmtId="0">
      <sharedItems containsNonDate="0" containsDate="1" containsString="0" containsBlank="1" minDate="2019-09-10T00:00:00" maxDate="2019-09-25T00:00:00" count="4">
        <d v="2019-09-24T00:00:00"/>
        <d v="2019-09-20T00:00:00"/>
        <m/>
        <d v="2019-09-10T00:00:00"/>
      </sharedItems>
    </cacheField>
    <cacheField name="Atelier en cours" numFmtId="0">
      <sharedItems containsBlank="1"/>
    </cacheField>
    <cacheField name="Etat de la pièce" numFmtId="0">
      <sharedItems containsBlank="1" count="5">
        <s v="Rebutée"/>
        <m/>
        <s v="Terminée " u="1"/>
        <s v="Expédiée" u="1"/>
        <s v="En cours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spard Pietropaoli" refreshedDate="43732.596101504627" createdVersion="5" refreshedVersion="6" minRefreshableVersion="3" recordCount="75" xr:uid="{00000000-000A-0000-FFFF-FFFF06000000}">
  <cacheSource type="worksheet">
    <worksheetSource name="amont"/>
  </cacheSource>
  <cacheFields count="24">
    <cacheField name="N° Série" numFmtId="0">
      <sharedItems containsBlank="1" containsMixedTypes="1" containsNumber="1" containsInteger="1" minValue="64950" maxValue="66949"/>
    </cacheField>
    <cacheField name="Désignation " numFmtId="0">
      <sharedItems containsBlank="1" count="9">
        <s v="Pad5"/>
        <s v="Zdeck"/>
        <s v="Ecope 5A"/>
        <s v="Ecope 4A"/>
        <m/>
        <s v="Ecope 3B" u="1"/>
        <s v="Ecope 4B" u="1"/>
        <s v="Ecope 1B" u="1"/>
        <s v="Ecope 2B" u="1"/>
      </sharedItems>
    </cacheField>
    <cacheField name="Date de livraison demandée " numFmtId="14">
      <sharedItems containsNonDate="0" containsDate="1" containsString="0" containsBlank="1" minDate="2019-12-01T00:00:00" maxDate="2019-12-02T00:00:00"/>
    </cacheField>
    <cacheField name="Date de création FS prévue pour livraison respectée" numFmtId="14">
      <sharedItems containsNonDate="0" containsDate="1" containsString="0" containsBlank="1" minDate="2019-09-26T00:00:00" maxDate="2019-09-27T00:00:00"/>
    </cacheField>
    <cacheField name="Création FS" numFmtId="14">
      <sharedItems containsNonDate="0" containsDate="1" containsString="0" containsBlank="1" minDate="2019-09-16T00:00:00" maxDate="2019-09-21T00:00:00"/>
    </cacheField>
    <cacheField name="Objectif (45j)" numFmtId="14">
      <sharedItems containsNonDate="0" containsDate="1" containsString="0" containsBlank="1" minDate="2019-11-20T00:00:00" maxDate="2019-11-27T00:00:00"/>
    </cacheField>
    <cacheField name="Prévision Injection (2j)+2" numFmtId="14">
      <sharedItems containsNonDate="0" containsDate="1" containsString="0" containsBlank="1" minDate="2019-09-18T00:00:00" maxDate="2019-09-25T00:00:00"/>
    </cacheField>
    <cacheField name="Date réelle Injection" numFmtId="14">
      <sharedItems containsNonDate="0" containsDate="1" containsString="0" containsBlank="1" minDate="2019-09-23T00:00:00" maxDate="2019-09-26T00:00:00"/>
    </cacheField>
    <cacheField name="Prévision Assemblage (1j)+3" numFmtId="14">
      <sharedItems containsNonDate="0" containsDate="1" containsString="0" containsBlank="1" minDate="2019-09-19T00:00:00" maxDate="2019-09-26T00:00:00"/>
    </cacheField>
    <cacheField name="Date réelle Assemblage" numFmtId="14">
      <sharedItems containsNonDate="0" containsDate="1" containsString="0" containsBlank="1" minDate="2019-09-18T00:00:00" maxDate="2019-09-20T00:00:00"/>
    </cacheField>
    <cacheField name="Prévision Enrobage première couche (1j)+4" numFmtId="14">
      <sharedItems containsNonDate="0" containsDate="1" containsString="0" containsBlank="1" minDate="2019-09-20T00:00:00" maxDate="2019-09-27T00:00:00"/>
    </cacheField>
    <cacheField name="Date réelle Enrobage première couche" numFmtId="14">
      <sharedItems containsNonDate="0" containsDate="1" containsString="0" containsBlank="1" minDate="2019-09-19T00:00:00" maxDate="2019-09-24T00:00:00"/>
    </cacheField>
    <cacheField name="Prévision Enrobage (12j)+16" numFmtId="14">
      <sharedItems containsNonDate="0" containsDate="1" containsString="0" containsBlank="1" minDate="2019-10-08T00:00:00" maxDate="2019-10-15T00:00:00"/>
    </cacheField>
    <cacheField name="Date réelle Enrobage" numFmtId="14">
      <sharedItems containsNonDate="0" containsString="0" containsBlank="1"/>
    </cacheField>
    <cacheField name="Prévison Decirage des carapaces (1j;_JF)+17" numFmtId="14">
      <sharedItems containsNonDate="0" containsDate="1" containsString="0" containsBlank="1" minDate="2019-10-09T00:00:00" maxDate="2019-10-16T00:00:00"/>
    </cacheField>
    <cacheField name="Date réelle Decirage des carapaces" numFmtId="14">
      <sharedItems containsNonDate="0" containsString="0" containsBlank="1"/>
    </cacheField>
    <cacheField name="Prévision Cuisson des carapaces (1j;_JF)+18" numFmtId="14">
      <sharedItems containsNonDate="0" containsDate="1" containsString="0" containsBlank="1" minDate="2019-10-10T00:00:00" maxDate="2019-10-17T00:00:00"/>
    </cacheField>
    <cacheField name="Date réelle Cuisson des carapaces" numFmtId="14">
      <sharedItems containsNonDate="0" containsString="0" containsBlank="1"/>
    </cacheField>
    <cacheField name="Prévision Lavage et Emmaillotage (1j;_JF)+19" numFmtId="14">
      <sharedItems containsNonDate="0" containsDate="1" containsString="0" containsBlank="1" minDate="2019-10-11T00:00:00" maxDate="2019-10-18T00:00:00"/>
    </cacheField>
    <cacheField name="Date réelle Lavage et Emmaillotage" numFmtId="14">
      <sharedItems containsNonDate="0" containsString="0" containsBlank="1"/>
    </cacheField>
    <cacheField name="Prévision amont " numFmtId="14">
      <sharedItems containsNonDate="0" containsDate="1" containsString="0" containsBlank="1" minDate="2019-10-11T00:00:00" maxDate="2019-10-18T00:00:00"/>
    </cacheField>
    <cacheField name="Réalisé fin amont" numFmtId="14">
      <sharedItems containsNonDate="0" containsString="0" containsBlank="1"/>
    </cacheField>
    <cacheField name="Atelier en cours" numFmtId="0">
      <sharedItems containsBlank="1" count="8">
        <s v="Assemblage"/>
        <s v="Enrobage"/>
        <s v="Enrobage première couche"/>
        <m/>
        <s v="Injection" u="1"/>
        <s v="Decirage des carapaces" u="1"/>
        <s v="Cuisson des carapaces" u="1"/>
        <s v="Lavage et Emmaillotage" u="1"/>
      </sharedItems>
    </cacheField>
    <cacheField name="Etat de la pièce" numFmtId="0">
      <sharedItems containsBlank="1" count="5">
        <s v="En cours amont"/>
        <m/>
        <s v="Terminée amont" u="1"/>
        <s v="Rebutée amont" u="1"/>
        <s v="Expédiée amont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spard Pietropaoli" refreshedDate="43732.5961306713" createdVersion="5" refreshedVersion="6" minRefreshableVersion="3" recordCount="66" xr:uid="{00000000-000A-0000-FFFF-FFFF10000000}">
  <cacheSource type="worksheet">
    <worksheetSource name="aval"/>
  </cacheSource>
  <cacheFields count="70">
    <cacheField name="N° Série" numFmtId="0">
      <sharedItems containsBlank="1" containsMixedTypes="1" containsNumber="1" containsInteger="1" minValue="64950" maxValue="66949"/>
    </cacheField>
    <cacheField name="Désignation " numFmtId="0">
      <sharedItems containsBlank="1" count="10">
        <s v="Pad5"/>
        <s v="Zdeck"/>
        <s v="Ecope 5A"/>
        <s v="Ecope 4A"/>
        <m/>
        <s v="Ecope 4B" u="1"/>
        <s v="Ecope 1B" u="1"/>
        <e v="#N/A" u="1"/>
        <s v="Ecope 2B" u="1"/>
        <s v="Ecope 3B" u="1"/>
      </sharedItems>
    </cacheField>
    <cacheField name="Réalisé fin amont" numFmtId="14">
      <sharedItems containsNonDate="0" containsDate="1" containsString="0" containsBlank="1" minDate="1899-12-30T00:00:00" maxDate="1899-12-31T00:00:00"/>
    </cacheField>
    <cacheField name="Prévision sortie amont" numFmtId="14">
      <sharedItems containsNonDate="0" containsDate="1" containsString="0" containsBlank="1" minDate="2019-10-11T00:00:00" maxDate="2019-10-18T00:00:00"/>
    </cacheField>
    <cacheField name="Prévision Préchauffage et coulée (2j;_JF) +21" numFmtId="14">
      <sharedItems containsNonDate="0" containsDate="1" containsString="0" containsBlank="1" minDate="2019-10-15T00:00:00" maxDate="2019-10-22T00:00:00"/>
    </cacheField>
    <cacheField name="Date réel Préchauffage et coulée" numFmtId="14">
      <sharedItems containsNonDate="0" containsString="0" containsBlank="1"/>
    </cacheField>
    <cacheField name="Prévision Décochage (1j;_JF) +22" numFmtId="14">
      <sharedItems containsNonDate="0" containsDate="1" containsString="0" containsBlank="1" minDate="2019-10-16T00:00:00" maxDate="2019-10-23T00:00:00"/>
    </cacheField>
    <cacheField name="Date réelle Préchauffage et coulée" numFmtId="14">
      <sharedItems containsNonDate="0" containsString="0" containsBlank="1"/>
    </cacheField>
    <cacheField name="Prévision Décochage (1j;_JF) +23" numFmtId="14">
      <sharedItems containsNonDate="0" containsDate="1" containsString="0" containsBlank="1" minDate="2019-10-17T00:00:00" maxDate="2019-10-24T00:00:00"/>
    </cacheField>
    <cacheField name="Date réelle Décochage" numFmtId="14">
      <sharedItems containsNonDate="0" containsString="0" containsBlank="1"/>
    </cacheField>
    <cacheField name="Prévision Dégrappage (0,5j;_JF) +23,5" numFmtId="14">
      <sharedItems containsNonDate="0" containsDate="1" containsString="0" containsBlank="1" minDate="2019-10-18T00:00:00" maxDate="2019-10-25T00:00:00"/>
    </cacheField>
    <cacheField name="Date réelle Dégrappage" numFmtId="14">
      <sharedItems containsNonDate="0" containsString="0" containsBlank="1"/>
    </cacheField>
    <cacheField name="Prévision Sablage Mesh 46 (0,5j;_JF) +24" numFmtId="14">
      <sharedItems containsNonDate="0" containsDate="1" containsString="0" containsBlank="1" minDate="2019-10-18T00:00:00" maxDate="2019-10-25T00:00:00"/>
    </cacheField>
    <cacheField name="Date réelle Sablage Mesh 46" numFmtId="14">
      <sharedItems containsNonDate="0" containsString="0" containsBlank="1"/>
    </cacheField>
    <cacheField name="Prévision CIC et contrôle (2j;_JF) +26" numFmtId="14">
      <sharedItems containsNonDate="0" containsDate="1" containsString="0" containsBlank="1" minDate="2019-10-22T00:00:00" maxDate="2019-10-29T00:00:00"/>
    </cacheField>
    <cacheField name="Date réelle CIC et contrôle" numFmtId="14">
      <sharedItems containsNonDate="0" containsString="0" containsBlank="1"/>
    </cacheField>
    <cacheField name="Prévision Tronçonnage des attaques (1j;_JF) +27" numFmtId="14">
      <sharedItems containsNonDate="0" containsDate="1" containsString="0" containsBlank="1" minDate="2019-10-23T00:00:00" maxDate="2019-10-30T00:00:00"/>
    </cacheField>
    <cacheField name="Date réelle Tronçonnage des attaques" numFmtId="14">
      <sharedItems containsNonDate="0" containsString="0" containsBlank="1"/>
    </cacheField>
    <cacheField name="Prévision Ebarbage des attaques (1j;_JF) +28" numFmtId="14">
      <sharedItems containsNonDate="0" containsDate="1" containsString="0" containsBlank="1" minDate="2019-10-24T00:00:00" maxDate="2019-10-31T00:00:00"/>
    </cacheField>
    <cacheField name="Date réelle Ebarbage des attaques" numFmtId="14">
      <sharedItems containsNonDate="0" containsString="0" containsBlank="1"/>
    </cacheField>
    <cacheField name="Prévision Sablage Mesh 90/120 (0,5j;_JF) +28,5&gt;" numFmtId="14">
      <sharedItems containsNonDate="0" containsDate="1" containsString="0" containsBlank="1" minDate="2019-10-25T00:00:00" maxDate="2019-11-01T00:00:00"/>
    </cacheField>
    <cacheField name="Date réelle Sablage Mesh 90/120" numFmtId="14">
      <sharedItems containsNonDate="0" containsString="0" containsBlank="1"/>
    </cacheField>
    <cacheField name="Prévision Contrôle des épaisseurs 1 &lt;(0,5j;_JF) +29 " numFmtId="14">
      <sharedItems containsNonDate="0" containsDate="1" containsString="0" containsBlank="1" minDate="2019-10-25T00:00:00" maxDate="2019-11-01T00:00:00"/>
    </cacheField>
    <cacheField name="Date réelle Contrôle des épaisseurs 1" numFmtId="14">
      <sharedItems containsNonDate="0" containsString="0" containsBlank="1"/>
    </cacheField>
    <cacheField name="Prévision Usinage chimique (0,5j;_JF) +29,5&gt;" numFmtId="14">
      <sharedItems containsNonDate="0" containsDate="1" containsString="0" containsBlank="1" minDate="2019-10-28T00:00:00" maxDate="2019-11-05T00:00:00"/>
    </cacheField>
    <cacheField name="Date réelle Usinage chimique" numFmtId="14">
      <sharedItems containsNonDate="0" containsString="0" containsBlank="1"/>
    </cacheField>
    <cacheField name="Prévision Contrôle des épaisseurs 2 &gt;&lt;(0,5j;_JF) +30" numFmtId="14">
      <sharedItems containsNonDate="0" containsDate="1" containsString="0" containsBlank="1" minDate="2019-10-28T00:00:00" maxDate="2019-11-05T00:00:00"/>
    </cacheField>
    <cacheField name="Date réelle Contrôle des épaisseurs 2" numFmtId="14">
      <sharedItems containsNonDate="0" containsString="0" containsBlank="1"/>
    </cacheField>
    <cacheField name="Prévision Sablage léger (0,5j;_JF) +30,5&gt;" numFmtId="14">
      <sharedItems containsNonDate="0" containsDate="1" containsString="0" containsBlank="1" minDate="2019-10-29T00:00:00" maxDate="2019-11-06T00:00:00"/>
    </cacheField>
    <cacheField name="Date réelle Sablage léger" numFmtId="14">
      <sharedItems containsNonDate="0" containsString="0" containsBlank="1"/>
    </cacheField>
    <cacheField name="Prévision Ressuage &lt;1 (0,5j;_JF) +31" numFmtId="14">
      <sharedItems containsNonDate="0" containsDate="1" containsString="0" containsBlank="1" minDate="2019-10-29T00:00:00" maxDate="2019-11-06T00:00:00"/>
    </cacheField>
    <cacheField name="Date réelle Ressuage 1" numFmtId="14">
      <sharedItems containsNonDate="0" containsString="0" containsBlank="1"/>
    </cacheField>
    <cacheField name="Prévision Contrôle visuel (0,5j;_JF) +31,5&gt;" numFmtId="14">
      <sharedItems containsNonDate="0" containsDate="1" containsString="0" containsBlank="1" minDate="2019-10-30T00:00:00" maxDate="2019-11-07T00:00:00"/>
    </cacheField>
    <cacheField name="Date réelle Contrôle visuel" numFmtId="14">
      <sharedItems containsNonDate="0" containsString="0" containsBlank="1"/>
    </cacheField>
    <cacheField name="Prévision Ragréage &lt;(0,5j;_JF) +32" numFmtId="14">
      <sharedItems containsNonDate="0" containsDate="1" containsString="0" containsBlank="1" minDate="2019-10-30T00:00:00" maxDate="2019-11-07T00:00:00"/>
    </cacheField>
    <cacheField name="Date réelle Ragréage" numFmtId="14">
      <sharedItems containsNonDate="0" containsString="0" containsBlank="1"/>
    </cacheField>
    <cacheField name="Prévision Radiographie (1j;_JF) +33" numFmtId="14">
      <sharedItems containsNonDate="0" containsDate="1" containsString="0" containsBlank="1" minDate="2019-10-31T00:00:00" maxDate="2019-11-08T00:00:00"/>
    </cacheField>
    <cacheField name="Date réelle Radiographie" numFmtId="14">
      <sharedItems containsNonDate="0" containsString="0" containsBlank="1"/>
    </cacheField>
    <cacheField name="Prévision Cycle SR ASR RSR (1j;_JF) +34" numFmtId="14">
      <sharedItems containsNonDate="0" containsDate="1" containsString="0" containsBlank="1" minDate="2019-11-04T00:00:00" maxDate="2019-11-09T00:00:00"/>
    </cacheField>
    <cacheField name="Date réelle Cycle SR ASR RSR" numFmtId="14">
      <sharedItems containsNonDate="0" containsString="0" containsBlank="1"/>
    </cacheField>
    <cacheField name="Prévision Attaque chimique 1 (0,5j;_JF) +34,5&gt;" numFmtId="14">
      <sharedItems containsNonDate="0" containsDate="1" containsString="0" containsBlank="1" minDate="2019-11-05T00:00:00" maxDate="2019-11-13T00:00:00"/>
    </cacheField>
    <cacheField name="Date réelle Attaque chimique 1" numFmtId="14">
      <sharedItems containsNonDate="0" containsString="0" containsBlank="1"/>
    </cacheField>
    <cacheField name="Prévision Ressuage &lt;2 (1j;_JF) +35,5" numFmtId="14">
      <sharedItems containsNonDate="0" containsDate="1" containsString="0" containsBlank="1" minDate="2019-11-05T00:00:00" maxDate="2019-11-13T00:00:00"/>
    </cacheField>
    <cacheField name="Date réelle Ressuage 2" numFmtId="14">
      <sharedItems containsNonDate="0" containsString="0" containsBlank="1"/>
    </cacheField>
    <cacheField name="Prévision Contrôle 3D avant TTH (0,5j;_JF) +36 &gt;" numFmtId="14">
      <sharedItems containsNonDate="0" containsDate="1" containsString="0" containsBlank="1" minDate="2019-11-06T00:00:00" maxDate="2019-11-14T00:00:00"/>
    </cacheField>
    <cacheField name="Date réelle Contrôle 3D avant TTH" numFmtId="14">
      <sharedItems containsNonDate="0" containsString="0" containsBlank="1"/>
    </cacheField>
    <cacheField name="Prévision Traitement TTH (3j;_JF) +39" numFmtId="14">
      <sharedItems containsNonDate="0" containsDate="1" containsString="0" containsBlank="1" minDate="2019-11-12T00:00:00" maxDate="2019-11-19T00:00:00"/>
    </cacheField>
    <cacheField name="Date réelle Traitement TTH" numFmtId="14">
      <sharedItems containsNonDate="0" containsString="0" containsBlank="1"/>
    </cacheField>
    <cacheField name="Prévision Attaque chimique 2 (0,5j;_JF) &lt;+39,5" numFmtId="14">
      <sharedItems containsNonDate="0" containsDate="1" containsString="0" containsBlank="1" minDate="2019-11-12T00:00:00" maxDate="2019-11-19T00:00:00"/>
    </cacheField>
    <cacheField name="Date réelle Attaque chimique 2" numFmtId="14">
      <sharedItems containsNonDate="0" containsString="0" containsBlank="1"/>
    </cacheField>
    <cacheField name="Prévision Ressuage 3 (1j;_JF) +40,5" numFmtId="14">
      <sharedItems containsNonDate="0" containsDate="1" containsString="0" containsBlank="1" minDate="2019-11-13T00:00:00" maxDate="2019-11-20T00:00:00"/>
    </cacheField>
    <cacheField name="Date réelle Ressuage 3" numFmtId="14">
      <sharedItems containsNonDate="0" containsString="0" containsBlank="1"/>
    </cacheField>
    <cacheField name="Prévision Contôle 3D (0,5j;_JF) +41&gt;" numFmtId="14">
      <sharedItems containsNonDate="0" containsDate="1" containsString="0" containsBlank="1" minDate="2019-11-14T00:00:00" maxDate="2019-11-21T00:00:00"/>
    </cacheField>
    <cacheField name="Date réelle Contôle 3D" numFmtId="14">
      <sharedItems containsNonDate="0" containsString="0" containsBlank="1"/>
    </cacheField>
    <cacheField name="Prévision Usinage et ébavurage (0,5j;_JF) &lt;+41,5" numFmtId="14">
      <sharedItems containsNonDate="0" containsDate="1" containsString="0" containsBlank="1" minDate="2019-11-14T00:00:00" maxDate="2019-11-21T00:00:00"/>
    </cacheField>
    <cacheField name="Date réelle Usinage et ébavurage" numFmtId="14">
      <sharedItems containsNonDate="0" containsString="0" containsBlank="1"/>
    </cacheField>
    <cacheField name="Prévision Contôle 3D après usinage (0,5j;_JF) +42&gt;" numFmtId="14">
      <sharedItems containsNonDate="0" containsDate="1" containsString="0" containsBlank="1" minDate="2019-11-15T00:00:00" maxDate="2019-11-22T00:00:00"/>
    </cacheField>
    <cacheField name="Date réelle Contôle 3D après usinage" numFmtId="14">
      <sharedItems containsNonDate="0" containsString="0" containsBlank="1"/>
    </cacheField>
    <cacheField name="Prévision Attaque chimique 3 (0,5j;_JF) &lt;+42,5" numFmtId="14">
      <sharedItems containsNonDate="0" containsDate="1" containsString="0" containsBlank="1" minDate="2019-11-15T00:00:00" maxDate="2019-11-22T00:00:00"/>
    </cacheField>
    <cacheField name="Date réelle Attaque chimique 3" numFmtId="14">
      <sharedItems containsNonDate="0" containsString="0" containsBlank="1"/>
    </cacheField>
    <cacheField name="Prévision Ressuage final (1j;_JF) +43,5" numFmtId="14">
      <sharedItems containsNonDate="0" containsDate="1" containsString="0" containsBlank="1" minDate="2019-11-18T00:00:00" maxDate="2019-11-23T00:00:00"/>
    </cacheField>
    <cacheField name="Date réelle Ressuage final" numFmtId="14">
      <sharedItems containsNonDate="0" containsString="0" containsBlank="1"/>
    </cacheField>
    <cacheField name="Prévision Radiographie finale (0,5j;_JF) + 44 &gt;" numFmtId="14">
      <sharedItems containsNonDate="0" containsDate="1" containsString="0" containsBlank="1" minDate="2019-11-19T00:00:00" maxDate="2019-11-26T00:00:00"/>
    </cacheField>
    <cacheField name="Date réelle Radiographie finale" numFmtId="14">
      <sharedItems containsNonDate="0" containsString="0" containsBlank="1"/>
    </cacheField>
    <cacheField name="Prévision Contrôle visuel final (0,5j;_JF) &lt;+44,5" numFmtId="14">
      <sharedItems containsNonDate="0" containsDate="1" containsString="0" containsBlank="1" minDate="2019-11-19T00:00:00" maxDate="2019-11-26T00:00:00"/>
    </cacheField>
    <cacheField name="Date réelle Contrôle visuel final" numFmtId="14">
      <sharedItems containsNonDate="0" containsString="0" containsBlank="1"/>
    </cacheField>
    <cacheField name="Prévision sortie aval" numFmtId="14">
      <sharedItems containsNonDate="0" containsDate="1" containsString="0" containsBlank="1" minDate="2019-11-20T00:00:00" maxDate="2019-11-27T00:00:00"/>
    </cacheField>
    <cacheField name="Réalisé sortie aval" numFmtId="14">
      <sharedItems containsNonDate="0" containsDate="1" containsString="0" containsBlank="1" minDate="2019-09-10T00:00:00" maxDate="2019-09-25T00:00:00"/>
    </cacheField>
    <cacheField name="Atelier en cours" numFmtId="0">
      <sharedItems containsBlank="1" count="31">
        <s v="Préchauffage et coulée"/>
        <s v="Décochage"/>
        <s v="CIC et contrôle"/>
        <s v="Ebarbage des attaques"/>
        <m/>
        <s v="Ressuage final"/>
        <s v="Radiographie finale" u="1"/>
        <s v="Contrôle visuel final" u="1"/>
        <s v="Sablage Mesh 46" u="1"/>
        <s v="Ressuage 1" u="1"/>
        <s v="Ressuage 2" u="1"/>
        <s v="Traitement TTH" u="1"/>
        <s v="Ressuage 3" u="1"/>
        <s v="Radiographie" u="1"/>
        <s v="Contrôle 3D avant TTH" u="1"/>
        <s v="Dégrappage" u="1"/>
        <s v="Sablage léger" u="1"/>
        <s v="Usinage et ébavurage" u="1"/>
        <s v="Contôle 3D" u="1"/>
        <s v="Contrôle visuel" u="1"/>
        <s v="Contrôle des épaisseurs 1" u="1"/>
        <s v="Ragréage" u="1"/>
        <s v="Contrôle des épaisseurs 2" u="1"/>
        <s v="Attaque chimique 1" u="1"/>
        <s v="Attaque chimique 2" u="1"/>
        <s v="Attaque chimique 3" u="1"/>
        <s v="Sablage Mesh 90/120" u="1"/>
        <s v="Tronçonnage des attaques" u="1"/>
        <s v="Cycle SR ASR RSR" u="1"/>
        <s v="Usinage chimique" u="1"/>
        <s v="Contôle 3D après usinage" u="1"/>
      </sharedItems>
    </cacheField>
    <cacheField name="Etat de la pièce" numFmtId="0">
      <sharedItems containsBlank="1" count="5">
        <s v="Rebutée"/>
        <m/>
        <s v="Terminée " u="1"/>
        <s v="Expédiée" u="1"/>
        <s v="En cours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x v="0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x v="0"/>
    <s v="Préchauffage et coulée"/>
    <x v="0"/>
  </r>
  <r>
    <x v="1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0"/>
    <s v="Décochage"/>
    <x v="0"/>
  </r>
  <r>
    <x v="2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0"/>
    <s v="CIC et contrôle"/>
    <x v="0"/>
  </r>
  <r>
    <x v="3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0"/>
    <s v="Ebarbage des attaques"/>
    <x v="0"/>
  </r>
  <r>
    <x v="4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1"/>
    <s v="Décochage"/>
    <x v="0"/>
  </r>
  <r>
    <x v="5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2"/>
    <m/>
    <x v="1"/>
  </r>
  <r>
    <x v="6"/>
    <x v="0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2"/>
    <m/>
    <x v="1"/>
  </r>
  <r>
    <x v="7"/>
    <x v="2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2"/>
    <m/>
    <x v="1"/>
  </r>
  <r>
    <x v="8"/>
    <x v="2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2"/>
    <m/>
    <x v="1"/>
  </r>
  <r>
    <x v="9"/>
    <x v="2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x v="2"/>
    <m/>
    <x v="1"/>
  </r>
  <r>
    <x v="10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11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0"/>
    <s v="Ressuage final"/>
    <x v="0"/>
  </r>
  <r>
    <x v="12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13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14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15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16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17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18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19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20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21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22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23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24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25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26"/>
    <x v="3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x v="2"/>
    <m/>
    <x v="1"/>
  </r>
  <r>
    <x v="27"/>
    <x v="3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x v="2"/>
    <m/>
    <x v="1"/>
  </r>
  <r>
    <x v="28"/>
    <x v="3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x v="2"/>
    <m/>
    <x v="1"/>
  </r>
  <r>
    <x v="29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30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31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32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33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3"/>
    <s v="Ebarbage des attaques"/>
    <x v="0"/>
  </r>
  <r>
    <x v="34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35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36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37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x v="2"/>
    <m/>
    <x v="1"/>
  </r>
  <r>
    <x v="38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39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40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x v="2"/>
    <m/>
    <x v="1"/>
  </r>
  <r>
    <x v="41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42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43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44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45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46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  <r>
    <x v="47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n v="64950"/>
    <x v="0"/>
    <d v="2019-12-01T00:00:00"/>
    <d v="2019-09-26T00:00:00"/>
    <d v="2019-09-17T00:00:00"/>
    <d v="2019-11-21T00:00:00"/>
    <d v="2019-09-19T00:00:00"/>
    <d v="2019-09-23T00:00:00"/>
    <d v="2019-09-20T00:00:00"/>
    <m/>
    <d v="2019-09-23T00:00:00"/>
    <m/>
    <d v="2019-10-09T00:00:00"/>
    <m/>
    <d v="2019-10-10T00:00:00"/>
    <m/>
    <d v="2019-10-11T00:00:00"/>
    <m/>
    <d v="2019-10-14T00:00:00"/>
    <m/>
    <d v="2019-10-14T00:00:00"/>
    <m/>
    <x v="0"/>
    <x v="0"/>
  </r>
  <r>
    <n v="66014"/>
    <x v="1"/>
    <d v="2019-12-01T00:00:00"/>
    <d v="2019-09-26T00:00:00"/>
    <d v="2019-09-16T00:00:00"/>
    <d v="2019-11-20T00:00:00"/>
    <d v="2019-09-18T00:00:00"/>
    <d v="2019-09-24T00:00:00"/>
    <d v="2019-09-19T00:00:00"/>
    <m/>
    <d v="2019-09-20T00:00:00"/>
    <m/>
    <d v="2019-10-08T00:00:00"/>
    <m/>
    <d v="2019-10-09T00:00:00"/>
    <m/>
    <d v="2019-10-10T00:00:00"/>
    <m/>
    <d v="2019-10-11T00:00:00"/>
    <m/>
    <d v="2019-10-11T00:00:00"/>
    <m/>
    <x v="0"/>
    <x v="0"/>
  </r>
  <r>
    <n v="66015"/>
    <x v="1"/>
    <d v="2019-12-01T00:00:00"/>
    <d v="2019-09-26T00:00:00"/>
    <d v="2019-09-16T00:00:00"/>
    <d v="2019-11-20T00:00:00"/>
    <d v="2019-09-18T00:00:00"/>
    <d v="2019-09-25T00:00:00"/>
    <d v="2019-09-19T00:00:00"/>
    <m/>
    <d v="2019-09-20T00:00:00"/>
    <m/>
    <d v="2019-10-08T00:00:00"/>
    <m/>
    <d v="2019-10-09T00:00:00"/>
    <m/>
    <d v="2019-10-10T00:00:00"/>
    <m/>
    <d v="2019-10-11T00:00:00"/>
    <m/>
    <d v="2019-10-11T00:00:00"/>
    <m/>
    <x v="0"/>
    <x v="0"/>
  </r>
  <r>
    <n v="66016"/>
    <x v="1"/>
    <d v="2019-12-01T00:00:00"/>
    <d v="2019-09-26T00:00:00"/>
    <d v="2019-09-16T00:00:00"/>
    <d v="2019-11-20T00:00:00"/>
    <d v="2019-09-18T00:00:00"/>
    <m/>
    <d v="2019-09-19T00:00:00"/>
    <m/>
    <d v="2019-09-20T00:00:00"/>
    <m/>
    <d v="2019-10-08T00:00:00"/>
    <m/>
    <d v="2019-10-09T00:00:00"/>
    <m/>
    <d v="2019-10-10T00:00:00"/>
    <m/>
    <d v="2019-10-11T00:00:00"/>
    <m/>
    <d v="2019-10-11T00:00:00"/>
    <m/>
    <x v="0"/>
    <x v="0"/>
  </r>
  <r>
    <n v="66017"/>
    <x v="1"/>
    <d v="2019-12-01T00:00:00"/>
    <d v="2019-09-26T00:00:00"/>
    <d v="2019-09-16T00:00:00"/>
    <d v="2019-11-20T00:00:00"/>
    <d v="2019-09-18T00:00:00"/>
    <m/>
    <d v="2019-09-19T00:00:00"/>
    <m/>
    <d v="2019-09-20T00:00:00"/>
    <m/>
    <d v="2019-10-08T00:00:00"/>
    <m/>
    <d v="2019-10-09T00:00:00"/>
    <m/>
    <d v="2019-10-10T00:00:00"/>
    <m/>
    <d v="2019-10-11T00:00:00"/>
    <m/>
    <d v="2019-10-11T00:00:00"/>
    <m/>
    <x v="0"/>
    <x v="0"/>
  </r>
  <r>
    <n v="66018"/>
    <x v="1"/>
    <d v="2019-12-01T00:00:00"/>
    <d v="2019-09-26T00:00:00"/>
    <d v="2019-09-16T00:00:00"/>
    <d v="2019-11-20T00:00:00"/>
    <d v="2019-09-18T00:00:00"/>
    <m/>
    <d v="2019-09-19T00:00:00"/>
    <m/>
    <d v="2019-09-20T00:00:00"/>
    <m/>
    <d v="2019-10-08T00:00:00"/>
    <m/>
    <d v="2019-10-09T00:00:00"/>
    <m/>
    <d v="2019-10-10T00:00:00"/>
    <m/>
    <d v="2019-10-11T00:00:00"/>
    <m/>
    <d v="2019-10-11T00:00:00"/>
    <m/>
    <x v="0"/>
    <x v="0"/>
  </r>
  <r>
    <n v="66949"/>
    <x v="0"/>
    <d v="2019-12-01T00:00:00"/>
    <d v="2019-09-26T00:00:00"/>
    <d v="2019-09-16T00:00:00"/>
    <d v="2019-11-20T00:00:00"/>
    <d v="2019-09-18T00:00:00"/>
    <m/>
    <d v="2019-09-19T00:00:00"/>
    <m/>
    <d v="2019-09-20T00:00:00"/>
    <m/>
    <d v="2019-10-08T00:00:00"/>
    <m/>
    <d v="2019-10-09T00:00:00"/>
    <m/>
    <d v="2019-10-10T00:00:00"/>
    <m/>
    <d v="2019-10-11T00:00:00"/>
    <m/>
    <d v="2019-10-11T00:00:00"/>
    <m/>
    <x v="0"/>
    <x v="0"/>
  </r>
  <r>
    <s v="01AA781"/>
    <x v="2"/>
    <d v="2019-12-01T00:00:00"/>
    <d v="2019-09-26T00:00:00"/>
    <d v="2019-09-16T00:00:00"/>
    <d v="2019-11-20T00:00:00"/>
    <d v="2019-09-18T00:00:00"/>
    <m/>
    <d v="2019-09-19T00:00:00"/>
    <m/>
    <d v="2019-09-20T00:00:00"/>
    <d v="2019-09-19T00:00:00"/>
    <d v="2019-10-08T00:00:00"/>
    <m/>
    <d v="2019-10-09T00:00:00"/>
    <m/>
    <d v="2019-10-10T00:00:00"/>
    <m/>
    <d v="2019-10-11T00:00:00"/>
    <m/>
    <d v="2019-10-11T00:00:00"/>
    <m/>
    <x v="1"/>
    <x v="0"/>
  </r>
  <r>
    <s v="01AA782"/>
    <x v="2"/>
    <d v="2019-12-01T00:00:00"/>
    <d v="2019-09-26T00:00:00"/>
    <d v="2019-09-16T00:00:00"/>
    <d v="2019-11-20T00:00:00"/>
    <d v="2019-09-18T00:00:00"/>
    <m/>
    <d v="2019-09-19T00:00:00"/>
    <m/>
    <d v="2019-09-20T00:00:00"/>
    <d v="2019-09-20T00:00:00"/>
    <d v="2019-10-08T00:00:00"/>
    <m/>
    <d v="2019-10-09T00:00:00"/>
    <m/>
    <d v="2019-10-10T00:00:00"/>
    <m/>
    <d v="2019-10-11T00:00:00"/>
    <m/>
    <d v="2019-10-11T00:00:00"/>
    <m/>
    <x v="1"/>
    <x v="0"/>
  </r>
  <r>
    <s v="01AA783"/>
    <x v="2"/>
    <d v="2019-12-01T00:00:00"/>
    <d v="2019-09-26T00:00:00"/>
    <d v="2019-09-17T00:00:00"/>
    <d v="2019-11-21T00:00:00"/>
    <d v="2019-09-19T00:00:00"/>
    <m/>
    <d v="2019-09-20T00:00:00"/>
    <m/>
    <d v="2019-09-23T00:00:00"/>
    <m/>
    <d v="2019-10-09T00:00:00"/>
    <m/>
    <d v="2019-10-10T00:00:00"/>
    <m/>
    <d v="2019-10-11T00:00:00"/>
    <m/>
    <d v="2019-10-14T00:00:00"/>
    <m/>
    <d v="2019-10-14T00:00:00"/>
    <m/>
    <x v="0"/>
    <x v="0"/>
  </r>
  <r>
    <s v="01AA784"/>
    <x v="2"/>
    <d v="2019-12-01T00:00:00"/>
    <d v="2019-09-26T00:00:00"/>
    <d v="2019-09-18T00:00:00"/>
    <d v="2019-11-22T00:00:00"/>
    <d v="2019-09-20T00:00:00"/>
    <m/>
    <d v="2019-09-23T00:00:00"/>
    <d v="2019-09-19T00:00:00"/>
    <d v="2019-09-24T00:00:00"/>
    <m/>
    <d v="2019-10-10T00:00:00"/>
    <m/>
    <d v="2019-10-11T00:00:00"/>
    <m/>
    <d v="2019-10-14T00:00:00"/>
    <m/>
    <d v="2019-10-15T00:00:00"/>
    <m/>
    <d v="2019-10-15T00:00:00"/>
    <m/>
    <x v="2"/>
    <x v="0"/>
  </r>
  <r>
    <s v="01AA785"/>
    <x v="2"/>
    <d v="2019-12-01T00:00:00"/>
    <d v="2019-09-26T00:00:00"/>
    <d v="2019-09-18T00:00:00"/>
    <d v="2019-11-22T00:00:00"/>
    <d v="2019-09-20T00:00:00"/>
    <m/>
    <d v="2019-09-23T00:00:00"/>
    <d v="2019-09-19T00:00:00"/>
    <d v="2019-09-24T00:00:00"/>
    <m/>
    <d v="2019-10-10T00:00:00"/>
    <m/>
    <d v="2019-10-11T00:00:00"/>
    <m/>
    <d v="2019-10-14T00:00:00"/>
    <m/>
    <d v="2019-10-15T00:00:00"/>
    <m/>
    <d v="2019-10-15T00:00:00"/>
    <m/>
    <x v="2"/>
    <x v="0"/>
  </r>
  <r>
    <s v="01AA786"/>
    <x v="2"/>
    <d v="2019-12-01T00:00:00"/>
    <d v="2019-09-26T00:00:00"/>
    <d v="2019-09-18T00:00:00"/>
    <d v="2019-11-22T00:00:00"/>
    <d v="2019-09-20T00:00:00"/>
    <m/>
    <d v="2019-09-23T00:00:00"/>
    <d v="2019-09-19T00:00:00"/>
    <d v="2019-09-24T00:00:00"/>
    <m/>
    <d v="2019-10-10T00:00:00"/>
    <m/>
    <d v="2019-10-11T00:00:00"/>
    <m/>
    <d v="2019-10-14T00:00:00"/>
    <m/>
    <d v="2019-10-15T00:00:00"/>
    <m/>
    <d v="2019-10-15T00:00:00"/>
    <m/>
    <x v="2"/>
    <x v="0"/>
  </r>
  <r>
    <s v="01AA787"/>
    <x v="2"/>
    <d v="2019-12-01T00:00:00"/>
    <d v="2019-09-26T00:00:00"/>
    <d v="2019-09-18T00:00:00"/>
    <d v="2019-11-22T00:00:00"/>
    <d v="2019-09-20T00:00:00"/>
    <m/>
    <d v="2019-09-23T00:00:00"/>
    <d v="2019-09-19T00:00:00"/>
    <d v="2019-09-24T00:00:00"/>
    <m/>
    <d v="2019-10-10T00:00:00"/>
    <m/>
    <d v="2019-10-11T00:00:00"/>
    <m/>
    <d v="2019-10-14T00:00:00"/>
    <m/>
    <d v="2019-10-15T00:00:00"/>
    <m/>
    <d v="2019-10-15T00:00:00"/>
    <m/>
    <x v="2"/>
    <x v="0"/>
  </r>
  <r>
    <s v="01AA788"/>
    <x v="2"/>
    <d v="2019-12-01T00:00:00"/>
    <d v="2019-09-26T00:00:00"/>
    <d v="2019-09-18T00:00:00"/>
    <d v="2019-11-22T00:00:00"/>
    <d v="2019-09-20T00:00:00"/>
    <m/>
    <d v="2019-09-23T00:00:00"/>
    <d v="2019-09-19T00:00:00"/>
    <d v="2019-09-24T00:00:00"/>
    <m/>
    <d v="2019-10-10T00:00:00"/>
    <m/>
    <d v="2019-10-11T00:00:00"/>
    <m/>
    <d v="2019-10-14T00:00:00"/>
    <m/>
    <d v="2019-10-15T00:00:00"/>
    <m/>
    <d v="2019-10-15T00:00:00"/>
    <m/>
    <x v="2"/>
    <x v="0"/>
  </r>
  <r>
    <s v="01AA789"/>
    <x v="2"/>
    <d v="2019-12-01T00:00:00"/>
    <d v="2019-09-26T00:00:00"/>
    <d v="2019-09-18T00:00:00"/>
    <d v="2019-11-22T00:00:00"/>
    <d v="2019-09-20T00:00:00"/>
    <m/>
    <d v="2019-09-23T00:00:00"/>
    <d v="2019-09-19T00:00:00"/>
    <d v="2019-09-24T00:00:00"/>
    <m/>
    <d v="2019-10-10T00:00:00"/>
    <m/>
    <d v="2019-10-11T00:00:00"/>
    <m/>
    <d v="2019-10-14T00:00:00"/>
    <m/>
    <d v="2019-10-15T00:00:00"/>
    <m/>
    <d v="2019-10-15T00:00:00"/>
    <m/>
    <x v="2"/>
    <x v="0"/>
  </r>
  <r>
    <s v="01AA790"/>
    <x v="2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1"/>
    <x v="0"/>
  </r>
  <r>
    <s v="01AA791"/>
    <x v="2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1"/>
    <x v="0"/>
  </r>
  <r>
    <s v="01AA792"/>
    <x v="2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1"/>
    <x v="0"/>
  </r>
  <r>
    <s v="01AA793"/>
    <x v="2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0"/>
    <x v="0"/>
  </r>
  <r>
    <s v="01AA794"/>
    <x v="2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0"/>
    <x v="0"/>
  </r>
  <r>
    <s v="01AA795"/>
    <x v="2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0"/>
    <x v="0"/>
  </r>
  <r>
    <s v="01AA796"/>
    <x v="2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797"/>
    <x v="2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798"/>
    <x v="2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799"/>
    <x v="2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839"/>
    <x v="3"/>
    <d v="2019-12-01T00:00:00"/>
    <d v="2019-09-26T00:00:00"/>
    <d v="2019-09-16T00:00:00"/>
    <d v="2019-11-20T00:00:00"/>
    <d v="2019-09-18T00:00:00"/>
    <m/>
    <d v="2019-09-19T00:00:00"/>
    <m/>
    <d v="2019-09-20T00:00:00"/>
    <m/>
    <d v="2019-10-08T00:00:00"/>
    <m/>
    <d v="2019-10-09T00:00:00"/>
    <m/>
    <d v="2019-10-10T00:00:00"/>
    <m/>
    <d v="2019-10-11T00:00:00"/>
    <m/>
    <d v="2019-10-11T00:00:00"/>
    <m/>
    <x v="0"/>
    <x v="0"/>
  </r>
  <r>
    <s v="01AA840"/>
    <x v="3"/>
    <d v="2019-12-01T00:00:00"/>
    <d v="2019-09-26T00:00:00"/>
    <d v="2019-09-17T00:00:00"/>
    <d v="2019-11-21T00:00:00"/>
    <d v="2019-09-19T00:00:00"/>
    <m/>
    <d v="2019-09-20T00:00:00"/>
    <m/>
    <d v="2019-09-23T00:00:00"/>
    <d v="2019-09-19T00:00:00"/>
    <d v="2019-10-09T00:00:00"/>
    <m/>
    <d v="2019-10-10T00:00:00"/>
    <m/>
    <d v="2019-10-11T00:00:00"/>
    <m/>
    <d v="2019-10-14T00:00:00"/>
    <m/>
    <d v="2019-10-14T00:00:00"/>
    <m/>
    <x v="1"/>
    <x v="0"/>
  </r>
  <r>
    <s v="01AA841"/>
    <x v="3"/>
    <d v="2019-12-01T00:00:00"/>
    <d v="2019-09-26T00:00:00"/>
    <d v="2019-09-17T00:00:00"/>
    <d v="2019-11-21T00:00:00"/>
    <d v="2019-09-19T00:00:00"/>
    <m/>
    <d v="2019-09-20T00:00:00"/>
    <m/>
    <d v="2019-09-23T00:00:00"/>
    <d v="2019-09-20T00:00:00"/>
    <d v="2019-10-09T00:00:00"/>
    <m/>
    <d v="2019-10-10T00:00:00"/>
    <m/>
    <d v="2019-10-11T00:00:00"/>
    <m/>
    <d v="2019-10-14T00:00:00"/>
    <m/>
    <d v="2019-10-14T00:00:00"/>
    <m/>
    <x v="1"/>
    <x v="0"/>
  </r>
  <r>
    <s v="01AA842"/>
    <x v="3"/>
    <d v="2019-12-01T00:00:00"/>
    <d v="2019-09-26T00:00:00"/>
    <d v="2019-09-18T00:00:00"/>
    <d v="2019-11-22T00:00:00"/>
    <d v="2019-09-20T00:00:00"/>
    <m/>
    <d v="2019-09-23T00:00:00"/>
    <d v="2019-09-18T00:00:00"/>
    <d v="2019-09-24T00:00:00"/>
    <m/>
    <d v="2019-10-10T00:00:00"/>
    <m/>
    <d v="2019-10-11T00:00:00"/>
    <m/>
    <d v="2019-10-14T00:00:00"/>
    <m/>
    <d v="2019-10-15T00:00:00"/>
    <m/>
    <d v="2019-10-15T00:00:00"/>
    <m/>
    <x v="0"/>
    <x v="0"/>
  </r>
  <r>
    <s v="01AA843"/>
    <x v="3"/>
    <d v="2019-12-01T00:00:00"/>
    <d v="2019-09-26T00:00:00"/>
    <d v="2019-09-18T00:00:00"/>
    <d v="2019-11-22T00:00:00"/>
    <d v="2019-09-20T00:00:00"/>
    <m/>
    <d v="2019-09-23T00:00:00"/>
    <m/>
    <d v="2019-09-24T00:00:00"/>
    <d v="2019-09-20T00:00:00"/>
    <d v="2019-10-10T00:00:00"/>
    <m/>
    <d v="2019-10-11T00:00:00"/>
    <m/>
    <d v="2019-10-14T00:00:00"/>
    <m/>
    <d v="2019-10-15T00:00:00"/>
    <m/>
    <d v="2019-10-15T00:00:00"/>
    <m/>
    <x v="1"/>
    <x v="0"/>
  </r>
  <r>
    <s v="01AA844"/>
    <x v="3"/>
    <d v="2019-12-01T00:00:00"/>
    <d v="2019-09-26T00:00:00"/>
    <d v="2019-09-18T00:00:00"/>
    <d v="2019-11-22T00:00:00"/>
    <d v="2019-09-20T00:00:00"/>
    <m/>
    <d v="2019-09-23T00:00:00"/>
    <d v="2019-09-19T00:00:00"/>
    <d v="2019-09-24T00:00:00"/>
    <m/>
    <d v="2019-10-10T00:00:00"/>
    <m/>
    <d v="2019-10-11T00:00:00"/>
    <m/>
    <d v="2019-10-14T00:00:00"/>
    <m/>
    <d v="2019-10-15T00:00:00"/>
    <m/>
    <d v="2019-10-15T00:00:00"/>
    <m/>
    <x v="2"/>
    <x v="0"/>
  </r>
  <r>
    <s v="01AA845"/>
    <x v="3"/>
    <d v="2019-12-01T00:00:00"/>
    <d v="2019-09-26T00:00:00"/>
    <d v="2019-09-18T00:00:00"/>
    <d v="2019-11-22T00:00:00"/>
    <d v="2019-09-20T00:00:00"/>
    <m/>
    <d v="2019-09-23T00:00:00"/>
    <m/>
    <d v="2019-09-24T00:00:00"/>
    <d v="2019-09-20T00:00:00"/>
    <d v="2019-10-10T00:00:00"/>
    <m/>
    <d v="2019-10-11T00:00:00"/>
    <m/>
    <d v="2019-10-14T00:00:00"/>
    <m/>
    <d v="2019-10-15T00:00:00"/>
    <m/>
    <d v="2019-10-15T00:00:00"/>
    <m/>
    <x v="1"/>
    <x v="0"/>
  </r>
  <r>
    <s v="01AA846"/>
    <x v="3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0"/>
    <x v="0"/>
  </r>
  <r>
    <s v="01AA847"/>
    <x v="3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0"/>
    <x v="0"/>
  </r>
  <r>
    <s v="01AA848"/>
    <x v="3"/>
    <d v="2019-12-01T00:00:00"/>
    <d v="2019-09-26T00:00:00"/>
    <d v="2019-09-18T00:00:00"/>
    <d v="2019-11-22T00:00:00"/>
    <d v="2019-09-20T00:00:00"/>
    <m/>
    <d v="2019-09-23T00:00:00"/>
    <m/>
    <d v="2019-09-24T00:00:00"/>
    <m/>
    <d v="2019-10-10T00:00:00"/>
    <m/>
    <d v="2019-10-11T00:00:00"/>
    <m/>
    <d v="2019-10-14T00:00:00"/>
    <m/>
    <d v="2019-10-15T00:00:00"/>
    <m/>
    <d v="2019-10-15T00:00:00"/>
    <m/>
    <x v="0"/>
    <x v="0"/>
  </r>
  <r>
    <s v="01AA849"/>
    <x v="3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0"/>
    <x v="0"/>
  </r>
  <r>
    <s v="01AA850"/>
    <x v="3"/>
    <d v="2019-12-01T00:00:00"/>
    <d v="2019-09-26T00:00:00"/>
    <d v="2019-09-18T00:00:00"/>
    <d v="2019-11-22T00:00:00"/>
    <d v="2019-09-20T00:00:00"/>
    <m/>
    <d v="2019-09-23T00:00:00"/>
    <m/>
    <d v="2019-09-24T00:00:00"/>
    <m/>
    <d v="2019-10-10T00:00:00"/>
    <m/>
    <d v="2019-10-11T00:00:00"/>
    <m/>
    <d v="2019-10-14T00:00:00"/>
    <m/>
    <d v="2019-10-15T00:00:00"/>
    <m/>
    <d v="2019-10-15T00:00:00"/>
    <m/>
    <x v="0"/>
    <x v="0"/>
  </r>
  <r>
    <s v="01AA851"/>
    <x v="3"/>
    <d v="2019-12-01T00:00:00"/>
    <d v="2019-09-26T00:00:00"/>
    <d v="2019-09-19T00:00:00"/>
    <d v="2019-11-25T00:00:00"/>
    <d v="2019-09-23T00:00:00"/>
    <m/>
    <d v="2019-09-24T00:00:00"/>
    <m/>
    <d v="2019-09-25T00:00:00"/>
    <m/>
    <d v="2019-10-11T00:00:00"/>
    <m/>
    <d v="2019-10-14T00:00:00"/>
    <m/>
    <d v="2019-10-15T00:00:00"/>
    <m/>
    <d v="2019-10-16T00:00:00"/>
    <m/>
    <d v="2019-10-16T00:00:00"/>
    <m/>
    <x v="0"/>
    <x v="0"/>
  </r>
  <r>
    <s v="01AA852"/>
    <x v="3"/>
    <d v="2019-12-01T00:00:00"/>
    <d v="2019-09-26T00:00:00"/>
    <d v="2019-09-19T00:00:00"/>
    <d v="2019-11-25T00:00:00"/>
    <d v="2019-09-23T00:00:00"/>
    <m/>
    <d v="2019-09-24T00:00:00"/>
    <m/>
    <d v="2019-09-25T00:00:00"/>
    <d v="2019-09-23T00:00:00"/>
    <d v="2019-10-11T00:00:00"/>
    <m/>
    <d v="2019-10-14T00:00:00"/>
    <m/>
    <d v="2019-10-15T00:00:00"/>
    <m/>
    <d v="2019-10-16T00:00:00"/>
    <m/>
    <d v="2019-10-16T00:00:00"/>
    <m/>
    <x v="1"/>
    <x v="0"/>
  </r>
  <r>
    <s v="01AA853"/>
    <x v="3"/>
    <d v="2019-12-01T00:00:00"/>
    <d v="2019-09-26T00:00:00"/>
    <d v="2019-09-19T00:00:00"/>
    <d v="2019-11-25T00:00:00"/>
    <d v="2019-09-23T00:00:00"/>
    <m/>
    <d v="2019-09-24T00:00:00"/>
    <m/>
    <d v="2019-09-25T00:00:00"/>
    <d v="2019-09-23T00:00:00"/>
    <d v="2019-10-11T00:00:00"/>
    <m/>
    <d v="2019-10-14T00:00:00"/>
    <m/>
    <d v="2019-10-15T00:00:00"/>
    <m/>
    <d v="2019-10-16T00:00:00"/>
    <m/>
    <d v="2019-10-16T00:00:00"/>
    <m/>
    <x v="1"/>
    <x v="0"/>
  </r>
  <r>
    <s v="01AA854"/>
    <x v="3"/>
    <d v="2019-12-01T00:00:00"/>
    <d v="2019-09-26T00:00:00"/>
    <d v="2019-09-20T00:00:00"/>
    <d v="2019-11-26T00:00:00"/>
    <d v="2019-09-24T00:00:00"/>
    <m/>
    <d v="2019-09-25T00:00:00"/>
    <m/>
    <d v="2019-09-26T00:00:00"/>
    <d v="2019-09-23T00:00:00"/>
    <d v="2019-10-14T00:00:00"/>
    <m/>
    <d v="2019-10-15T00:00:00"/>
    <m/>
    <d v="2019-10-16T00:00:00"/>
    <m/>
    <d v="2019-10-17T00:00:00"/>
    <m/>
    <d v="2019-10-17T00:00:00"/>
    <m/>
    <x v="1"/>
    <x v="0"/>
  </r>
  <r>
    <s v="01AA855"/>
    <x v="3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856"/>
    <x v="3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857"/>
    <x v="3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858"/>
    <x v="3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s v="01AA900"/>
    <x v="2"/>
    <d v="2019-12-01T00:00:00"/>
    <d v="2019-09-26T00:00:00"/>
    <d v="2019-09-20T00:00:00"/>
    <d v="2019-11-26T00:00:00"/>
    <d v="2019-09-24T00:00:00"/>
    <m/>
    <d v="2019-09-25T00:00:00"/>
    <m/>
    <d v="2019-09-26T00:00:00"/>
    <m/>
    <d v="2019-10-14T00:00:00"/>
    <m/>
    <d v="2019-10-15T00:00:00"/>
    <m/>
    <d v="2019-10-16T00:00:00"/>
    <m/>
    <d v="2019-10-17T00:00:00"/>
    <m/>
    <d v="2019-10-17T00:00:00"/>
    <m/>
    <x v="0"/>
    <x v="0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  <r>
    <m/>
    <x v="4"/>
    <m/>
    <m/>
    <m/>
    <m/>
    <m/>
    <m/>
    <m/>
    <m/>
    <m/>
    <m/>
    <m/>
    <m/>
    <m/>
    <m/>
    <m/>
    <m/>
    <m/>
    <m/>
    <m/>
    <m/>
    <x v="3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">
  <r>
    <n v="64950"/>
    <x v="0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d v="2019-09-24T00:00:00"/>
    <x v="0"/>
    <x v="0"/>
  </r>
  <r>
    <n v="66014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d v="2019-09-24T00:00:00"/>
    <x v="1"/>
    <x v="0"/>
  </r>
  <r>
    <n v="66015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d v="2019-09-24T00:00:00"/>
    <x v="2"/>
    <x v="0"/>
  </r>
  <r>
    <n v="66016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d v="2019-09-24T00:00:00"/>
    <x v="3"/>
    <x v="0"/>
  </r>
  <r>
    <n v="66017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d v="2019-09-20T00:00:00"/>
    <x v="1"/>
    <x v="0"/>
  </r>
  <r>
    <n v="66018"/>
    <x v="1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m/>
    <x v="4"/>
    <x v="1"/>
  </r>
  <r>
    <n v="66949"/>
    <x v="0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m/>
    <x v="4"/>
    <x v="1"/>
  </r>
  <r>
    <s v="01AA781"/>
    <x v="2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m/>
    <x v="4"/>
    <x v="1"/>
  </r>
  <r>
    <s v="01AA782"/>
    <x v="2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m/>
    <x v="4"/>
    <x v="1"/>
  </r>
  <r>
    <s v="01AA783"/>
    <x v="2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m/>
    <x v="4"/>
    <x v="1"/>
  </r>
  <r>
    <s v="01AA784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785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d v="2019-09-24T00:00:00"/>
    <x v="5"/>
    <x v="0"/>
  </r>
  <r>
    <s v="01AA786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787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788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789"/>
    <x v="2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790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791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792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793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794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795"/>
    <x v="2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796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797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798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799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839"/>
    <x v="3"/>
    <d v="1899-12-30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m/>
    <x v="4"/>
    <x v="1"/>
  </r>
  <r>
    <s v="01AA840"/>
    <x v="3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m/>
    <x v="4"/>
    <x v="1"/>
  </r>
  <r>
    <s v="01AA841"/>
    <x v="3"/>
    <d v="1899-12-30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m/>
    <x v="4"/>
    <x v="1"/>
  </r>
  <r>
    <s v="01AA842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843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844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845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846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d v="2019-09-10T00:00:00"/>
    <x v="3"/>
    <x v="0"/>
  </r>
  <r>
    <s v="01AA847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848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849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850"/>
    <x v="3"/>
    <d v="1899-12-30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4"/>
    <x v="1"/>
  </r>
  <r>
    <s v="01AA851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852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853"/>
    <x v="3"/>
    <d v="1899-12-30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4"/>
    <x v="1"/>
  </r>
  <r>
    <s v="01AA854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855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856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857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858"/>
    <x v="3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s v="01AA900"/>
    <x v="2"/>
    <d v="1899-12-3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12" applyNumberFormats="0" applyBorderFormats="0" applyFontFormats="0" applyPatternFormats="0" applyAlignmentFormats="0" applyWidthHeightFormats="1" dataCaption="Valeurs" updatedVersion="6" minRefreshableVersion="3" itemPrintTitles="1" createdVersion="5" indent="0" compact="0" compactData="0" gridDropZones="1" multipleFieldFilters="0">
  <location ref="A3:F8" firstHeaderRow="1" firstDataRow="2" firstDataCol="1" rowPageCount="1" colPageCount="1"/>
  <pivotFields count="24">
    <pivotField dataField="1" compact="0" outline="0" showAll="0"/>
    <pivotField axis="axisCol" compact="0" outline="0" showAll="0" sortType="ascending">
      <items count="10">
        <item m="1" x="7"/>
        <item m="1" x="8"/>
        <item m="1" x="5"/>
        <item x="3"/>
        <item m="1" x="6"/>
        <item x="2"/>
        <item x="0"/>
        <item x="1"/>
        <item x="4"/>
        <item t="default"/>
      </items>
    </pivotField>
    <pivotField compact="0" outline="0" showAll="0"/>
    <pivotField compact="0" outline="0" showAll="0"/>
    <pivotField compact="0" numFmtId="14" outline="0" showAll="0" defaultSubtotal="0"/>
    <pivotField compact="0" numFmtId="14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outline="0" showAll="0" defaultSubtotal="0"/>
    <pivotField compact="0" numFmtId="14" outline="0" showAll="0" defaultSubtotal="0"/>
    <pivotField compact="0" numFmtId="14" outline="0" showAll="0"/>
    <pivotField axis="axisRow" compact="0" outline="0" showAll="0">
      <items count="9">
        <item m="1" x="4"/>
        <item x="0"/>
        <item x="2"/>
        <item x="1"/>
        <item m="1" x="5"/>
        <item m="1" x="6"/>
        <item m="1" x="7"/>
        <item x="3"/>
        <item t="default"/>
      </items>
    </pivotField>
    <pivotField axis="axisPage" compact="0" outline="0" showAll="0">
      <items count="6">
        <item x="0"/>
        <item m="1" x="2"/>
        <item x="1"/>
        <item m="1" x="4"/>
        <item m="1" x="3"/>
        <item t="default"/>
      </items>
    </pivotField>
  </pivotFields>
  <rowFields count="1">
    <field x="22"/>
  </rowFields>
  <rowItems count="4">
    <i>
      <x v="1"/>
    </i>
    <i>
      <x v="2"/>
    </i>
    <i>
      <x v="3"/>
    </i>
    <i t="grand">
      <x/>
    </i>
  </rowItems>
  <colFields count="1">
    <field x="1"/>
  </colFields>
  <colItems count="5">
    <i>
      <x v="3"/>
    </i>
    <i>
      <x v="5"/>
    </i>
    <i>
      <x v="6"/>
    </i>
    <i>
      <x v="7"/>
    </i>
    <i t="grand">
      <x/>
    </i>
  </colItems>
  <pageFields count="1">
    <pageField fld="23" item="0" hier="-1"/>
  </pageFields>
  <dataFields count="1">
    <dataField name="Nombre de N° Série" fld="0" subtotal="count" baseField="0" baseItem="0"/>
  </dataFields>
  <formats count="20">
    <format dxfId="72">
      <pivotArea type="all" dataOnly="0" outline="0" fieldPosition="0"/>
    </format>
    <format dxfId="71">
      <pivotArea outline="0" collapsedLevelsAreSubtotals="1" fieldPosition="0"/>
    </format>
    <format dxfId="70">
      <pivotArea type="origin" dataOnly="0" labelOnly="1" outline="0" fieldPosition="0"/>
    </format>
    <format dxfId="69">
      <pivotArea field="1" type="button" dataOnly="0" labelOnly="1" outline="0" axis="axisCol" fieldPosition="0"/>
    </format>
    <format dxfId="68">
      <pivotArea type="topRight" dataOnly="0" labelOnly="1" outline="0" fieldPosition="0"/>
    </format>
    <format dxfId="67">
      <pivotArea field="22" type="button" dataOnly="0" labelOnly="1" outline="0" axis="axisRow" fieldPosition="0"/>
    </format>
    <format dxfId="66">
      <pivotArea dataOnly="0" labelOnly="1" outline="0" fieldPosition="0">
        <references count="1">
          <reference field="22" count="7">
            <x v="0"/>
            <x v="1"/>
            <x v="2"/>
            <x v="3"/>
            <x v="4"/>
            <x v="5"/>
            <x v="6"/>
          </reference>
        </references>
      </pivotArea>
    </format>
    <format dxfId="65">
      <pivotArea dataOnly="0" labelOnly="1" grandRow="1" outline="0" fieldPosition="0"/>
    </format>
    <format dxfId="64">
      <pivotArea dataOnly="0" labelOnly="1" outline="0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63">
      <pivotArea dataOnly="0" labelOnly="1" grandCol="1" outline="0" fieldPosition="0"/>
    </format>
    <format dxfId="62">
      <pivotArea type="all" dataOnly="0" outline="0" fieldPosition="0"/>
    </format>
    <format dxfId="61">
      <pivotArea outline="0" collapsedLevelsAreSubtotals="1" fieldPosition="0"/>
    </format>
    <format dxfId="60">
      <pivotArea type="origin" dataOnly="0" labelOnly="1" outline="0" fieldPosition="0"/>
    </format>
    <format dxfId="59">
      <pivotArea field="1" type="button" dataOnly="0" labelOnly="1" outline="0" axis="axisCol" fieldPosition="0"/>
    </format>
    <format dxfId="58">
      <pivotArea type="topRight" dataOnly="0" labelOnly="1" outline="0" fieldPosition="0"/>
    </format>
    <format dxfId="57">
      <pivotArea field="22" type="button" dataOnly="0" labelOnly="1" outline="0" axis="axisRow" fieldPosition="0"/>
    </format>
    <format dxfId="56">
      <pivotArea dataOnly="0" labelOnly="1" outline="0" fieldPosition="0">
        <references count="1">
          <reference field="22" count="7">
            <x v="0"/>
            <x v="1"/>
            <x v="2"/>
            <x v="3"/>
            <x v="4"/>
            <x v="5"/>
            <x v="6"/>
          </reference>
        </references>
      </pivotArea>
    </format>
    <format dxfId="55">
      <pivotArea dataOnly="0" labelOnly="1" grandRow="1" outline="0" fieldPosition="0"/>
    </format>
    <format dxfId="54">
      <pivotArea dataOnly="0" labelOnly="1" outline="0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5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17" applyNumberFormats="0" applyBorderFormats="0" applyFontFormats="0" applyPatternFormats="0" applyAlignmentFormats="0" applyWidthHeightFormats="1" dataCaption="Valeurs" updatedVersion="6" minRefreshableVersion="3" itemPrintTitles="1" createdVersion="5" indent="0" compact="0" compactData="0" gridDropZones="1" multipleFieldFilters="0" chartFormat="1">
  <location ref="A3:G6" firstHeaderRow="1" firstDataRow="2" firstDataCol="1" rowPageCount="1" colPageCount="1"/>
  <pivotFields count="70">
    <pivotField dataField="1" compact="0" outline="0" showAll="0"/>
    <pivotField axis="axisCol" compact="0" outline="0" showAll="0" sortType="ascending">
      <items count="11">
        <item m="1" x="6"/>
        <item m="1" x="8"/>
        <item m="1" x="9"/>
        <item x="3"/>
        <item m="1" x="5"/>
        <item x="2"/>
        <item x="0"/>
        <item x="1"/>
        <item m="1" x="7"/>
        <item x="4"/>
        <item t="default"/>
      </items>
    </pivotField>
    <pivotField compact="0" numFmtId="14" outline="0" showAll="0"/>
    <pivotField compact="0" numFmtId="14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compact="0" numFmtId="14" outline="0" showAll="0"/>
    <pivotField compact="0" outline="0" showAll="0"/>
    <pivotField axis="axisRow" compact="0" outline="0" showAll="0">
      <items count="32">
        <item x="0"/>
        <item x="1"/>
        <item m="1" x="15"/>
        <item m="1" x="8"/>
        <item x="2"/>
        <item m="1" x="27"/>
        <item x="3"/>
        <item m="1" x="26"/>
        <item m="1" x="20"/>
        <item m="1" x="29"/>
        <item m="1" x="22"/>
        <item m="1" x="16"/>
        <item m="1" x="9"/>
        <item m="1" x="19"/>
        <item m="1" x="21"/>
        <item m="1" x="13"/>
        <item m="1" x="28"/>
        <item m="1" x="23"/>
        <item m="1" x="10"/>
        <item m="1" x="14"/>
        <item m="1" x="11"/>
        <item m="1" x="24"/>
        <item m="1" x="12"/>
        <item m="1" x="18"/>
        <item m="1" x="17"/>
        <item m="1" x="30"/>
        <item m="1" x="25"/>
        <item x="5"/>
        <item m="1" x="6"/>
        <item m="1" x="7"/>
        <item x="4"/>
        <item t="default"/>
      </items>
    </pivotField>
    <pivotField axis="axisPage" compact="0" outline="0" showAll="0">
      <items count="6">
        <item m="1" x="4"/>
        <item m="1" x="2"/>
        <item x="0"/>
        <item m="1" x="3"/>
        <item x="1"/>
        <item t="default"/>
      </items>
    </pivotField>
  </pivotFields>
  <rowFields count="1">
    <field x="68"/>
  </rowFields>
  <rowItems count="2">
    <i>
      <x v="30"/>
    </i>
    <i t="grand">
      <x/>
    </i>
  </rowItems>
  <colFields count="1">
    <field x="1"/>
  </colFields>
  <colItems count="6">
    <i>
      <x v="3"/>
    </i>
    <i>
      <x v="5"/>
    </i>
    <i>
      <x v="6"/>
    </i>
    <i>
      <x v="7"/>
    </i>
    <i>
      <x v="9"/>
    </i>
    <i t="grand">
      <x/>
    </i>
  </colItems>
  <pageFields count="1">
    <pageField fld="69" item="4" hier="-1"/>
  </pageFields>
  <dataFields count="1">
    <dataField name="Nombre de N° Série" fld="0" subtotal="count" baseField="0" baseItem="0"/>
  </dataFields>
  <formats count="21">
    <format dxfId="52">
      <pivotArea type="all" dataOnly="0" outline="0" fieldPosition="0"/>
    </format>
    <format dxfId="51">
      <pivotArea outline="0" collapsedLevelsAreSubtotals="1" fieldPosition="0"/>
    </format>
    <format dxfId="50">
      <pivotArea type="origin" dataOnly="0" labelOnly="1" outline="0" fieldPosition="0"/>
    </format>
    <format dxfId="49">
      <pivotArea field="1" type="button" dataOnly="0" labelOnly="1" outline="0" axis="axisCol" fieldPosition="0"/>
    </format>
    <format dxfId="48">
      <pivotArea type="topRight" dataOnly="0" labelOnly="1" outline="0" fieldPosition="0"/>
    </format>
    <format dxfId="47">
      <pivotArea field="68" type="button" dataOnly="0" labelOnly="1" outline="0" axis="axisRow" fieldPosition="0"/>
    </format>
    <format dxfId="46">
      <pivotArea dataOnly="0" labelOnly="1" outline="0" fieldPosition="0">
        <references count="1">
          <reference field="68" count="0"/>
        </references>
      </pivotArea>
    </format>
    <format dxfId="45">
      <pivotArea dataOnly="0" labelOnly="1" grandRow="1" outline="0" fieldPosition="0"/>
    </format>
    <format dxfId="44">
      <pivotArea dataOnly="0" labelOnly="1" outline="0" fieldPosition="0">
        <references count="1">
          <reference field="1" count="0"/>
        </references>
      </pivotArea>
    </format>
    <format dxfId="43">
      <pivotArea dataOnly="0" labelOnly="1" grandCol="1" outline="0" fieldPosition="0"/>
    </format>
    <format dxfId="42">
      <pivotArea type="all" dataOnly="0" outline="0" fieldPosition="0"/>
    </format>
    <format dxfId="41">
      <pivotArea outline="0" collapsedLevelsAreSubtotals="1" fieldPosition="0"/>
    </format>
    <format dxfId="40">
      <pivotArea field="1" type="button" dataOnly="0" labelOnly="1" outline="0" axis="axisCol" fieldPosition="0"/>
    </format>
    <format dxfId="39">
      <pivotArea type="topRight" dataOnly="0" labelOnly="1" outline="0" fieldPosition="0"/>
    </format>
    <format dxfId="38">
      <pivotArea dataOnly="0" labelOnly="1" outline="0" fieldPosition="0">
        <references count="1">
          <reference field="1" count="0"/>
        </references>
      </pivotArea>
    </format>
    <format dxfId="37">
      <pivotArea dataOnly="0" labelOnly="1" grandCol="1" outline="0" fieldPosition="0"/>
    </format>
    <format dxfId="36">
      <pivotArea field="69" type="button" dataOnly="0" labelOnly="1" outline="0" axis="axisPage" fieldPosition="0"/>
    </format>
    <format dxfId="35">
      <pivotArea type="origin" dataOnly="0" labelOnly="1" outline="0" fieldPosition="0"/>
    </format>
    <format dxfId="34">
      <pivotArea field="68" type="button" dataOnly="0" labelOnly="1" outline="0" axis="axisRow" fieldPosition="0"/>
    </format>
    <format dxfId="33">
      <pivotArea dataOnly="0" labelOnly="1" outline="0" fieldPosition="0">
        <references count="1">
          <reference field="68" count="0"/>
        </references>
      </pivotArea>
    </format>
    <format dxfId="32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66FFBC-543F-43CB-AAB2-3888B28B00B5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9" firstHeaderRow="1" firstDataRow="3" firstDataCol="1" rowPageCount="1" colPageCount="1"/>
  <pivotFields count="70">
    <pivotField axis="axisCol" showAll="0">
      <items count="49">
        <item x="0"/>
        <item x="1"/>
        <item x="2"/>
        <item sd="0" x="3"/>
        <item x="4"/>
        <item x="5"/>
        <item x="6"/>
        <item x="7"/>
        <item x="8"/>
        <item x="9"/>
        <item x="10"/>
        <item sd="0"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t="default"/>
      </items>
    </pivotField>
    <pivotField axis="axisCol" showAll="0" sortType="ascending">
      <items count="7">
        <item sd="0" x="3"/>
        <item sd="0" x="2"/>
        <item sd="0" x="0"/>
        <item sd="0" x="1"/>
        <item m="1" x="5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5">
        <item x="3"/>
        <item x="1"/>
        <item x="0"/>
        <item x="2"/>
        <item t="default"/>
      </items>
    </pivotField>
    <pivotField dataField="1" showAll="0"/>
    <pivotField axis="axisPage" showAll="0">
      <items count="6">
        <item x="1"/>
        <item m="1" x="4"/>
        <item m="1" x="2"/>
        <item m="1" x="3"/>
        <item x="0"/>
        <item t="default"/>
      </items>
    </pivotField>
  </pivotFields>
  <rowFields count="1">
    <field x="67"/>
  </rowFields>
  <rowItems count="4">
    <i>
      <x/>
    </i>
    <i>
      <x v="1"/>
    </i>
    <i>
      <x v="2"/>
    </i>
    <i t="grand">
      <x/>
    </i>
  </rowItems>
  <colFields count="2">
    <field x="1"/>
    <field x="0"/>
  </colFields>
  <colItems count="5">
    <i>
      <x/>
    </i>
    <i>
      <x v="1"/>
    </i>
    <i>
      <x v="2"/>
    </i>
    <i>
      <x v="3"/>
    </i>
    <i t="grand">
      <x/>
    </i>
  </colItems>
  <pageFields count="1">
    <pageField fld="69" item="4" hier="-1"/>
  </pageFields>
  <dataFields count="1">
    <dataField name="Nombre de Atelier en cours" fld="68" subtotal="count" baseField="0" baseItem="0"/>
  </dataFields>
  <formats count="32">
    <format dxfId="31">
      <pivotArea type="all" dataOnly="0" outline="0" fieldPosition="0"/>
    </format>
    <format dxfId="30">
      <pivotArea outline="0" collapsedLevelsAreSubtotals="1" fieldPosition="0"/>
    </format>
    <format dxfId="29">
      <pivotArea type="origin" dataOnly="0" labelOnly="1" outline="0" fieldPosition="0"/>
    </format>
    <format dxfId="28">
      <pivotArea field="1" type="button" dataOnly="0" labelOnly="1" outline="0" axis="axisCol" fieldPosition="0"/>
    </format>
    <format dxfId="27">
      <pivotArea type="topRight" dataOnly="0" labelOnly="1" outline="0" fieldPosition="0"/>
    </format>
    <format dxfId="26">
      <pivotArea field="0" type="button" dataOnly="0" labelOnly="1" outline="0" axis="axisCol" fieldPosition="1"/>
    </format>
    <format dxfId="25">
      <pivotArea dataOnly="0" labelOnly="1" fieldPosition="0">
        <references count="1">
          <reference field="0" count="3">
            <x v="3"/>
            <x v="4"/>
            <x v="11"/>
          </reference>
        </references>
      </pivotArea>
    </format>
    <format dxfId="24">
      <pivotArea dataOnly="0" labelOnly="1" grandRow="1" outline="0" fieldPosition="0"/>
    </format>
    <format dxfId="23">
      <pivotArea dataOnly="0" labelOnly="1" fieldPosition="0">
        <references count="2">
          <reference field="0" count="1" selected="0">
            <x v="3"/>
          </reference>
          <reference field="67" count="1">
            <x v="2"/>
          </reference>
        </references>
      </pivotArea>
    </format>
    <format dxfId="22">
      <pivotArea dataOnly="0" labelOnly="1" fieldPosition="0">
        <references count="2">
          <reference field="0" count="1" selected="0">
            <x v="4"/>
          </reference>
          <reference field="67" count="1">
            <x v="1"/>
          </reference>
        </references>
      </pivotArea>
    </format>
    <format dxfId="21">
      <pivotArea dataOnly="0" labelOnly="1" fieldPosition="0">
        <references count="2">
          <reference field="0" count="1" selected="0">
            <x v="11"/>
          </reference>
          <reference field="67" count="1">
            <x v="3"/>
          </reference>
        </references>
      </pivotArea>
    </format>
    <format dxfId="20">
      <pivotArea dataOnly="0" labelOnly="1" fieldPosition="0">
        <references count="1">
          <reference field="1" count="2">
            <x v="1"/>
            <x v="3"/>
          </reference>
        </references>
      </pivotArea>
    </format>
    <format dxfId="19">
      <pivotArea dataOnly="0" labelOnly="1" grandCol="1" outline="0" fieldPosition="0"/>
    </format>
    <format dxfId="18">
      <pivotArea type="all" dataOnly="0" outline="0" fieldPosition="0"/>
    </format>
    <format dxfId="17">
      <pivotArea outline="0" collapsedLevelsAreSubtotals="1" fieldPosition="0"/>
    </format>
    <format dxfId="16">
      <pivotArea type="origin" dataOnly="0" labelOnly="1" outline="0" fieldPosition="0"/>
    </format>
    <format dxfId="15">
      <pivotArea field="1" type="button" dataOnly="0" labelOnly="1" outline="0" axis="axisCol" fieldPosition="0"/>
    </format>
    <format dxfId="14">
      <pivotArea type="topRight" dataOnly="0" labelOnly="1" outline="0" fieldPosition="0"/>
    </format>
    <format dxfId="13">
      <pivotArea field="0" type="button" dataOnly="0" labelOnly="1" outline="0" axis="axisCol" fieldPosition="1"/>
    </format>
    <format dxfId="12">
      <pivotArea dataOnly="0" labelOnly="1" fieldPosition="0">
        <references count="1">
          <reference field="0" count="3">
            <x v="3"/>
            <x v="4"/>
            <x v="11"/>
          </reference>
        </references>
      </pivotArea>
    </format>
    <format dxfId="11">
      <pivotArea dataOnly="0" labelOnly="1" grandRow="1" outline="0" fieldPosition="0"/>
    </format>
    <format dxfId="10">
      <pivotArea dataOnly="0" labelOnly="1" fieldPosition="0">
        <references count="2">
          <reference field="0" count="1" selected="0">
            <x v="3"/>
          </reference>
          <reference field="67" count="1">
            <x v="2"/>
          </reference>
        </references>
      </pivotArea>
    </format>
    <format dxfId="9">
      <pivotArea dataOnly="0" labelOnly="1" fieldPosition="0">
        <references count="2">
          <reference field="0" count="1" selected="0">
            <x v="4"/>
          </reference>
          <reference field="67" count="1">
            <x v="1"/>
          </reference>
        </references>
      </pivotArea>
    </format>
    <format dxfId="8">
      <pivotArea dataOnly="0" labelOnly="1" fieldPosition="0">
        <references count="2">
          <reference field="0" count="1" selected="0">
            <x v="11"/>
          </reference>
          <reference field="67" count="1">
            <x v="3"/>
          </reference>
        </references>
      </pivotArea>
    </format>
    <format dxfId="7">
      <pivotArea dataOnly="0" labelOnly="1" fieldPosition="0">
        <references count="1">
          <reference field="1" count="2">
            <x v="1"/>
            <x v="3"/>
          </reference>
        </references>
      </pivotArea>
    </format>
    <format dxfId="6">
      <pivotArea dataOnly="0" labelOnly="1" grandCol="1" outline="0" fieldPosition="0"/>
    </format>
    <format dxfId="5">
      <pivotArea dataOnly="0" labelOnly="1" fieldPosition="0">
        <references count="1">
          <reference field="67" count="1">
            <x v="0"/>
          </reference>
        </references>
      </pivotArea>
    </format>
    <format dxfId="4">
      <pivotArea dataOnly="0" labelOnly="1" fieldPosition="0">
        <references count="1">
          <reference field="67" count="1">
            <x v="1"/>
          </reference>
        </references>
      </pivotArea>
    </format>
    <format dxfId="3">
      <pivotArea dataOnly="0" labelOnly="1" fieldPosition="0">
        <references count="1">
          <reference field="67" count="1">
            <x v="2"/>
          </reference>
        </references>
      </pivotArea>
    </format>
    <format dxfId="2">
      <pivotArea dataOnly="0" labelOnly="1" fieldPosition="0">
        <references count="1">
          <reference field="67" count="1">
            <x v="0"/>
          </reference>
        </references>
      </pivotArea>
    </format>
    <format dxfId="1">
      <pivotArea dataOnly="0" labelOnly="1" fieldPosition="0">
        <references count="1">
          <reference field="67" count="1">
            <x v="1"/>
          </reference>
        </references>
      </pivotArea>
    </format>
    <format dxfId="0">
      <pivotArea dataOnly="0" labelOnly="1" fieldPosition="0">
        <references count="1">
          <reference field="67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amont" displayName="amont" ref="A1:X76" totalsRowShown="0" headerRowDxfId="173" dataDxfId="172">
  <autoFilter ref="A1:X76" xr:uid="{00000000-0009-0000-0100-000003000000}"/>
  <sortState xmlns:xlrd2="http://schemas.microsoft.com/office/spreadsheetml/2017/richdata2" ref="A2:X76">
    <sortCondition ref="A1:A76"/>
  </sortState>
  <tableColumns count="24">
    <tableColumn id="1" xr3:uid="{00000000-0010-0000-0000-000001000000}" name="N° Série" dataDxfId="171"/>
    <tableColumn id="2" xr3:uid="{00000000-0010-0000-0000-000002000000}" name="Désignation " dataDxfId="170"/>
    <tableColumn id="26" xr3:uid="{D3BEF204-0853-4A54-9CF5-7002C4111B0B}" name="Date de livraison demandée " dataDxfId="169"/>
    <tableColumn id="27" xr3:uid="{893DCF64-CB2B-4505-BDB2-26A4FD958044}" name="Date de création FS prévue pour livraison respectée" dataDxfId="168">
      <calculatedColumnFormula>WORKDAY(C2,-45,_JF)</calculatedColumnFormula>
    </tableColumn>
    <tableColumn id="3" xr3:uid="{00000000-0010-0000-0000-000003000000}" name="Création FS" dataDxfId="167"/>
    <tableColumn id="4" xr3:uid="{00000000-0010-0000-0000-000004000000}" name="Objectif (45j)" dataDxfId="166">
      <calculatedColumnFormula>WORKDAY(E2,45)</calculatedColumnFormula>
    </tableColumn>
    <tableColumn id="5" xr3:uid="{00000000-0010-0000-0000-000005000000}" name="Prévision Injection (2j)+2" dataDxfId="165">
      <calculatedColumnFormula>WORKDAY(E2,2,_JF)</calculatedColumnFormula>
    </tableColumn>
    <tableColumn id="6" xr3:uid="{00000000-0010-0000-0000-000006000000}" name="Date réelle Injection" dataDxfId="164"/>
    <tableColumn id="7" xr3:uid="{00000000-0010-0000-0000-000007000000}" name="Prévision Assemblage (1j)+3" dataDxfId="163">
      <calculatedColumnFormula>WORKDAY(G2,1,_JF)</calculatedColumnFormula>
    </tableColumn>
    <tableColumn id="8" xr3:uid="{00000000-0010-0000-0000-000008000000}" name="Date réelle Assemblage" dataDxfId="162"/>
    <tableColumn id="9" xr3:uid="{00000000-0010-0000-0000-000009000000}" name="Prévision Enrobage première couche (1j)+4" dataDxfId="161">
      <calculatedColumnFormula>WORKDAY(I2,1,_JF)</calculatedColumnFormula>
    </tableColumn>
    <tableColumn id="10" xr3:uid="{00000000-0010-0000-0000-00000A000000}" name="Date réelle Enrobage première couche" dataDxfId="160"/>
    <tableColumn id="11" xr3:uid="{00000000-0010-0000-0000-00000B000000}" name="Prévision Enrobage (12j)+16" dataDxfId="159">
      <calculatedColumnFormula>WORKDAY(K2,12,_JF)</calculatedColumnFormula>
    </tableColumn>
    <tableColumn id="12" xr3:uid="{00000000-0010-0000-0000-00000C000000}" name="Date réelle Enrobage" dataDxfId="158"/>
    <tableColumn id="13" xr3:uid="{00000000-0010-0000-0000-00000D000000}" name="Prévison Decirage des carapaces (1j;_JF)+17" dataDxfId="157">
      <calculatedColumnFormula>WORKDAY(M2,1,_JF)</calculatedColumnFormula>
    </tableColumn>
    <tableColumn id="14" xr3:uid="{00000000-0010-0000-0000-00000E000000}" name="Date réelle Decirage des carapaces" dataDxfId="156"/>
    <tableColumn id="15" xr3:uid="{00000000-0010-0000-0000-00000F000000}" name="Prévision Cuisson des carapaces (1j;_JF)+18" dataDxfId="155">
      <calculatedColumnFormula>WORKDAY(O2,1,_JF)</calculatedColumnFormula>
    </tableColumn>
    <tableColumn id="16" xr3:uid="{00000000-0010-0000-0000-000010000000}" name="Date réelle Cuisson des carapaces" dataDxfId="154"/>
    <tableColumn id="17" xr3:uid="{00000000-0010-0000-0000-000011000000}" name="Prévision Lavage et Emmaillotage (1j;_JF)+19" dataDxfId="153">
      <calculatedColumnFormula>WORKDAY(Q2,1,_JF)</calculatedColumnFormula>
    </tableColumn>
    <tableColumn id="18" xr3:uid="{00000000-0010-0000-0000-000012000000}" name="Date réelle Lavage et Emmaillotage" dataDxfId="152"/>
    <tableColumn id="19" xr3:uid="{00000000-0010-0000-0000-000013000000}" name="Prévision amont " dataDxfId="151">
      <calculatedColumnFormula>WORKDAY(S2,0)</calculatedColumnFormula>
    </tableColumn>
    <tableColumn id="20" xr3:uid="{00000000-0010-0000-0000-000014000000}" name="Réalisé fin amont" dataDxfId="150"/>
    <tableColumn id="21" xr3:uid="{00000000-0010-0000-0000-000015000000}" name="Atelier en cours" dataDxfId="149"/>
    <tableColumn id="22" xr3:uid="{00000000-0010-0000-0000-000016000000}" name="Etat de la pièce" dataDxfId="14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aval" displayName="aval" ref="A1:BR67" totalsRowShown="0" headerRowDxfId="146" dataDxfId="145">
  <autoFilter ref="A1:BR67" xr:uid="{00000000-0009-0000-0100-000002000000}"/>
  <tableColumns count="70">
    <tableColumn id="1" xr3:uid="{00000000-0010-0000-0100-000001000000}" name="N° Série" dataDxfId="144"/>
    <tableColumn id="2" xr3:uid="{00000000-0010-0000-0100-000002000000}" name="Désignation " dataDxfId="143">
      <calculatedColumnFormula>VLOOKUP(aval[[#This Row],[N° Série]],amont[],2,0)</calculatedColumnFormula>
    </tableColumn>
    <tableColumn id="3" xr3:uid="{00000000-0010-0000-0100-000003000000}" name="Réalisé fin amont" dataDxfId="142">
      <calculatedColumnFormula>VLOOKUP(aval[[#This Row],[N° Série]],amont[],20,0)</calculatedColumnFormula>
    </tableColumn>
    <tableColumn id="4" xr3:uid="{00000000-0010-0000-0100-000004000000}" name="Prévision sortie amont" dataDxfId="141">
      <calculatedColumnFormula>VLOOKUP(aval[[#This Row],[N° Série]],amont[],19,0)</calculatedColumnFormula>
    </tableColumn>
    <tableColumn id="5" xr3:uid="{00000000-0010-0000-0100-000005000000}" name="Prévision Préchauffage et coulée (2j;_JF) +21" dataDxfId="140">
      <calculatedColumnFormula>WORKDAY(D2,2,_JF)</calculatedColumnFormula>
    </tableColumn>
    <tableColumn id="6" xr3:uid="{00000000-0010-0000-0100-000006000000}" name="Date réel Préchauffage et coulée" dataDxfId="139"/>
    <tableColumn id="7" xr3:uid="{00000000-0010-0000-0100-000007000000}" name="Prévision Décochage (1j;_JF) +22" dataDxfId="138">
      <calculatedColumnFormula>WORKDAY(E2,1,_JF)</calculatedColumnFormula>
    </tableColumn>
    <tableColumn id="8" xr3:uid="{00000000-0010-0000-0100-000008000000}" name="Date réelle Préchauffage et coulée" dataDxfId="137"/>
    <tableColumn id="9" xr3:uid="{00000000-0010-0000-0100-000009000000}" name="Prévision Décochage (1j;_JF) +23" dataDxfId="136">
      <calculatedColumnFormula>WORKDAY(G2,1,_JF)</calculatedColumnFormula>
    </tableColumn>
    <tableColumn id="10" xr3:uid="{00000000-0010-0000-0100-00000A000000}" name="Date réelle Décochage" dataDxfId="135"/>
    <tableColumn id="11" xr3:uid="{00000000-0010-0000-0100-00000B000000}" name="Prévision Dégrappage (0,5j;_JF) +23,5" dataDxfId="134">
      <calculatedColumnFormula>WORKDAY(I2,1,_JF)</calculatedColumnFormula>
    </tableColumn>
    <tableColumn id="12" xr3:uid="{00000000-0010-0000-0100-00000C000000}" name="Date réelle Dégrappage" dataDxfId="133"/>
    <tableColumn id="13" xr3:uid="{00000000-0010-0000-0100-00000D000000}" name="Prévision Sablage Mesh 46 (0,5j;_JF) +24" dataDxfId="132">
      <calculatedColumnFormula>WORKDAY(K2,0,_JF)</calculatedColumnFormula>
    </tableColumn>
    <tableColumn id="14" xr3:uid="{00000000-0010-0000-0100-00000E000000}" name="Date réelle Sablage Mesh 46" dataDxfId="131"/>
    <tableColumn id="15" xr3:uid="{00000000-0010-0000-0100-00000F000000}" name="Prévision CIC et contrôle (2j;_JF) +26" dataDxfId="130">
      <calculatedColumnFormula>WORKDAY(M2,2,_JF)</calculatedColumnFormula>
    </tableColumn>
    <tableColumn id="16" xr3:uid="{00000000-0010-0000-0100-000010000000}" name="Date réelle CIC et contrôle" dataDxfId="129"/>
    <tableColumn id="17" xr3:uid="{00000000-0010-0000-0100-000011000000}" name="Prévision Tronçonnage des attaques (1j;_JF) +27" dataDxfId="128">
      <calculatedColumnFormula>WORKDAY(O2,1,_JF)</calculatedColumnFormula>
    </tableColumn>
    <tableColumn id="18" xr3:uid="{00000000-0010-0000-0100-000012000000}" name="Date réelle Tronçonnage des attaques" dataDxfId="127"/>
    <tableColumn id="19" xr3:uid="{00000000-0010-0000-0100-000013000000}" name="Prévision Ebarbage des attaques (1j;_JF) +28" dataDxfId="126">
      <calculatedColumnFormula>WORKDAY(Q2,1,_JF)</calculatedColumnFormula>
    </tableColumn>
    <tableColumn id="20" xr3:uid="{00000000-0010-0000-0100-000014000000}" name="Date réelle Ebarbage des attaques" dataDxfId="125"/>
    <tableColumn id="21" xr3:uid="{00000000-0010-0000-0100-000015000000}" name="Prévision Sablage Mesh 90/120 (0,5j;_JF) +28,5&gt;" dataDxfId="124">
      <calculatedColumnFormula>WORKDAY(S2,1,_JF)</calculatedColumnFormula>
    </tableColumn>
    <tableColumn id="22" xr3:uid="{00000000-0010-0000-0100-000016000000}" name="Date réelle Sablage Mesh 90/120" dataDxfId="123"/>
    <tableColumn id="23" xr3:uid="{00000000-0010-0000-0100-000017000000}" name="Prévision Contrôle des épaisseurs 1 &lt;(0,5j;_JF) +29 " dataDxfId="122">
      <calculatedColumnFormula>WORKDAY(U2,0,_JF)</calculatedColumnFormula>
    </tableColumn>
    <tableColumn id="24" xr3:uid="{00000000-0010-0000-0100-000018000000}" name="Date réelle Contrôle des épaisseurs 1" dataDxfId="121"/>
    <tableColumn id="25" xr3:uid="{00000000-0010-0000-0100-000019000000}" name="Prévision Usinage chimique (0,5j;_JF) +29,5&gt;" dataDxfId="120">
      <calculatedColumnFormula>WORKDAY(W2,1,_JF)</calculatedColumnFormula>
    </tableColumn>
    <tableColumn id="26" xr3:uid="{00000000-0010-0000-0100-00001A000000}" name="Date réelle Usinage chimique" dataDxfId="119"/>
    <tableColumn id="27" xr3:uid="{00000000-0010-0000-0100-00001B000000}" name="Prévision Contrôle des épaisseurs 2 &gt;&lt;(0,5j;_JF) +30" dataDxfId="118">
      <calculatedColumnFormula>WORKDAY(Y2,0,_JF)</calculatedColumnFormula>
    </tableColumn>
    <tableColumn id="28" xr3:uid="{00000000-0010-0000-0100-00001C000000}" name="Date réelle Contrôle des épaisseurs 2" dataDxfId="117"/>
    <tableColumn id="29" xr3:uid="{00000000-0010-0000-0100-00001D000000}" name="Prévision Sablage léger (0,5j;_JF) +30,5&gt;" dataDxfId="116">
      <calculatedColumnFormula>WORKDAY(AA2,1,_JF)</calculatedColumnFormula>
    </tableColumn>
    <tableColumn id="30" xr3:uid="{00000000-0010-0000-0100-00001E000000}" name="Date réelle Sablage léger" dataDxfId="115"/>
    <tableColumn id="31" xr3:uid="{00000000-0010-0000-0100-00001F000000}" name="Prévision Ressuage &lt;1 (0,5j;_JF) +31" dataDxfId="114">
      <calculatedColumnFormula>WORKDAY(AC2,0,_JF)</calculatedColumnFormula>
    </tableColumn>
    <tableColumn id="32" xr3:uid="{00000000-0010-0000-0100-000020000000}" name="Date réelle Ressuage 1" dataDxfId="113"/>
    <tableColumn id="33" xr3:uid="{00000000-0010-0000-0100-000021000000}" name="Prévision Contrôle visuel (0,5j;_JF) +31,5&gt;" dataDxfId="112">
      <calculatedColumnFormula>WORKDAY(AE2,1,_JF)</calculatedColumnFormula>
    </tableColumn>
    <tableColumn id="34" xr3:uid="{00000000-0010-0000-0100-000022000000}" name="Date réelle Contrôle visuel" dataDxfId="111"/>
    <tableColumn id="35" xr3:uid="{00000000-0010-0000-0100-000023000000}" name="Prévision Ragréage &lt;(0,5j;_JF) +32" dataDxfId="110">
      <calculatedColumnFormula>WORKDAY(AG2,0,_JF)</calculatedColumnFormula>
    </tableColumn>
    <tableColumn id="36" xr3:uid="{00000000-0010-0000-0100-000024000000}" name="Date réelle Ragréage" dataDxfId="109"/>
    <tableColumn id="37" xr3:uid="{00000000-0010-0000-0100-000025000000}" name="Prévision Radiographie (1j;_JF) +33" dataDxfId="108">
      <calculatedColumnFormula>WORKDAY(AI2,1,_JF)</calculatedColumnFormula>
    </tableColumn>
    <tableColumn id="38" xr3:uid="{00000000-0010-0000-0100-000026000000}" name="Date réelle Radiographie" dataDxfId="107"/>
    <tableColumn id="39" xr3:uid="{00000000-0010-0000-0100-000027000000}" name="Prévision Cycle SR ASR RSR (1j;_JF) +34" dataDxfId="106">
      <calculatedColumnFormula>WORKDAY(AK2,1,_JF)</calculatedColumnFormula>
    </tableColumn>
    <tableColumn id="40" xr3:uid="{00000000-0010-0000-0100-000028000000}" name="Date réelle Cycle SR ASR RSR" dataDxfId="105"/>
    <tableColumn id="41" xr3:uid="{00000000-0010-0000-0100-000029000000}" name="Prévision Attaque chimique 1 (0,5j;_JF) +34,5&gt;" dataDxfId="104">
      <calculatedColumnFormula>WORKDAY(AM2,1,_JF)</calculatedColumnFormula>
    </tableColumn>
    <tableColumn id="42" xr3:uid="{00000000-0010-0000-0100-00002A000000}" name="Date réelle Attaque chimique 1" dataDxfId="103"/>
    <tableColumn id="43" xr3:uid="{00000000-0010-0000-0100-00002B000000}" name="Prévision Ressuage &lt;2 (1j;_JF) +35,5" dataDxfId="102">
      <calculatedColumnFormula>WORKDAY(AO2,0,_JF)</calculatedColumnFormula>
    </tableColumn>
    <tableColumn id="44" xr3:uid="{00000000-0010-0000-0100-00002C000000}" name="Date réelle Ressuage 2" dataDxfId="101"/>
    <tableColumn id="45" xr3:uid="{00000000-0010-0000-0100-00002D000000}" name="Prévision Contrôle 3D avant TTH (0,5j;_JF) +36 &gt;" dataDxfId="100">
      <calculatedColumnFormula>WORKDAY(AQ2,1,_JF)</calculatedColumnFormula>
    </tableColumn>
    <tableColumn id="46" xr3:uid="{00000000-0010-0000-0100-00002E000000}" name="Date réelle Contrôle 3D avant TTH" dataDxfId="99"/>
    <tableColumn id="47" xr3:uid="{00000000-0010-0000-0100-00002F000000}" name="Prévision Traitement TTH (3j;_JF) +39" dataDxfId="98">
      <calculatedColumnFormula>WORKDAY(AS2,3,_JF)</calculatedColumnFormula>
    </tableColumn>
    <tableColumn id="48" xr3:uid="{00000000-0010-0000-0100-000030000000}" name="Date réelle Traitement TTH" dataDxfId="97"/>
    <tableColumn id="49" xr3:uid="{00000000-0010-0000-0100-000031000000}" name="Prévision Attaque chimique 2 (0,5j;_JF) &lt;+39,5" dataDxfId="96">
      <calculatedColumnFormula>WORKDAY(AU2,0,_JF)</calculatedColumnFormula>
    </tableColumn>
    <tableColumn id="50" xr3:uid="{00000000-0010-0000-0100-000032000000}" name="Date réelle Attaque chimique 2" dataDxfId="95"/>
    <tableColumn id="51" xr3:uid="{00000000-0010-0000-0100-000033000000}" name="Prévision Ressuage 3 (1j;_JF) +40,5" dataDxfId="94">
      <calculatedColumnFormula>WORKDAY(AW2,1,_JF)</calculatedColumnFormula>
    </tableColumn>
    <tableColumn id="52" xr3:uid="{00000000-0010-0000-0100-000034000000}" name="Date réelle Ressuage 3" dataDxfId="93"/>
    <tableColumn id="53" xr3:uid="{00000000-0010-0000-0100-000035000000}" name="Prévision Contôle 3D (0,5j;_JF) +41&gt;" dataDxfId="92">
      <calculatedColumnFormula>WORKDAY(AY2,1,_JF)</calculatedColumnFormula>
    </tableColumn>
    <tableColumn id="54" xr3:uid="{00000000-0010-0000-0100-000036000000}" name="Date réelle Contôle 3D" dataDxfId="91"/>
    <tableColumn id="55" xr3:uid="{00000000-0010-0000-0100-000037000000}" name="Prévision Usinage et ébavurage (0,5j;_JF) &lt;+41,5" dataDxfId="90">
      <calculatedColumnFormula>WORKDAY(BA2,0,_JF)</calculatedColumnFormula>
    </tableColumn>
    <tableColumn id="56" xr3:uid="{00000000-0010-0000-0100-000038000000}" name="Date réelle Usinage et ébavurage" dataDxfId="89"/>
    <tableColumn id="57" xr3:uid="{00000000-0010-0000-0100-000039000000}" name="Prévision Contôle 3D après usinage (0,5j;_JF) +42&gt;" dataDxfId="88">
      <calculatedColumnFormula>WORKDAY(BC2,1,_JF)</calculatedColumnFormula>
    </tableColumn>
    <tableColumn id="58" xr3:uid="{00000000-0010-0000-0100-00003A000000}" name="Date réelle Contôle 3D après usinage" dataDxfId="87"/>
    <tableColumn id="59" xr3:uid="{00000000-0010-0000-0100-00003B000000}" name="Prévision Attaque chimique 3 (0,5j;_JF) &lt;+42,5" dataDxfId="86">
      <calculatedColumnFormula>WORKDAY(BE2,0,_JF)</calculatedColumnFormula>
    </tableColumn>
    <tableColumn id="60" xr3:uid="{00000000-0010-0000-0100-00003C000000}" name="Date réelle Attaque chimique 3" dataDxfId="85"/>
    <tableColumn id="61" xr3:uid="{00000000-0010-0000-0100-00003D000000}" name="Prévision Ressuage final (1j;_JF) +43,5" dataDxfId="84">
      <calculatedColumnFormula>WORKDAY(BG2,1,_JF)</calculatedColumnFormula>
    </tableColumn>
    <tableColumn id="62" xr3:uid="{00000000-0010-0000-0100-00003E000000}" name="Date réelle Ressuage final" dataDxfId="83"/>
    <tableColumn id="63" xr3:uid="{00000000-0010-0000-0100-00003F000000}" name="Prévision Radiographie finale (0,5j;_JF) + 44 &gt;" dataDxfId="82">
      <calculatedColumnFormula>WORKDAY(BI2,1,_JF)</calculatedColumnFormula>
    </tableColumn>
    <tableColumn id="64" xr3:uid="{00000000-0010-0000-0100-000040000000}" name="Date réelle Radiographie finale" dataDxfId="81"/>
    <tableColumn id="65" xr3:uid="{00000000-0010-0000-0100-000041000000}" name="Prévision Contrôle visuel final (0,5j;_JF) &lt;+44,5" dataDxfId="80">
      <calculatedColumnFormula>WORKDAY(BK2,0,_JF)</calculatedColumnFormula>
    </tableColumn>
    <tableColumn id="66" xr3:uid="{00000000-0010-0000-0100-000042000000}" name="Date réelle Contrôle visuel final" dataDxfId="79"/>
    <tableColumn id="67" xr3:uid="{00000000-0010-0000-0100-000043000000}" name="Prévision sortie aval" dataDxfId="78">
      <calculatedColumnFormula>WORKDAY(BM2,1)</calculatedColumnFormula>
    </tableColumn>
    <tableColumn id="68" xr3:uid="{00000000-0010-0000-0100-000044000000}" name="Réalisé sortie aval" dataDxfId="77"/>
    <tableColumn id="69" xr3:uid="{00000000-0010-0000-0100-000045000000}" name="Atelier en cours" dataDxfId="76"/>
    <tableColumn id="70" xr3:uid="{00000000-0010-0000-0100-000046000000}" name="Etat de la pièce" dataDxfId="75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76"/>
  <sheetViews>
    <sheetView showZeros="0" tabSelected="1" zoomScale="90" zoomScaleNormal="90" workbookViewId="0">
      <pane xSplit="2" ySplit="1" topLeftCell="H2" activePane="bottomRight" state="frozen"/>
      <selection pane="topRight" activeCell="C1" sqref="C1"/>
      <selection pane="bottomLeft" activeCell="A2" sqref="A2"/>
      <selection pane="bottomRight" activeCell="J14" sqref="J14"/>
    </sheetView>
  </sheetViews>
  <sheetFormatPr baseColWidth="10" defaultColWidth="19.5703125" defaultRowHeight="24.95" customHeight="1"/>
  <cols>
    <col min="1" max="2" width="19.5703125" style="39"/>
    <col min="3" max="4" width="19.5703125" style="67"/>
    <col min="5" max="5" width="19.5703125" style="37"/>
    <col min="6" max="6" width="19.5703125" style="34"/>
    <col min="7" max="7" width="19.5703125" style="35"/>
    <col min="8" max="8" width="19.5703125" style="36"/>
    <col min="9" max="9" width="19.5703125" style="37"/>
    <col min="10" max="10" width="19.5703125" style="34"/>
    <col min="11" max="11" width="19.5703125" style="35"/>
    <col min="12" max="12" width="19.5703125" style="36"/>
    <col min="13" max="13" width="19.5703125" style="37"/>
    <col min="14" max="14" width="19.5703125" style="34"/>
    <col min="15" max="15" width="19.5703125" style="35"/>
    <col min="16" max="16" width="19.5703125" style="36"/>
    <col min="17" max="17" width="19.5703125" style="37"/>
    <col min="18" max="18" width="19.5703125" style="34"/>
    <col min="19" max="19" width="19.5703125" style="35"/>
    <col min="20" max="20" width="19.5703125" style="36"/>
    <col min="21" max="21" width="19.5703125" style="37"/>
    <col min="22" max="22" width="19.5703125" style="38"/>
    <col min="23" max="23" width="34.28515625" style="39" customWidth="1"/>
    <col min="24" max="16384" width="19.5703125" style="39"/>
  </cols>
  <sheetData>
    <row r="1" spans="1:24" s="61" customFormat="1" ht="63" customHeight="1">
      <c r="A1" s="61" t="s">
        <v>0</v>
      </c>
      <c r="B1" s="61" t="s">
        <v>1</v>
      </c>
      <c r="C1" s="65" t="s">
        <v>202</v>
      </c>
      <c r="D1" s="65" t="s">
        <v>203</v>
      </c>
      <c r="E1" s="49" t="s">
        <v>2</v>
      </c>
      <c r="F1" s="45" t="s">
        <v>3</v>
      </c>
      <c r="G1" s="62" t="s">
        <v>27</v>
      </c>
      <c r="H1" s="63" t="s">
        <v>31</v>
      </c>
      <c r="I1" s="49" t="s">
        <v>28</v>
      </c>
      <c r="J1" s="45" t="s">
        <v>14</v>
      </c>
      <c r="K1" s="46" t="s">
        <v>29</v>
      </c>
      <c r="L1" s="47" t="s">
        <v>15</v>
      </c>
      <c r="M1" s="49" t="s">
        <v>30</v>
      </c>
      <c r="N1" s="45" t="s">
        <v>18</v>
      </c>
      <c r="O1" s="46" t="s">
        <v>116</v>
      </c>
      <c r="P1" s="47" t="s">
        <v>23</v>
      </c>
      <c r="Q1" s="49" t="s">
        <v>117</v>
      </c>
      <c r="R1" s="45" t="s">
        <v>24</v>
      </c>
      <c r="S1" s="46" t="s">
        <v>118</v>
      </c>
      <c r="T1" s="47" t="s">
        <v>25</v>
      </c>
      <c r="U1" s="49" t="s">
        <v>112</v>
      </c>
      <c r="V1" s="64" t="s">
        <v>5</v>
      </c>
      <c r="W1" s="61" t="s">
        <v>10</v>
      </c>
      <c r="X1" s="61" t="s">
        <v>95</v>
      </c>
    </row>
    <row r="2" spans="1:24" ht="24.95" customHeight="1">
      <c r="A2" s="32">
        <v>64950</v>
      </c>
      <c r="B2" s="32" t="s">
        <v>39</v>
      </c>
      <c r="C2" s="66">
        <v>43800</v>
      </c>
      <c r="D2" s="66">
        <f t="shared" ref="D2:D48" si="0">WORKDAY(C2,-45,_JF)</f>
        <v>43734</v>
      </c>
      <c r="E2" s="33">
        <v>43725</v>
      </c>
      <c r="F2" s="40">
        <f t="shared" ref="F2:F48" si="1">WORKDAY(E2,45,_JF)</f>
        <v>43790</v>
      </c>
      <c r="G2" s="41">
        <f t="shared" ref="G2:G48" si="2">WORKDAY(E2,2,_JF)</f>
        <v>43727</v>
      </c>
      <c r="H2" s="36">
        <v>43731</v>
      </c>
      <c r="I2" s="42">
        <f t="shared" ref="I2:I48" si="3">WORKDAY(G2,1,_JF)</f>
        <v>43728</v>
      </c>
      <c r="K2" s="41">
        <f t="shared" ref="K2:K48" si="4">WORKDAY(I2,1,_JF)</f>
        <v>43731</v>
      </c>
      <c r="M2" s="42">
        <f t="shared" ref="M2:M48" si="5">WORKDAY(K2,12,_JF)</f>
        <v>43747</v>
      </c>
      <c r="O2" s="41">
        <f t="shared" ref="O2:O48" si="6">WORKDAY(M2,1,_JF)</f>
        <v>43748</v>
      </c>
      <c r="Q2" s="42">
        <f t="shared" ref="Q2:Q48" si="7">WORKDAY(O2,1,_JF)</f>
        <v>43749</v>
      </c>
      <c r="S2" s="41">
        <f t="shared" ref="S2:S48" si="8">WORKDAY(Q2,1,_JF)</f>
        <v>43752</v>
      </c>
      <c r="U2" s="42">
        <f t="shared" ref="U2:U48" si="9">WORKDAY(S2,0)</f>
        <v>43752</v>
      </c>
      <c r="W2" s="39" t="s">
        <v>16</v>
      </c>
      <c r="X2" s="39" t="s">
        <v>155</v>
      </c>
    </row>
    <row r="3" spans="1:24" ht="24.95" customHeight="1">
      <c r="A3" s="32">
        <v>66014</v>
      </c>
      <c r="B3" s="32" t="s">
        <v>38</v>
      </c>
      <c r="C3" s="66">
        <v>43800</v>
      </c>
      <c r="D3" s="66">
        <f t="shared" si="0"/>
        <v>43734</v>
      </c>
      <c r="E3" s="33">
        <v>43724</v>
      </c>
      <c r="F3" s="40">
        <f t="shared" si="1"/>
        <v>43789</v>
      </c>
      <c r="G3" s="41">
        <f t="shared" si="2"/>
        <v>43726</v>
      </c>
      <c r="H3" s="36">
        <v>43732</v>
      </c>
      <c r="I3" s="42">
        <f t="shared" si="3"/>
        <v>43727</v>
      </c>
      <c r="K3" s="41">
        <f t="shared" si="4"/>
        <v>43728</v>
      </c>
      <c r="M3" s="42">
        <f t="shared" si="5"/>
        <v>43746</v>
      </c>
      <c r="O3" s="41">
        <f t="shared" si="6"/>
        <v>43747</v>
      </c>
      <c r="Q3" s="42">
        <f t="shared" si="7"/>
        <v>43748</v>
      </c>
      <c r="S3" s="41">
        <f t="shared" si="8"/>
        <v>43749</v>
      </c>
      <c r="U3" s="42">
        <f t="shared" si="9"/>
        <v>43749</v>
      </c>
      <c r="W3" s="39" t="s">
        <v>16</v>
      </c>
      <c r="X3" s="39" t="s">
        <v>155</v>
      </c>
    </row>
    <row r="4" spans="1:24" ht="24.95" customHeight="1">
      <c r="A4" s="32">
        <v>66015</v>
      </c>
      <c r="B4" s="32" t="s">
        <v>38</v>
      </c>
      <c r="C4" s="66">
        <v>43800</v>
      </c>
      <c r="D4" s="66">
        <f t="shared" si="0"/>
        <v>43734</v>
      </c>
      <c r="E4" s="33">
        <v>43724</v>
      </c>
      <c r="F4" s="40">
        <f t="shared" si="1"/>
        <v>43789</v>
      </c>
      <c r="G4" s="41">
        <f t="shared" si="2"/>
        <v>43726</v>
      </c>
      <c r="H4" s="36">
        <v>43733</v>
      </c>
      <c r="I4" s="42">
        <f t="shared" si="3"/>
        <v>43727</v>
      </c>
      <c r="K4" s="41">
        <f t="shared" si="4"/>
        <v>43728</v>
      </c>
      <c r="M4" s="42">
        <f t="shared" si="5"/>
        <v>43746</v>
      </c>
      <c r="O4" s="41">
        <f t="shared" si="6"/>
        <v>43747</v>
      </c>
      <c r="Q4" s="42">
        <f t="shared" si="7"/>
        <v>43748</v>
      </c>
      <c r="S4" s="41">
        <f t="shared" si="8"/>
        <v>43749</v>
      </c>
      <c r="U4" s="42">
        <f t="shared" si="9"/>
        <v>43749</v>
      </c>
      <c r="W4" s="39" t="s">
        <v>16</v>
      </c>
      <c r="X4" s="39" t="s">
        <v>155</v>
      </c>
    </row>
    <row r="5" spans="1:24" ht="24.95" customHeight="1">
      <c r="A5" s="32">
        <v>66016</v>
      </c>
      <c r="B5" s="32" t="s">
        <v>38</v>
      </c>
      <c r="C5" s="66">
        <v>43800</v>
      </c>
      <c r="D5" s="66">
        <f t="shared" si="0"/>
        <v>43734</v>
      </c>
      <c r="E5" s="33">
        <v>43724</v>
      </c>
      <c r="F5" s="40">
        <f t="shared" si="1"/>
        <v>43789</v>
      </c>
      <c r="G5" s="41">
        <f t="shared" si="2"/>
        <v>43726</v>
      </c>
      <c r="I5" s="42">
        <f t="shared" si="3"/>
        <v>43727</v>
      </c>
      <c r="K5" s="41">
        <f t="shared" si="4"/>
        <v>43728</v>
      </c>
      <c r="M5" s="42">
        <f t="shared" si="5"/>
        <v>43746</v>
      </c>
      <c r="O5" s="41">
        <f t="shared" si="6"/>
        <v>43747</v>
      </c>
      <c r="Q5" s="42">
        <f t="shared" si="7"/>
        <v>43748</v>
      </c>
      <c r="S5" s="41">
        <f t="shared" si="8"/>
        <v>43749</v>
      </c>
      <c r="U5" s="42">
        <f t="shared" si="9"/>
        <v>43749</v>
      </c>
      <c r="W5" s="39" t="s">
        <v>16</v>
      </c>
      <c r="X5" s="39" t="s">
        <v>155</v>
      </c>
    </row>
    <row r="6" spans="1:24" ht="24.95" customHeight="1">
      <c r="A6" s="32">
        <v>66017</v>
      </c>
      <c r="B6" s="32" t="s">
        <v>38</v>
      </c>
      <c r="C6" s="66">
        <v>43800</v>
      </c>
      <c r="D6" s="66">
        <f t="shared" si="0"/>
        <v>43734</v>
      </c>
      <c r="E6" s="33">
        <v>43724</v>
      </c>
      <c r="F6" s="40">
        <f t="shared" si="1"/>
        <v>43789</v>
      </c>
      <c r="G6" s="41">
        <f t="shared" si="2"/>
        <v>43726</v>
      </c>
      <c r="I6" s="42">
        <f t="shared" si="3"/>
        <v>43727</v>
      </c>
      <c r="K6" s="41">
        <f t="shared" si="4"/>
        <v>43728</v>
      </c>
      <c r="M6" s="42">
        <f t="shared" si="5"/>
        <v>43746</v>
      </c>
      <c r="O6" s="41">
        <f t="shared" si="6"/>
        <v>43747</v>
      </c>
      <c r="Q6" s="42">
        <f t="shared" si="7"/>
        <v>43748</v>
      </c>
      <c r="S6" s="41">
        <f t="shared" si="8"/>
        <v>43749</v>
      </c>
      <c r="U6" s="42">
        <f t="shared" si="9"/>
        <v>43749</v>
      </c>
      <c r="W6" s="39" t="s">
        <v>16</v>
      </c>
      <c r="X6" s="39" t="s">
        <v>155</v>
      </c>
    </row>
    <row r="7" spans="1:24" ht="24.95" customHeight="1">
      <c r="A7" s="32">
        <v>66018</v>
      </c>
      <c r="B7" s="32" t="s">
        <v>38</v>
      </c>
      <c r="C7" s="66">
        <v>43800</v>
      </c>
      <c r="D7" s="66">
        <f t="shared" si="0"/>
        <v>43734</v>
      </c>
      <c r="E7" s="33">
        <v>43724</v>
      </c>
      <c r="F7" s="40">
        <f t="shared" si="1"/>
        <v>43789</v>
      </c>
      <c r="G7" s="41">
        <f t="shared" si="2"/>
        <v>43726</v>
      </c>
      <c r="I7" s="42">
        <f t="shared" si="3"/>
        <v>43727</v>
      </c>
      <c r="K7" s="41">
        <f t="shared" si="4"/>
        <v>43728</v>
      </c>
      <c r="M7" s="42">
        <f t="shared" si="5"/>
        <v>43746</v>
      </c>
      <c r="O7" s="41">
        <f t="shared" si="6"/>
        <v>43747</v>
      </c>
      <c r="Q7" s="42">
        <f t="shared" si="7"/>
        <v>43748</v>
      </c>
      <c r="S7" s="41">
        <f t="shared" si="8"/>
        <v>43749</v>
      </c>
      <c r="U7" s="42">
        <f t="shared" si="9"/>
        <v>43749</v>
      </c>
      <c r="W7" s="39" t="s">
        <v>16</v>
      </c>
      <c r="X7" s="39" t="s">
        <v>155</v>
      </c>
    </row>
    <row r="8" spans="1:24" ht="24.95" customHeight="1">
      <c r="A8" s="32">
        <v>66949</v>
      </c>
      <c r="B8" s="32" t="s">
        <v>39</v>
      </c>
      <c r="C8" s="66">
        <v>43800</v>
      </c>
      <c r="D8" s="66">
        <f t="shared" si="0"/>
        <v>43734</v>
      </c>
      <c r="E8" s="33">
        <v>43724</v>
      </c>
      <c r="F8" s="40">
        <f t="shared" si="1"/>
        <v>43789</v>
      </c>
      <c r="G8" s="41">
        <f t="shared" si="2"/>
        <v>43726</v>
      </c>
      <c r="I8" s="42">
        <f t="shared" si="3"/>
        <v>43727</v>
      </c>
      <c r="K8" s="41">
        <f t="shared" si="4"/>
        <v>43728</v>
      </c>
      <c r="M8" s="42">
        <f t="shared" si="5"/>
        <v>43746</v>
      </c>
      <c r="O8" s="41">
        <f t="shared" si="6"/>
        <v>43747</v>
      </c>
      <c r="Q8" s="42">
        <f t="shared" si="7"/>
        <v>43748</v>
      </c>
      <c r="S8" s="41">
        <f t="shared" si="8"/>
        <v>43749</v>
      </c>
      <c r="U8" s="42">
        <f t="shared" si="9"/>
        <v>43749</v>
      </c>
      <c r="W8" s="39" t="s">
        <v>16</v>
      </c>
      <c r="X8" s="39" t="s">
        <v>155</v>
      </c>
    </row>
    <row r="9" spans="1:24" ht="24.95" customHeight="1">
      <c r="A9" s="32" t="s">
        <v>162</v>
      </c>
      <c r="B9" s="32" t="s">
        <v>37</v>
      </c>
      <c r="C9" s="66">
        <v>43800</v>
      </c>
      <c r="D9" s="66">
        <f t="shared" si="0"/>
        <v>43734</v>
      </c>
      <c r="E9" s="33">
        <v>43724</v>
      </c>
      <c r="F9" s="40">
        <f t="shared" si="1"/>
        <v>43789</v>
      </c>
      <c r="G9" s="41">
        <f t="shared" si="2"/>
        <v>43726</v>
      </c>
      <c r="I9" s="42">
        <f t="shared" si="3"/>
        <v>43727</v>
      </c>
      <c r="K9" s="41">
        <f t="shared" si="4"/>
        <v>43728</v>
      </c>
      <c r="L9" s="36">
        <v>43727</v>
      </c>
      <c r="M9" s="42">
        <f t="shared" si="5"/>
        <v>43746</v>
      </c>
      <c r="O9" s="41">
        <f t="shared" si="6"/>
        <v>43747</v>
      </c>
      <c r="Q9" s="42">
        <f t="shared" si="7"/>
        <v>43748</v>
      </c>
      <c r="S9" s="41">
        <f t="shared" si="8"/>
        <v>43749</v>
      </c>
      <c r="U9" s="42">
        <f t="shared" si="9"/>
        <v>43749</v>
      </c>
      <c r="W9" s="39" t="s">
        <v>19</v>
      </c>
      <c r="X9" s="39" t="s">
        <v>155</v>
      </c>
    </row>
    <row r="10" spans="1:24" ht="24.95" customHeight="1">
      <c r="A10" s="32" t="s">
        <v>163</v>
      </c>
      <c r="B10" s="32" t="s">
        <v>37</v>
      </c>
      <c r="C10" s="66">
        <v>43800</v>
      </c>
      <c r="D10" s="66">
        <f t="shared" si="0"/>
        <v>43734</v>
      </c>
      <c r="E10" s="33">
        <v>43724</v>
      </c>
      <c r="F10" s="40">
        <f t="shared" si="1"/>
        <v>43789</v>
      </c>
      <c r="G10" s="41">
        <f t="shared" si="2"/>
        <v>43726</v>
      </c>
      <c r="I10" s="42">
        <f t="shared" si="3"/>
        <v>43727</v>
      </c>
      <c r="K10" s="41">
        <f t="shared" si="4"/>
        <v>43728</v>
      </c>
      <c r="L10" s="36">
        <v>43728</v>
      </c>
      <c r="M10" s="42">
        <f t="shared" si="5"/>
        <v>43746</v>
      </c>
      <c r="O10" s="41">
        <f t="shared" si="6"/>
        <v>43747</v>
      </c>
      <c r="Q10" s="42">
        <f t="shared" si="7"/>
        <v>43748</v>
      </c>
      <c r="S10" s="41">
        <f t="shared" si="8"/>
        <v>43749</v>
      </c>
      <c r="U10" s="42">
        <f t="shared" si="9"/>
        <v>43749</v>
      </c>
      <c r="W10" s="39" t="s">
        <v>19</v>
      </c>
      <c r="X10" s="39" t="s">
        <v>155</v>
      </c>
    </row>
    <row r="11" spans="1:24" ht="24.95" customHeight="1">
      <c r="A11" s="32" t="s">
        <v>164</v>
      </c>
      <c r="B11" s="32" t="s">
        <v>37</v>
      </c>
      <c r="C11" s="66">
        <v>43800</v>
      </c>
      <c r="D11" s="66">
        <f t="shared" si="0"/>
        <v>43734</v>
      </c>
      <c r="E11" s="33">
        <v>43725</v>
      </c>
      <c r="F11" s="40">
        <f t="shared" si="1"/>
        <v>43790</v>
      </c>
      <c r="G11" s="41">
        <f t="shared" si="2"/>
        <v>43727</v>
      </c>
      <c r="I11" s="42">
        <f t="shared" si="3"/>
        <v>43728</v>
      </c>
      <c r="K11" s="41">
        <f t="shared" si="4"/>
        <v>43731</v>
      </c>
      <c r="M11" s="42">
        <f t="shared" si="5"/>
        <v>43747</v>
      </c>
      <c r="O11" s="41">
        <f t="shared" si="6"/>
        <v>43748</v>
      </c>
      <c r="Q11" s="42">
        <f t="shared" si="7"/>
        <v>43749</v>
      </c>
      <c r="S11" s="41">
        <f t="shared" si="8"/>
        <v>43752</v>
      </c>
      <c r="U11" s="42">
        <f t="shared" si="9"/>
        <v>43752</v>
      </c>
      <c r="W11" s="39" t="s">
        <v>16</v>
      </c>
      <c r="X11" s="39" t="s">
        <v>155</v>
      </c>
    </row>
    <row r="12" spans="1:24" ht="24.95" customHeight="1">
      <c r="A12" s="32" t="s">
        <v>167</v>
      </c>
      <c r="B12" s="32" t="s">
        <v>37</v>
      </c>
      <c r="C12" s="66">
        <v>43800</v>
      </c>
      <c r="D12" s="66">
        <f t="shared" si="0"/>
        <v>43734</v>
      </c>
      <c r="E12" s="33">
        <v>43726</v>
      </c>
      <c r="F12" s="40">
        <f t="shared" si="1"/>
        <v>43791</v>
      </c>
      <c r="G12" s="41">
        <f t="shared" si="2"/>
        <v>43728</v>
      </c>
      <c r="I12" s="42">
        <f t="shared" si="3"/>
        <v>43731</v>
      </c>
      <c r="J12" s="34">
        <v>43727</v>
      </c>
      <c r="K12" s="41">
        <f t="shared" si="4"/>
        <v>43732</v>
      </c>
      <c r="M12" s="42">
        <f t="shared" si="5"/>
        <v>43748</v>
      </c>
      <c r="O12" s="41">
        <f t="shared" si="6"/>
        <v>43749</v>
      </c>
      <c r="Q12" s="42">
        <f t="shared" si="7"/>
        <v>43752</v>
      </c>
      <c r="S12" s="41">
        <f t="shared" si="8"/>
        <v>43753</v>
      </c>
      <c r="U12" s="42">
        <f t="shared" si="9"/>
        <v>43753</v>
      </c>
      <c r="W12" s="39" t="s">
        <v>17</v>
      </c>
      <c r="X12" s="39" t="s">
        <v>155</v>
      </c>
    </row>
    <row r="13" spans="1:24" ht="24.95" customHeight="1">
      <c r="A13" s="32" t="s">
        <v>170</v>
      </c>
      <c r="B13" s="32" t="s">
        <v>37</v>
      </c>
      <c r="C13" s="66">
        <v>43800</v>
      </c>
      <c r="D13" s="66">
        <f t="shared" si="0"/>
        <v>43734</v>
      </c>
      <c r="E13" s="33">
        <v>43726</v>
      </c>
      <c r="F13" s="40">
        <f t="shared" si="1"/>
        <v>43791</v>
      </c>
      <c r="G13" s="41">
        <f t="shared" si="2"/>
        <v>43728</v>
      </c>
      <c r="I13" s="42">
        <f t="shared" si="3"/>
        <v>43731</v>
      </c>
      <c r="J13" s="34">
        <v>43727</v>
      </c>
      <c r="K13" s="41">
        <f t="shared" si="4"/>
        <v>43732</v>
      </c>
      <c r="M13" s="42">
        <f t="shared" si="5"/>
        <v>43748</v>
      </c>
      <c r="O13" s="41">
        <f t="shared" si="6"/>
        <v>43749</v>
      </c>
      <c r="Q13" s="42">
        <f t="shared" si="7"/>
        <v>43752</v>
      </c>
      <c r="S13" s="41">
        <f t="shared" si="8"/>
        <v>43753</v>
      </c>
      <c r="U13" s="42">
        <f t="shared" si="9"/>
        <v>43753</v>
      </c>
      <c r="W13" s="39" t="s">
        <v>17</v>
      </c>
      <c r="X13" s="39" t="s">
        <v>155</v>
      </c>
    </row>
    <row r="14" spans="1:24" ht="24.95" customHeight="1">
      <c r="A14" s="32" t="s">
        <v>171</v>
      </c>
      <c r="B14" s="32" t="s">
        <v>37</v>
      </c>
      <c r="C14" s="66">
        <v>43800</v>
      </c>
      <c r="D14" s="66">
        <f t="shared" si="0"/>
        <v>43734</v>
      </c>
      <c r="E14" s="33">
        <v>43726</v>
      </c>
      <c r="F14" s="40">
        <f t="shared" si="1"/>
        <v>43791</v>
      </c>
      <c r="G14" s="41">
        <f t="shared" si="2"/>
        <v>43728</v>
      </c>
      <c r="I14" s="42">
        <f t="shared" si="3"/>
        <v>43731</v>
      </c>
      <c r="J14" s="34">
        <v>43727</v>
      </c>
      <c r="K14" s="41">
        <f t="shared" si="4"/>
        <v>43732</v>
      </c>
      <c r="M14" s="42">
        <f t="shared" si="5"/>
        <v>43748</v>
      </c>
      <c r="O14" s="41">
        <f t="shared" si="6"/>
        <v>43749</v>
      </c>
      <c r="Q14" s="42">
        <f t="shared" si="7"/>
        <v>43752</v>
      </c>
      <c r="S14" s="41">
        <f t="shared" si="8"/>
        <v>43753</v>
      </c>
      <c r="U14" s="42">
        <f t="shared" si="9"/>
        <v>43753</v>
      </c>
      <c r="W14" s="39" t="s">
        <v>17</v>
      </c>
      <c r="X14" s="39" t="s">
        <v>155</v>
      </c>
    </row>
    <row r="15" spans="1:24" ht="24.95" customHeight="1">
      <c r="A15" s="32" t="s">
        <v>174</v>
      </c>
      <c r="B15" s="32" t="s">
        <v>37</v>
      </c>
      <c r="C15" s="66">
        <v>43800</v>
      </c>
      <c r="D15" s="66">
        <f t="shared" si="0"/>
        <v>43734</v>
      </c>
      <c r="E15" s="33">
        <v>43726</v>
      </c>
      <c r="F15" s="40">
        <f t="shared" si="1"/>
        <v>43791</v>
      </c>
      <c r="G15" s="41">
        <f t="shared" si="2"/>
        <v>43728</v>
      </c>
      <c r="I15" s="42">
        <f t="shared" si="3"/>
        <v>43731</v>
      </c>
      <c r="J15" s="34">
        <v>43727</v>
      </c>
      <c r="K15" s="41">
        <f t="shared" si="4"/>
        <v>43732</v>
      </c>
      <c r="M15" s="42">
        <f t="shared" si="5"/>
        <v>43748</v>
      </c>
      <c r="O15" s="41">
        <f t="shared" si="6"/>
        <v>43749</v>
      </c>
      <c r="Q15" s="42">
        <f t="shared" si="7"/>
        <v>43752</v>
      </c>
      <c r="S15" s="41">
        <f t="shared" si="8"/>
        <v>43753</v>
      </c>
      <c r="U15" s="42">
        <f t="shared" si="9"/>
        <v>43753</v>
      </c>
      <c r="W15" s="39" t="s">
        <v>17</v>
      </c>
      <c r="X15" s="39" t="s">
        <v>155</v>
      </c>
    </row>
    <row r="16" spans="1:24" ht="24.95" customHeight="1">
      <c r="A16" s="32" t="s">
        <v>168</v>
      </c>
      <c r="B16" s="32" t="s">
        <v>37</v>
      </c>
      <c r="C16" s="66">
        <v>43800</v>
      </c>
      <c r="D16" s="66">
        <f t="shared" si="0"/>
        <v>43734</v>
      </c>
      <c r="E16" s="33">
        <v>43726</v>
      </c>
      <c r="F16" s="40">
        <f t="shared" si="1"/>
        <v>43791</v>
      </c>
      <c r="G16" s="41">
        <f t="shared" si="2"/>
        <v>43728</v>
      </c>
      <c r="I16" s="42">
        <f t="shared" si="3"/>
        <v>43731</v>
      </c>
      <c r="J16" s="34">
        <v>43727</v>
      </c>
      <c r="K16" s="41">
        <f t="shared" si="4"/>
        <v>43732</v>
      </c>
      <c r="M16" s="42">
        <f t="shared" si="5"/>
        <v>43748</v>
      </c>
      <c r="O16" s="41">
        <f t="shared" si="6"/>
        <v>43749</v>
      </c>
      <c r="Q16" s="42">
        <f t="shared" si="7"/>
        <v>43752</v>
      </c>
      <c r="S16" s="41">
        <f t="shared" si="8"/>
        <v>43753</v>
      </c>
      <c r="U16" s="42">
        <f t="shared" si="9"/>
        <v>43753</v>
      </c>
      <c r="W16" s="39" t="s">
        <v>17</v>
      </c>
      <c r="X16" s="39" t="s">
        <v>155</v>
      </c>
    </row>
    <row r="17" spans="1:24" ht="24.95" customHeight="1">
      <c r="A17" s="32" t="s">
        <v>178</v>
      </c>
      <c r="B17" s="32" t="s">
        <v>37</v>
      </c>
      <c r="C17" s="66">
        <v>43800</v>
      </c>
      <c r="D17" s="66">
        <f t="shared" si="0"/>
        <v>43734</v>
      </c>
      <c r="E17" s="33">
        <v>43726</v>
      </c>
      <c r="F17" s="40">
        <f t="shared" si="1"/>
        <v>43791</v>
      </c>
      <c r="G17" s="41">
        <f t="shared" si="2"/>
        <v>43728</v>
      </c>
      <c r="I17" s="42">
        <f t="shared" si="3"/>
        <v>43731</v>
      </c>
      <c r="J17" s="34">
        <v>43727</v>
      </c>
      <c r="K17" s="41">
        <f t="shared" si="4"/>
        <v>43732</v>
      </c>
      <c r="M17" s="42">
        <f t="shared" si="5"/>
        <v>43748</v>
      </c>
      <c r="O17" s="41">
        <f t="shared" si="6"/>
        <v>43749</v>
      </c>
      <c r="Q17" s="42">
        <f t="shared" si="7"/>
        <v>43752</v>
      </c>
      <c r="S17" s="41">
        <f t="shared" si="8"/>
        <v>43753</v>
      </c>
      <c r="U17" s="42">
        <f t="shared" si="9"/>
        <v>43753</v>
      </c>
      <c r="W17" s="39" t="s">
        <v>17</v>
      </c>
      <c r="X17" s="39" t="s">
        <v>155</v>
      </c>
    </row>
    <row r="18" spans="1:24" ht="24.95" customHeight="1">
      <c r="A18" s="32" t="s">
        <v>185</v>
      </c>
      <c r="B18" s="32" t="s">
        <v>37</v>
      </c>
      <c r="C18" s="66">
        <v>43800</v>
      </c>
      <c r="D18" s="66">
        <f t="shared" si="0"/>
        <v>43734</v>
      </c>
      <c r="E18" s="33">
        <v>43727</v>
      </c>
      <c r="F18" s="40">
        <f t="shared" si="1"/>
        <v>43794</v>
      </c>
      <c r="G18" s="41">
        <f t="shared" si="2"/>
        <v>43731</v>
      </c>
      <c r="I18" s="42">
        <f t="shared" si="3"/>
        <v>43732</v>
      </c>
      <c r="K18" s="41">
        <f t="shared" si="4"/>
        <v>43733</v>
      </c>
      <c r="M18" s="42">
        <f t="shared" si="5"/>
        <v>43749</v>
      </c>
      <c r="O18" s="41">
        <f t="shared" si="6"/>
        <v>43752</v>
      </c>
      <c r="Q18" s="42">
        <f t="shared" si="7"/>
        <v>43753</v>
      </c>
      <c r="S18" s="41">
        <f t="shared" si="8"/>
        <v>43754</v>
      </c>
      <c r="U18" s="42">
        <f t="shared" si="9"/>
        <v>43754</v>
      </c>
      <c r="W18" s="39" t="s">
        <v>19</v>
      </c>
      <c r="X18" s="39" t="s">
        <v>155</v>
      </c>
    </row>
    <row r="19" spans="1:24" ht="24.95" customHeight="1">
      <c r="A19" s="32" t="s">
        <v>182</v>
      </c>
      <c r="B19" s="32" t="s">
        <v>37</v>
      </c>
      <c r="C19" s="66">
        <v>43800</v>
      </c>
      <c r="D19" s="66">
        <f t="shared" si="0"/>
        <v>43734</v>
      </c>
      <c r="E19" s="33">
        <v>43727</v>
      </c>
      <c r="F19" s="40">
        <f t="shared" si="1"/>
        <v>43794</v>
      </c>
      <c r="G19" s="41">
        <f t="shared" si="2"/>
        <v>43731</v>
      </c>
      <c r="I19" s="42">
        <f t="shared" si="3"/>
        <v>43732</v>
      </c>
      <c r="K19" s="41">
        <f t="shared" si="4"/>
        <v>43733</v>
      </c>
      <c r="M19" s="42">
        <f t="shared" si="5"/>
        <v>43749</v>
      </c>
      <c r="O19" s="41">
        <f t="shared" si="6"/>
        <v>43752</v>
      </c>
      <c r="Q19" s="42">
        <f t="shared" si="7"/>
        <v>43753</v>
      </c>
      <c r="S19" s="41">
        <f t="shared" si="8"/>
        <v>43754</v>
      </c>
      <c r="U19" s="42">
        <f t="shared" si="9"/>
        <v>43754</v>
      </c>
      <c r="W19" s="39" t="s">
        <v>19</v>
      </c>
      <c r="X19" s="39" t="s">
        <v>155</v>
      </c>
    </row>
    <row r="20" spans="1:24" ht="24.95" customHeight="1">
      <c r="A20" s="32" t="s">
        <v>188</v>
      </c>
      <c r="B20" s="32" t="s">
        <v>37</v>
      </c>
      <c r="C20" s="66">
        <v>43800</v>
      </c>
      <c r="D20" s="66">
        <f t="shared" si="0"/>
        <v>43734</v>
      </c>
      <c r="E20" s="33">
        <v>43727</v>
      </c>
      <c r="F20" s="40">
        <f t="shared" si="1"/>
        <v>43794</v>
      </c>
      <c r="G20" s="41">
        <f t="shared" si="2"/>
        <v>43731</v>
      </c>
      <c r="I20" s="42">
        <f t="shared" si="3"/>
        <v>43732</v>
      </c>
      <c r="K20" s="41">
        <f t="shared" si="4"/>
        <v>43733</v>
      </c>
      <c r="M20" s="42">
        <f t="shared" si="5"/>
        <v>43749</v>
      </c>
      <c r="O20" s="41">
        <f t="shared" si="6"/>
        <v>43752</v>
      </c>
      <c r="Q20" s="42">
        <f t="shared" si="7"/>
        <v>43753</v>
      </c>
      <c r="S20" s="41">
        <f t="shared" si="8"/>
        <v>43754</v>
      </c>
      <c r="U20" s="42">
        <f t="shared" si="9"/>
        <v>43754</v>
      </c>
      <c r="W20" s="39" t="s">
        <v>19</v>
      </c>
      <c r="X20" s="39" t="s">
        <v>155</v>
      </c>
    </row>
    <row r="21" spans="1:24" ht="24.95" customHeight="1">
      <c r="A21" s="32" t="s">
        <v>190</v>
      </c>
      <c r="B21" s="32" t="s">
        <v>37</v>
      </c>
      <c r="C21" s="66">
        <v>43800</v>
      </c>
      <c r="D21" s="66">
        <f t="shared" si="0"/>
        <v>43734</v>
      </c>
      <c r="E21" s="33">
        <v>43727</v>
      </c>
      <c r="F21" s="40">
        <f t="shared" si="1"/>
        <v>43794</v>
      </c>
      <c r="G21" s="41">
        <f t="shared" si="2"/>
        <v>43731</v>
      </c>
      <c r="I21" s="42">
        <f t="shared" si="3"/>
        <v>43732</v>
      </c>
      <c r="K21" s="41">
        <f t="shared" si="4"/>
        <v>43733</v>
      </c>
      <c r="M21" s="42">
        <f t="shared" si="5"/>
        <v>43749</v>
      </c>
      <c r="O21" s="41">
        <f t="shared" si="6"/>
        <v>43752</v>
      </c>
      <c r="Q21" s="42">
        <f t="shared" si="7"/>
        <v>43753</v>
      </c>
      <c r="S21" s="41">
        <f t="shared" si="8"/>
        <v>43754</v>
      </c>
      <c r="U21" s="42">
        <f t="shared" si="9"/>
        <v>43754</v>
      </c>
      <c r="W21" s="39" t="s">
        <v>16</v>
      </c>
      <c r="X21" s="39" t="s">
        <v>155</v>
      </c>
    </row>
    <row r="22" spans="1:24" ht="24.95" customHeight="1">
      <c r="A22" s="32" t="s">
        <v>184</v>
      </c>
      <c r="B22" s="32" t="s">
        <v>37</v>
      </c>
      <c r="C22" s="66">
        <v>43800</v>
      </c>
      <c r="D22" s="66">
        <f t="shared" si="0"/>
        <v>43734</v>
      </c>
      <c r="E22" s="33">
        <v>43727</v>
      </c>
      <c r="F22" s="40">
        <f t="shared" si="1"/>
        <v>43794</v>
      </c>
      <c r="G22" s="41">
        <f t="shared" si="2"/>
        <v>43731</v>
      </c>
      <c r="I22" s="42">
        <f t="shared" si="3"/>
        <v>43732</v>
      </c>
      <c r="K22" s="41">
        <f t="shared" si="4"/>
        <v>43733</v>
      </c>
      <c r="M22" s="42">
        <f t="shared" si="5"/>
        <v>43749</v>
      </c>
      <c r="O22" s="41">
        <f t="shared" si="6"/>
        <v>43752</v>
      </c>
      <c r="Q22" s="42">
        <f t="shared" si="7"/>
        <v>43753</v>
      </c>
      <c r="S22" s="41">
        <f t="shared" si="8"/>
        <v>43754</v>
      </c>
      <c r="U22" s="42">
        <f t="shared" si="9"/>
        <v>43754</v>
      </c>
      <c r="W22" s="39" t="s">
        <v>16</v>
      </c>
      <c r="X22" s="39" t="s">
        <v>155</v>
      </c>
    </row>
    <row r="23" spans="1:24" ht="24.95" customHeight="1">
      <c r="A23" s="32" t="s">
        <v>187</v>
      </c>
      <c r="B23" s="32" t="s">
        <v>37</v>
      </c>
      <c r="C23" s="66">
        <v>43800</v>
      </c>
      <c r="D23" s="66">
        <f t="shared" si="0"/>
        <v>43734</v>
      </c>
      <c r="E23" s="33">
        <v>43727</v>
      </c>
      <c r="F23" s="40">
        <f t="shared" si="1"/>
        <v>43794</v>
      </c>
      <c r="G23" s="41">
        <f t="shared" si="2"/>
        <v>43731</v>
      </c>
      <c r="I23" s="42">
        <f t="shared" si="3"/>
        <v>43732</v>
      </c>
      <c r="K23" s="41">
        <f t="shared" si="4"/>
        <v>43733</v>
      </c>
      <c r="M23" s="42">
        <f t="shared" si="5"/>
        <v>43749</v>
      </c>
      <c r="O23" s="41">
        <f t="shared" si="6"/>
        <v>43752</v>
      </c>
      <c r="Q23" s="42">
        <f t="shared" si="7"/>
        <v>43753</v>
      </c>
      <c r="S23" s="41">
        <f t="shared" si="8"/>
        <v>43754</v>
      </c>
      <c r="U23" s="42">
        <f t="shared" si="9"/>
        <v>43754</v>
      </c>
      <c r="W23" s="39" t="s">
        <v>16</v>
      </c>
      <c r="X23" s="39" t="s">
        <v>155</v>
      </c>
    </row>
    <row r="24" spans="1:24" ht="24.95" customHeight="1">
      <c r="A24" s="32" t="s">
        <v>195</v>
      </c>
      <c r="B24" s="32" t="s">
        <v>37</v>
      </c>
      <c r="C24" s="66">
        <v>43800</v>
      </c>
      <c r="D24" s="66">
        <f t="shared" si="0"/>
        <v>43734</v>
      </c>
      <c r="E24" s="33">
        <v>43728</v>
      </c>
      <c r="F24" s="40">
        <f t="shared" si="1"/>
        <v>43795</v>
      </c>
      <c r="G24" s="41">
        <f t="shared" si="2"/>
        <v>43732</v>
      </c>
      <c r="I24" s="42">
        <f t="shared" si="3"/>
        <v>43733</v>
      </c>
      <c r="K24" s="41">
        <f t="shared" si="4"/>
        <v>43734</v>
      </c>
      <c r="M24" s="42">
        <f t="shared" si="5"/>
        <v>43752</v>
      </c>
      <c r="O24" s="41">
        <f t="shared" si="6"/>
        <v>43753</v>
      </c>
      <c r="Q24" s="42">
        <f t="shared" si="7"/>
        <v>43754</v>
      </c>
      <c r="S24" s="41">
        <f t="shared" si="8"/>
        <v>43755</v>
      </c>
      <c r="U24" s="42">
        <f t="shared" si="9"/>
        <v>43755</v>
      </c>
      <c r="W24" s="39" t="s">
        <v>16</v>
      </c>
      <c r="X24" s="39" t="s">
        <v>155</v>
      </c>
    </row>
    <row r="25" spans="1:24" ht="24.95" customHeight="1">
      <c r="A25" s="32" t="s">
        <v>194</v>
      </c>
      <c r="B25" s="32" t="s">
        <v>37</v>
      </c>
      <c r="C25" s="66">
        <v>43800</v>
      </c>
      <c r="D25" s="66">
        <f t="shared" si="0"/>
        <v>43734</v>
      </c>
      <c r="E25" s="33">
        <v>43728</v>
      </c>
      <c r="F25" s="40">
        <f t="shared" si="1"/>
        <v>43795</v>
      </c>
      <c r="G25" s="41">
        <f t="shared" si="2"/>
        <v>43732</v>
      </c>
      <c r="I25" s="42">
        <f t="shared" si="3"/>
        <v>43733</v>
      </c>
      <c r="K25" s="41">
        <f t="shared" si="4"/>
        <v>43734</v>
      </c>
      <c r="M25" s="42">
        <f t="shared" si="5"/>
        <v>43752</v>
      </c>
      <c r="O25" s="41">
        <f t="shared" si="6"/>
        <v>43753</v>
      </c>
      <c r="Q25" s="42">
        <f t="shared" si="7"/>
        <v>43754</v>
      </c>
      <c r="S25" s="41">
        <f t="shared" si="8"/>
        <v>43755</v>
      </c>
      <c r="U25" s="42">
        <f t="shared" si="9"/>
        <v>43755</v>
      </c>
      <c r="W25" s="39" t="s">
        <v>16</v>
      </c>
      <c r="X25" s="39" t="s">
        <v>155</v>
      </c>
    </row>
    <row r="26" spans="1:24" ht="24.95" customHeight="1">
      <c r="A26" s="32" t="s">
        <v>200</v>
      </c>
      <c r="B26" s="32" t="s">
        <v>37</v>
      </c>
      <c r="C26" s="66">
        <v>43800</v>
      </c>
      <c r="D26" s="66">
        <f t="shared" si="0"/>
        <v>43734</v>
      </c>
      <c r="E26" s="33">
        <v>43728</v>
      </c>
      <c r="F26" s="40">
        <f t="shared" si="1"/>
        <v>43795</v>
      </c>
      <c r="G26" s="41">
        <f t="shared" si="2"/>
        <v>43732</v>
      </c>
      <c r="I26" s="42">
        <f t="shared" si="3"/>
        <v>43733</v>
      </c>
      <c r="K26" s="41">
        <f t="shared" si="4"/>
        <v>43734</v>
      </c>
      <c r="M26" s="42">
        <f t="shared" si="5"/>
        <v>43752</v>
      </c>
      <c r="O26" s="41">
        <f t="shared" si="6"/>
        <v>43753</v>
      </c>
      <c r="Q26" s="42">
        <f t="shared" si="7"/>
        <v>43754</v>
      </c>
      <c r="S26" s="41">
        <f t="shared" si="8"/>
        <v>43755</v>
      </c>
      <c r="U26" s="42">
        <f t="shared" si="9"/>
        <v>43755</v>
      </c>
      <c r="W26" s="39" t="s">
        <v>16</v>
      </c>
      <c r="X26" s="39" t="s">
        <v>155</v>
      </c>
    </row>
    <row r="27" spans="1:24" ht="24.95" customHeight="1">
      <c r="A27" s="32" t="s">
        <v>191</v>
      </c>
      <c r="B27" s="32" t="s">
        <v>37</v>
      </c>
      <c r="C27" s="66">
        <v>43800</v>
      </c>
      <c r="D27" s="66">
        <f t="shared" si="0"/>
        <v>43734</v>
      </c>
      <c r="E27" s="33">
        <v>43728</v>
      </c>
      <c r="F27" s="40">
        <f t="shared" si="1"/>
        <v>43795</v>
      </c>
      <c r="G27" s="41">
        <f t="shared" si="2"/>
        <v>43732</v>
      </c>
      <c r="I27" s="42">
        <f t="shared" si="3"/>
        <v>43733</v>
      </c>
      <c r="K27" s="41">
        <f t="shared" si="4"/>
        <v>43734</v>
      </c>
      <c r="M27" s="42">
        <f t="shared" si="5"/>
        <v>43752</v>
      </c>
      <c r="O27" s="41">
        <f t="shared" si="6"/>
        <v>43753</v>
      </c>
      <c r="Q27" s="42">
        <f t="shared" si="7"/>
        <v>43754</v>
      </c>
      <c r="S27" s="41">
        <f t="shared" si="8"/>
        <v>43755</v>
      </c>
      <c r="U27" s="42">
        <f t="shared" si="9"/>
        <v>43755</v>
      </c>
      <c r="W27" s="39" t="s">
        <v>16</v>
      </c>
      <c r="X27" s="39" t="s">
        <v>155</v>
      </c>
    </row>
    <row r="28" spans="1:24" ht="24.95" customHeight="1">
      <c r="A28" s="32" t="s">
        <v>161</v>
      </c>
      <c r="B28" s="32" t="s">
        <v>36</v>
      </c>
      <c r="C28" s="66">
        <v>43800</v>
      </c>
      <c r="D28" s="66">
        <f t="shared" si="0"/>
        <v>43734</v>
      </c>
      <c r="E28" s="33">
        <v>43724</v>
      </c>
      <c r="F28" s="40">
        <f t="shared" si="1"/>
        <v>43789</v>
      </c>
      <c r="G28" s="41">
        <f t="shared" si="2"/>
        <v>43726</v>
      </c>
      <c r="I28" s="42">
        <f t="shared" si="3"/>
        <v>43727</v>
      </c>
      <c r="K28" s="41">
        <f t="shared" si="4"/>
        <v>43728</v>
      </c>
      <c r="M28" s="42">
        <f t="shared" si="5"/>
        <v>43746</v>
      </c>
      <c r="O28" s="41">
        <f t="shared" si="6"/>
        <v>43747</v>
      </c>
      <c r="Q28" s="42">
        <f t="shared" si="7"/>
        <v>43748</v>
      </c>
      <c r="S28" s="41">
        <f t="shared" si="8"/>
        <v>43749</v>
      </c>
      <c r="U28" s="42">
        <f t="shared" si="9"/>
        <v>43749</v>
      </c>
      <c r="W28" s="39" t="s">
        <v>16</v>
      </c>
      <c r="X28" s="39" t="s">
        <v>155</v>
      </c>
    </row>
    <row r="29" spans="1:24" ht="24.95" customHeight="1">
      <c r="A29" s="32" t="s">
        <v>166</v>
      </c>
      <c r="B29" s="32" t="s">
        <v>36</v>
      </c>
      <c r="C29" s="66">
        <v>43800</v>
      </c>
      <c r="D29" s="66">
        <f t="shared" si="0"/>
        <v>43734</v>
      </c>
      <c r="E29" s="33">
        <v>43725</v>
      </c>
      <c r="F29" s="40">
        <f t="shared" si="1"/>
        <v>43790</v>
      </c>
      <c r="G29" s="41">
        <f t="shared" si="2"/>
        <v>43727</v>
      </c>
      <c r="I29" s="42">
        <f t="shared" si="3"/>
        <v>43728</v>
      </c>
      <c r="K29" s="41">
        <f t="shared" si="4"/>
        <v>43731</v>
      </c>
      <c r="L29" s="36">
        <v>43727</v>
      </c>
      <c r="M29" s="42">
        <f t="shared" si="5"/>
        <v>43747</v>
      </c>
      <c r="O29" s="41">
        <f t="shared" si="6"/>
        <v>43748</v>
      </c>
      <c r="Q29" s="42">
        <f t="shared" si="7"/>
        <v>43749</v>
      </c>
      <c r="S29" s="41">
        <f t="shared" si="8"/>
        <v>43752</v>
      </c>
      <c r="U29" s="42">
        <f t="shared" si="9"/>
        <v>43752</v>
      </c>
      <c r="W29" s="39" t="s">
        <v>19</v>
      </c>
      <c r="X29" s="39" t="s">
        <v>155</v>
      </c>
    </row>
    <row r="30" spans="1:24" ht="24.95" customHeight="1">
      <c r="A30" s="32" t="s">
        <v>165</v>
      </c>
      <c r="B30" s="32" t="s">
        <v>36</v>
      </c>
      <c r="C30" s="66">
        <v>43800</v>
      </c>
      <c r="D30" s="66">
        <f t="shared" si="0"/>
        <v>43734</v>
      </c>
      <c r="E30" s="33">
        <v>43725</v>
      </c>
      <c r="F30" s="40">
        <f t="shared" si="1"/>
        <v>43790</v>
      </c>
      <c r="G30" s="41">
        <f t="shared" si="2"/>
        <v>43727</v>
      </c>
      <c r="I30" s="42">
        <f t="shared" si="3"/>
        <v>43728</v>
      </c>
      <c r="K30" s="41">
        <f t="shared" si="4"/>
        <v>43731</v>
      </c>
      <c r="L30" s="36">
        <v>43728</v>
      </c>
      <c r="M30" s="42">
        <f t="shared" si="5"/>
        <v>43747</v>
      </c>
      <c r="O30" s="41">
        <f t="shared" si="6"/>
        <v>43748</v>
      </c>
      <c r="Q30" s="42">
        <f t="shared" si="7"/>
        <v>43749</v>
      </c>
      <c r="S30" s="41">
        <f t="shared" si="8"/>
        <v>43752</v>
      </c>
      <c r="U30" s="42">
        <f t="shared" si="9"/>
        <v>43752</v>
      </c>
      <c r="W30" s="39" t="s">
        <v>19</v>
      </c>
      <c r="X30" s="39" t="s">
        <v>155</v>
      </c>
    </row>
    <row r="31" spans="1:24" ht="24.95" customHeight="1">
      <c r="A31" s="32" t="s">
        <v>173</v>
      </c>
      <c r="B31" s="32" t="s">
        <v>36</v>
      </c>
      <c r="C31" s="66">
        <v>43800</v>
      </c>
      <c r="D31" s="66">
        <f t="shared" si="0"/>
        <v>43734</v>
      </c>
      <c r="E31" s="33">
        <v>43726</v>
      </c>
      <c r="F31" s="40">
        <f t="shared" si="1"/>
        <v>43791</v>
      </c>
      <c r="G31" s="41">
        <f t="shared" si="2"/>
        <v>43728</v>
      </c>
      <c r="I31" s="42">
        <f t="shared" si="3"/>
        <v>43731</v>
      </c>
      <c r="J31" s="34">
        <v>43726</v>
      </c>
      <c r="K31" s="41">
        <f t="shared" si="4"/>
        <v>43732</v>
      </c>
      <c r="M31" s="42">
        <f t="shared" si="5"/>
        <v>43748</v>
      </c>
      <c r="O31" s="41">
        <f t="shared" si="6"/>
        <v>43749</v>
      </c>
      <c r="Q31" s="42">
        <f t="shared" si="7"/>
        <v>43752</v>
      </c>
      <c r="S31" s="41">
        <f t="shared" si="8"/>
        <v>43753</v>
      </c>
      <c r="U31" s="42">
        <f t="shared" si="9"/>
        <v>43753</v>
      </c>
      <c r="W31" s="39" t="s">
        <v>16</v>
      </c>
      <c r="X31" s="39" t="s">
        <v>155</v>
      </c>
    </row>
    <row r="32" spans="1:24" ht="24.95" customHeight="1">
      <c r="A32" s="32" t="s">
        <v>172</v>
      </c>
      <c r="B32" s="32" t="s">
        <v>36</v>
      </c>
      <c r="C32" s="66">
        <v>43800</v>
      </c>
      <c r="D32" s="66">
        <f t="shared" si="0"/>
        <v>43734</v>
      </c>
      <c r="E32" s="33">
        <v>43726</v>
      </c>
      <c r="F32" s="40">
        <f t="shared" si="1"/>
        <v>43791</v>
      </c>
      <c r="G32" s="41">
        <f t="shared" si="2"/>
        <v>43728</v>
      </c>
      <c r="I32" s="42">
        <f t="shared" si="3"/>
        <v>43731</v>
      </c>
      <c r="K32" s="41">
        <f t="shared" si="4"/>
        <v>43732</v>
      </c>
      <c r="L32" s="36">
        <v>43728</v>
      </c>
      <c r="M32" s="42">
        <f t="shared" si="5"/>
        <v>43748</v>
      </c>
      <c r="O32" s="41">
        <f t="shared" si="6"/>
        <v>43749</v>
      </c>
      <c r="Q32" s="42">
        <f t="shared" si="7"/>
        <v>43752</v>
      </c>
      <c r="S32" s="41">
        <f t="shared" si="8"/>
        <v>43753</v>
      </c>
      <c r="U32" s="42">
        <f t="shared" si="9"/>
        <v>43753</v>
      </c>
      <c r="W32" s="39" t="s">
        <v>19</v>
      </c>
      <c r="X32" s="39" t="s">
        <v>155</v>
      </c>
    </row>
    <row r="33" spans="1:24" ht="24.95" customHeight="1">
      <c r="A33" s="32" t="s">
        <v>177</v>
      </c>
      <c r="B33" s="32" t="s">
        <v>36</v>
      </c>
      <c r="C33" s="66">
        <v>43800</v>
      </c>
      <c r="D33" s="66">
        <f t="shared" si="0"/>
        <v>43734</v>
      </c>
      <c r="E33" s="33">
        <v>43726</v>
      </c>
      <c r="F33" s="40">
        <f t="shared" si="1"/>
        <v>43791</v>
      </c>
      <c r="G33" s="41">
        <f t="shared" si="2"/>
        <v>43728</v>
      </c>
      <c r="I33" s="42">
        <f t="shared" si="3"/>
        <v>43731</v>
      </c>
      <c r="J33" s="34">
        <v>43727</v>
      </c>
      <c r="K33" s="41">
        <f t="shared" si="4"/>
        <v>43732</v>
      </c>
      <c r="M33" s="42">
        <f t="shared" si="5"/>
        <v>43748</v>
      </c>
      <c r="O33" s="41">
        <f t="shared" si="6"/>
        <v>43749</v>
      </c>
      <c r="Q33" s="42">
        <f t="shared" si="7"/>
        <v>43752</v>
      </c>
      <c r="S33" s="41">
        <f t="shared" si="8"/>
        <v>43753</v>
      </c>
      <c r="U33" s="42">
        <f t="shared" si="9"/>
        <v>43753</v>
      </c>
      <c r="W33" s="39" t="s">
        <v>17</v>
      </c>
      <c r="X33" s="39" t="s">
        <v>155</v>
      </c>
    </row>
    <row r="34" spans="1:24" ht="24.95" customHeight="1">
      <c r="A34" s="32" t="s">
        <v>169</v>
      </c>
      <c r="B34" s="32" t="s">
        <v>36</v>
      </c>
      <c r="C34" s="66">
        <v>43800</v>
      </c>
      <c r="D34" s="66">
        <f t="shared" si="0"/>
        <v>43734</v>
      </c>
      <c r="E34" s="33">
        <v>43726</v>
      </c>
      <c r="F34" s="40">
        <f t="shared" si="1"/>
        <v>43791</v>
      </c>
      <c r="G34" s="41">
        <f t="shared" si="2"/>
        <v>43728</v>
      </c>
      <c r="I34" s="42">
        <f t="shared" si="3"/>
        <v>43731</v>
      </c>
      <c r="K34" s="41">
        <f t="shared" si="4"/>
        <v>43732</v>
      </c>
      <c r="L34" s="36">
        <v>43728</v>
      </c>
      <c r="M34" s="42">
        <f t="shared" si="5"/>
        <v>43748</v>
      </c>
      <c r="O34" s="41">
        <f t="shared" si="6"/>
        <v>43749</v>
      </c>
      <c r="Q34" s="42">
        <f t="shared" si="7"/>
        <v>43752</v>
      </c>
      <c r="S34" s="41">
        <f t="shared" si="8"/>
        <v>43753</v>
      </c>
      <c r="U34" s="42">
        <f t="shared" si="9"/>
        <v>43753</v>
      </c>
      <c r="W34" s="39" t="s">
        <v>19</v>
      </c>
      <c r="X34" s="39" t="s">
        <v>155</v>
      </c>
    </row>
    <row r="35" spans="1:24" ht="24.95" customHeight="1">
      <c r="A35" s="32" t="s">
        <v>179</v>
      </c>
      <c r="B35" s="32" t="s">
        <v>36</v>
      </c>
      <c r="C35" s="66">
        <v>43800</v>
      </c>
      <c r="D35" s="66">
        <f t="shared" si="0"/>
        <v>43734</v>
      </c>
      <c r="E35" s="33">
        <v>43727</v>
      </c>
      <c r="F35" s="40">
        <f t="shared" si="1"/>
        <v>43794</v>
      </c>
      <c r="G35" s="41">
        <f t="shared" si="2"/>
        <v>43731</v>
      </c>
      <c r="I35" s="42">
        <f t="shared" si="3"/>
        <v>43732</v>
      </c>
      <c r="K35" s="41">
        <f t="shared" si="4"/>
        <v>43733</v>
      </c>
      <c r="M35" s="42">
        <f t="shared" si="5"/>
        <v>43749</v>
      </c>
      <c r="O35" s="41">
        <f t="shared" si="6"/>
        <v>43752</v>
      </c>
      <c r="Q35" s="42">
        <f t="shared" si="7"/>
        <v>43753</v>
      </c>
      <c r="S35" s="41">
        <f t="shared" si="8"/>
        <v>43754</v>
      </c>
      <c r="U35" s="42">
        <f t="shared" si="9"/>
        <v>43754</v>
      </c>
      <c r="W35" s="39" t="s">
        <v>16</v>
      </c>
      <c r="X35" s="39" t="s">
        <v>155</v>
      </c>
    </row>
    <row r="36" spans="1:24" ht="24.95" customHeight="1">
      <c r="A36" s="32" t="s">
        <v>189</v>
      </c>
      <c r="B36" s="32" t="s">
        <v>36</v>
      </c>
      <c r="C36" s="66">
        <v>43800</v>
      </c>
      <c r="D36" s="66">
        <f t="shared" si="0"/>
        <v>43734</v>
      </c>
      <c r="E36" s="33">
        <v>43727</v>
      </c>
      <c r="F36" s="40">
        <f t="shared" si="1"/>
        <v>43794</v>
      </c>
      <c r="G36" s="41">
        <f t="shared" si="2"/>
        <v>43731</v>
      </c>
      <c r="I36" s="42">
        <f t="shared" si="3"/>
        <v>43732</v>
      </c>
      <c r="K36" s="41">
        <f t="shared" si="4"/>
        <v>43733</v>
      </c>
      <c r="M36" s="42">
        <f t="shared" si="5"/>
        <v>43749</v>
      </c>
      <c r="O36" s="41">
        <f t="shared" si="6"/>
        <v>43752</v>
      </c>
      <c r="Q36" s="42">
        <f t="shared" si="7"/>
        <v>43753</v>
      </c>
      <c r="S36" s="41">
        <f t="shared" si="8"/>
        <v>43754</v>
      </c>
      <c r="U36" s="42">
        <f t="shared" si="9"/>
        <v>43754</v>
      </c>
      <c r="W36" s="39" t="s">
        <v>16</v>
      </c>
      <c r="X36" s="39" t="s">
        <v>155</v>
      </c>
    </row>
    <row r="37" spans="1:24" ht="24.95" customHeight="1">
      <c r="A37" s="32" t="s">
        <v>176</v>
      </c>
      <c r="B37" s="32" t="s">
        <v>36</v>
      </c>
      <c r="C37" s="66">
        <v>43800</v>
      </c>
      <c r="D37" s="66">
        <f t="shared" si="0"/>
        <v>43734</v>
      </c>
      <c r="E37" s="33">
        <v>43726</v>
      </c>
      <c r="F37" s="40">
        <f t="shared" si="1"/>
        <v>43791</v>
      </c>
      <c r="G37" s="41">
        <f t="shared" si="2"/>
        <v>43728</v>
      </c>
      <c r="I37" s="42">
        <f t="shared" si="3"/>
        <v>43731</v>
      </c>
      <c r="K37" s="41">
        <f t="shared" si="4"/>
        <v>43732</v>
      </c>
      <c r="M37" s="42">
        <f t="shared" si="5"/>
        <v>43748</v>
      </c>
      <c r="O37" s="41">
        <f t="shared" si="6"/>
        <v>43749</v>
      </c>
      <c r="Q37" s="42">
        <f t="shared" si="7"/>
        <v>43752</v>
      </c>
      <c r="S37" s="41">
        <f t="shared" si="8"/>
        <v>43753</v>
      </c>
      <c r="U37" s="42">
        <f t="shared" si="9"/>
        <v>43753</v>
      </c>
      <c r="W37" s="39" t="s">
        <v>16</v>
      </c>
      <c r="X37" s="39" t="s">
        <v>155</v>
      </c>
    </row>
    <row r="38" spans="1:24" ht="24.95" customHeight="1">
      <c r="A38" s="32" t="s">
        <v>183</v>
      </c>
      <c r="B38" s="32" t="s">
        <v>36</v>
      </c>
      <c r="C38" s="66">
        <v>43800</v>
      </c>
      <c r="D38" s="66">
        <f t="shared" si="0"/>
        <v>43734</v>
      </c>
      <c r="E38" s="33">
        <v>43727</v>
      </c>
      <c r="F38" s="40">
        <f t="shared" si="1"/>
        <v>43794</v>
      </c>
      <c r="G38" s="41">
        <f t="shared" si="2"/>
        <v>43731</v>
      </c>
      <c r="I38" s="42">
        <f t="shared" si="3"/>
        <v>43732</v>
      </c>
      <c r="K38" s="41">
        <f t="shared" si="4"/>
        <v>43733</v>
      </c>
      <c r="M38" s="42">
        <f t="shared" si="5"/>
        <v>43749</v>
      </c>
      <c r="O38" s="41">
        <f t="shared" si="6"/>
        <v>43752</v>
      </c>
      <c r="Q38" s="42">
        <f t="shared" si="7"/>
        <v>43753</v>
      </c>
      <c r="S38" s="41">
        <f t="shared" si="8"/>
        <v>43754</v>
      </c>
      <c r="U38" s="42">
        <f t="shared" si="9"/>
        <v>43754</v>
      </c>
      <c r="W38" s="39" t="s">
        <v>16</v>
      </c>
      <c r="X38" s="39" t="s">
        <v>155</v>
      </c>
    </row>
    <row r="39" spans="1:24" ht="24.95" customHeight="1">
      <c r="A39" s="32" t="s">
        <v>175</v>
      </c>
      <c r="B39" s="32" t="s">
        <v>36</v>
      </c>
      <c r="C39" s="66">
        <v>43800</v>
      </c>
      <c r="D39" s="66">
        <f t="shared" si="0"/>
        <v>43734</v>
      </c>
      <c r="E39" s="33">
        <v>43726</v>
      </c>
      <c r="F39" s="40">
        <f t="shared" si="1"/>
        <v>43791</v>
      </c>
      <c r="G39" s="41">
        <f t="shared" si="2"/>
        <v>43728</v>
      </c>
      <c r="I39" s="42">
        <f t="shared" si="3"/>
        <v>43731</v>
      </c>
      <c r="K39" s="41">
        <f t="shared" si="4"/>
        <v>43732</v>
      </c>
      <c r="M39" s="42">
        <f t="shared" si="5"/>
        <v>43748</v>
      </c>
      <c r="O39" s="41">
        <f t="shared" si="6"/>
        <v>43749</v>
      </c>
      <c r="Q39" s="42">
        <f t="shared" si="7"/>
        <v>43752</v>
      </c>
      <c r="S39" s="41">
        <f t="shared" si="8"/>
        <v>43753</v>
      </c>
      <c r="U39" s="42">
        <f t="shared" si="9"/>
        <v>43753</v>
      </c>
      <c r="W39" s="39" t="s">
        <v>16</v>
      </c>
      <c r="X39" s="39" t="s">
        <v>155</v>
      </c>
    </row>
    <row r="40" spans="1:24" ht="24.95" customHeight="1">
      <c r="A40" s="32" t="s">
        <v>181</v>
      </c>
      <c r="B40" s="32" t="s">
        <v>36</v>
      </c>
      <c r="C40" s="66">
        <v>43800</v>
      </c>
      <c r="D40" s="66">
        <f t="shared" si="0"/>
        <v>43734</v>
      </c>
      <c r="E40" s="33">
        <v>43727</v>
      </c>
      <c r="F40" s="40">
        <f t="shared" si="1"/>
        <v>43794</v>
      </c>
      <c r="G40" s="41">
        <f t="shared" si="2"/>
        <v>43731</v>
      </c>
      <c r="I40" s="42">
        <f t="shared" si="3"/>
        <v>43732</v>
      </c>
      <c r="K40" s="41">
        <f t="shared" si="4"/>
        <v>43733</v>
      </c>
      <c r="M40" s="42">
        <f t="shared" si="5"/>
        <v>43749</v>
      </c>
      <c r="O40" s="41">
        <f t="shared" si="6"/>
        <v>43752</v>
      </c>
      <c r="Q40" s="42">
        <f t="shared" si="7"/>
        <v>43753</v>
      </c>
      <c r="S40" s="41">
        <f t="shared" si="8"/>
        <v>43754</v>
      </c>
      <c r="U40" s="42">
        <f t="shared" si="9"/>
        <v>43754</v>
      </c>
      <c r="W40" s="39" t="s">
        <v>16</v>
      </c>
      <c r="X40" s="39" t="s">
        <v>155</v>
      </c>
    </row>
    <row r="41" spans="1:24" ht="24.95" customHeight="1">
      <c r="A41" s="32" t="s">
        <v>186</v>
      </c>
      <c r="B41" s="32" t="s">
        <v>36</v>
      </c>
      <c r="C41" s="66">
        <v>43800</v>
      </c>
      <c r="D41" s="66">
        <f t="shared" si="0"/>
        <v>43734</v>
      </c>
      <c r="E41" s="33">
        <v>43727</v>
      </c>
      <c r="F41" s="40">
        <f t="shared" si="1"/>
        <v>43794</v>
      </c>
      <c r="G41" s="41">
        <f t="shared" si="2"/>
        <v>43731</v>
      </c>
      <c r="I41" s="42">
        <f t="shared" si="3"/>
        <v>43732</v>
      </c>
      <c r="K41" s="41">
        <f t="shared" si="4"/>
        <v>43733</v>
      </c>
      <c r="L41" s="36">
        <v>43731</v>
      </c>
      <c r="M41" s="42">
        <f t="shared" si="5"/>
        <v>43749</v>
      </c>
      <c r="O41" s="41">
        <f t="shared" si="6"/>
        <v>43752</v>
      </c>
      <c r="Q41" s="42">
        <f t="shared" si="7"/>
        <v>43753</v>
      </c>
      <c r="S41" s="41">
        <f t="shared" si="8"/>
        <v>43754</v>
      </c>
      <c r="U41" s="42">
        <f t="shared" si="9"/>
        <v>43754</v>
      </c>
      <c r="W41" s="39" t="s">
        <v>19</v>
      </c>
      <c r="X41" s="39" t="s">
        <v>155</v>
      </c>
    </row>
    <row r="42" spans="1:24" ht="24.95" customHeight="1">
      <c r="A42" s="32" t="s">
        <v>180</v>
      </c>
      <c r="B42" s="32" t="s">
        <v>36</v>
      </c>
      <c r="C42" s="66">
        <v>43800</v>
      </c>
      <c r="D42" s="66">
        <f t="shared" si="0"/>
        <v>43734</v>
      </c>
      <c r="E42" s="33">
        <v>43727</v>
      </c>
      <c r="F42" s="40">
        <f t="shared" si="1"/>
        <v>43794</v>
      </c>
      <c r="G42" s="41">
        <f t="shared" si="2"/>
        <v>43731</v>
      </c>
      <c r="I42" s="42">
        <f t="shared" si="3"/>
        <v>43732</v>
      </c>
      <c r="K42" s="41">
        <f t="shared" si="4"/>
        <v>43733</v>
      </c>
      <c r="L42" s="36">
        <v>43731</v>
      </c>
      <c r="M42" s="42">
        <f t="shared" si="5"/>
        <v>43749</v>
      </c>
      <c r="O42" s="41">
        <f t="shared" si="6"/>
        <v>43752</v>
      </c>
      <c r="Q42" s="42">
        <f t="shared" si="7"/>
        <v>43753</v>
      </c>
      <c r="S42" s="41">
        <f t="shared" si="8"/>
        <v>43754</v>
      </c>
      <c r="U42" s="42">
        <f t="shared" si="9"/>
        <v>43754</v>
      </c>
      <c r="W42" s="39" t="s">
        <v>19</v>
      </c>
      <c r="X42" s="39" t="s">
        <v>155</v>
      </c>
    </row>
    <row r="43" spans="1:24" ht="24.95" customHeight="1">
      <c r="A43" s="32" t="s">
        <v>199</v>
      </c>
      <c r="B43" s="32" t="s">
        <v>36</v>
      </c>
      <c r="C43" s="66">
        <v>43800</v>
      </c>
      <c r="D43" s="66">
        <f t="shared" si="0"/>
        <v>43734</v>
      </c>
      <c r="E43" s="33">
        <v>43728</v>
      </c>
      <c r="F43" s="40">
        <f t="shared" si="1"/>
        <v>43795</v>
      </c>
      <c r="G43" s="41">
        <f t="shared" si="2"/>
        <v>43732</v>
      </c>
      <c r="I43" s="42">
        <f t="shared" si="3"/>
        <v>43733</v>
      </c>
      <c r="K43" s="41">
        <f t="shared" si="4"/>
        <v>43734</v>
      </c>
      <c r="L43" s="36">
        <v>43731</v>
      </c>
      <c r="M43" s="42">
        <f t="shared" si="5"/>
        <v>43752</v>
      </c>
      <c r="O43" s="41">
        <f t="shared" si="6"/>
        <v>43753</v>
      </c>
      <c r="Q43" s="42">
        <f t="shared" si="7"/>
        <v>43754</v>
      </c>
      <c r="S43" s="41">
        <f t="shared" si="8"/>
        <v>43755</v>
      </c>
      <c r="U43" s="42">
        <f t="shared" si="9"/>
        <v>43755</v>
      </c>
      <c r="W43" s="39" t="s">
        <v>19</v>
      </c>
      <c r="X43" s="39" t="s">
        <v>155</v>
      </c>
    </row>
    <row r="44" spans="1:24" ht="24.95" customHeight="1">
      <c r="A44" s="32" t="s">
        <v>193</v>
      </c>
      <c r="B44" s="32" t="s">
        <v>36</v>
      </c>
      <c r="C44" s="66">
        <v>43800</v>
      </c>
      <c r="D44" s="66">
        <f t="shared" si="0"/>
        <v>43734</v>
      </c>
      <c r="E44" s="33">
        <v>43728</v>
      </c>
      <c r="F44" s="40">
        <f t="shared" si="1"/>
        <v>43795</v>
      </c>
      <c r="G44" s="41">
        <f t="shared" si="2"/>
        <v>43732</v>
      </c>
      <c r="I44" s="42">
        <f t="shared" si="3"/>
        <v>43733</v>
      </c>
      <c r="K44" s="41">
        <f t="shared" si="4"/>
        <v>43734</v>
      </c>
      <c r="M44" s="42">
        <f t="shared" si="5"/>
        <v>43752</v>
      </c>
      <c r="O44" s="41">
        <f t="shared" si="6"/>
        <v>43753</v>
      </c>
      <c r="Q44" s="42">
        <f t="shared" si="7"/>
        <v>43754</v>
      </c>
      <c r="S44" s="41">
        <f t="shared" si="8"/>
        <v>43755</v>
      </c>
      <c r="U44" s="42">
        <f t="shared" si="9"/>
        <v>43755</v>
      </c>
      <c r="W44" s="39" t="s">
        <v>16</v>
      </c>
      <c r="X44" s="39" t="s">
        <v>155</v>
      </c>
    </row>
    <row r="45" spans="1:24" ht="24.95" customHeight="1">
      <c r="A45" s="32" t="s">
        <v>196</v>
      </c>
      <c r="B45" s="32" t="s">
        <v>36</v>
      </c>
      <c r="C45" s="66">
        <v>43800</v>
      </c>
      <c r="D45" s="66">
        <f t="shared" si="0"/>
        <v>43734</v>
      </c>
      <c r="E45" s="33">
        <v>43728</v>
      </c>
      <c r="F45" s="40">
        <f t="shared" si="1"/>
        <v>43795</v>
      </c>
      <c r="G45" s="41">
        <f t="shared" si="2"/>
        <v>43732</v>
      </c>
      <c r="I45" s="42">
        <f t="shared" si="3"/>
        <v>43733</v>
      </c>
      <c r="K45" s="41">
        <f t="shared" si="4"/>
        <v>43734</v>
      </c>
      <c r="M45" s="42">
        <f t="shared" si="5"/>
        <v>43752</v>
      </c>
      <c r="O45" s="41">
        <f t="shared" si="6"/>
        <v>43753</v>
      </c>
      <c r="Q45" s="42">
        <f t="shared" si="7"/>
        <v>43754</v>
      </c>
      <c r="S45" s="41">
        <f t="shared" si="8"/>
        <v>43755</v>
      </c>
      <c r="U45" s="42">
        <f t="shared" si="9"/>
        <v>43755</v>
      </c>
      <c r="W45" s="39" t="s">
        <v>16</v>
      </c>
      <c r="X45" s="39" t="s">
        <v>155</v>
      </c>
    </row>
    <row r="46" spans="1:24" ht="24.95" customHeight="1">
      <c r="A46" s="32" t="s">
        <v>197</v>
      </c>
      <c r="B46" s="32" t="s">
        <v>36</v>
      </c>
      <c r="C46" s="66">
        <v>43800</v>
      </c>
      <c r="D46" s="66">
        <f t="shared" si="0"/>
        <v>43734</v>
      </c>
      <c r="E46" s="33">
        <v>43728</v>
      </c>
      <c r="F46" s="40">
        <f t="shared" si="1"/>
        <v>43795</v>
      </c>
      <c r="G46" s="41">
        <f t="shared" si="2"/>
        <v>43732</v>
      </c>
      <c r="I46" s="42">
        <f t="shared" si="3"/>
        <v>43733</v>
      </c>
      <c r="K46" s="41">
        <f t="shared" si="4"/>
        <v>43734</v>
      </c>
      <c r="M46" s="42">
        <f t="shared" si="5"/>
        <v>43752</v>
      </c>
      <c r="O46" s="41">
        <f t="shared" si="6"/>
        <v>43753</v>
      </c>
      <c r="Q46" s="42">
        <f t="shared" si="7"/>
        <v>43754</v>
      </c>
      <c r="S46" s="41">
        <f t="shared" si="8"/>
        <v>43755</v>
      </c>
      <c r="U46" s="42">
        <f t="shared" si="9"/>
        <v>43755</v>
      </c>
      <c r="W46" s="39" t="s">
        <v>16</v>
      </c>
      <c r="X46" s="39" t="s">
        <v>155</v>
      </c>
    </row>
    <row r="47" spans="1:24" ht="24.95" customHeight="1">
      <c r="A47" s="32" t="s">
        <v>198</v>
      </c>
      <c r="B47" s="32" t="s">
        <v>36</v>
      </c>
      <c r="C47" s="66">
        <v>43800</v>
      </c>
      <c r="D47" s="66">
        <f t="shared" si="0"/>
        <v>43734</v>
      </c>
      <c r="E47" s="33">
        <v>43728</v>
      </c>
      <c r="F47" s="40">
        <f t="shared" si="1"/>
        <v>43795</v>
      </c>
      <c r="G47" s="41">
        <f t="shared" si="2"/>
        <v>43732</v>
      </c>
      <c r="I47" s="42">
        <f t="shared" si="3"/>
        <v>43733</v>
      </c>
      <c r="K47" s="41">
        <f t="shared" si="4"/>
        <v>43734</v>
      </c>
      <c r="M47" s="42">
        <f t="shared" si="5"/>
        <v>43752</v>
      </c>
      <c r="O47" s="41">
        <f t="shared" si="6"/>
        <v>43753</v>
      </c>
      <c r="Q47" s="42">
        <f t="shared" si="7"/>
        <v>43754</v>
      </c>
      <c r="S47" s="41">
        <f t="shared" si="8"/>
        <v>43755</v>
      </c>
      <c r="U47" s="42">
        <f t="shared" si="9"/>
        <v>43755</v>
      </c>
      <c r="W47" s="39" t="s">
        <v>16</v>
      </c>
      <c r="X47" s="39" t="s">
        <v>155</v>
      </c>
    </row>
    <row r="48" spans="1:24" ht="24.95" customHeight="1">
      <c r="A48" s="32" t="s">
        <v>192</v>
      </c>
      <c r="B48" s="32" t="s">
        <v>37</v>
      </c>
      <c r="C48" s="66">
        <v>43800</v>
      </c>
      <c r="D48" s="66">
        <f t="shared" si="0"/>
        <v>43734</v>
      </c>
      <c r="E48" s="33">
        <v>43728</v>
      </c>
      <c r="F48" s="40">
        <f t="shared" si="1"/>
        <v>43795</v>
      </c>
      <c r="G48" s="41">
        <f t="shared" si="2"/>
        <v>43732</v>
      </c>
      <c r="I48" s="42">
        <f t="shared" si="3"/>
        <v>43733</v>
      </c>
      <c r="K48" s="41">
        <f t="shared" si="4"/>
        <v>43734</v>
      </c>
      <c r="M48" s="42">
        <f t="shared" si="5"/>
        <v>43752</v>
      </c>
      <c r="O48" s="41">
        <f t="shared" si="6"/>
        <v>43753</v>
      </c>
      <c r="Q48" s="42">
        <f t="shared" si="7"/>
        <v>43754</v>
      </c>
      <c r="S48" s="41">
        <f t="shared" si="8"/>
        <v>43755</v>
      </c>
      <c r="U48" s="42">
        <f t="shared" si="9"/>
        <v>43755</v>
      </c>
      <c r="W48" s="39" t="s">
        <v>16</v>
      </c>
      <c r="X48" s="39" t="s">
        <v>155</v>
      </c>
    </row>
    <row r="49" spans="1:21" ht="24.95" customHeight="1">
      <c r="A49" s="32"/>
      <c r="B49" s="32"/>
      <c r="C49" s="66"/>
      <c r="D49" s="66"/>
      <c r="E49" s="33"/>
      <c r="F49" s="40"/>
      <c r="G49" s="41"/>
      <c r="I49" s="42"/>
      <c r="K49" s="41"/>
      <c r="M49" s="42"/>
      <c r="O49" s="41"/>
      <c r="Q49" s="42"/>
      <c r="S49" s="41"/>
      <c r="U49" s="42"/>
    </row>
    <row r="50" spans="1:21" ht="24.95" customHeight="1">
      <c r="A50" s="32"/>
      <c r="B50" s="32"/>
      <c r="C50" s="66"/>
      <c r="D50" s="66"/>
      <c r="E50" s="33"/>
      <c r="F50" s="40"/>
      <c r="G50" s="41"/>
      <c r="I50" s="42"/>
      <c r="K50" s="41"/>
      <c r="M50" s="42"/>
      <c r="O50" s="41"/>
      <c r="Q50" s="42"/>
      <c r="S50" s="41"/>
      <c r="U50" s="42"/>
    </row>
    <row r="51" spans="1:21" ht="24.95" customHeight="1">
      <c r="A51" s="32"/>
      <c r="B51" s="32"/>
      <c r="C51" s="66"/>
      <c r="D51" s="66"/>
      <c r="E51" s="33"/>
      <c r="F51" s="40"/>
      <c r="G51" s="41"/>
      <c r="I51" s="42"/>
      <c r="K51" s="41"/>
      <c r="M51" s="42"/>
      <c r="O51" s="41"/>
      <c r="Q51" s="42"/>
      <c r="S51" s="41"/>
      <c r="U51" s="42"/>
    </row>
    <row r="52" spans="1:21" ht="24.95" customHeight="1">
      <c r="A52" s="32"/>
      <c r="B52" s="32"/>
      <c r="C52" s="66"/>
      <c r="D52" s="66"/>
      <c r="E52" s="33"/>
      <c r="F52" s="40"/>
      <c r="G52" s="41"/>
      <c r="I52" s="42"/>
      <c r="K52" s="41"/>
      <c r="M52" s="42"/>
      <c r="O52" s="41"/>
      <c r="Q52" s="42"/>
      <c r="S52" s="41"/>
      <c r="U52" s="42"/>
    </row>
    <row r="53" spans="1:21" ht="24.95" customHeight="1">
      <c r="A53" s="32"/>
      <c r="B53" s="32"/>
      <c r="C53" s="66"/>
      <c r="D53" s="66"/>
      <c r="E53" s="33"/>
      <c r="F53" s="40"/>
      <c r="G53" s="41"/>
      <c r="I53" s="42"/>
      <c r="K53" s="41"/>
      <c r="M53" s="42"/>
      <c r="O53" s="41"/>
      <c r="Q53" s="42"/>
      <c r="S53" s="41"/>
      <c r="U53" s="42"/>
    </row>
    <row r="54" spans="1:21" ht="24.95" customHeight="1">
      <c r="A54" s="32"/>
      <c r="B54" s="32"/>
      <c r="C54" s="66"/>
      <c r="D54" s="66"/>
      <c r="E54" s="33"/>
      <c r="F54" s="40"/>
      <c r="G54" s="41"/>
      <c r="I54" s="42"/>
      <c r="K54" s="41"/>
      <c r="M54" s="42"/>
      <c r="O54" s="41"/>
      <c r="Q54" s="42"/>
      <c r="S54" s="41"/>
      <c r="U54" s="42"/>
    </row>
    <row r="55" spans="1:21" ht="24.95" customHeight="1">
      <c r="A55" s="32"/>
      <c r="B55" s="32"/>
      <c r="C55" s="66"/>
      <c r="D55" s="66"/>
      <c r="E55" s="33"/>
      <c r="F55" s="40"/>
      <c r="G55" s="41"/>
      <c r="I55" s="42"/>
      <c r="K55" s="41"/>
      <c r="M55" s="42"/>
      <c r="O55" s="41"/>
      <c r="Q55" s="42"/>
      <c r="S55" s="41"/>
      <c r="U55" s="42"/>
    </row>
    <row r="56" spans="1:21" ht="24.95" customHeight="1">
      <c r="A56" s="32"/>
      <c r="B56" s="32"/>
      <c r="C56" s="66"/>
      <c r="D56" s="66"/>
      <c r="E56" s="33"/>
      <c r="F56" s="40"/>
      <c r="G56" s="41"/>
      <c r="I56" s="42"/>
      <c r="K56" s="41"/>
      <c r="M56" s="42"/>
      <c r="O56" s="41"/>
      <c r="Q56" s="42"/>
      <c r="S56" s="41"/>
      <c r="U56" s="42"/>
    </row>
    <row r="57" spans="1:21" ht="24.95" customHeight="1">
      <c r="A57" s="32"/>
      <c r="B57" s="32"/>
      <c r="C57" s="66"/>
      <c r="D57" s="66"/>
      <c r="E57" s="33"/>
      <c r="F57" s="40"/>
      <c r="G57" s="41"/>
      <c r="I57" s="42"/>
      <c r="K57" s="41"/>
      <c r="M57" s="42"/>
      <c r="O57" s="41"/>
      <c r="Q57" s="42"/>
      <c r="S57" s="41"/>
      <c r="U57" s="42"/>
    </row>
    <row r="58" spans="1:21" ht="24.95" customHeight="1">
      <c r="A58" s="32"/>
      <c r="B58" s="32"/>
      <c r="C58" s="66"/>
      <c r="D58" s="66"/>
      <c r="E58" s="33"/>
      <c r="F58" s="40"/>
      <c r="G58" s="41"/>
      <c r="I58" s="42"/>
      <c r="K58" s="41"/>
      <c r="M58" s="42"/>
      <c r="O58" s="41"/>
      <c r="Q58" s="42"/>
      <c r="S58" s="41"/>
      <c r="U58" s="42"/>
    </row>
    <row r="59" spans="1:21" ht="24.95" customHeight="1">
      <c r="A59" s="32"/>
      <c r="B59" s="32"/>
      <c r="C59" s="66"/>
      <c r="D59" s="66"/>
      <c r="E59" s="33"/>
      <c r="F59" s="40"/>
      <c r="G59" s="41"/>
      <c r="I59" s="42"/>
      <c r="K59" s="41"/>
      <c r="M59" s="42"/>
      <c r="O59" s="41"/>
      <c r="Q59" s="42"/>
      <c r="S59" s="41"/>
      <c r="U59" s="42"/>
    </row>
    <row r="60" spans="1:21" ht="24.95" customHeight="1">
      <c r="A60" s="32"/>
      <c r="B60" s="32"/>
      <c r="C60" s="66"/>
      <c r="D60" s="66"/>
      <c r="E60" s="33"/>
      <c r="F60" s="40"/>
      <c r="G60" s="41"/>
      <c r="I60" s="42"/>
      <c r="K60" s="41"/>
      <c r="M60" s="42"/>
      <c r="O60" s="41"/>
      <c r="Q60" s="42"/>
      <c r="S60" s="41"/>
      <c r="U60" s="42"/>
    </row>
    <row r="61" spans="1:21" ht="24.95" customHeight="1">
      <c r="A61" s="32"/>
      <c r="B61" s="32"/>
      <c r="C61" s="66"/>
      <c r="D61" s="66"/>
      <c r="E61" s="33"/>
      <c r="F61" s="40"/>
      <c r="G61" s="41"/>
      <c r="I61" s="42"/>
      <c r="K61" s="41"/>
      <c r="M61" s="42"/>
      <c r="O61" s="41"/>
      <c r="Q61" s="42"/>
      <c r="S61" s="41"/>
      <c r="U61" s="42"/>
    </row>
    <row r="62" spans="1:21" ht="24.95" customHeight="1">
      <c r="A62" s="32"/>
      <c r="B62" s="32"/>
      <c r="C62" s="66"/>
      <c r="D62" s="66"/>
      <c r="E62" s="33"/>
      <c r="F62" s="40"/>
      <c r="G62" s="41"/>
      <c r="I62" s="42"/>
      <c r="K62" s="41"/>
      <c r="M62" s="42"/>
      <c r="O62" s="41"/>
      <c r="Q62" s="42"/>
      <c r="S62" s="41"/>
      <c r="U62" s="42"/>
    </row>
    <row r="63" spans="1:21" ht="24.95" customHeight="1">
      <c r="A63" s="32"/>
      <c r="B63" s="32"/>
      <c r="C63" s="66"/>
      <c r="D63" s="66"/>
      <c r="E63" s="33"/>
      <c r="F63" s="40"/>
      <c r="G63" s="41"/>
      <c r="I63" s="42"/>
      <c r="K63" s="41"/>
      <c r="M63" s="42"/>
      <c r="O63" s="41"/>
      <c r="Q63" s="42"/>
      <c r="S63" s="41"/>
      <c r="U63" s="42"/>
    </row>
    <row r="64" spans="1:21" ht="24.95" customHeight="1">
      <c r="A64" s="32"/>
      <c r="B64" s="32"/>
      <c r="C64" s="66"/>
      <c r="D64" s="66"/>
      <c r="E64" s="33"/>
      <c r="F64" s="40"/>
      <c r="G64" s="41"/>
      <c r="I64" s="42"/>
      <c r="K64" s="41"/>
      <c r="M64" s="42"/>
      <c r="O64" s="41"/>
      <c r="Q64" s="42"/>
      <c r="S64" s="41"/>
      <c r="U64" s="42"/>
    </row>
    <row r="65" spans="1:22" ht="24.95" customHeight="1">
      <c r="A65" s="32"/>
      <c r="B65" s="32"/>
      <c r="C65" s="66"/>
      <c r="D65" s="66"/>
      <c r="E65" s="33"/>
      <c r="F65" s="40"/>
      <c r="G65" s="41"/>
      <c r="I65" s="42"/>
      <c r="K65" s="41"/>
      <c r="M65" s="42"/>
      <c r="O65" s="41"/>
      <c r="Q65" s="42"/>
      <c r="S65" s="41"/>
      <c r="U65" s="42"/>
    </row>
    <row r="66" spans="1:22" ht="24.95" customHeight="1">
      <c r="A66" s="32"/>
      <c r="B66" s="32"/>
      <c r="C66" s="66"/>
      <c r="D66" s="66"/>
      <c r="E66" s="33"/>
      <c r="F66" s="40"/>
      <c r="G66" s="41"/>
      <c r="I66" s="42"/>
      <c r="K66" s="41"/>
      <c r="M66" s="42"/>
      <c r="O66" s="41"/>
      <c r="Q66" s="42"/>
      <c r="S66" s="41"/>
      <c r="U66" s="42"/>
    </row>
    <row r="67" spans="1:22" ht="24.95" customHeight="1">
      <c r="A67" s="32"/>
      <c r="B67" s="32"/>
      <c r="C67" s="66"/>
      <c r="D67" s="66"/>
      <c r="E67" s="33"/>
      <c r="F67" s="40"/>
      <c r="G67" s="41"/>
      <c r="I67" s="42"/>
      <c r="K67" s="41"/>
      <c r="M67" s="42"/>
      <c r="O67" s="41"/>
      <c r="Q67" s="42"/>
      <c r="S67" s="41"/>
      <c r="U67" s="42"/>
    </row>
    <row r="68" spans="1:22" ht="24.95" customHeight="1">
      <c r="A68" s="32"/>
      <c r="B68" s="32"/>
      <c r="C68" s="66"/>
      <c r="D68" s="66"/>
      <c r="E68" s="33"/>
      <c r="F68" s="40"/>
      <c r="G68" s="41"/>
      <c r="I68" s="42"/>
      <c r="K68" s="41"/>
      <c r="M68" s="42"/>
      <c r="O68" s="41"/>
      <c r="Q68" s="42"/>
      <c r="S68" s="41"/>
      <c r="U68" s="42"/>
      <c r="V68" s="60"/>
    </row>
    <row r="69" spans="1:22" ht="24.95" customHeight="1">
      <c r="A69" s="32"/>
      <c r="B69" s="32"/>
      <c r="C69" s="66"/>
      <c r="D69" s="66"/>
      <c r="E69" s="33"/>
      <c r="F69" s="40"/>
      <c r="G69" s="41"/>
      <c r="I69" s="42"/>
      <c r="K69" s="41"/>
      <c r="M69" s="42"/>
      <c r="O69" s="41"/>
      <c r="Q69" s="42"/>
      <c r="S69" s="41"/>
      <c r="U69" s="42"/>
      <c r="V69" s="60"/>
    </row>
    <row r="70" spans="1:22" ht="24.95" customHeight="1">
      <c r="A70" s="32"/>
      <c r="B70" s="32"/>
      <c r="C70" s="66"/>
      <c r="D70" s="66"/>
      <c r="E70" s="33"/>
      <c r="F70" s="40"/>
      <c r="G70" s="41"/>
      <c r="I70" s="42"/>
      <c r="K70" s="41"/>
      <c r="M70" s="42"/>
      <c r="O70" s="41"/>
      <c r="Q70" s="42"/>
      <c r="S70" s="41"/>
      <c r="U70" s="42"/>
      <c r="V70" s="60"/>
    </row>
    <row r="71" spans="1:22" ht="24.95" customHeight="1">
      <c r="A71" s="32"/>
      <c r="B71" s="32"/>
      <c r="C71" s="66"/>
      <c r="D71" s="66"/>
      <c r="E71" s="33"/>
      <c r="F71" s="40"/>
      <c r="G71" s="41"/>
      <c r="I71" s="42"/>
      <c r="K71" s="41"/>
      <c r="M71" s="42"/>
      <c r="O71" s="41"/>
      <c r="Q71" s="42"/>
      <c r="S71" s="41"/>
      <c r="U71" s="42"/>
      <c r="V71" s="60"/>
    </row>
    <row r="72" spans="1:22" ht="24.95" customHeight="1">
      <c r="A72" s="32"/>
      <c r="B72" s="32"/>
      <c r="C72" s="66"/>
      <c r="D72" s="66"/>
      <c r="E72" s="33"/>
      <c r="F72" s="40"/>
      <c r="G72" s="41"/>
      <c r="I72" s="42"/>
      <c r="K72" s="41"/>
      <c r="M72" s="42"/>
      <c r="O72" s="41"/>
      <c r="Q72" s="42"/>
      <c r="S72" s="41"/>
      <c r="U72" s="42"/>
      <c r="V72" s="60"/>
    </row>
    <row r="73" spans="1:22" ht="24.95" customHeight="1">
      <c r="A73" s="32"/>
      <c r="B73" s="32"/>
      <c r="C73" s="66"/>
      <c r="D73" s="66"/>
      <c r="E73" s="33"/>
      <c r="F73" s="40"/>
      <c r="G73" s="41"/>
      <c r="I73" s="42"/>
      <c r="K73" s="41"/>
      <c r="M73" s="42"/>
      <c r="O73" s="41"/>
      <c r="Q73" s="42"/>
      <c r="S73" s="41"/>
      <c r="U73" s="42"/>
      <c r="V73" s="60"/>
    </row>
    <row r="74" spans="1:22" ht="24.95" customHeight="1">
      <c r="A74" s="32"/>
      <c r="B74" s="32"/>
      <c r="C74" s="66"/>
      <c r="D74" s="66"/>
      <c r="E74" s="33"/>
      <c r="F74" s="40"/>
      <c r="G74" s="41"/>
      <c r="I74" s="42"/>
      <c r="K74" s="41"/>
      <c r="M74" s="42"/>
      <c r="O74" s="41"/>
      <c r="Q74" s="42"/>
      <c r="S74" s="41"/>
      <c r="U74" s="42"/>
      <c r="V74" s="60"/>
    </row>
    <row r="75" spans="1:22" ht="24.95" customHeight="1">
      <c r="A75" s="32"/>
      <c r="B75" s="32"/>
      <c r="C75" s="66"/>
      <c r="D75" s="66"/>
      <c r="E75" s="33"/>
      <c r="F75" s="40"/>
      <c r="G75" s="41"/>
      <c r="I75" s="42"/>
      <c r="K75" s="41"/>
      <c r="M75" s="42"/>
      <c r="O75" s="41"/>
      <c r="Q75" s="42"/>
      <c r="S75" s="41"/>
      <c r="U75" s="42"/>
      <c r="V75" s="60"/>
    </row>
    <row r="76" spans="1:22" ht="24.95" customHeight="1">
      <c r="A76" s="32"/>
      <c r="B76" s="32"/>
      <c r="C76" s="66"/>
      <c r="D76" s="66"/>
      <c r="E76" s="33"/>
      <c r="F76" s="40"/>
      <c r="G76" s="41"/>
      <c r="I76" s="42"/>
      <c r="K76" s="41"/>
      <c r="M76" s="42"/>
      <c r="O76" s="41"/>
      <c r="Q76" s="42"/>
      <c r="S76" s="41"/>
      <c r="U76" s="42"/>
      <c r="V76" s="60"/>
    </row>
  </sheetData>
  <phoneticPr fontId="1" type="noConversion"/>
  <conditionalFormatting sqref="M2:N76">
    <cfRule type="iconSet" priority="50">
      <iconSet>
        <cfvo type="percent" val="0"/>
        <cfvo type="formula" val="WORKDAY(TODAY(),0)"/>
        <cfvo type="formula" val="WORKDAY(TODAY(),1)"/>
      </iconSet>
    </cfRule>
  </conditionalFormatting>
  <conditionalFormatting sqref="O2:P76">
    <cfRule type="iconSet" priority="28">
      <iconSet>
        <cfvo type="percent" val="0"/>
        <cfvo type="formula" val="WORKDAY(TODAY(),0)"/>
        <cfvo type="formula" val="WORKDAY(TODAY(),1)"/>
      </iconSet>
    </cfRule>
  </conditionalFormatting>
  <conditionalFormatting sqref="Q2:R76">
    <cfRule type="iconSet" priority="26">
      <iconSet>
        <cfvo type="percent" val="0"/>
        <cfvo type="formula" val="WORKDAY(TODAY(),0)"/>
        <cfvo type="formula" val="WORKDAY(TODAY(),1)"/>
      </iconSet>
    </cfRule>
  </conditionalFormatting>
  <conditionalFormatting sqref="S2:T76">
    <cfRule type="iconSet" priority="24">
      <iconSet>
        <cfvo type="percent" val="0"/>
        <cfvo type="formula" val="WORKDAY(TODAY(),0)"/>
        <cfvo type="formula" val="WORKDAY(TODAY(),1)"/>
      </iconSet>
    </cfRule>
  </conditionalFormatting>
  <conditionalFormatting sqref="U2:U76">
    <cfRule type="iconSet" priority="20">
      <iconSet>
        <cfvo type="percent" val="0"/>
        <cfvo type="formula" val="WORKDAY(TODAY(),0)"/>
        <cfvo type="formula" val="WORKDAY(TODAY(),1)"/>
      </iconSet>
    </cfRule>
  </conditionalFormatting>
  <conditionalFormatting sqref="K2:L76">
    <cfRule type="iconSet" priority="18">
      <iconSet>
        <cfvo type="percent" val="0"/>
        <cfvo type="formula" val="WORKDAY(TODAY(),0)"/>
        <cfvo type="formula" val="WORKDAY(TODAY(),1)"/>
      </iconSet>
    </cfRule>
  </conditionalFormatting>
  <conditionalFormatting sqref="I2:J76">
    <cfRule type="iconSet" priority="16">
      <iconSet>
        <cfvo type="percent" val="0"/>
        <cfvo type="formula" val="WORKDAY(TODAY(),0)"/>
        <cfvo type="formula" val="WORKDAY(TODAY(),1)"/>
      </iconSet>
    </cfRule>
  </conditionalFormatting>
  <conditionalFormatting sqref="G2:H76">
    <cfRule type="iconSet" priority="14">
      <iconSet>
        <cfvo type="percent" val="0"/>
        <cfvo type="formula" val="WORKDAY(TODAY(),0)"/>
        <cfvo type="formula" val="WORKDAY(TODAY(),1)"/>
      </iconSet>
    </cfRule>
  </conditionalFormatting>
  <conditionalFormatting sqref="G2:U76">
    <cfRule type="expression" dxfId="174" priority="76">
      <formula>COLUMN(G2)&lt;=MATCH("Date réelle "&amp;$W2,$1:$1,0)</formula>
    </cfRule>
  </conditionalFormatting>
  <pageMargins left="0.7" right="0.7" top="0.75" bottom="0.75" header="0.3" footer="0.3"/>
  <pageSetup paperSize="9" orientation="portrait" r:id="rId1"/>
  <ignoredErrors>
    <ignoredError sqref="F2 F3:F39 F40:F48" calculatedColumn="1"/>
    <ignoredError sqref="D2 D3:D48" unlockedFormula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64EDC112-1538-48DB-A507-36DB1CD93FA4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F2:F76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Paramétres!$F$2:$F$5</xm:f>
          </x14:formula1>
          <xm:sqref>X2:X76</xm:sqref>
        </x14:dataValidation>
        <x14:dataValidation type="list" allowBlank="1" showInputMessage="1" showErrorMessage="1" xr:uid="{00000000-0002-0000-0000-000000000000}">
          <x14:formula1>
            <xm:f>Paramétres!$D$2:$D$9</xm:f>
          </x14:formula1>
          <xm:sqref>B1:B1048576</xm:sqref>
        </x14:dataValidation>
        <x14:dataValidation type="list" allowBlank="1" showInputMessage="1" showErrorMessage="1" xr:uid="{00000000-0002-0000-0000-000001000000}">
          <x14:formula1>
            <xm:f>Paramétres!$A$2:$A$8</xm:f>
          </x14:formula1>
          <xm:sqref>W1:W1048576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T67"/>
  <sheetViews>
    <sheetView showZeros="0" zoomScale="90" zoomScaleNormal="90" workbookViewId="0">
      <pane xSplit="1" ySplit="1" topLeftCell="BC2" activePane="bottomRight" state="frozen"/>
      <selection pane="topRight" activeCell="B1" sqref="B1"/>
      <selection pane="bottomLeft" activeCell="A2" sqref="A2"/>
      <selection pane="bottomRight" activeCell="BP7" sqref="BP7"/>
    </sheetView>
  </sheetViews>
  <sheetFormatPr baseColWidth="10" defaultColWidth="15.42578125" defaultRowHeight="24.75" customHeight="1"/>
  <cols>
    <col min="1" max="2" width="15.42578125" style="55"/>
    <col min="3" max="3" width="15.42578125" style="52"/>
    <col min="4" max="4" width="15.42578125" style="34"/>
    <col min="5" max="5" width="15.42578125" style="35"/>
    <col min="6" max="6" width="15.42578125" style="36"/>
    <col min="7" max="8" width="15.42578125" style="53"/>
    <col min="9" max="9" width="15.42578125" style="35"/>
    <col min="10" max="10" width="15.42578125" style="36"/>
    <col min="11" max="12" width="15.42578125" style="53"/>
    <col min="13" max="13" width="15.42578125" style="35"/>
    <col min="14" max="14" width="15.42578125" style="36"/>
    <col min="15" max="16" width="15.42578125" style="53"/>
    <col min="17" max="17" width="15.42578125" style="35"/>
    <col min="18" max="18" width="15.42578125" style="36"/>
    <col min="19" max="20" width="15.42578125" style="53"/>
    <col min="21" max="21" width="15.42578125" style="35"/>
    <col min="22" max="22" width="15.42578125" style="36"/>
    <col min="23" max="24" width="15.42578125" style="53"/>
    <col min="25" max="25" width="15.42578125" style="35"/>
    <col min="26" max="26" width="15.42578125" style="36"/>
    <col min="27" max="28" width="15.42578125" style="53"/>
    <col min="29" max="29" width="15.42578125" style="35"/>
    <col min="30" max="30" width="15.42578125" style="36"/>
    <col min="31" max="32" width="15.42578125" style="53"/>
    <col min="33" max="33" width="15.42578125" style="35"/>
    <col min="34" max="34" width="15.42578125" style="36"/>
    <col min="35" max="36" width="15.42578125" style="53"/>
    <col min="37" max="37" width="15.42578125" style="35"/>
    <col min="38" max="38" width="15.42578125" style="36"/>
    <col min="39" max="40" width="15.42578125" style="53"/>
    <col min="41" max="41" width="15.42578125" style="35"/>
    <col min="42" max="42" width="15.42578125" style="36"/>
    <col min="43" max="44" width="15.42578125" style="53"/>
    <col min="45" max="45" width="15.42578125" style="35"/>
    <col min="46" max="46" width="15.42578125" style="36"/>
    <col min="47" max="47" width="15.42578125" style="37"/>
    <col min="48" max="48" width="15.42578125" style="34"/>
    <col min="49" max="49" width="15.42578125" style="35"/>
    <col min="50" max="50" width="15.42578125" style="36"/>
    <col min="51" max="52" width="15.42578125" style="53"/>
    <col min="53" max="53" width="15.42578125" style="35"/>
    <col min="54" max="54" width="15.42578125" style="36"/>
    <col min="55" max="56" width="15.42578125" style="53"/>
    <col min="57" max="57" width="15.42578125" style="35"/>
    <col min="58" max="58" width="15.42578125" style="36"/>
    <col min="59" max="60" width="15.42578125" style="53"/>
    <col min="61" max="61" width="15.42578125" style="35"/>
    <col min="62" max="62" width="15.42578125" style="36"/>
    <col min="63" max="64" width="15.42578125" style="53"/>
    <col min="65" max="65" width="15.42578125" style="35"/>
    <col min="66" max="66" width="15.42578125" style="36"/>
    <col min="67" max="67" width="15.42578125" style="37"/>
    <col min="68" max="68" width="15.42578125" style="56"/>
    <col min="69" max="69" width="28.85546875" style="51" customWidth="1"/>
    <col min="70" max="72" width="15.42578125" style="51"/>
    <col min="73" max="16384" width="15.42578125" style="55"/>
  </cols>
  <sheetData>
    <row r="1" spans="1:70" s="43" customFormat="1" ht="50.25" customHeight="1">
      <c r="A1" s="43" t="s">
        <v>0</v>
      </c>
      <c r="B1" s="43" t="s">
        <v>1</v>
      </c>
      <c r="C1" s="44" t="s">
        <v>5</v>
      </c>
      <c r="D1" s="45" t="s">
        <v>8</v>
      </c>
      <c r="E1" s="46" t="s">
        <v>119</v>
      </c>
      <c r="F1" s="47" t="s">
        <v>67</v>
      </c>
      <c r="G1" s="48" t="s">
        <v>120</v>
      </c>
      <c r="H1" s="48" t="s">
        <v>108</v>
      </c>
      <c r="I1" s="46" t="s">
        <v>121</v>
      </c>
      <c r="J1" s="47" t="s">
        <v>69</v>
      </c>
      <c r="K1" s="48" t="s">
        <v>122</v>
      </c>
      <c r="L1" s="48" t="s">
        <v>68</v>
      </c>
      <c r="M1" s="46" t="s">
        <v>123</v>
      </c>
      <c r="N1" s="47" t="s">
        <v>70</v>
      </c>
      <c r="O1" s="48" t="s">
        <v>124</v>
      </c>
      <c r="P1" s="48" t="s">
        <v>109</v>
      </c>
      <c r="Q1" s="46" t="s">
        <v>125</v>
      </c>
      <c r="R1" s="47" t="s">
        <v>71</v>
      </c>
      <c r="S1" s="48" t="s">
        <v>126</v>
      </c>
      <c r="T1" s="48" t="s">
        <v>113</v>
      </c>
      <c r="U1" s="46" t="s">
        <v>127</v>
      </c>
      <c r="V1" s="47" t="s">
        <v>72</v>
      </c>
      <c r="W1" s="48" t="s">
        <v>128</v>
      </c>
      <c r="X1" s="48" t="s">
        <v>73</v>
      </c>
      <c r="Y1" s="46" t="s">
        <v>129</v>
      </c>
      <c r="Z1" s="47" t="s">
        <v>74</v>
      </c>
      <c r="AA1" s="48" t="s">
        <v>130</v>
      </c>
      <c r="AB1" s="48" t="s">
        <v>75</v>
      </c>
      <c r="AC1" s="46" t="s">
        <v>131</v>
      </c>
      <c r="AD1" s="47" t="s">
        <v>76</v>
      </c>
      <c r="AE1" s="48" t="s">
        <v>132</v>
      </c>
      <c r="AF1" s="48" t="s">
        <v>77</v>
      </c>
      <c r="AG1" s="46" t="s">
        <v>133</v>
      </c>
      <c r="AH1" s="47" t="s">
        <v>78</v>
      </c>
      <c r="AI1" s="48" t="s">
        <v>134</v>
      </c>
      <c r="AJ1" s="48" t="s">
        <v>79</v>
      </c>
      <c r="AK1" s="46" t="s">
        <v>135</v>
      </c>
      <c r="AL1" s="47" t="s">
        <v>114</v>
      </c>
      <c r="AM1" s="48" t="s">
        <v>136</v>
      </c>
      <c r="AN1" s="48" t="s">
        <v>80</v>
      </c>
      <c r="AO1" s="46" t="s">
        <v>137</v>
      </c>
      <c r="AP1" s="47" t="s">
        <v>81</v>
      </c>
      <c r="AQ1" s="48" t="s">
        <v>138</v>
      </c>
      <c r="AR1" s="48" t="s">
        <v>82</v>
      </c>
      <c r="AS1" s="46" t="s">
        <v>139</v>
      </c>
      <c r="AT1" s="47" t="s">
        <v>83</v>
      </c>
      <c r="AU1" s="49" t="s">
        <v>140</v>
      </c>
      <c r="AV1" s="45" t="s">
        <v>84</v>
      </c>
      <c r="AW1" s="46" t="s">
        <v>141</v>
      </c>
      <c r="AX1" s="47" t="s">
        <v>85</v>
      </c>
      <c r="AY1" s="48" t="s">
        <v>142</v>
      </c>
      <c r="AZ1" s="48" t="s">
        <v>86</v>
      </c>
      <c r="BA1" s="46" t="s">
        <v>143</v>
      </c>
      <c r="BB1" s="47" t="s">
        <v>87</v>
      </c>
      <c r="BC1" s="48" t="s">
        <v>144</v>
      </c>
      <c r="BD1" s="48" t="s">
        <v>110</v>
      </c>
      <c r="BE1" s="46" t="s">
        <v>145</v>
      </c>
      <c r="BF1" s="47" t="s">
        <v>111</v>
      </c>
      <c r="BG1" s="48" t="s">
        <v>146</v>
      </c>
      <c r="BH1" s="48" t="s">
        <v>88</v>
      </c>
      <c r="BI1" s="46" t="s">
        <v>147</v>
      </c>
      <c r="BJ1" s="47" t="s">
        <v>115</v>
      </c>
      <c r="BK1" s="48" t="s">
        <v>148</v>
      </c>
      <c r="BL1" s="48" t="s">
        <v>89</v>
      </c>
      <c r="BM1" s="46" t="s">
        <v>149</v>
      </c>
      <c r="BN1" s="47" t="s">
        <v>90</v>
      </c>
      <c r="BO1" s="49" t="s">
        <v>6</v>
      </c>
      <c r="BP1" s="50" t="s">
        <v>9</v>
      </c>
      <c r="BQ1" s="43" t="s">
        <v>10</v>
      </c>
      <c r="BR1" s="43" t="s">
        <v>95</v>
      </c>
    </row>
    <row r="2" spans="1:70" ht="24.75" customHeight="1">
      <c r="A2" s="32">
        <v>64950</v>
      </c>
      <c r="B2" s="57" t="str">
        <f>VLOOKUP(aval[[#This Row],[N° Série]],amont[],2,0)</f>
        <v>Pad5</v>
      </c>
      <c r="C2" s="58">
        <f>VLOOKUP(aval[[#This Row],[N° Série]],amont[],20,0)</f>
        <v>0</v>
      </c>
      <c r="D2" s="40">
        <f>VLOOKUP(aval[[#This Row],[N° Série]],amont[],19,0)</f>
        <v>43752</v>
      </c>
      <c r="E2" s="41">
        <f t="shared" ref="E2" si="0">WORKDAY(D2,2,_JF)</f>
        <v>43754</v>
      </c>
      <c r="G2" s="59">
        <f t="shared" ref="G2" si="1">WORKDAY(E2,1,_JF)</f>
        <v>43755</v>
      </c>
      <c r="I2" s="41">
        <f t="shared" ref="I2" si="2">WORKDAY(G2,1,_JF)</f>
        <v>43756</v>
      </c>
      <c r="K2" s="59">
        <f t="shared" ref="K2" si="3">WORKDAY(I2,1,_JF)</f>
        <v>43759</v>
      </c>
      <c r="M2" s="41">
        <f t="shared" ref="M2" si="4">WORKDAY(K2,0,_JF)</f>
        <v>43759</v>
      </c>
      <c r="O2" s="59">
        <f t="shared" ref="O2" si="5">WORKDAY(M2,2,_JF)</f>
        <v>43761</v>
      </c>
      <c r="Q2" s="41">
        <f t="shared" ref="Q2" si="6">WORKDAY(O2,1,_JF)</f>
        <v>43762</v>
      </c>
      <c r="S2" s="59">
        <f t="shared" ref="S2" si="7">WORKDAY(Q2,1,_JF)</f>
        <v>43763</v>
      </c>
      <c r="U2" s="41">
        <f t="shared" ref="U2" si="8">WORKDAY(S2,1,_JF)</f>
        <v>43766</v>
      </c>
      <c r="W2" s="59">
        <f t="shared" ref="W2" si="9">WORKDAY(U2,0,_JF)</f>
        <v>43766</v>
      </c>
      <c r="Y2" s="41">
        <f t="shared" ref="Y2" si="10">WORKDAY(W2,1,_JF)</f>
        <v>43767</v>
      </c>
      <c r="AA2" s="59">
        <f t="shared" ref="AA2" si="11">WORKDAY(Y2,0,_JF)</f>
        <v>43767</v>
      </c>
      <c r="AC2" s="41">
        <f t="shared" ref="AC2" si="12">WORKDAY(AA2,1,_JF)</f>
        <v>43768</v>
      </c>
      <c r="AE2" s="59">
        <f t="shared" ref="AE2" si="13">WORKDAY(AC2,0,_JF)</f>
        <v>43768</v>
      </c>
      <c r="AG2" s="41">
        <f t="shared" ref="AG2" si="14">WORKDAY(AE2,1,_JF)</f>
        <v>43769</v>
      </c>
      <c r="AI2" s="59">
        <f t="shared" ref="AI2" si="15">WORKDAY(AG2,0,_JF)</f>
        <v>43769</v>
      </c>
      <c r="AK2" s="41">
        <f t="shared" ref="AK2" si="16">WORKDAY(AI2,1,_JF)</f>
        <v>43773</v>
      </c>
      <c r="AM2" s="59">
        <f t="shared" ref="AM2" si="17">WORKDAY(AK2,1,_JF)</f>
        <v>43774</v>
      </c>
      <c r="AO2" s="41">
        <f t="shared" ref="AO2" si="18">WORKDAY(AM2,1,_JF)</f>
        <v>43775</v>
      </c>
      <c r="AQ2" s="59">
        <f t="shared" ref="AQ2" si="19">WORKDAY(AO2,0,_JF)</f>
        <v>43775</v>
      </c>
      <c r="AS2" s="41">
        <f t="shared" ref="AS2" si="20">WORKDAY(AQ2,1,_JF)</f>
        <v>43776</v>
      </c>
      <c r="AU2" s="42">
        <f t="shared" ref="AU2" si="21">WORKDAY(AS2,3,_JF)</f>
        <v>43782</v>
      </c>
      <c r="AW2" s="41">
        <f t="shared" ref="AW2" si="22">WORKDAY(AU2,0,_JF)</f>
        <v>43782</v>
      </c>
      <c r="AY2" s="59">
        <f t="shared" ref="AY2" si="23">WORKDAY(AW2,1,_JF)</f>
        <v>43783</v>
      </c>
      <c r="BA2" s="41">
        <f t="shared" ref="BA2" si="24">WORKDAY(AY2,1,_JF)</f>
        <v>43784</v>
      </c>
      <c r="BC2" s="59">
        <f t="shared" ref="BC2" si="25">WORKDAY(BA2,0,_JF)</f>
        <v>43784</v>
      </c>
      <c r="BE2" s="41">
        <f t="shared" ref="BE2" si="26">WORKDAY(BC2,1,_JF)</f>
        <v>43787</v>
      </c>
      <c r="BG2" s="59">
        <f t="shared" ref="BG2" si="27">WORKDAY(BE2,0,_JF)</f>
        <v>43787</v>
      </c>
      <c r="BI2" s="41">
        <f t="shared" ref="BI2" si="28">WORKDAY(BG2,1,_JF)</f>
        <v>43788</v>
      </c>
      <c r="BK2" s="59">
        <f t="shared" ref="BK2" si="29">WORKDAY(BI2,1,_JF)</f>
        <v>43789</v>
      </c>
      <c r="BM2" s="41">
        <f t="shared" ref="BM2" si="30">WORKDAY(BK2,0,_JF)</f>
        <v>43789</v>
      </c>
      <c r="BO2" s="42">
        <f>WORKDAY(BM2,1)</f>
        <v>43790</v>
      </c>
      <c r="BP2" s="54">
        <v>43732</v>
      </c>
      <c r="BQ2" s="51" t="s">
        <v>40</v>
      </c>
      <c r="BR2" s="51" t="s">
        <v>94</v>
      </c>
    </row>
    <row r="3" spans="1:70" ht="24.75" customHeight="1">
      <c r="A3" s="32">
        <v>66014</v>
      </c>
      <c r="B3" s="57" t="str">
        <f>VLOOKUP(aval[[#This Row],[N° Série]],amont[],2,0)</f>
        <v>Zdeck</v>
      </c>
      <c r="C3" s="58">
        <f>VLOOKUP(aval[[#This Row],[N° Série]],amont[],20,0)</f>
        <v>0</v>
      </c>
      <c r="D3" s="40">
        <f>VLOOKUP(aval[[#This Row],[N° Série]],amont[],19,0)</f>
        <v>43749</v>
      </c>
      <c r="E3" s="41">
        <f t="shared" ref="E3:E48" si="31">WORKDAY(D3,2,_JF)</f>
        <v>43753</v>
      </c>
      <c r="G3" s="59">
        <f t="shared" ref="G3:G48" si="32">WORKDAY(E3,1,_JF)</f>
        <v>43754</v>
      </c>
      <c r="I3" s="41">
        <f t="shared" ref="I3:I48" si="33">WORKDAY(G3,1,_JF)</f>
        <v>43755</v>
      </c>
      <c r="K3" s="59">
        <f t="shared" ref="K3:K48" si="34">WORKDAY(I3,1,_JF)</f>
        <v>43756</v>
      </c>
      <c r="M3" s="41">
        <f t="shared" ref="M3:M48" si="35">WORKDAY(K3,0,_JF)</f>
        <v>43756</v>
      </c>
      <c r="O3" s="59">
        <f t="shared" ref="O3:O48" si="36">WORKDAY(M3,2,_JF)</f>
        <v>43760</v>
      </c>
      <c r="Q3" s="41">
        <f t="shared" ref="Q3:Q48" si="37">WORKDAY(O3,1,_JF)</f>
        <v>43761</v>
      </c>
      <c r="S3" s="59">
        <f t="shared" ref="S3:S48" si="38">WORKDAY(Q3,1,_JF)</f>
        <v>43762</v>
      </c>
      <c r="U3" s="41">
        <f t="shared" ref="U3:U48" si="39">WORKDAY(S3,1,_JF)</f>
        <v>43763</v>
      </c>
      <c r="W3" s="59">
        <f t="shared" ref="W3:W48" si="40">WORKDAY(U3,0,_JF)</f>
        <v>43763</v>
      </c>
      <c r="Y3" s="41">
        <f t="shared" ref="Y3:Y48" si="41">WORKDAY(W3,1,_JF)</f>
        <v>43766</v>
      </c>
      <c r="AA3" s="59">
        <f t="shared" ref="AA3:AA48" si="42">WORKDAY(Y3,0,_JF)</f>
        <v>43766</v>
      </c>
      <c r="AC3" s="41">
        <f t="shared" ref="AC3:AC48" si="43">WORKDAY(AA3,1,_JF)</f>
        <v>43767</v>
      </c>
      <c r="AE3" s="59">
        <f t="shared" ref="AE3:AE48" si="44">WORKDAY(AC3,0,_JF)</f>
        <v>43767</v>
      </c>
      <c r="AG3" s="41">
        <f t="shared" ref="AG3:AG48" si="45">WORKDAY(AE3,1,_JF)</f>
        <v>43768</v>
      </c>
      <c r="AI3" s="59">
        <f t="shared" ref="AI3:AI48" si="46">WORKDAY(AG3,0,_JF)</f>
        <v>43768</v>
      </c>
      <c r="AK3" s="41">
        <f t="shared" ref="AK3:AK48" si="47">WORKDAY(AI3,1,_JF)</f>
        <v>43769</v>
      </c>
      <c r="AM3" s="59">
        <f t="shared" ref="AM3:AM48" si="48">WORKDAY(AK3,1,_JF)</f>
        <v>43773</v>
      </c>
      <c r="AO3" s="41">
        <f t="shared" ref="AO3:AO48" si="49">WORKDAY(AM3,1,_JF)</f>
        <v>43774</v>
      </c>
      <c r="AQ3" s="59">
        <f t="shared" ref="AQ3:AQ48" si="50">WORKDAY(AO3,0,_JF)</f>
        <v>43774</v>
      </c>
      <c r="AS3" s="41">
        <f t="shared" ref="AS3:AS48" si="51">WORKDAY(AQ3,1,_JF)</f>
        <v>43775</v>
      </c>
      <c r="AU3" s="42">
        <f t="shared" ref="AU3:AU48" si="52">WORKDAY(AS3,3,_JF)</f>
        <v>43781</v>
      </c>
      <c r="AW3" s="41">
        <f t="shared" ref="AW3:AW48" si="53">WORKDAY(AU3,0,_JF)</f>
        <v>43781</v>
      </c>
      <c r="AY3" s="59">
        <f t="shared" ref="AY3:AY48" si="54">WORKDAY(AW3,1,_JF)</f>
        <v>43782</v>
      </c>
      <c r="BA3" s="41">
        <f t="shared" ref="BA3:BA48" si="55">WORKDAY(AY3,1,_JF)</f>
        <v>43783</v>
      </c>
      <c r="BC3" s="59">
        <f t="shared" ref="BC3:BC48" si="56">WORKDAY(BA3,0,_JF)</f>
        <v>43783</v>
      </c>
      <c r="BE3" s="41">
        <f t="shared" ref="BE3:BE48" si="57">WORKDAY(BC3,1,_JF)</f>
        <v>43784</v>
      </c>
      <c r="BG3" s="59">
        <f t="shared" ref="BG3:BG48" si="58">WORKDAY(BE3,0,_JF)</f>
        <v>43784</v>
      </c>
      <c r="BI3" s="41">
        <f t="shared" ref="BI3:BI48" si="59">WORKDAY(BG3,1,_JF)</f>
        <v>43787</v>
      </c>
      <c r="BK3" s="59">
        <f t="shared" ref="BK3:BK48" si="60">WORKDAY(BI3,1,_JF)</f>
        <v>43788</v>
      </c>
      <c r="BM3" s="41">
        <f t="shared" ref="BM3:BM48" si="61">WORKDAY(BK3,0,_JF)</f>
        <v>43788</v>
      </c>
      <c r="BO3" s="42">
        <f t="shared" ref="BO3:BO48" si="62">WORKDAY(BM3,1)</f>
        <v>43789</v>
      </c>
      <c r="BP3" s="54">
        <v>43732</v>
      </c>
      <c r="BQ3" s="51" t="s">
        <v>41</v>
      </c>
      <c r="BR3" s="51" t="s">
        <v>94</v>
      </c>
    </row>
    <row r="4" spans="1:70" ht="24.75" customHeight="1">
      <c r="A4" s="32">
        <v>66015</v>
      </c>
      <c r="B4" s="57" t="str">
        <f>VLOOKUP(aval[[#This Row],[N° Série]],amont[],2,0)</f>
        <v>Zdeck</v>
      </c>
      <c r="C4" s="58">
        <f>VLOOKUP(aval[[#This Row],[N° Série]],amont[],20,0)</f>
        <v>0</v>
      </c>
      <c r="D4" s="40">
        <f>VLOOKUP(aval[[#This Row],[N° Série]],amont[],19,0)</f>
        <v>43749</v>
      </c>
      <c r="E4" s="41">
        <f t="shared" si="31"/>
        <v>43753</v>
      </c>
      <c r="G4" s="59">
        <f t="shared" si="32"/>
        <v>43754</v>
      </c>
      <c r="I4" s="41">
        <f t="shared" si="33"/>
        <v>43755</v>
      </c>
      <c r="K4" s="59">
        <f t="shared" si="34"/>
        <v>43756</v>
      </c>
      <c r="M4" s="41">
        <f t="shared" si="35"/>
        <v>43756</v>
      </c>
      <c r="O4" s="59">
        <f t="shared" si="36"/>
        <v>43760</v>
      </c>
      <c r="Q4" s="41">
        <f t="shared" si="37"/>
        <v>43761</v>
      </c>
      <c r="S4" s="59">
        <f t="shared" si="38"/>
        <v>43762</v>
      </c>
      <c r="U4" s="41">
        <f t="shared" si="39"/>
        <v>43763</v>
      </c>
      <c r="W4" s="59">
        <f t="shared" si="40"/>
        <v>43763</v>
      </c>
      <c r="Y4" s="41">
        <f t="shared" si="41"/>
        <v>43766</v>
      </c>
      <c r="AA4" s="59">
        <f t="shared" si="42"/>
        <v>43766</v>
      </c>
      <c r="AC4" s="41">
        <f t="shared" si="43"/>
        <v>43767</v>
      </c>
      <c r="AE4" s="59">
        <f t="shared" si="44"/>
        <v>43767</v>
      </c>
      <c r="AG4" s="41">
        <f t="shared" si="45"/>
        <v>43768</v>
      </c>
      <c r="AI4" s="59">
        <f t="shared" si="46"/>
        <v>43768</v>
      </c>
      <c r="AK4" s="41">
        <f t="shared" si="47"/>
        <v>43769</v>
      </c>
      <c r="AM4" s="59">
        <f t="shared" si="48"/>
        <v>43773</v>
      </c>
      <c r="AO4" s="41">
        <f t="shared" si="49"/>
        <v>43774</v>
      </c>
      <c r="AQ4" s="59">
        <f t="shared" si="50"/>
        <v>43774</v>
      </c>
      <c r="AS4" s="41">
        <f t="shared" si="51"/>
        <v>43775</v>
      </c>
      <c r="AU4" s="42">
        <f t="shared" si="52"/>
        <v>43781</v>
      </c>
      <c r="AW4" s="41">
        <f t="shared" si="53"/>
        <v>43781</v>
      </c>
      <c r="AY4" s="59">
        <f t="shared" si="54"/>
        <v>43782</v>
      </c>
      <c r="BA4" s="41">
        <f t="shared" si="55"/>
        <v>43783</v>
      </c>
      <c r="BC4" s="59">
        <f t="shared" si="56"/>
        <v>43783</v>
      </c>
      <c r="BE4" s="41">
        <f t="shared" si="57"/>
        <v>43784</v>
      </c>
      <c r="BG4" s="59">
        <f t="shared" si="58"/>
        <v>43784</v>
      </c>
      <c r="BI4" s="41">
        <f t="shared" si="59"/>
        <v>43787</v>
      </c>
      <c r="BK4" s="59">
        <f t="shared" si="60"/>
        <v>43788</v>
      </c>
      <c r="BM4" s="41">
        <f t="shared" si="61"/>
        <v>43788</v>
      </c>
      <c r="BO4" s="42">
        <f t="shared" si="62"/>
        <v>43789</v>
      </c>
      <c r="BP4" s="54">
        <v>43732</v>
      </c>
      <c r="BQ4" s="51" t="s">
        <v>44</v>
      </c>
      <c r="BR4" s="51" t="s">
        <v>94</v>
      </c>
    </row>
    <row r="5" spans="1:70" ht="24.75" customHeight="1">
      <c r="A5" s="32">
        <v>66016</v>
      </c>
      <c r="B5" s="57" t="str">
        <f>VLOOKUP(aval[[#This Row],[N° Série]],amont[],2,0)</f>
        <v>Zdeck</v>
      </c>
      <c r="C5" s="58">
        <f>VLOOKUP(aval[[#This Row],[N° Série]],amont[],20,0)</f>
        <v>0</v>
      </c>
      <c r="D5" s="40">
        <f>VLOOKUP(aval[[#This Row],[N° Série]],amont[],19,0)</f>
        <v>43749</v>
      </c>
      <c r="E5" s="41">
        <f t="shared" si="31"/>
        <v>43753</v>
      </c>
      <c r="G5" s="59">
        <f t="shared" si="32"/>
        <v>43754</v>
      </c>
      <c r="I5" s="41">
        <f t="shared" si="33"/>
        <v>43755</v>
      </c>
      <c r="K5" s="59">
        <f t="shared" si="34"/>
        <v>43756</v>
      </c>
      <c r="M5" s="41">
        <f t="shared" si="35"/>
        <v>43756</v>
      </c>
      <c r="O5" s="59">
        <f t="shared" si="36"/>
        <v>43760</v>
      </c>
      <c r="Q5" s="41">
        <f t="shared" si="37"/>
        <v>43761</v>
      </c>
      <c r="S5" s="59">
        <f t="shared" si="38"/>
        <v>43762</v>
      </c>
      <c r="U5" s="41">
        <f t="shared" si="39"/>
        <v>43763</v>
      </c>
      <c r="W5" s="59">
        <f t="shared" si="40"/>
        <v>43763</v>
      </c>
      <c r="Y5" s="41">
        <f t="shared" si="41"/>
        <v>43766</v>
      </c>
      <c r="AA5" s="59">
        <f t="shared" si="42"/>
        <v>43766</v>
      </c>
      <c r="AC5" s="41">
        <f t="shared" si="43"/>
        <v>43767</v>
      </c>
      <c r="AE5" s="59">
        <f t="shared" si="44"/>
        <v>43767</v>
      </c>
      <c r="AG5" s="41">
        <f t="shared" si="45"/>
        <v>43768</v>
      </c>
      <c r="AI5" s="59">
        <f t="shared" si="46"/>
        <v>43768</v>
      </c>
      <c r="AK5" s="41">
        <f t="shared" si="47"/>
        <v>43769</v>
      </c>
      <c r="AM5" s="59">
        <f t="shared" si="48"/>
        <v>43773</v>
      </c>
      <c r="AO5" s="41">
        <f t="shared" si="49"/>
        <v>43774</v>
      </c>
      <c r="AQ5" s="59">
        <f t="shared" si="50"/>
        <v>43774</v>
      </c>
      <c r="AS5" s="41">
        <f t="shared" si="51"/>
        <v>43775</v>
      </c>
      <c r="AU5" s="42">
        <f t="shared" si="52"/>
        <v>43781</v>
      </c>
      <c r="AW5" s="41">
        <f t="shared" si="53"/>
        <v>43781</v>
      </c>
      <c r="AY5" s="59">
        <f t="shared" si="54"/>
        <v>43782</v>
      </c>
      <c r="BA5" s="41">
        <f t="shared" si="55"/>
        <v>43783</v>
      </c>
      <c r="BC5" s="59">
        <f t="shared" si="56"/>
        <v>43783</v>
      </c>
      <c r="BE5" s="41">
        <f t="shared" si="57"/>
        <v>43784</v>
      </c>
      <c r="BG5" s="59">
        <f t="shared" si="58"/>
        <v>43784</v>
      </c>
      <c r="BI5" s="41">
        <f t="shared" si="59"/>
        <v>43787</v>
      </c>
      <c r="BK5" s="59">
        <f t="shared" si="60"/>
        <v>43788</v>
      </c>
      <c r="BM5" s="41">
        <f t="shared" si="61"/>
        <v>43788</v>
      </c>
      <c r="BO5" s="42">
        <f t="shared" si="62"/>
        <v>43789</v>
      </c>
      <c r="BP5" s="54">
        <v>43732</v>
      </c>
      <c r="BQ5" s="51" t="s">
        <v>159</v>
      </c>
      <c r="BR5" s="51" t="s">
        <v>94</v>
      </c>
    </row>
    <row r="6" spans="1:70" ht="24.75" customHeight="1">
      <c r="A6" s="32">
        <v>66017</v>
      </c>
      <c r="B6" s="57" t="str">
        <f>VLOOKUP(aval[[#This Row],[N° Série]],amont[],2,0)</f>
        <v>Zdeck</v>
      </c>
      <c r="C6" s="58">
        <f>VLOOKUP(aval[[#This Row],[N° Série]],amont[],20,0)</f>
        <v>0</v>
      </c>
      <c r="D6" s="40">
        <f>VLOOKUP(aval[[#This Row],[N° Série]],amont[],19,0)</f>
        <v>43749</v>
      </c>
      <c r="E6" s="41">
        <f t="shared" si="31"/>
        <v>43753</v>
      </c>
      <c r="G6" s="59">
        <f t="shared" si="32"/>
        <v>43754</v>
      </c>
      <c r="I6" s="41">
        <f t="shared" si="33"/>
        <v>43755</v>
      </c>
      <c r="K6" s="59">
        <f t="shared" si="34"/>
        <v>43756</v>
      </c>
      <c r="M6" s="41">
        <f t="shared" si="35"/>
        <v>43756</v>
      </c>
      <c r="O6" s="59">
        <f t="shared" si="36"/>
        <v>43760</v>
      </c>
      <c r="Q6" s="41">
        <f t="shared" si="37"/>
        <v>43761</v>
      </c>
      <c r="S6" s="59">
        <f t="shared" si="38"/>
        <v>43762</v>
      </c>
      <c r="U6" s="41">
        <f t="shared" si="39"/>
        <v>43763</v>
      </c>
      <c r="W6" s="59">
        <f t="shared" si="40"/>
        <v>43763</v>
      </c>
      <c r="Y6" s="41">
        <f t="shared" si="41"/>
        <v>43766</v>
      </c>
      <c r="AA6" s="59">
        <f t="shared" si="42"/>
        <v>43766</v>
      </c>
      <c r="AC6" s="41">
        <f t="shared" si="43"/>
        <v>43767</v>
      </c>
      <c r="AE6" s="59">
        <f t="shared" si="44"/>
        <v>43767</v>
      </c>
      <c r="AG6" s="41">
        <f t="shared" si="45"/>
        <v>43768</v>
      </c>
      <c r="AI6" s="59">
        <f t="shared" si="46"/>
        <v>43768</v>
      </c>
      <c r="AK6" s="41">
        <f t="shared" si="47"/>
        <v>43769</v>
      </c>
      <c r="AM6" s="59">
        <f t="shared" si="48"/>
        <v>43773</v>
      </c>
      <c r="AO6" s="41">
        <f t="shared" si="49"/>
        <v>43774</v>
      </c>
      <c r="AQ6" s="59">
        <f t="shared" si="50"/>
        <v>43774</v>
      </c>
      <c r="AS6" s="41">
        <f t="shared" si="51"/>
        <v>43775</v>
      </c>
      <c r="AU6" s="42">
        <f t="shared" si="52"/>
        <v>43781</v>
      </c>
      <c r="AW6" s="41">
        <f t="shared" si="53"/>
        <v>43781</v>
      </c>
      <c r="AY6" s="59">
        <f t="shared" si="54"/>
        <v>43782</v>
      </c>
      <c r="BA6" s="41">
        <f t="shared" si="55"/>
        <v>43783</v>
      </c>
      <c r="BC6" s="59">
        <f t="shared" si="56"/>
        <v>43783</v>
      </c>
      <c r="BE6" s="41">
        <f t="shared" si="57"/>
        <v>43784</v>
      </c>
      <c r="BG6" s="59">
        <f t="shared" si="58"/>
        <v>43784</v>
      </c>
      <c r="BI6" s="41">
        <f t="shared" si="59"/>
        <v>43787</v>
      </c>
      <c r="BK6" s="59">
        <f t="shared" si="60"/>
        <v>43788</v>
      </c>
      <c r="BM6" s="41">
        <f t="shared" si="61"/>
        <v>43788</v>
      </c>
      <c r="BO6" s="42">
        <f t="shared" si="62"/>
        <v>43789</v>
      </c>
      <c r="BP6" s="54">
        <v>43728</v>
      </c>
      <c r="BQ6" s="51" t="s">
        <v>41</v>
      </c>
      <c r="BR6" s="51" t="s">
        <v>94</v>
      </c>
    </row>
    <row r="7" spans="1:70" ht="24.75" customHeight="1">
      <c r="A7" s="32">
        <v>66018</v>
      </c>
      <c r="B7" s="57" t="str">
        <f>VLOOKUP(aval[[#This Row],[N° Série]],amont[],2,0)</f>
        <v>Zdeck</v>
      </c>
      <c r="C7" s="58">
        <f>VLOOKUP(aval[[#This Row],[N° Série]],amont[],20,0)</f>
        <v>0</v>
      </c>
      <c r="D7" s="40">
        <f>VLOOKUP(aval[[#This Row],[N° Série]],amont[],19,0)</f>
        <v>43749</v>
      </c>
      <c r="E7" s="41">
        <f t="shared" si="31"/>
        <v>43753</v>
      </c>
      <c r="G7" s="59">
        <f t="shared" si="32"/>
        <v>43754</v>
      </c>
      <c r="I7" s="41">
        <f t="shared" si="33"/>
        <v>43755</v>
      </c>
      <c r="K7" s="59">
        <f t="shared" si="34"/>
        <v>43756</v>
      </c>
      <c r="M7" s="41">
        <f t="shared" si="35"/>
        <v>43756</v>
      </c>
      <c r="O7" s="59">
        <f t="shared" si="36"/>
        <v>43760</v>
      </c>
      <c r="Q7" s="41">
        <f t="shared" si="37"/>
        <v>43761</v>
      </c>
      <c r="S7" s="59">
        <f t="shared" si="38"/>
        <v>43762</v>
      </c>
      <c r="U7" s="41">
        <f t="shared" si="39"/>
        <v>43763</v>
      </c>
      <c r="W7" s="59">
        <f t="shared" si="40"/>
        <v>43763</v>
      </c>
      <c r="Y7" s="41">
        <f t="shared" si="41"/>
        <v>43766</v>
      </c>
      <c r="AA7" s="59">
        <f t="shared" si="42"/>
        <v>43766</v>
      </c>
      <c r="AC7" s="41">
        <f t="shared" si="43"/>
        <v>43767</v>
      </c>
      <c r="AE7" s="59">
        <f t="shared" si="44"/>
        <v>43767</v>
      </c>
      <c r="AG7" s="41">
        <f t="shared" si="45"/>
        <v>43768</v>
      </c>
      <c r="AI7" s="59">
        <f t="shared" si="46"/>
        <v>43768</v>
      </c>
      <c r="AK7" s="41">
        <f t="shared" si="47"/>
        <v>43769</v>
      </c>
      <c r="AM7" s="59">
        <f t="shared" si="48"/>
        <v>43773</v>
      </c>
      <c r="AO7" s="41">
        <f t="shared" si="49"/>
        <v>43774</v>
      </c>
      <c r="AQ7" s="59">
        <f t="shared" si="50"/>
        <v>43774</v>
      </c>
      <c r="AS7" s="41">
        <f t="shared" si="51"/>
        <v>43775</v>
      </c>
      <c r="AU7" s="42">
        <f t="shared" si="52"/>
        <v>43781</v>
      </c>
      <c r="AW7" s="41">
        <f t="shared" si="53"/>
        <v>43781</v>
      </c>
      <c r="AY7" s="59">
        <f t="shared" si="54"/>
        <v>43782</v>
      </c>
      <c r="BA7" s="41">
        <f t="shared" si="55"/>
        <v>43783</v>
      </c>
      <c r="BC7" s="59">
        <f t="shared" si="56"/>
        <v>43783</v>
      </c>
      <c r="BE7" s="41">
        <f t="shared" si="57"/>
        <v>43784</v>
      </c>
      <c r="BG7" s="59">
        <f t="shared" si="58"/>
        <v>43784</v>
      </c>
      <c r="BI7" s="41">
        <f t="shared" si="59"/>
        <v>43787</v>
      </c>
      <c r="BK7" s="59">
        <f t="shared" si="60"/>
        <v>43788</v>
      </c>
      <c r="BM7" s="41">
        <f t="shared" si="61"/>
        <v>43788</v>
      </c>
      <c r="BO7" s="42">
        <f t="shared" si="62"/>
        <v>43789</v>
      </c>
      <c r="BP7" s="54"/>
    </row>
    <row r="8" spans="1:70" ht="24.75" customHeight="1">
      <c r="A8" s="32">
        <v>66949</v>
      </c>
      <c r="B8" s="57" t="str">
        <f>VLOOKUP(aval[[#This Row],[N° Série]],amont[],2,0)</f>
        <v>Pad5</v>
      </c>
      <c r="C8" s="58">
        <f>VLOOKUP(aval[[#This Row],[N° Série]],amont[],20,0)</f>
        <v>0</v>
      </c>
      <c r="D8" s="40">
        <f>VLOOKUP(aval[[#This Row],[N° Série]],amont[],19,0)</f>
        <v>43749</v>
      </c>
      <c r="E8" s="41">
        <f t="shared" si="31"/>
        <v>43753</v>
      </c>
      <c r="G8" s="59">
        <f t="shared" si="32"/>
        <v>43754</v>
      </c>
      <c r="I8" s="41">
        <f t="shared" si="33"/>
        <v>43755</v>
      </c>
      <c r="K8" s="59">
        <f t="shared" si="34"/>
        <v>43756</v>
      </c>
      <c r="M8" s="41">
        <f t="shared" si="35"/>
        <v>43756</v>
      </c>
      <c r="O8" s="59">
        <f t="shared" si="36"/>
        <v>43760</v>
      </c>
      <c r="Q8" s="41">
        <f t="shared" si="37"/>
        <v>43761</v>
      </c>
      <c r="S8" s="59">
        <f t="shared" si="38"/>
        <v>43762</v>
      </c>
      <c r="U8" s="41">
        <f t="shared" si="39"/>
        <v>43763</v>
      </c>
      <c r="W8" s="59">
        <f t="shared" si="40"/>
        <v>43763</v>
      </c>
      <c r="Y8" s="41">
        <f t="shared" si="41"/>
        <v>43766</v>
      </c>
      <c r="AA8" s="59">
        <f t="shared" si="42"/>
        <v>43766</v>
      </c>
      <c r="AC8" s="41">
        <f t="shared" si="43"/>
        <v>43767</v>
      </c>
      <c r="AE8" s="59">
        <f t="shared" si="44"/>
        <v>43767</v>
      </c>
      <c r="AG8" s="41">
        <f t="shared" si="45"/>
        <v>43768</v>
      </c>
      <c r="AI8" s="59">
        <f t="shared" si="46"/>
        <v>43768</v>
      </c>
      <c r="AK8" s="41">
        <f t="shared" si="47"/>
        <v>43769</v>
      </c>
      <c r="AM8" s="59">
        <f t="shared" si="48"/>
        <v>43773</v>
      </c>
      <c r="AO8" s="41">
        <f t="shared" si="49"/>
        <v>43774</v>
      </c>
      <c r="AQ8" s="59">
        <f t="shared" si="50"/>
        <v>43774</v>
      </c>
      <c r="AS8" s="41">
        <f t="shared" si="51"/>
        <v>43775</v>
      </c>
      <c r="AU8" s="42">
        <f t="shared" si="52"/>
        <v>43781</v>
      </c>
      <c r="AW8" s="41">
        <f t="shared" si="53"/>
        <v>43781</v>
      </c>
      <c r="AY8" s="59">
        <f t="shared" si="54"/>
        <v>43782</v>
      </c>
      <c r="BA8" s="41">
        <f t="shared" si="55"/>
        <v>43783</v>
      </c>
      <c r="BC8" s="59">
        <f t="shared" si="56"/>
        <v>43783</v>
      </c>
      <c r="BE8" s="41">
        <f t="shared" si="57"/>
        <v>43784</v>
      </c>
      <c r="BG8" s="59">
        <f t="shared" si="58"/>
        <v>43784</v>
      </c>
      <c r="BI8" s="41">
        <f t="shared" si="59"/>
        <v>43787</v>
      </c>
      <c r="BK8" s="59">
        <f t="shared" si="60"/>
        <v>43788</v>
      </c>
      <c r="BM8" s="41">
        <f t="shared" si="61"/>
        <v>43788</v>
      </c>
      <c r="BO8" s="42">
        <f t="shared" si="62"/>
        <v>43789</v>
      </c>
      <c r="BP8" s="54"/>
    </row>
    <row r="9" spans="1:70" ht="24.75" customHeight="1">
      <c r="A9" s="32" t="s">
        <v>162</v>
      </c>
      <c r="B9" s="57" t="str">
        <f>VLOOKUP(aval[[#This Row],[N° Série]],amont[],2,0)</f>
        <v>Ecope 5A</v>
      </c>
      <c r="C9" s="58">
        <f>VLOOKUP(aval[[#This Row],[N° Série]],amont[],20,0)</f>
        <v>0</v>
      </c>
      <c r="D9" s="40">
        <f>VLOOKUP(aval[[#This Row],[N° Série]],amont[],19,0)</f>
        <v>43749</v>
      </c>
      <c r="E9" s="41">
        <f t="shared" si="31"/>
        <v>43753</v>
      </c>
      <c r="G9" s="59">
        <f t="shared" si="32"/>
        <v>43754</v>
      </c>
      <c r="I9" s="41">
        <f t="shared" si="33"/>
        <v>43755</v>
      </c>
      <c r="K9" s="59">
        <f t="shared" si="34"/>
        <v>43756</v>
      </c>
      <c r="M9" s="41">
        <f t="shared" si="35"/>
        <v>43756</v>
      </c>
      <c r="O9" s="59">
        <f t="shared" si="36"/>
        <v>43760</v>
      </c>
      <c r="Q9" s="41">
        <f t="shared" si="37"/>
        <v>43761</v>
      </c>
      <c r="S9" s="59">
        <f t="shared" si="38"/>
        <v>43762</v>
      </c>
      <c r="U9" s="41">
        <f t="shared" si="39"/>
        <v>43763</v>
      </c>
      <c r="W9" s="59">
        <f t="shared" si="40"/>
        <v>43763</v>
      </c>
      <c r="Y9" s="41">
        <f t="shared" si="41"/>
        <v>43766</v>
      </c>
      <c r="AA9" s="59">
        <f t="shared" si="42"/>
        <v>43766</v>
      </c>
      <c r="AC9" s="41">
        <f t="shared" si="43"/>
        <v>43767</v>
      </c>
      <c r="AE9" s="59">
        <f t="shared" si="44"/>
        <v>43767</v>
      </c>
      <c r="AG9" s="41">
        <f t="shared" si="45"/>
        <v>43768</v>
      </c>
      <c r="AI9" s="59">
        <f t="shared" si="46"/>
        <v>43768</v>
      </c>
      <c r="AK9" s="41">
        <f t="shared" si="47"/>
        <v>43769</v>
      </c>
      <c r="AM9" s="59">
        <f t="shared" si="48"/>
        <v>43773</v>
      </c>
      <c r="AO9" s="41">
        <f t="shared" si="49"/>
        <v>43774</v>
      </c>
      <c r="AQ9" s="59">
        <f t="shared" si="50"/>
        <v>43774</v>
      </c>
      <c r="AS9" s="41">
        <f t="shared" si="51"/>
        <v>43775</v>
      </c>
      <c r="AU9" s="42">
        <f t="shared" si="52"/>
        <v>43781</v>
      </c>
      <c r="AW9" s="41">
        <f t="shared" si="53"/>
        <v>43781</v>
      </c>
      <c r="AY9" s="59">
        <f t="shared" si="54"/>
        <v>43782</v>
      </c>
      <c r="BA9" s="41">
        <f t="shared" si="55"/>
        <v>43783</v>
      </c>
      <c r="BC9" s="59">
        <f t="shared" si="56"/>
        <v>43783</v>
      </c>
      <c r="BE9" s="41">
        <f t="shared" si="57"/>
        <v>43784</v>
      </c>
      <c r="BG9" s="59">
        <f t="shared" si="58"/>
        <v>43784</v>
      </c>
      <c r="BI9" s="41">
        <f t="shared" si="59"/>
        <v>43787</v>
      </c>
      <c r="BK9" s="59">
        <f t="shared" si="60"/>
        <v>43788</v>
      </c>
      <c r="BM9" s="41">
        <f t="shared" si="61"/>
        <v>43788</v>
      </c>
      <c r="BO9" s="42">
        <f t="shared" si="62"/>
        <v>43789</v>
      </c>
      <c r="BP9" s="54"/>
    </row>
    <row r="10" spans="1:70" ht="24.75" customHeight="1">
      <c r="A10" s="32" t="s">
        <v>163</v>
      </c>
      <c r="B10" s="57" t="str">
        <f>VLOOKUP(aval[[#This Row],[N° Série]],amont[],2,0)</f>
        <v>Ecope 5A</v>
      </c>
      <c r="C10" s="58">
        <f>VLOOKUP(aval[[#This Row],[N° Série]],amont[],20,0)</f>
        <v>0</v>
      </c>
      <c r="D10" s="40">
        <f>VLOOKUP(aval[[#This Row],[N° Série]],amont[],19,0)</f>
        <v>43749</v>
      </c>
      <c r="E10" s="41">
        <f t="shared" si="31"/>
        <v>43753</v>
      </c>
      <c r="G10" s="59">
        <f t="shared" si="32"/>
        <v>43754</v>
      </c>
      <c r="I10" s="41">
        <f t="shared" si="33"/>
        <v>43755</v>
      </c>
      <c r="K10" s="59">
        <f t="shared" si="34"/>
        <v>43756</v>
      </c>
      <c r="M10" s="41">
        <f t="shared" si="35"/>
        <v>43756</v>
      </c>
      <c r="O10" s="59">
        <f t="shared" si="36"/>
        <v>43760</v>
      </c>
      <c r="Q10" s="41">
        <f t="shared" si="37"/>
        <v>43761</v>
      </c>
      <c r="S10" s="59">
        <f t="shared" si="38"/>
        <v>43762</v>
      </c>
      <c r="U10" s="41">
        <f t="shared" si="39"/>
        <v>43763</v>
      </c>
      <c r="W10" s="59">
        <f t="shared" si="40"/>
        <v>43763</v>
      </c>
      <c r="Y10" s="41">
        <f t="shared" si="41"/>
        <v>43766</v>
      </c>
      <c r="AA10" s="59">
        <f t="shared" si="42"/>
        <v>43766</v>
      </c>
      <c r="AC10" s="41">
        <f t="shared" si="43"/>
        <v>43767</v>
      </c>
      <c r="AE10" s="59">
        <f t="shared" si="44"/>
        <v>43767</v>
      </c>
      <c r="AG10" s="41">
        <f t="shared" si="45"/>
        <v>43768</v>
      </c>
      <c r="AI10" s="59">
        <f t="shared" si="46"/>
        <v>43768</v>
      </c>
      <c r="AK10" s="41">
        <f t="shared" si="47"/>
        <v>43769</v>
      </c>
      <c r="AM10" s="59">
        <f t="shared" si="48"/>
        <v>43773</v>
      </c>
      <c r="AO10" s="41">
        <f t="shared" si="49"/>
        <v>43774</v>
      </c>
      <c r="AQ10" s="59">
        <f t="shared" si="50"/>
        <v>43774</v>
      </c>
      <c r="AS10" s="41">
        <f t="shared" si="51"/>
        <v>43775</v>
      </c>
      <c r="AU10" s="42">
        <f t="shared" si="52"/>
        <v>43781</v>
      </c>
      <c r="AW10" s="41">
        <f t="shared" si="53"/>
        <v>43781</v>
      </c>
      <c r="AY10" s="59">
        <f t="shared" si="54"/>
        <v>43782</v>
      </c>
      <c r="BA10" s="41">
        <f t="shared" si="55"/>
        <v>43783</v>
      </c>
      <c r="BC10" s="59">
        <f t="shared" si="56"/>
        <v>43783</v>
      </c>
      <c r="BE10" s="41">
        <f t="shared" si="57"/>
        <v>43784</v>
      </c>
      <c r="BG10" s="59">
        <f t="shared" si="58"/>
        <v>43784</v>
      </c>
      <c r="BI10" s="41">
        <f t="shared" si="59"/>
        <v>43787</v>
      </c>
      <c r="BK10" s="59">
        <f t="shared" si="60"/>
        <v>43788</v>
      </c>
      <c r="BM10" s="41">
        <f t="shared" si="61"/>
        <v>43788</v>
      </c>
      <c r="BO10" s="42">
        <f t="shared" si="62"/>
        <v>43789</v>
      </c>
      <c r="BP10" s="54"/>
    </row>
    <row r="11" spans="1:70" ht="24.75" customHeight="1">
      <c r="A11" s="32" t="s">
        <v>164</v>
      </c>
      <c r="B11" s="57" t="str">
        <f>VLOOKUP(aval[[#This Row],[N° Série]],amont[],2,0)</f>
        <v>Ecope 5A</v>
      </c>
      <c r="C11" s="58">
        <f>VLOOKUP(aval[[#This Row],[N° Série]],amont[],20,0)</f>
        <v>0</v>
      </c>
      <c r="D11" s="40">
        <f>VLOOKUP(aval[[#This Row],[N° Série]],amont[],19,0)</f>
        <v>43752</v>
      </c>
      <c r="E11" s="41">
        <f t="shared" si="31"/>
        <v>43754</v>
      </c>
      <c r="G11" s="59">
        <f t="shared" si="32"/>
        <v>43755</v>
      </c>
      <c r="I11" s="41">
        <f t="shared" si="33"/>
        <v>43756</v>
      </c>
      <c r="K11" s="59">
        <f t="shared" si="34"/>
        <v>43759</v>
      </c>
      <c r="M11" s="41">
        <f t="shared" si="35"/>
        <v>43759</v>
      </c>
      <c r="O11" s="59">
        <f t="shared" si="36"/>
        <v>43761</v>
      </c>
      <c r="Q11" s="41">
        <f t="shared" si="37"/>
        <v>43762</v>
      </c>
      <c r="S11" s="59">
        <f t="shared" si="38"/>
        <v>43763</v>
      </c>
      <c r="U11" s="41">
        <f t="shared" si="39"/>
        <v>43766</v>
      </c>
      <c r="W11" s="59">
        <f t="shared" si="40"/>
        <v>43766</v>
      </c>
      <c r="Y11" s="41">
        <f t="shared" si="41"/>
        <v>43767</v>
      </c>
      <c r="AA11" s="59">
        <f t="shared" si="42"/>
        <v>43767</v>
      </c>
      <c r="AC11" s="41">
        <f t="shared" si="43"/>
        <v>43768</v>
      </c>
      <c r="AE11" s="59">
        <f t="shared" si="44"/>
        <v>43768</v>
      </c>
      <c r="AG11" s="41">
        <f t="shared" si="45"/>
        <v>43769</v>
      </c>
      <c r="AI11" s="59">
        <f t="shared" si="46"/>
        <v>43769</v>
      </c>
      <c r="AK11" s="41">
        <f t="shared" si="47"/>
        <v>43773</v>
      </c>
      <c r="AM11" s="59">
        <f t="shared" si="48"/>
        <v>43774</v>
      </c>
      <c r="AO11" s="41">
        <f t="shared" si="49"/>
        <v>43775</v>
      </c>
      <c r="AQ11" s="59">
        <f t="shared" si="50"/>
        <v>43775</v>
      </c>
      <c r="AS11" s="41">
        <f t="shared" si="51"/>
        <v>43776</v>
      </c>
      <c r="AU11" s="42">
        <f t="shared" si="52"/>
        <v>43782</v>
      </c>
      <c r="AW11" s="41">
        <f t="shared" si="53"/>
        <v>43782</v>
      </c>
      <c r="AY11" s="59">
        <f t="shared" si="54"/>
        <v>43783</v>
      </c>
      <c r="BA11" s="41">
        <f t="shared" si="55"/>
        <v>43784</v>
      </c>
      <c r="BC11" s="59">
        <f t="shared" si="56"/>
        <v>43784</v>
      </c>
      <c r="BE11" s="41">
        <f t="shared" si="57"/>
        <v>43787</v>
      </c>
      <c r="BG11" s="59">
        <f t="shared" si="58"/>
        <v>43787</v>
      </c>
      <c r="BI11" s="41">
        <f t="shared" si="59"/>
        <v>43788</v>
      </c>
      <c r="BK11" s="59">
        <f t="shared" si="60"/>
        <v>43789</v>
      </c>
      <c r="BM11" s="41">
        <f t="shared" si="61"/>
        <v>43789</v>
      </c>
      <c r="BO11" s="42">
        <f t="shared" si="62"/>
        <v>43790</v>
      </c>
      <c r="BP11" s="54"/>
    </row>
    <row r="12" spans="1:70" ht="24.75" customHeight="1">
      <c r="A12" s="32" t="s">
        <v>167</v>
      </c>
      <c r="B12" s="57" t="str">
        <f>VLOOKUP(aval[[#This Row],[N° Série]],amont[],2,0)</f>
        <v>Ecope 5A</v>
      </c>
      <c r="C12" s="58">
        <f>VLOOKUP(aval[[#This Row],[N° Série]],amont[],20,0)</f>
        <v>0</v>
      </c>
      <c r="D12" s="40">
        <f>VLOOKUP(aval[[#This Row],[N° Série]],amont[],19,0)</f>
        <v>43753</v>
      </c>
      <c r="E12" s="41">
        <f t="shared" si="31"/>
        <v>43755</v>
      </c>
      <c r="G12" s="59">
        <f t="shared" si="32"/>
        <v>43756</v>
      </c>
      <c r="I12" s="41">
        <f t="shared" si="33"/>
        <v>43759</v>
      </c>
      <c r="K12" s="59">
        <f t="shared" si="34"/>
        <v>43760</v>
      </c>
      <c r="M12" s="41">
        <f t="shared" si="35"/>
        <v>43760</v>
      </c>
      <c r="O12" s="59">
        <f t="shared" si="36"/>
        <v>43762</v>
      </c>
      <c r="Q12" s="41">
        <f t="shared" si="37"/>
        <v>43763</v>
      </c>
      <c r="S12" s="59">
        <f t="shared" si="38"/>
        <v>43766</v>
      </c>
      <c r="U12" s="41">
        <f t="shared" si="39"/>
        <v>43767</v>
      </c>
      <c r="W12" s="59">
        <f t="shared" si="40"/>
        <v>43767</v>
      </c>
      <c r="Y12" s="41">
        <f t="shared" si="41"/>
        <v>43768</v>
      </c>
      <c r="AA12" s="59">
        <f t="shared" si="42"/>
        <v>43768</v>
      </c>
      <c r="AC12" s="41">
        <f t="shared" si="43"/>
        <v>43769</v>
      </c>
      <c r="AE12" s="59">
        <f t="shared" si="44"/>
        <v>43769</v>
      </c>
      <c r="AG12" s="41">
        <f t="shared" si="45"/>
        <v>43773</v>
      </c>
      <c r="AI12" s="59">
        <f t="shared" si="46"/>
        <v>43773</v>
      </c>
      <c r="AK12" s="41">
        <f t="shared" si="47"/>
        <v>43774</v>
      </c>
      <c r="AM12" s="59">
        <f t="shared" si="48"/>
        <v>43775</v>
      </c>
      <c r="AO12" s="41">
        <f t="shared" si="49"/>
        <v>43776</v>
      </c>
      <c r="AQ12" s="59">
        <f t="shared" si="50"/>
        <v>43776</v>
      </c>
      <c r="AS12" s="41">
        <f t="shared" si="51"/>
        <v>43777</v>
      </c>
      <c r="AU12" s="42">
        <f t="shared" si="52"/>
        <v>43783</v>
      </c>
      <c r="AW12" s="41">
        <f t="shared" si="53"/>
        <v>43783</v>
      </c>
      <c r="AY12" s="59">
        <f t="shared" si="54"/>
        <v>43784</v>
      </c>
      <c r="BA12" s="41">
        <f t="shared" si="55"/>
        <v>43787</v>
      </c>
      <c r="BC12" s="59">
        <f t="shared" si="56"/>
        <v>43787</v>
      </c>
      <c r="BE12" s="41">
        <f t="shared" si="57"/>
        <v>43788</v>
      </c>
      <c r="BG12" s="59">
        <f t="shared" si="58"/>
        <v>43788</v>
      </c>
      <c r="BI12" s="41">
        <f t="shared" si="59"/>
        <v>43789</v>
      </c>
      <c r="BK12" s="59">
        <f t="shared" si="60"/>
        <v>43790</v>
      </c>
      <c r="BM12" s="41">
        <f t="shared" si="61"/>
        <v>43790</v>
      </c>
      <c r="BO12" s="42">
        <f t="shared" si="62"/>
        <v>43791</v>
      </c>
      <c r="BP12" s="54"/>
    </row>
    <row r="13" spans="1:70" ht="24.75" customHeight="1">
      <c r="A13" s="32" t="s">
        <v>170</v>
      </c>
      <c r="B13" s="57" t="str">
        <f>VLOOKUP(aval[[#This Row],[N° Série]],amont[],2,0)</f>
        <v>Ecope 5A</v>
      </c>
      <c r="C13" s="58">
        <f>VLOOKUP(aval[[#This Row],[N° Série]],amont[],20,0)</f>
        <v>0</v>
      </c>
      <c r="D13" s="40">
        <f>VLOOKUP(aval[[#This Row],[N° Série]],amont[],19,0)</f>
        <v>43753</v>
      </c>
      <c r="E13" s="41">
        <f t="shared" si="31"/>
        <v>43755</v>
      </c>
      <c r="G13" s="59">
        <f t="shared" si="32"/>
        <v>43756</v>
      </c>
      <c r="I13" s="41">
        <f t="shared" si="33"/>
        <v>43759</v>
      </c>
      <c r="K13" s="59">
        <f t="shared" si="34"/>
        <v>43760</v>
      </c>
      <c r="M13" s="41">
        <f t="shared" si="35"/>
        <v>43760</v>
      </c>
      <c r="O13" s="59">
        <f t="shared" si="36"/>
        <v>43762</v>
      </c>
      <c r="Q13" s="41">
        <f t="shared" si="37"/>
        <v>43763</v>
      </c>
      <c r="S13" s="59">
        <f t="shared" si="38"/>
        <v>43766</v>
      </c>
      <c r="U13" s="41">
        <f t="shared" si="39"/>
        <v>43767</v>
      </c>
      <c r="W13" s="59">
        <f t="shared" si="40"/>
        <v>43767</v>
      </c>
      <c r="Y13" s="41">
        <f t="shared" si="41"/>
        <v>43768</v>
      </c>
      <c r="AA13" s="59">
        <f t="shared" si="42"/>
        <v>43768</v>
      </c>
      <c r="AC13" s="41">
        <f t="shared" si="43"/>
        <v>43769</v>
      </c>
      <c r="AE13" s="59">
        <f t="shared" si="44"/>
        <v>43769</v>
      </c>
      <c r="AG13" s="41">
        <f t="shared" si="45"/>
        <v>43773</v>
      </c>
      <c r="AI13" s="59">
        <f t="shared" si="46"/>
        <v>43773</v>
      </c>
      <c r="AK13" s="41">
        <f t="shared" si="47"/>
        <v>43774</v>
      </c>
      <c r="AM13" s="59">
        <f t="shared" si="48"/>
        <v>43775</v>
      </c>
      <c r="AO13" s="41">
        <f t="shared" si="49"/>
        <v>43776</v>
      </c>
      <c r="AQ13" s="59">
        <f t="shared" si="50"/>
        <v>43776</v>
      </c>
      <c r="AS13" s="41">
        <f t="shared" si="51"/>
        <v>43777</v>
      </c>
      <c r="AU13" s="42">
        <f t="shared" si="52"/>
        <v>43783</v>
      </c>
      <c r="AW13" s="41">
        <f t="shared" si="53"/>
        <v>43783</v>
      </c>
      <c r="AY13" s="59">
        <f t="shared" si="54"/>
        <v>43784</v>
      </c>
      <c r="BA13" s="41">
        <f t="shared" si="55"/>
        <v>43787</v>
      </c>
      <c r="BC13" s="59">
        <f t="shared" si="56"/>
        <v>43787</v>
      </c>
      <c r="BE13" s="41">
        <f t="shared" si="57"/>
        <v>43788</v>
      </c>
      <c r="BG13" s="59">
        <f t="shared" si="58"/>
        <v>43788</v>
      </c>
      <c r="BI13" s="41">
        <f t="shared" si="59"/>
        <v>43789</v>
      </c>
      <c r="BK13" s="59">
        <f t="shared" si="60"/>
        <v>43790</v>
      </c>
      <c r="BM13" s="41">
        <f t="shared" si="61"/>
        <v>43790</v>
      </c>
      <c r="BO13" s="42">
        <f t="shared" si="62"/>
        <v>43791</v>
      </c>
      <c r="BP13" s="54">
        <v>43732</v>
      </c>
      <c r="BQ13" s="51" t="s">
        <v>64</v>
      </c>
      <c r="BR13" s="51" t="s">
        <v>94</v>
      </c>
    </row>
    <row r="14" spans="1:70" ht="24.75" customHeight="1">
      <c r="A14" s="32" t="s">
        <v>171</v>
      </c>
      <c r="B14" s="57" t="str">
        <f>VLOOKUP(aval[[#This Row],[N° Série]],amont[],2,0)</f>
        <v>Ecope 5A</v>
      </c>
      <c r="C14" s="58">
        <f>VLOOKUP(aval[[#This Row],[N° Série]],amont[],20,0)</f>
        <v>0</v>
      </c>
      <c r="D14" s="40">
        <f>VLOOKUP(aval[[#This Row],[N° Série]],amont[],19,0)</f>
        <v>43753</v>
      </c>
      <c r="E14" s="41">
        <f t="shared" si="31"/>
        <v>43755</v>
      </c>
      <c r="G14" s="59">
        <f t="shared" si="32"/>
        <v>43756</v>
      </c>
      <c r="I14" s="41">
        <f t="shared" si="33"/>
        <v>43759</v>
      </c>
      <c r="K14" s="59">
        <f t="shared" si="34"/>
        <v>43760</v>
      </c>
      <c r="M14" s="41">
        <f t="shared" si="35"/>
        <v>43760</v>
      </c>
      <c r="O14" s="59">
        <f t="shared" si="36"/>
        <v>43762</v>
      </c>
      <c r="Q14" s="41">
        <f t="shared" si="37"/>
        <v>43763</v>
      </c>
      <c r="S14" s="59">
        <f t="shared" si="38"/>
        <v>43766</v>
      </c>
      <c r="U14" s="41">
        <f t="shared" si="39"/>
        <v>43767</v>
      </c>
      <c r="W14" s="59">
        <f t="shared" si="40"/>
        <v>43767</v>
      </c>
      <c r="Y14" s="41">
        <f t="shared" si="41"/>
        <v>43768</v>
      </c>
      <c r="AA14" s="59">
        <f t="shared" si="42"/>
        <v>43768</v>
      </c>
      <c r="AC14" s="41">
        <f t="shared" si="43"/>
        <v>43769</v>
      </c>
      <c r="AE14" s="59">
        <f t="shared" si="44"/>
        <v>43769</v>
      </c>
      <c r="AG14" s="41">
        <f t="shared" si="45"/>
        <v>43773</v>
      </c>
      <c r="AI14" s="59">
        <f t="shared" si="46"/>
        <v>43773</v>
      </c>
      <c r="AK14" s="41">
        <f t="shared" si="47"/>
        <v>43774</v>
      </c>
      <c r="AM14" s="59">
        <f t="shared" si="48"/>
        <v>43775</v>
      </c>
      <c r="AO14" s="41">
        <f t="shared" si="49"/>
        <v>43776</v>
      </c>
      <c r="AQ14" s="59">
        <f t="shared" si="50"/>
        <v>43776</v>
      </c>
      <c r="AS14" s="41">
        <f t="shared" si="51"/>
        <v>43777</v>
      </c>
      <c r="AU14" s="42">
        <f t="shared" si="52"/>
        <v>43783</v>
      </c>
      <c r="AW14" s="41">
        <f t="shared" si="53"/>
        <v>43783</v>
      </c>
      <c r="AY14" s="59">
        <f t="shared" si="54"/>
        <v>43784</v>
      </c>
      <c r="BA14" s="41">
        <f t="shared" si="55"/>
        <v>43787</v>
      </c>
      <c r="BC14" s="59">
        <f t="shared" si="56"/>
        <v>43787</v>
      </c>
      <c r="BE14" s="41">
        <f t="shared" si="57"/>
        <v>43788</v>
      </c>
      <c r="BG14" s="59">
        <f t="shared" si="58"/>
        <v>43788</v>
      </c>
      <c r="BI14" s="41">
        <f t="shared" si="59"/>
        <v>43789</v>
      </c>
      <c r="BK14" s="59">
        <f t="shared" si="60"/>
        <v>43790</v>
      </c>
      <c r="BM14" s="41">
        <f t="shared" si="61"/>
        <v>43790</v>
      </c>
      <c r="BO14" s="42">
        <f t="shared" si="62"/>
        <v>43791</v>
      </c>
      <c r="BP14" s="54"/>
    </row>
    <row r="15" spans="1:70" ht="24.75" customHeight="1">
      <c r="A15" s="32" t="s">
        <v>174</v>
      </c>
      <c r="B15" s="57" t="str">
        <f>VLOOKUP(aval[[#This Row],[N° Série]],amont[],2,0)</f>
        <v>Ecope 5A</v>
      </c>
      <c r="C15" s="58">
        <f>VLOOKUP(aval[[#This Row],[N° Série]],amont[],20,0)</f>
        <v>0</v>
      </c>
      <c r="D15" s="40">
        <f>VLOOKUP(aval[[#This Row],[N° Série]],amont[],19,0)</f>
        <v>43753</v>
      </c>
      <c r="E15" s="41">
        <f t="shared" si="31"/>
        <v>43755</v>
      </c>
      <c r="G15" s="59">
        <f t="shared" si="32"/>
        <v>43756</v>
      </c>
      <c r="I15" s="41">
        <f t="shared" si="33"/>
        <v>43759</v>
      </c>
      <c r="K15" s="59">
        <f t="shared" si="34"/>
        <v>43760</v>
      </c>
      <c r="M15" s="41">
        <f t="shared" si="35"/>
        <v>43760</v>
      </c>
      <c r="O15" s="59">
        <f t="shared" si="36"/>
        <v>43762</v>
      </c>
      <c r="Q15" s="41">
        <f t="shared" si="37"/>
        <v>43763</v>
      </c>
      <c r="S15" s="59">
        <f t="shared" si="38"/>
        <v>43766</v>
      </c>
      <c r="U15" s="41">
        <f t="shared" si="39"/>
        <v>43767</v>
      </c>
      <c r="W15" s="59">
        <f t="shared" si="40"/>
        <v>43767</v>
      </c>
      <c r="Y15" s="41">
        <f t="shared" si="41"/>
        <v>43768</v>
      </c>
      <c r="AA15" s="59">
        <f t="shared" si="42"/>
        <v>43768</v>
      </c>
      <c r="AC15" s="41">
        <f t="shared" si="43"/>
        <v>43769</v>
      </c>
      <c r="AE15" s="59">
        <f t="shared" si="44"/>
        <v>43769</v>
      </c>
      <c r="AG15" s="41">
        <f t="shared" si="45"/>
        <v>43773</v>
      </c>
      <c r="AI15" s="59">
        <f t="shared" si="46"/>
        <v>43773</v>
      </c>
      <c r="AK15" s="41">
        <f t="shared" si="47"/>
        <v>43774</v>
      </c>
      <c r="AM15" s="59">
        <f t="shared" si="48"/>
        <v>43775</v>
      </c>
      <c r="AO15" s="41">
        <f t="shared" si="49"/>
        <v>43776</v>
      </c>
      <c r="AQ15" s="59">
        <f t="shared" si="50"/>
        <v>43776</v>
      </c>
      <c r="AS15" s="41">
        <f t="shared" si="51"/>
        <v>43777</v>
      </c>
      <c r="AU15" s="42">
        <f t="shared" si="52"/>
        <v>43783</v>
      </c>
      <c r="AW15" s="41">
        <f t="shared" si="53"/>
        <v>43783</v>
      </c>
      <c r="AY15" s="59">
        <f t="shared" si="54"/>
        <v>43784</v>
      </c>
      <c r="BA15" s="41">
        <f t="shared" si="55"/>
        <v>43787</v>
      </c>
      <c r="BC15" s="59">
        <f t="shared" si="56"/>
        <v>43787</v>
      </c>
      <c r="BE15" s="41">
        <f t="shared" si="57"/>
        <v>43788</v>
      </c>
      <c r="BG15" s="59">
        <f t="shared" si="58"/>
        <v>43788</v>
      </c>
      <c r="BI15" s="41">
        <f t="shared" si="59"/>
        <v>43789</v>
      </c>
      <c r="BK15" s="59">
        <f t="shared" si="60"/>
        <v>43790</v>
      </c>
      <c r="BM15" s="41">
        <f t="shared" si="61"/>
        <v>43790</v>
      </c>
      <c r="BO15" s="42">
        <f t="shared" si="62"/>
        <v>43791</v>
      </c>
      <c r="BP15" s="54"/>
    </row>
    <row r="16" spans="1:70" ht="24.75" customHeight="1">
      <c r="A16" s="32" t="s">
        <v>168</v>
      </c>
      <c r="B16" s="57" t="str">
        <f>VLOOKUP(aval[[#This Row],[N° Série]],amont[],2,0)</f>
        <v>Ecope 5A</v>
      </c>
      <c r="C16" s="58">
        <f>VLOOKUP(aval[[#This Row],[N° Série]],amont[],20,0)</f>
        <v>0</v>
      </c>
      <c r="D16" s="40">
        <f>VLOOKUP(aval[[#This Row],[N° Série]],amont[],19,0)</f>
        <v>43753</v>
      </c>
      <c r="E16" s="41">
        <f t="shared" si="31"/>
        <v>43755</v>
      </c>
      <c r="G16" s="59">
        <f t="shared" si="32"/>
        <v>43756</v>
      </c>
      <c r="I16" s="41">
        <f t="shared" si="33"/>
        <v>43759</v>
      </c>
      <c r="K16" s="59">
        <f t="shared" si="34"/>
        <v>43760</v>
      </c>
      <c r="M16" s="41">
        <f t="shared" si="35"/>
        <v>43760</v>
      </c>
      <c r="O16" s="59">
        <f t="shared" si="36"/>
        <v>43762</v>
      </c>
      <c r="Q16" s="41">
        <f t="shared" si="37"/>
        <v>43763</v>
      </c>
      <c r="S16" s="59">
        <f t="shared" si="38"/>
        <v>43766</v>
      </c>
      <c r="U16" s="41">
        <f t="shared" si="39"/>
        <v>43767</v>
      </c>
      <c r="W16" s="59">
        <f t="shared" si="40"/>
        <v>43767</v>
      </c>
      <c r="Y16" s="41">
        <f t="shared" si="41"/>
        <v>43768</v>
      </c>
      <c r="AA16" s="59">
        <f t="shared" si="42"/>
        <v>43768</v>
      </c>
      <c r="AC16" s="41">
        <f t="shared" si="43"/>
        <v>43769</v>
      </c>
      <c r="AE16" s="59">
        <f t="shared" si="44"/>
        <v>43769</v>
      </c>
      <c r="AG16" s="41">
        <f t="shared" si="45"/>
        <v>43773</v>
      </c>
      <c r="AI16" s="59">
        <f t="shared" si="46"/>
        <v>43773</v>
      </c>
      <c r="AK16" s="41">
        <f t="shared" si="47"/>
        <v>43774</v>
      </c>
      <c r="AM16" s="59">
        <f t="shared" si="48"/>
        <v>43775</v>
      </c>
      <c r="AO16" s="41">
        <f t="shared" si="49"/>
        <v>43776</v>
      </c>
      <c r="AQ16" s="59">
        <f t="shared" si="50"/>
        <v>43776</v>
      </c>
      <c r="AS16" s="41">
        <f t="shared" si="51"/>
        <v>43777</v>
      </c>
      <c r="AU16" s="42">
        <f t="shared" si="52"/>
        <v>43783</v>
      </c>
      <c r="AW16" s="41">
        <f t="shared" si="53"/>
        <v>43783</v>
      </c>
      <c r="AY16" s="59">
        <f t="shared" si="54"/>
        <v>43784</v>
      </c>
      <c r="BA16" s="41">
        <f t="shared" si="55"/>
        <v>43787</v>
      </c>
      <c r="BC16" s="59">
        <f t="shared" si="56"/>
        <v>43787</v>
      </c>
      <c r="BE16" s="41">
        <f t="shared" si="57"/>
        <v>43788</v>
      </c>
      <c r="BG16" s="59">
        <f t="shared" si="58"/>
        <v>43788</v>
      </c>
      <c r="BI16" s="41">
        <f t="shared" si="59"/>
        <v>43789</v>
      </c>
      <c r="BK16" s="59">
        <f t="shared" si="60"/>
        <v>43790</v>
      </c>
      <c r="BM16" s="41">
        <f t="shared" si="61"/>
        <v>43790</v>
      </c>
      <c r="BO16" s="42">
        <f t="shared" si="62"/>
        <v>43791</v>
      </c>
      <c r="BP16" s="54"/>
    </row>
    <row r="17" spans="1:68" ht="24.75" customHeight="1">
      <c r="A17" s="32" t="s">
        <v>178</v>
      </c>
      <c r="B17" s="57" t="str">
        <f>VLOOKUP(aval[[#This Row],[N° Série]],amont[],2,0)</f>
        <v>Ecope 5A</v>
      </c>
      <c r="C17" s="58">
        <f>VLOOKUP(aval[[#This Row],[N° Série]],amont[],20,0)</f>
        <v>0</v>
      </c>
      <c r="D17" s="40">
        <f>VLOOKUP(aval[[#This Row],[N° Série]],amont[],19,0)</f>
        <v>43753</v>
      </c>
      <c r="E17" s="41">
        <f t="shared" si="31"/>
        <v>43755</v>
      </c>
      <c r="G17" s="59">
        <f t="shared" si="32"/>
        <v>43756</v>
      </c>
      <c r="I17" s="41">
        <f t="shared" si="33"/>
        <v>43759</v>
      </c>
      <c r="K17" s="59">
        <f t="shared" si="34"/>
        <v>43760</v>
      </c>
      <c r="M17" s="41">
        <f t="shared" si="35"/>
        <v>43760</v>
      </c>
      <c r="O17" s="59">
        <f t="shared" si="36"/>
        <v>43762</v>
      </c>
      <c r="Q17" s="41">
        <f t="shared" si="37"/>
        <v>43763</v>
      </c>
      <c r="S17" s="59">
        <f t="shared" si="38"/>
        <v>43766</v>
      </c>
      <c r="U17" s="41">
        <f t="shared" si="39"/>
        <v>43767</v>
      </c>
      <c r="W17" s="59">
        <f t="shared" si="40"/>
        <v>43767</v>
      </c>
      <c r="Y17" s="41">
        <f t="shared" si="41"/>
        <v>43768</v>
      </c>
      <c r="AA17" s="59">
        <f t="shared" si="42"/>
        <v>43768</v>
      </c>
      <c r="AC17" s="41">
        <f t="shared" si="43"/>
        <v>43769</v>
      </c>
      <c r="AE17" s="59">
        <f t="shared" si="44"/>
        <v>43769</v>
      </c>
      <c r="AG17" s="41">
        <f t="shared" si="45"/>
        <v>43773</v>
      </c>
      <c r="AI17" s="59">
        <f t="shared" si="46"/>
        <v>43773</v>
      </c>
      <c r="AK17" s="41">
        <f t="shared" si="47"/>
        <v>43774</v>
      </c>
      <c r="AM17" s="59">
        <f t="shared" si="48"/>
        <v>43775</v>
      </c>
      <c r="AO17" s="41">
        <f t="shared" si="49"/>
        <v>43776</v>
      </c>
      <c r="AQ17" s="59">
        <f t="shared" si="50"/>
        <v>43776</v>
      </c>
      <c r="AS17" s="41">
        <f t="shared" si="51"/>
        <v>43777</v>
      </c>
      <c r="AU17" s="42">
        <f t="shared" si="52"/>
        <v>43783</v>
      </c>
      <c r="AW17" s="41">
        <f t="shared" si="53"/>
        <v>43783</v>
      </c>
      <c r="AY17" s="59">
        <f t="shared" si="54"/>
        <v>43784</v>
      </c>
      <c r="BA17" s="41">
        <f t="shared" si="55"/>
        <v>43787</v>
      </c>
      <c r="BC17" s="59">
        <f t="shared" si="56"/>
        <v>43787</v>
      </c>
      <c r="BE17" s="41">
        <f t="shared" si="57"/>
        <v>43788</v>
      </c>
      <c r="BG17" s="59">
        <f t="shared" si="58"/>
        <v>43788</v>
      </c>
      <c r="BI17" s="41">
        <f t="shared" si="59"/>
        <v>43789</v>
      </c>
      <c r="BK17" s="59">
        <f t="shared" si="60"/>
        <v>43790</v>
      </c>
      <c r="BM17" s="41">
        <f t="shared" si="61"/>
        <v>43790</v>
      </c>
      <c r="BO17" s="42">
        <f t="shared" si="62"/>
        <v>43791</v>
      </c>
      <c r="BP17" s="54"/>
    </row>
    <row r="18" spans="1:68" ht="24.75" customHeight="1">
      <c r="A18" s="32" t="s">
        <v>185</v>
      </c>
      <c r="B18" s="57" t="str">
        <f>VLOOKUP(aval[[#This Row],[N° Série]],amont[],2,0)</f>
        <v>Ecope 5A</v>
      </c>
      <c r="C18" s="58">
        <f>VLOOKUP(aval[[#This Row],[N° Série]],amont[],20,0)</f>
        <v>0</v>
      </c>
      <c r="D18" s="40">
        <f>VLOOKUP(aval[[#This Row],[N° Série]],amont[],19,0)</f>
        <v>43754</v>
      </c>
      <c r="E18" s="41">
        <f t="shared" si="31"/>
        <v>43756</v>
      </c>
      <c r="G18" s="59">
        <f t="shared" si="32"/>
        <v>43759</v>
      </c>
      <c r="I18" s="41">
        <f t="shared" si="33"/>
        <v>43760</v>
      </c>
      <c r="K18" s="59">
        <f t="shared" si="34"/>
        <v>43761</v>
      </c>
      <c r="M18" s="41">
        <f t="shared" si="35"/>
        <v>43761</v>
      </c>
      <c r="O18" s="59">
        <f t="shared" si="36"/>
        <v>43763</v>
      </c>
      <c r="Q18" s="41">
        <f t="shared" si="37"/>
        <v>43766</v>
      </c>
      <c r="S18" s="59">
        <f t="shared" si="38"/>
        <v>43767</v>
      </c>
      <c r="U18" s="41">
        <f t="shared" si="39"/>
        <v>43768</v>
      </c>
      <c r="W18" s="59">
        <f t="shared" si="40"/>
        <v>43768</v>
      </c>
      <c r="Y18" s="41">
        <f t="shared" si="41"/>
        <v>43769</v>
      </c>
      <c r="AA18" s="59">
        <f t="shared" si="42"/>
        <v>43769</v>
      </c>
      <c r="AC18" s="41">
        <f t="shared" si="43"/>
        <v>43773</v>
      </c>
      <c r="AE18" s="59">
        <f t="shared" si="44"/>
        <v>43773</v>
      </c>
      <c r="AG18" s="41">
        <f t="shared" si="45"/>
        <v>43774</v>
      </c>
      <c r="AI18" s="59">
        <f t="shared" si="46"/>
        <v>43774</v>
      </c>
      <c r="AK18" s="41">
        <f t="shared" si="47"/>
        <v>43775</v>
      </c>
      <c r="AM18" s="59">
        <f t="shared" si="48"/>
        <v>43776</v>
      </c>
      <c r="AO18" s="41">
        <f t="shared" si="49"/>
        <v>43777</v>
      </c>
      <c r="AQ18" s="59">
        <f t="shared" si="50"/>
        <v>43777</v>
      </c>
      <c r="AS18" s="41">
        <f t="shared" si="51"/>
        <v>43781</v>
      </c>
      <c r="AU18" s="42">
        <f t="shared" si="52"/>
        <v>43784</v>
      </c>
      <c r="AW18" s="41">
        <f t="shared" si="53"/>
        <v>43784</v>
      </c>
      <c r="AY18" s="59">
        <f t="shared" si="54"/>
        <v>43787</v>
      </c>
      <c r="BA18" s="41">
        <f t="shared" si="55"/>
        <v>43788</v>
      </c>
      <c r="BC18" s="59">
        <f t="shared" si="56"/>
        <v>43788</v>
      </c>
      <c r="BE18" s="41">
        <f t="shared" si="57"/>
        <v>43789</v>
      </c>
      <c r="BG18" s="59">
        <f t="shared" si="58"/>
        <v>43789</v>
      </c>
      <c r="BI18" s="41">
        <f t="shared" si="59"/>
        <v>43790</v>
      </c>
      <c r="BK18" s="59">
        <f t="shared" si="60"/>
        <v>43791</v>
      </c>
      <c r="BM18" s="41">
        <f t="shared" si="61"/>
        <v>43791</v>
      </c>
      <c r="BO18" s="42">
        <f t="shared" si="62"/>
        <v>43794</v>
      </c>
      <c r="BP18" s="54"/>
    </row>
    <row r="19" spans="1:68" ht="24.75" customHeight="1">
      <c r="A19" s="32" t="s">
        <v>182</v>
      </c>
      <c r="B19" s="57" t="str">
        <f>VLOOKUP(aval[[#This Row],[N° Série]],amont[],2,0)</f>
        <v>Ecope 5A</v>
      </c>
      <c r="C19" s="58">
        <f>VLOOKUP(aval[[#This Row],[N° Série]],amont[],20,0)</f>
        <v>0</v>
      </c>
      <c r="D19" s="40">
        <f>VLOOKUP(aval[[#This Row],[N° Série]],amont[],19,0)</f>
        <v>43754</v>
      </c>
      <c r="E19" s="41">
        <f t="shared" si="31"/>
        <v>43756</v>
      </c>
      <c r="G19" s="59">
        <f t="shared" si="32"/>
        <v>43759</v>
      </c>
      <c r="I19" s="41">
        <f t="shared" si="33"/>
        <v>43760</v>
      </c>
      <c r="K19" s="59">
        <f t="shared" si="34"/>
        <v>43761</v>
      </c>
      <c r="M19" s="41">
        <f t="shared" si="35"/>
        <v>43761</v>
      </c>
      <c r="O19" s="59">
        <f t="shared" si="36"/>
        <v>43763</v>
      </c>
      <c r="Q19" s="41">
        <f t="shared" si="37"/>
        <v>43766</v>
      </c>
      <c r="S19" s="59">
        <f t="shared" si="38"/>
        <v>43767</v>
      </c>
      <c r="U19" s="41">
        <f t="shared" si="39"/>
        <v>43768</v>
      </c>
      <c r="W19" s="59">
        <f t="shared" si="40"/>
        <v>43768</v>
      </c>
      <c r="Y19" s="41">
        <f t="shared" si="41"/>
        <v>43769</v>
      </c>
      <c r="AA19" s="59">
        <f t="shared" si="42"/>
        <v>43769</v>
      </c>
      <c r="AC19" s="41">
        <f t="shared" si="43"/>
        <v>43773</v>
      </c>
      <c r="AE19" s="59">
        <f t="shared" si="44"/>
        <v>43773</v>
      </c>
      <c r="AG19" s="41">
        <f t="shared" si="45"/>
        <v>43774</v>
      </c>
      <c r="AI19" s="59">
        <f t="shared" si="46"/>
        <v>43774</v>
      </c>
      <c r="AK19" s="41">
        <f t="shared" si="47"/>
        <v>43775</v>
      </c>
      <c r="AM19" s="59">
        <f t="shared" si="48"/>
        <v>43776</v>
      </c>
      <c r="AO19" s="41">
        <f t="shared" si="49"/>
        <v>43777</v>
      </c>
      <c r="AQ19" s="59">
        <f t="shared" si="50"/>
        <v>43777</v>
      </c>
      <c r="AS19" s="41">
        <f t="shared" si="51"/>
        <v>43781</v>
      </c>
      <c r="AU19" s="42">
        <f t="shared" si="52"/>
        <v>43784</v>
      </c>
      <c r="AW19" s="41">
        <f t="shared" si="53"/>
        <v>43784</v>
      </c>
      <c r="AY19" s="59">
        <f t="shared" si="54"/>
        <v>43787</v>
      </c>
      <c r="BA19" s="41">
        <f t="shared" si="55"/>
        <v>43788</v>
      </c>
      <c r="BC19" s="59">
        <f t="shared" si="56"/>
        <v>43788</v>
      </c>
      <c r="BE19" s="41">
        <f t="shared" si="57"/>
        <v>43789</v>
      </c>
      <c r="BG19" s="59">
        <f t="shared" si="58"/>
        <v>43789</v>
      </c>
      <c r="BI19" s="41">
        <f t="shared" si="59"/>
        <v>43790</v>
      </c>
      <c r="BK19" s="59">
        <f t="shared" si="60"/>
        <v>43791</v>
      </c>
      <c r="BM19" s="41">
        <f t="shared" si="61"/>
        <v>43791</v>
      </c>
      <c r="BO19" s="42">
        <f t="shared" si="62"/>
        <v>43794</v>
      </c>
      <c r="BP19" s="54"/>
    </row>
    <row r="20" spans="1:68" ht="24.75" customHeight="1">
      <c r="A20" s="32" t="s">
        <v>188</v>
      </c>
      <c r="B20" s="57" t="str">
        <f>VLOOKUP(aval[[#This Row],[N° Série]],amont[],2,0)</f>
        <v>Ecope 5A</v>
      </c>
      <c r="C20" s="58">
        <f>VLOOKUP(aval[[#This Row],[N° Série]],amont[],20,0)</f>
        <v>0</v>
      </c>
      <c r="D20" s="40">
        <f>VLOOKUP(aval[[#This Row],[N° Série]],amont[],19,0)</f>
        <v>43754</v>
      </c>
      <c r="E20" s="41">
        <f t="shared" si="31"/>
        <v>43756</v>
      </c>
      <c r="G20" s="59">
        <f t="shared" si="32"/>
        <v>43759</v>
      </c>
      <c r="I20" s="41">
        <f t="shared" si="33"/>
        <v>43760</v>
      </c>
      <c r="K20" s="59">
        <f t="shared" si="34"/>
        <v>43761</v>
      </c>
      <c r="M20" s="41">
        <f t="shared" si="35"/>
        <v>43761</v>
      </c>
      <c r="O20" s="59">
        <f t="shared" si="36"/>
        <v>43763</v>
      </c>
      <c r="Q20" s="41">
        <f t="shared" si="37"/>
        <v>43766</v>
      </c>
      <c r="S20" s="59">
        <f t="shared" si="38"/>
        <v>43767</v>
      </c>
      <c r="U20" s="41">
        <f t="shared" si="39"/>
        <v>43768</v>
      </c>
      <c r="W20" s="59">
        <f t="shared" si="40"/>
        <v>43768</v>
      </c>
      <c r="Y20" s="41">
        <f t="shared" si="41"/>
        <v>43769</v>
      </c>
      <c r="AA20" s="59">
        <f t="shared" si="42"/>
        <v>43769</v>
      </c>
      <c r="AC20" s="41">
        <f t="shared" si="43"/>
        <v>43773</v>
      </c>
      <c r="AE20" s="59">
        <f t="shared" si="44"/>
        <v>43773</v>
      </c>
      <c r="AG20" s="41">
        <f t="shared" si="45"/>
        <v>43774</v>
      </c>
      <c r="AI20" s="59">
        <f t="shared" si="46"/>
        <v>43774</v>
      </c>
      <c r="AK20" s="41">
        <f t="shared" si="47"/>
        <v>43775</v>
      </c>
      <c r="AM20" s="59">
        <f t="shared" si="48"/>
        <v>43776</v>
      </c>
      <c r="AO20" s="41">
        <f t="shared" si="49"/>
        <v>43777</v>
      </c>
      <c r="AQ20" s="59">
        <f t="shared" si="50"/>
        <v>43777</v>
      </c>
      <c r="AS20" s="41">
        <f t="shared" si="51"/>
        <v>43781</v>
      </c>
      <c r="AU20" s="42">
        <f t="shared" si="52"/>
        <v>43784</v>
      </c>
      <c r="AW20" s="41">
        <f t="shared" si="53"/>
        <v>43784</v>
      </c>
      <c r="AY20" s="59">
        <f t="shared" si="54"/>
        <v>43787</v>
      </c>
      <c r="BA20" s="41">
        <f t="shared" si="55"/>
        <v>43788</v>
      </c>
      <c r="BC20" s="59">
        <f t="shared" si="56"/>
        <v>43788</v>
      </c>
      <c r="BE20" s="41">
        <f t="shared" si="57"/>
        <v>43789</v>
      </c>
      <c r="BG20" s="59">
        <f t="shared" si="58"/>
        <v>43789</v>
      </c>
      <c r="BI20" s="41">
        <f t="shared" si="59"/>
        <v>43790</v>
      </c>
      <c r="BK20" s="59">
        <f t="shared" si="60"/>
        <v>43791</v>
      </c>
      <c r="BM20" s="41">
        <f t="shared" si="61"/>
        <v>43791</v>
      </c>
      <c r="BO20" s="42">
        <f t="shared" si="62"/>
        <v>43794</v>
      </c>
      <c r="BP20" s="54"/>
    </row>
    <row r="21" spans="1:68" ht="24.75" customHeight="1">
      <c r="A21" s="32" t="s">
        <v>190</v>
      </c>
      <c r="B21" s="57" t="str">
        <f>VLOOKUP(aval[[#This Row],[N° Série]],amont[],2,0)</f>
        <v>Ecope 5A</v>
      </c>
      <c r="C21" s="58">
        <f>VLOOKUP(aval[[#This Row],[N° Série]],amont[],20,0)</f>
        <v>0</v>
      </c>
      <c r="D21" s="40">
        <f>VLOOKUP(aval[[#This Row],[N° Série]],amont[],19,0)</f>
        <v>43754</v>
      </c>
      <c r="E21" s="41">
        <f t="shared" si="31"/>
        <v>43756</v>
      </c>
      <c r="G21" s="59">
        <f t="shared" si="32"/>
        <v>43759</v>
      </c>
      <c r="I21" s="41">
        <f t="shared" si="33"/>
        <v>43760</v>
      </c>
      <c r="K21" s="59">
        <f t="shared" si="34"/>
        <v>43761</v>
      </c>
      <c r="M21" s="41">
        <f t="shared" si="35"/>
        <v>43761</v>
      </c>
      <c r="O21" s="59">
        <f t="shared" si="36"/>
        <v>43763</v>
      </c>
      <c r="Q21" s="41">
        <f t="shared" si="37"/>
        <v>43766</v>
      </c>
      <c r="S21" s="59">
        <f t="shared" si="38"/>
        <v>43767</v>
      </c>
      <c r="U21" s="41">
        <f t="shared" si="39"/>
        <v>43768</v>
      </c>
      <c r="W21" s="59">
        <f t="shared" si="40"/>
        <v>43768</v>
      </c>
      <c r="Y21" s="41">
        <f t="shared" si="41"/>
        <v>43769</v>
      </c>
      <c r="AA21" s="59">
        <f t="shared" si="42"/>
        <v>43769</v>
      </c>
      <c r="AC21" s="41">
        <f t="shared" si="43"/>
        <v>43773</v>
      </c>
      <c r="AE21" s="59">
        <f t="shared" si="44"/>
        <v>43773</v>
      </c>
      <c r="AG21" s="41">
        <f t="shared" si="45"/>
        <v>43774</v>
      </c>
      <c r="AI21" s="59">
        <f t="shared" si="46"/>
        <v>43774</v>
      </c>
      <c r="AK21" s="41">
        <f t="shared" si="47"/>
        <v>43775</v>
      </c>
      <c r="AM21" s="59">
        <f t="shared" si="48"/>
        <v>43776</v>
      </c>
      <c r="AO21" s="41">
        <f t="shared" si="49"/>
        <v>43777</v>
      </c>
      <c r="AQ21" s="59">
        <f t="shared" si="50"/>
        <v>43777</v>
      </c>
      <c r="AS21" s="41">
        <f t="shared" si="51"/>
        <v>43781</v>
      </c>
      <c r="AU21" s="42">
        <f t="shared" si="52"/>
        <v>43784</v>
      </c>
      <c r="AW21" s="41">
        <f t="shared" si="53"/>
        <v>43784</v>
      </c>
      <c r="AY21" s="59">
        <f t="shared" si="54"/>
        <v>43787</v>
      </c>
      <c r="BA21" s="41">
        <f t="shared" si="55"/>
        <v>43788</v>
      </c>
      <c r="BC21" s="59">
        <f t="shared" si="56"/>
        <v>43788</v>
      </c>
      <c r="BE21" s="41">
        <f t="shared" si="57"/>
        <v>43789</v>
      </c>
      <c r="BG21" s="59">
        <f t="shared" si="58"/>
        <v>43789</v>
      </c>
      <c r="BI21" s="41">
        <f t="shared" si="59"/>
        <v>43790</v>
      </c>
      <c r="BK21" s="59">
        <f t="shared" si="60"/>
        <v>43791</v>
      </c>
      <c r="BM21" s="41">
        <f t="shared" si="61"/>
        <v>43791</v>
      </c>
      <c r="BO21" s="42">
        <f t="shared" si="62"/>
        <v>43794</v>
      </c>
      <c r="BP21" s="54"/>
    </row>
    <row r="22" spans="1:68" ht="24.75" customHeight="1">
      <c r="A22" s="32" t="s">
        <v>184</v>
      </c>
      <c r="B22" s="57" t="str">
        <f>VLOOKUP(aval[[#This Row],[N° Série]],amont[],2,0)</f>
        <v>Ecope 5A</v>
      </c>
      <c r="C22" s="58">
        <f>VLOOKUP(aval[[#This Row],[N° Série]],amont[],20,0)</f>
        <v>0</v>
      </c>
      <c r="D22" s="40">
        <f>VLOOKUP(aval[[#This Row],[N° Série]],amont[],19,0)</f>
        <v>43754</v>
      </c>
      <c r="E22" s="41">
        <f t="shared" si="31"/>
        <v>43756</v>
      </c>
      <c r="G22" s="59">
        <f t="shared" si="32"/>
        <v>43759</v>
      </c>
      <c r="I22" s="41">
        <f t="shared" si="33"/>
        <v>43760</v>
      </c>
      <c r="K22" s="59">
        <f t="shared" si="34"/>
        <v>43761</v>
      </c>
      <c r="M22" s="41">
        <f t="shared" si="35"/>
        <v>43761</v>
      </c>
      <c r="O22" s="59">
        <f t="shared" si="36"/>
        <v>43763</v>
      </c>
      <c r="Q22" s="41">
        <f t="shared" si="37"/>
        <v>43766</v>
      </c>
      <c r="S22" s="59">
        <f t="shared" si="38"/>
        <v>43767</v>
      </c>
      <c r="U22" s="41">
        <f t="shared" si="39"/>
        <v>43768</v>
      </c>
      <c r="W22" s="59">
        <f t="shared" si="40"/>
        <v>43768</v>
      </c>
      <c r="Y22" s="41">
        <f t="shared" si="41"/>
        <v>43769</v>
      </c>
      <c r="AA22" s="59">
        <f t="shared" si="42"/>
        <v>43769</v>
      </c>
      <c r="AC22" s="41">
        <f t="shared" si="43"/>
        <v>43773</v>
      </c>
      <c r="AE22" s="59">
        <f t="shared" si="44"/>
        <v>43773</v>
      </c>
      <c r="AG22" s="41">
        <f t="shared" si="45"/>
        <v>43774</v>
      </c>
      <c r="AI22" s="59">
        <f t="shared" si="46"/>
        <v>43774</v>
      </c>
      <c r="AK22" s="41">
        <f t="shared" si="47"/>
        <v>43775</v>
      </c>
      <c r="AM22" s="59">
        <f t="shared" si="48"/>
        <v>43776</v>
      </c>
      <c r="AO22" s="41">
        <f t="shared" si="49"/>
        <v>43777</v>
      </c>
      <c r="AQ22" s="59">
        <f t="shared" si="50"/>
        <v>43777</v>
      </c>
      <c r="AS22" s="41">
        <f t="shared" si="51"/>
        <v>43781</v>
      </c>
      <c r="AU22" s="42">
        <f t="shared" si="52"/>
        <v>43784</v>
      </c>
      <c r="AW22" s="41">
        <f t="shared" si="53"/>
        <v>43784</v>
      </c>
      <c r="AY22" s="59">
        <f t="shared" si="54"/>
        <v>43787</v>
      </c>
      <c r="BA22" s="41">
        <f t="shared" si="55"/>
        <v>43788</v>
      </c>
      <c r="BC22" s="59">
        <f t="shared" si="56"/>
        <v>43788</v>
      </c>
      <c r="BE22" s="41">
        <f t="shared" si="57"/>
        <v>43789</v>
      </c>
      <c r="BG22" s="59">
        <f t="shared" si="58"/>
        <v>43789</v>
      </c>
      <c r="BI22" s="41">
        <f t="shared" si="59"/>
        <v>43790</v>
      </c>
      <c r="BK22" s="59">
        <f t="shared" si="60"/>
        <v>43791</v>
      </c>
      <c r="BM22" s="41">
        <f t="shared" si="61"/>
        <v>43791</v>
      </c>
      <c r="BO22" s="42">
        <f t="shared" si="62"/>
        <v>43794</v>
      </c>
      <c r="BP22" s="54"/>
    </row>
    <row r="23" spans="1:68" ht="24.75" customHeight="1">
      <c r="A23" s="32" t="s">
        <v>187</v>
      </c>
      <c r="B23" s="57" t="str">
        <f>VLOOKUP(aval[[#This Row],[N° Série]],amont[],2,0)</f>
        <v>Ecope 5A</v>
      </c>
      <c r="C23" s="58">
        <f>VLOOKUP(aval[[#This Row],[N° Série]],amont[],20,0)</f>
        <v>0</v>
      </c>
      <c r="D23" s="40">
        <f>VLOOKUP(aval[[#This Row],[N° Série]],amont[],19,0)</f>
        <v>43754</v>
      </c>
      <c r="E23" s="41">
        <f t="shared" si="31"/>
        <v>43756</v>
      </c>
      <c r="G23" s="59">
        <f t="shared" si="32"/>
        <v>43759</v>
      </c>
      <c r="I23" s="41">
        <f t="shared" si="33"/>
        <v>43760</v>
      </c>
      <c r="K23" s="59">
        <f t="shared" si="34"/>
        <v>43761</v>
      </c>
      <c r="M23" s="41">
        <f t="shared" si="35"/>
        <v>43761</v>
      </c>
      <c r="O23" s="59">
        <f t="shared" si="36"/>
        <v>43763</v>
      </c>
      <c r="Q23" s="41">
        <f t="shared" si="37"/>
        <v>43766</v>
      </c>
      <c r="S23" s="59">
        <f t="shared" si="38"/>
        <v>43767</v>
      </c>
      <c r="U23" s="41">
        <f t="shared" si="39"/>
        <v>43768</v>
      </c>
      <c r="W23" s="59">
        <f t="shared" si="40"/>
        <v>43768</v>
      </c>
      <c r="Y23" s="41">
        <f t="shared" si="41"/>
        <v>43769</v>
      </c>
      <c r="AA23" s="59">
        <f t="shared" si="42"/>
        <v>43769</v>
      </c>
      <c r="AC23" s="41">
        <f t="shared" si="43"/>
        <v>43773</v>
      </c>
      <c r="AE23" s="59">
        <f t="shared" si="44"/>
        <v>43773</v>
      </c>
      <c r="AG23" s="41">
        <f t="shared" si="45"/>
        <v>43774</v>
      </c>
      <c r="AI23" s="59">
        <f t="shared" si="46"/>
        <v>43774</v>
      </c>
      <c r="AK23" s="41">
        <f t="shared" si="47"/>
        <v>43775</v>
      </c>
      <c r="AM23" s="59">
        <f t="shared" si="48"/>
        <v>43776</v>
      </c>
      <c r="AO23" s="41">
        <f t="shared" si="49"/>
        <v>43777</v>
      </c>
      <c r="AQ23" s="59">
        <f t="shared" si="50"/>
        <v>43777</v>
      </c>
      <c r="AS23" s="41">
        <f t="shared" si="51"/>
        <v>43781</v>
      </c>
      <c r="AU23" s="42">
        <f t="shared" si="52"/>
        <v>43784</v>
      </c>
      <c r="AW23" s="41">
        <f t="shared" si="53"/>
        <v>43784</v>
      </c>
      <c r="AY23" s="59">
        <f t="shared" si="54"/>
        <v>43787</v>
      </c>
      <c r="BA23" s="41">
        <f t="shared" si="55"/>
        <v>43788</v>
      </c>
      <c r="BC23" s="59">
        <f t="shared" si="56"/>
        <v>43788</v>
      </c>
      <c r="BE23" s="41">
        <f t="shared" si="57"/>
        <v>43789</v>
      </c>
      <c r="BG23" s="59">
        <f t="shared" si="58"/>
        <v>43789</v>
      </c>
      <c r="BI23" s="41">
        <f t="shared" si="59"/>
        <v>43790</v>
      </c>
      <c r="BK23" s="59">
        <f t="shared" si="60"/>
        <v>43791</v>
      </c>
      <c r="BM23" s="41">
        <f t="shared" si="61"/>
        <v>43791</v>
      </c>
      <c r="BO23" s="42">
        <f t="shared" si="62"/>
        <v>43794</v>
      </c>
      <c r="BP23" s="54"/>
    </row>
    <row r="24" spans="1:68" ht="24.75" customHeight="1">
      <c r="A24" s="32" t="s">
        <v>195</v>
      </c>
      <c r="B24" s="57" t="str">
        <f>VLOOKUP(aval[[#This Row],[N° Série]],amont[],2,0)</f>
        <v>Ecope 5A</v>
      </c>
      <c r="C24" s="58">
        <f>VLOOKUP(aval[[#This Row],[N° Série]],amont[],20,0)</f>
        <v>0</v>
      </c>
      <c r="D24" s="40">
        <f>VLOOKUP(aval[[#This Row],[N° Série]],amont[],19,0)</f>
        <v>43755</v>
      </c>
      <c r="E24" s="41">
        <f t="shared" si="31"/>
        <v>43759</v>
      </c>
      <c r="G24" s="59">
        <f t="shared" si="32"/>
        <v>43760</v>
      </c>
      <c r="I24" s="41">
        <f t="shared" si="33"/>
        <v>43761</v>
      </c>
      <c r="K24" s="59">
        <f t="shared" si="34"/>
        <v>43762</v>
      </c>
      <c r="M24" s="41">
        <f t="shared" si="35"/>
        <v>43762</v>
      </c>
      <c r="O24" s="59">
        <f t="shared" si="36"/>
        <v>43766</v>
      </c>
      <c r="Q24" s="41">
        <f t="shared" si="37"/>
        <v>43767</v>
      </c>
      <c r="S24" s="59">
        <f t="shared" si="38"/>
        <v>43768</v>
      </c>
      <c r="U24" s="41">
        <f t="shared" si="39"/>
        <v>43769</v>
      </c>
      <c r="W24" s="59">
        <f t="shared" si="40"/>
        <v>43769</v>
      </c>
      <c r="Y24" s="41">
        <f t="shared" si="41"/>
        <v>43773</v>
      </c>
      <c r="AA24" s="59">
        <f t="shared" si="42"/>
        <v>43773</v>
      </c>
      <c r="AC24" s="41">
        <f t="shared" si="43"/>
        <v>43774</v>
      </c>
      <c r="AE24" s="59">
        <f t="shared" si="44"/>
        <v>43774</v>
      </c>
      <c r="AG24" s="41">
        <f t="shared" si="45"/>
        <v>43775</v>
      </c>
      <c r="AI24" s="59">
        <f t="shared" si="46"/>
        <v>43775</v>
      </c>
      <c r="AK24" s="41">
        <f t="shared" si="47"/>
        <v>43776</v>
      </c>
      <c r="AM24" s="59">
        <f t="shared" si="48"/>
        <v>43777</v>
      </c>
      <c r="AO24" s="41">
        <f t="shared" si="49"/>
        <v>43781</v>
      </c>
      <c r="AQ24" s="59">
        <f t="shared" si="50"/>
        <v>43781</v>
      </c>
      <c r="AS24" s="41">
        <f t="shared" si="51"/>
        <v>43782</v>
      </c>
      <c r="AU24" s="42">
        <f t="shared" si="52"/>
        <v>43787</v>
      </c>
      <c r="AW24" s="41">
        <f t="shared" si="53"/>
        <v>43787</v>
      </c>
      <c r="AY24" s="59">
        <f t="shared" si="54"/>
        <v>43788</v>
      </c>
      <c r="BA24" s="41">
        <f t="shared" si="55"/>
        <v>43789</v>
      </c>
      <c r="BC24" s="59">
        <f t="shared" si="56"/>
        <v>43789</v>
      </c>
      <c r="BE24" s="41">
        <f t="shared" si="57"/>
        <v>43790</v>
      </c>
      <c r="BG24" s="59">
        <f t="shared" si="58"/>
        <v>43790</v>
      </c>
      <c r="BI24" s="41">
        <f t="shared" si="59"/>
        <v>43791</v>
      </c>
      <c r="BK24" s="59">
        <f t="shared" si="60"/>
        <v>43794</v>
      </c>
      <c r="BM24" s="41">
        <f t="shared" si="61"/>
        <v>43794</v>
      </c>
      <c r="BO24" s="42">
        <f t="shared" si="62"/>
        <v>43795</v>
      </c>
      <c r="BP24" s="54"/>
    </row>
    <row r="25" spans="1:68" ht="24.75" customHeight="1">
      <c r="A25" s="32" t="s">
        <v>194</v>
      </c>
      <c r="B25" s="57" t="str">
        <f>VLOOKUP(aval[[#This Row],[N° Série]],amont[],2,0)</f>
        <v>Ecope 5A</v>
      </c>
      <c r="C25" s="58">
        <f>VLOOKUP(aval[[#This Row],[N° Série]],amont[],20,0)</f>
        <v>0</v>
      </c>
      <c r="D25" s="40">
        <f>VLOOKUP(aval[[#This Row],[N° Série]],amont[],19,0)</f>
        <v>43755</v>
      </c>
      <c r="E25" s="41">
        <f t="shared" si="31"/>
        <v>43759</v>
      </c>
      <c r="G25" s="59">
        <f t="shared" si="32"/>
        <v>43760</v>
      </c>
      <c r="I25" s="41">
        <f t="shared" si="33"/>
        <v>43761</v>
      </c>
      <c r="K25" s="59">
        <f t="shared" si="34"/>
        <v>43762</v>
      </c>
      <c r="M25" s="41">
        <f t="shared" si="35"/>
        <v>43762</v>
      </c>
      <c r="O25" s="59">
        <f t="shared" si="36"/>
        <v>43766</v>
      </c>
      <c r="Q25" s="41">
        <f t="shared" si="37"/>
        <v>43767</v>
      </c>
      <c r="S25" s="59">
        <f t="shared" si="38"/>
        <v>43768</v>
      </c>
      <c r="U25" s="41">
        <f t="shared" si="39"/>
        <v>43769</v>
      </c>
      <c r="W25" s="59">
        <f t="shared" si="40"/>
        <v>43769</v>
      </c>
      <c r="Y25" s="41">
        <f t="shared" si="41"/>
        <v>43773</v>
      </c>
      <c r="AA25" s="59">
        <f t="shared" si="42"/>
        <v>43773</v>
      </c>
      <c r="AC25" s="41">
        <f t="shared" si="43"/>
        <v>43774</v>
      </c>
      <c r="AE25" s="59">
        <f t="shared" si="44"/>
        <v>43774</v>
      </c>
      <c r="AG25" s="41">
        <f t="shared" si="45"/>
        <v>43775</v>
      </c>
      <c r="AI25" s="59">
        <f t="shared" si="46"/>
        <v>43775</v>
      </c>
      <c r="AK25" s="41">
        <f t="shared" si="47"/>
        <v>43776</v>
      </c>
      <c r="AM25" s="59">
        <f t="shared" si="48"/>
        <v>43777</v>
      </c>
      <c r="AO25" s="41">
        <f t="shared" si="49"/>
        <v>43781</v>
      </c>
      <c r="AQ25" s="59">
        <f t="shared" si="50"/>
        <v>43781</v>
      </c>
      <c r="AS25" s="41">
        <f t="shared" si="51"/>
        <v>43782</v>
      </c>
      <c r="AU25" s="42">
        <f t="shared" si="52"/>
        <v>43787</v>
      </c>
      <c r="AW25" s="41">
        <f t="shared" si="53"/>
        <v>43787</v>
      </c>
      <c r="AY25" s="59">
        <f t="shared" si="54"/>
        <v>43788</v>
      </c>
      <c r="BA25" s="41">
        <f t="shared" si="55"/>
        <v>43789</v>
      </c>
      <c r="BC25" s="59">
        <f t="shared" si="56"/>
        <v>43789</v>
      </c>
      <c r="BE25" s="41">
        <f t="shared" si="57"/>
        <v>43790</v>
      </c>
      <c r="BG25" s="59">
        <f t="shared" si="58"/>
        <v>43790</v>
      </c>
      <c r="BI25" s="41">
        <f t="shared" si="59"/>
        <v>43791</v>
      </c>
      <c r="BK25" s="59">
        <f t="shared" si="60"/>
        <v>43794</v>
      </c>
      <c r="BM25" s="41">
        <f t="shared" si="61"/>
        <v>43794</v>
      </c>
      <c r="BO25" s="42">
        <f t="shared" si="62"/>
        <v>43795</v>
      </c>
      <c r="BP25" s="54"/>
    </row>
    <row r="26" spans="1:68" ht="24.75" customHeight="1">
      <c r="A26" s="32" t="s">
        <v>200</v>
      </c>
      <c r="B26" s="57" t="str">
        <f>VLOOKUP(aval[[#This Row],[N° Série]],amont[],2,0)</f>
        <v>Ecope 5A</v>
      </c>
      <c r="C26" s="58">
        <f>VLOOKUP(aval[[#This Row],[N° Série]],amont[],20,0)</f>
        <v>0</v>
      </c>
      <c r="D26" s="40">
        <f>VLOOKUP(aval[[#This Row],[N° Série]],amont[],19,0)</f>
        <v>43755</v>
      </c>
      <c r="E26" s="41">
        <f t="shared" si="31"/>
        <v>43759</v>
      </c>
      <c r="G26" s="59">
        <f t="shared" si="32"/>
        <v>43760</v>
      </c>
      <c r="I26" s="41">
        <f t="shared" si="33"/>
        <v>43761</v>
      </c>
      <c r="K26" s="59">
        <f t="shared" si="34"/>
        <v>43762</v>
      </c>
      <c r="M26" s="41">
        <f t="shared" si="35"/>
        <v>43762</v>
      </c>
      <c r="O26" s="59">
        <f t="shared" si="36"/>
        <v>43766</v>
      </c>
      <c r="Q26" s="41">
        <f t="shared" si="37"/>
        <v>43767</v>
      </c>
      <c r="S26" s="59">
        <f t="shared" si="38"/>
        <v>43768</v>
      </c>
      <c r="U26" s="41">
        <f t="shared" si="39"/>
        <v>43769</v>
      </c>
      <c r="W26" s="59">
        <f t="shared" si="40"/>
        <v>43769</v>
      </c>
      <c r="Y26" s="41">
        <f t="shared" si="41"/>
        <v>43773</v>
      </c>
      <c r="AA26" s="59">
        <f t="shared" si="42"/>
        <v>43773</v>
      </c>
      <c r="AC26" s="41">
        <f t="shared" si="43"/>
        <v>43774</v>
      </c>
      <c r="AE26" s="59">
        <f t="shared" si="44"/>
        <v>43774</v>
      </c>
      <c r="AG26" s="41">
        <f t="shared" si="45"/>
        <v>43775</v>
      </c>
      <c r="AI26" s="59">
        <f t="shared" si="46"/>
        <v>43775</v>
      </c>
      <c r="AK26" s="41">
        <f t="shared" si="47"/>
        <v>43776</v>
      </c>
      <c r="AM26" s="59">
        <f t="shared" si="48"/>
        <v>43777</v>
      </c>
      <c r="AO26" s="41">
        <f t="shared" si="49"/>
        <v>43781</v>
      </c>
      <c r="AQ26" s="59">
        <f t="shared" si="50"/>
        <v>43781</v>
      </c>
      <c r="AS26" s="41">
        <f t="shared" si="51"/>
        <v>43782</v>
      </c>
      <c r="AU26" s="42">
        <f t="shared" si="52"/>
        <v>43787</v>
      </c>
      <c r="AW26" s="41">
        <f t="shared" si="53"/>
        <v>43787</v>
      </c>
      <c r="AY26" s="59">
        <f t="shared" si="54"/>
        <v>43788</v>
      </c>
      <c r="BA26" s="41">
        <f t="shared" si="55"/>
        <v>43789</v>
      </c>
      <c r="BC26" s="59">
        <f t="shared" si="56"/>
        <v>43789</v>
      </c>
      <c r="BE26" s="41">
        <f t="shared" si="57"/>
        <v>43790</v>
      </c>
      <c r="BG26" s="59">
        <f t="shared" si="58"/>
        <v>43790</v>
      </c>
      <c r="BI26" s="41">
        <f t="shared" si="59"/>
        <v>43791</v>
      </c>
      <c r="BK26" s="59">
        <f t="shared" si="60"/>
        <v>43794</v>
      </c>
      <c r="BM26" s="41">
        <f t="shared" si="61"/>
        <v>43794</v>
      </c>
      <c r="BO26" s="42">
        <f t="shared" si="62"/>
        <v>43795</v>
      </c>
      <c r="BP26" s="54"/>
    </row>
    <row r="27" spans="1:68" ht="24.75" customHeight="1">
      <c r="A27" s="32" t="s">
        <v>191</v>
      </c>
      <c r="B27" s="57" t="str">
        <f>VLOOKUP(aval[[#This Row],[N° Série]],amont[],2,0)</f>
        <v>Ecope 5A</v>
      </c>
      <c r="C27" s="58">
        <f>VLOOKUP(aval[[#This Row],[N° Série]],amont[],20,0)</f>
        <v>0</v>
      </c>
      <c r="D27" s="40">
        <f>VLOOKUP(aval[[#This Row],[N° Série]],amont[],19,0)</f>
        <v>43755</v>
      </c>
      <c r="E27" s="41">
        <f t="shared" si="31"/>
        <v>43759</v>
      </c>
      <c r="G27" s="59">
        <f t="shared" si="32"/>
        <v>43760</v>
      </c>
      <c r="I27" s="41">
        <f t="shared" si="33"/>
        <v>43761</v>
      </c>
      <c r="K27" s="59">
        <f t="shared" si="34"/>
        <v>43762</v>
      </c>
      <c r="M27" s="41">
        <f t="shared" si="35"/>
        <v>43762</v>
      </c>
      <c r="O27" s="59">
        <f t="shared" si="36"/>
        <v>43766</v>
      </c>
      <c r="Q27" s="41">
        <f t="shared" si="37"/>
        <v>43767</v>
      </c>
      <c r="S27" s="59">
        <f t="shared" si="38"/>
        <v>43768</v>
      </c>
      <c r="U27" s="41">
        <f t="shared" si="39"/>
        <v>43769</v>
      </c>
      <c r="W27" s="59">
        <f t="shared" si="40"/>
        <v>43769</v>
      </c>
      <c r="Y27" s="41">
        <f t="shared" si="41"/>
        <v>43773</v>
      </c>
      <c r="AA27" s="59">
        <f t="shared" si="42"/>
        <v>43773</v>
      </c>
      <c r="AC27" s="41">
        <f t="shared" si="43"/>
        <v>43774</v>
      </c>
      <c r="AE27" s="59">
        <f t="shared" si="44"/>
        <v>43774</v>
      </c>
      <c r="AG27" s="41">
        <f t="shared" si="45"/>
        <v>43775</v>
      </c>
      <c r="AI27" s="59">
        <f t="shared" si="46"/>
        <v>43775</v>
      </c>
      <c r="AK27" s="41">
        <f t="shared" si="47"/>
        <v>43776</v>
      </c>
      <c r="AM27" s="59">
        <f t="shared" si="48"/>
        <v>43777</v>
      </c>
      <c r="AO27" s="41">
        <f t="shared" si="49"/>
        <v>43781</v>
      </c>
      <c r="AQ27" s="59">
        <f t="shared" si="50"/>
        <v>43781</v>
      </c>
      <c r="AS27" s="41">
        <f t="shared" si="51"/>
        <v>43782</v>
      </c>
      <c r="AU27" s="42">
        <f t="shared" si="52"/>
        <v>43787</v>
      </c>
      <c r="AW27" s="41">
        <f t="shared" si="53"/>
        <v>43787</v>
      </c>
      <c r="AY27" s="59">
        <f t="shared" si="54"/>
        <v>43788</v>
      </c>
      <c r="BA27" s="41">
        <f t="shared" si="55"/>
        <v>43789</v>
      </c>
      <c r="BC27" s="59">
        <f t="shared" si="56"/>
        <v>43789</v>
      </c>
      <c r="BE27" s="41">
        <f t="shared" si="57"/>
        <v>43790</v>
      </c>
      <c r="BG27" s="59">
        <f t="shared" si="58"/>
        <v>43790</v>
      </c>
      <c r="BI27" s="41">
        <f t="shared" si="59"/>
        <v>43791</v>
      </c>
      <c r="BK27" s="59">
        <f t="shared" si="60"/>
        <v>43794</v>
      </c>
      <c r="BM27" s="41">
        <f t="shared" si="61"/>
        <v>43794</v>
      </c>
      <c r="BO27" s="42">
        <f t="shared" si="62"/>
        <v>43795</v>
      </c>
      <c r="BP27" s="54"/>
    </row>
    <row r="28" spans="1:68" ht="24.75" customHeight="1">
      <c r="A28" s="32" t="s">
        <v>161</v>
      </c>
      <c r="B28" s="57" t="str">
        <f>VLOOKUP(aval[[#This Row],[N° Série]],amont[],2,0)</f>
        <v>Ecope 4A</v>
      </c>
      <c r="C28" s="58">
        <f>VLOOKUP(aval[[#This Row],[N° Série]],amont[],20,0)</f>
        <v>0</v>
      </c>
      <c r="D28" s="40">
        <f>VLOOKUP(aval[[#This Row],[N° Série]],amont[],19,0)</f>
        <v>43749</v>
      </c>
      <c r="E28" s="41">
        <f t="shared" si="31"/>
        <v>43753</v>
      </c>
      <c r="G28" s="59">
        <f t="shared" si="32"/>
        <v>43754</v>
      </c>
      <c r="I28" s="41">
        <f t="shared" si="33"/>
        <v>43755</v>
      </c>
      <c r="K28" s="59">
        <f t="shared" si="34"/>
        <v>43756</v>
      </c>
      <c r="M28" s="41">
        <f t="shared" si="35"/>
        <v>43756</v>
      </c>
      <c r="O28" s="59">
        <f t="shared" si="36"/>
        <v>43760</v>
      </c>
      <c r="Q28" s="41">
        <f t="shared" si="37"/>
        <v>43761</v>
      </c>
      <c r="S28" s="59">
        <f t="shared" si="38"/>
        <v>43762</v>
      </c>
      <c r="U28" s="41">
        <f t="shared" si="39"/>
        <v>43763</v>
      </c>
      <c r="W28" s="59">
        <f t="shared" si="40"/>
        <v>43763</v>
      </c>
      <c r="Y28" s="41">
        <f t="shared" si="41"/>
        <v>43766</v>
      </c>
      <c r="AA28" s="59">
        <f t="shared" si="42"/>
        <v>43766</v>
      </c>
      <c r="AC28" s="41">
        <f t="shared" si="43"/>
        <v>43767</v>
      </c>
      <c r="AE28" s="59">
        <f t="shared" si="44"/>
        <v>43767</v>
      </c>
      <c r="AG28" s="41">
        <f t="shared" si="45"/>
        <v>43768</v>
      </c>
      <c r="AI28" s="59">
        <f t="shared" si="46"/>
        <v>43768</v>
      </c>
      <c r="AK28" s="41">
        <f t="shared" si="47"/>
        <v>43769</v>
      </c>
      <c r="AM28" s="59">
        <f t="shared" si="48"/>
        <v>43773</v>
      </c>
      <c r="AO28" s="41">
        <f t="shared" si="49"/>
        <v>43774</v>
      </c>
      <c r="AQ28" s="59">
        <f t="shared" si="50"/>
        <v>43774</v>
      </c>
      <c r="AS28" s="41">
        <f t="shared" si="51"/>
        <v>43775</v>
      </c>
      <c r="AU28" s="42">
        <f t="shared" si="52"/>
        <v>43781</v>
      </c>
      <c r="AW28" s="41">
        <f t="shared" si="53"/>
        <v>43781</v>
      </c>
      <c r="AY28" s="59">
        <f t="shared" si="54"/>
        <v>43782</v>
      </c>
      <c r="BA28" s="41">
        <f t="shared" si="55"/>
        <v>43783</v>
      </c>
      <c r="BC28" s="59">
        <f t="shared" si="56"/>
        <v>43783</v>
      </c>
      <c r="BE28" s="41">
        <f t="shared" si="57"/>
        <v>43784</v>
      </c>
      <c r="BG28" s="59">
        <f t="shared" si="58"/>
        <v>43784</v>
      </c>
      <c r="BI28" s="41">
        <f t="shared" si="59"/>
        <v>43787</v>
      </c>
      <c r="BK28" s="59">
        <f t="shared" si="60"/>
        <v>43788</v>
      </c>
      <c r="BM28" s="41">
        <f t="shared" si="61"/>
        <v>43788</v>
      </c>
      <c r="BO28" s="42">
        <f t="shared" si="62"/>
        <v>43789</v>
      </c>
      <c r="BP28" s="54"/>
    </row>
    <row r="29" spans="1:68" ht="24.75" customHeight="1">
      <c r="A29" s="32" t="s">
        <v>166</v>
      </c>
      <c r="B29" s="57" t="str">
        <f>VLOOKUP(aval[[#This Row],[N° Série]],amont[],2,0)</f>
        <v>Ecope 4A</v>
      </c>
      <c r="C29" s="58">
        <f>VLOOKUP(aval[[#This Row],[N° Série]],amont[],20,0)</f>
        <v>0</v>
      </c>
      <c r="D29" s="40">
        <f>VLOOKUP(aval[[#This Row],[N° Série]],amont[],19,0)</f>
        <v>43752</v>
      </c>
      <c r="E29" s="41">
        <f t="shared" si="31"/>
        <v>43754</v>
      </c>
      <c r="G29" s="59">
        <f t="shared" si="32"/>
        <v>43755</v>
      </c>
      <c r="I29" s="41">
        <f t="shared" si="33"/>
        <v>43756</v>
      </c>
      <c r="K29" s="59">
        <f t="shared" si="34"/>
        <v>43759</v>
      </c>
      <c r="M29" s="41">
        <f t="shared" si="35"/>
        <v>43759</v>
      </c>
      <c r="O29" s="59">
        <f t="shared" si="36"/>
        <v>43761</v>
      </c>
      <c r="Q29" s="41">
        <f t="shared" si="37"/>
        <v>43762</v>
      </c>
      <c r="S29" s="59">
        <f t="shared" si="38"/>
        <v>43763</v>
      </c>
      <c r="U29" s="41">
        <f t="shared" si="39"/>
        <v>43766</v>
      </c>
      <c r="W29" s="59">
        <f t="shared" si="40"/>
        <v>43766</v>
      </c>
      <c r="Y29" s="41">
        <f t="shared" si="41"/>
        <v>43767</v>
      </c>
      <c r="AA29" s="59">
        <f t="shared" si="42"/>
        <v>43767</v>
      </c>
      <c r="AC29" s="41">
        <f t="shared" si="43"/>
        <v>43768</v>
      </c>
      <c r="AE29" s="59">
        <f t="shared" si="44"/>
        <v>43768</v>
      </c>
      <c r="AG29" s="41">
        <f t="shared" si="45"/>
        <v>43769</v>
      </c>
      <c r="AI29" s="59">
        <f t="shared" si="46"/>
        <v>43769</v>
      </c>
      <c r="AK29" s="41">
        <f t="shared" si="47"/>
        <v>43773</v>
      </c>
      <c r="AM29" s="59">
        <f t="shared" si="48"/>
        <v>43774</v>
      </c>
      <c r="AO29" s="41">
        <f t="shared" si="49"/>
        <v>43775</v>
      </c>
      <c r="AQ29" s="59">
        <f t="shared" si="50"/>
        <v>43775</v>
      </c>
      <c r="AS29" s="41">
        <f t="shared" si="51"/>
        <v>43776</v>
      </c>
      <c r="AU29" s="42">
        <f t="shared" si="52"/>
        <v>43782</v>
      </c>
      <c r="AW29" s="41">
        <f t="shared" si="53"/>
        <v>43782</v>
      </c>
      <c r="AY29" s="59">
        <f t="shared" si="54"/>
        <v>43783</v>
      </c>
      <c r="BA29" s="41">
        <f t="shared" si="55"/>
        <v>43784</v>
      </c>
      <c r="BC29" s="59">
        <f t="shared" si="56"/>
        <v>43784</v>
      </c>
      <c r="BE29" s="41">
        <f t="shared" si="57"/>
        <v>43787</v>
      </c>
      <c r="BG29" s="59">
        <f t="shared" si="58"/>
        <v>43787</v>
      </c>
      <c r="BI29" s="41">
        <f t="shared" si="59"/>
        <v>43788</v>
      </c>
      <c r="BK29" s="59">
        <f t="shared" si="60"/>
        <v>43789</v>
      </c>
      <c r="BM29" s="41">
        <f t="shared" si="61"/>
        <v>43789</v>
      </c>
      <c r="BO29" s="42">
        <f t="shared" si="62"/>
        <v>43790</v>
      </c>
      <c r="BP29" s="54"/>
    </row>
    <row r="30" spans="1:68" ht="24.75" customHeight="1">
      <c r="A30" s="32" t="s">
        <v>165</v>
      </c>
      <c r="B30" s="57" t="str">
        <f>VLOOKUP(aval[[#This Row],[N° Série]],amont[],2,0)</f>
        <v>Ecope 4A</v>
      </c>
      <c r="C30" s="58">
        <f>VLOOKUP(aval[[#This Row],[N° Série]],amont[],20,0)</f>
        <v>0</v>
      </c>
      <c r="D30" s="40">
        <f>VLOOKUP(aval[[#This Row],[N° Série]],amont[],19,0)</f>
        <v>43752</v>
      </c>
      <c r="E30" s="41">
        <f t="shared" si="31"/>
        <v>43754</v>
      </c>
      <c r="G30" s="59">
        <f t="shared" si="32"/>
        <v>43755</v>
      </c>
      <c r="I30" s="41">
        <f t="shared" si="33"/>
        <v>43756</v>
      </c>
      <c r="K30" s="59">
        <f t="shared" si="34"/>
        <v>43759</v>
      </c>
      <c r="M30" s="41">
        <f t="shared" si="35"/>
        <v>43759</v>
      </c>
      <c r="O30" s="59">
        <f t="shared" si="36"/>
        <v>43761</v>
      </c>
      <c r="Q30" s="41">
        <f t="shared" si="37"/>
        <v>43762</v>
      </c>
      <c r="S30" s="59">
        <f t="shared" si="38"/>
        <v>43763</v>
      </c>
      <c r="U30" s="41">
        <f t="shared" si="39"/>
        <v>43766</v>
      </c>
      <c r="W30" s="59">
        <f t="shared" si="40"/>
        <v>43766</v>
      </c>
      <c r="Y30" s="41">
        <f t="shared" si="41"/>
        <v>43767</v>
      </c>
      <c r="AA30" s="59">
        <f t="shared" si="42"/>
        <v>43767</v>
      </c>
      <c r="AC30" s="41">
        <f t="shared" si="43"/>
        <v>43768</v>
      </c>
      <c r="AE30" s="59">
        <f t="shared" si="44"/>
        <v>43768</v>
      </c>
      <c r="AG30" s="41">
        <f t="shared" si="45"/>
        <v>43769</v>
      </c>
      <c r="AI30" s="59">
        <f t="shared" si="46"/>
        <v>43769</v>
      </c>
      <c r="AK30" s="41">
        <f t="shared" si="47"/>
        <v>43773</v>
      </c>
      <c r="AM30" s="59">
        <f t="shared" si="48"/>
        <v>43774</v>
      </c>
      <c r="AO30" s="41">
        <f t="shared" si="49"/>
        <v>43775</v>
      </c>
      <c r="AQ30" s="59">
        <f t="shared" si="50"/>
        <v>43775</v>
      </c>
      <c r="AS30" s="41">
        <f t="shared" si="51"/>
        <v>43776</v>
      </c>
      <c r="AU30" s="42">
        <f t="shared" si="52"/>
        <v>43782</v>
      </c>
      <c r="AW30" s="41">
        <f t="shared" si="53"/>
        <v>43782</v>
      </c>
      <c r="AY30" s="59">
        <f t="shared" si="54"/>
        <v>43783</v>
      </c>
      <c r="BA30" s="41">
        <f t="shared" si="55"/>
        <v>43784</v>
      </c>
      <c r="BC30" s="59">
        <f t="shared" si="56"/>
        <v>43784</v>
      </c>
      <c r="BE30" s="41">
        <f t="shared" si="57"/>
        <v>43787</v>
      </c>
      <c r="BG30" s="59">
        <f t="shared" si="58"/>
        <v>43787</v>
      </c>
      <c r="BI30" s="41">
        <f t="shared" si="59"/>
        <v>43788</v>
      </c>
      <c r="BK30" s="59">
        <f t="shared" si="60"/>
        <v>43789</v>
      </c>
      <c r="BM30" s="41">
        <f t="shared" si="61"/>
        <v>43789</v>
      </c>
      <c r="BO30" s="42">
        <f t="shared" si="62"/>
        <v>43790</v>
      </c>
      <c r="BP30" s="54"/>
    </row>
    <row r="31" spans="1:68" ht="24.75" customHeight="1">
      <c r="A31" s="32" t="s">
        <v>173</v>
      </c>
      <c r="B31" s="57" t="str">
        <f>VLOOKUP(aval[[#This Row],[N° Série]],amont[],2,0)</f>
        <v>Ecope 4A</v>
      </c>
      <c r="C31" s="58">
        <f>VLOOKUP(aval[[#This Row],[N° Série]],amont[],20,0)</f>
        <v>0</v>
      </c>
      <c r="D31" s="40">
        <f>VLOOKUP(aval[[#This Row],[N° Série]],amont[],19,0)</f>
        <v>43753</v>
      </c>
      <c r="E31" s="41">
        <f t="shared" si="31"/>
        <v>43755</v>
      </c>
      <c r="G31" s="59">
        <f t="shared" si="32"/>
        <v>43756</v>
      </c>
      <c r="I31" s="41">
        <f t="shared" si="33"/>
        <v>43759</v>
      </c>
      <c r="K31" s="59">
        <f t="shared" si="34"/>
        <v>43760</v>
      </c>
      <c r="M31" s="41">
        <f t="shared" si="35"/>
        <v>43760</v>
      </c>
      <c r="O31" s="59">
        <f t="shared" si="36"/>
        <v>43762</v>
      </c>
      <c r="Q31" s="41">
        <f t="shared" si="37"/>
        <v>43763</v>
      </c>
      <c r="S31" s="59">
        <f t="shared" si="38"/>
        <v>43766</v>
      </c>
      <c r="U31" s="41">
        <f t="shared" si="39"/>
        <v>43767</v>
      </c>
      <c r="W31" s="59">
        <f t="shared" si="40"/>
        <v>43767</v>
      </c>
      <c r="Y31" s="41">
        <f t="shared" si="41"/>
        <v>43768</v>
      </c>
      <c r="AA31" s="59">
        <f t="shared" si="42"/>
        <v>43768</v>
      </c>
      <c r="AC31" s="41">
        <f t="shared" si="43"/>
        <v>43769</v>
      </c>
      <c r="AE31" s="59">
        <f t="shared" si="44"/>
        <v>43769</v>
      </c>
      <c r="AG31" s="41">
        <f t="shared" si="45"/>
        <v>43773</v>
      </c>
      <c r="AI31" s="59">
        <f t="shared" si="46"/>
        <v>43773</v>
      </c>
      <c r="AK31" s="41">
        <f t="shared" si="47"/>
        <v>43774</v>
      </c>
      <c r="AM31" s="59">
        <f t="shared" si="48"/>
        <v>43775</v>
      </c>
      <c r="AO31" s="41">
        <f t="shared" si="49"/>
        <v>43776</v>
      </c>
      <c r="AQ31" s="59">
        <f t="shared" si="50"/>
        <v>43776</v>
      </c>
      <c r="AS31" s="41">
        <f t="shared" si="51"/>
        <v>43777</v>
      </c>
      <c r="AU31" s="42">
        <f t="shared" si="52"/>
        <v>43783</v>
      </c>
      <c r="AW31" s="41">
        <f t="shared" si="53"/>
        <v>43783</v>
      </c>
      <c r="AY31" s="59">
        <f t="shared" si="54"/>
        <v>43784</v>
      </c>
      <c r="BA31" s="41">
        <f t="shared" si="55"/>
        <v>43787</v>
      </c>
      <c r="BC31" s="59">
        <f t="shared" si="56"/>
        <v>43787</v>
      </c>
      <c r="BE31" s="41">
        <f t="shared" si="57"/>
        <v>43788</v>
      </c>
      <c r="BG31" s="59">
        <f t="shared" si="58"/>
        <v>43788</v>
      </c>
      <c r="BI31" s="41">
        <f t="shared" si="59"/>
        <v>43789</v>
      </c>
      <c r="BK31" s="59">
        <f t="shared" si="60"/>
        <v>43790</v>
      </c>
      <c r="BM31" s="41">
        <f t="shared" si="61"/>
        <v>43790</v>
      </c>
      <c r="BO31" s="42">
        <f t="shared" si="62"/>
        <v>43791</v>
      </c>
      <c r="BP31" s="54"/>
    </row>
    <row r="32" spans="1:68" ht="24.75" customHeight="1">
      <c r="A32" s="32" t="s">
        <v>172</v>
      </c>
      <c r="B32" s="57" t="str">
        <f>VLOOKUP(aval[[#This Row],[N° Série]],amont[],2,0)</f>
        <v>Ecope 4A</v>
      </c>
      <c r="C32" s="58">
        <f>VLOOKUP(aval[[#This Row],[N° Série]],amont[],20,0)</f>
        <v>0</v>
      </c>
      <c r="D32" s="40">
        <f>VLOOKUP(aval[[#This Row],[N° Série]],amont[],19,0)</f>
        <v>43753</v>
      </c>
      <c r="E32" s="41">
        <f t="shared" si="31"/>
        <v>43755</v>
      </c>
      <c r="G32" s="59">
        <f t="shared" si="32"/>
        <v>43756</v>
      </c>
      <c r="I32" s="41">
        <f t="shared" si="33"/>
        <v>43759</v>
      </c>
      <c r="K32" s="59">
        <f t="shared" si="34"/>
        <v>43760</v>
      </c>
      <c r="M32" s="41">
        <f t="shared" si="35"/>
        <v>43760</v>
      </c>
      <c r="O32" s="59">
        <f t="shared" si="36"/>
        <v>43762</v>
      </c>
      <c r="Q32" s="41">
        <f t="shared" si="37"/>
        <v>43763</v>
      </c>
      <c r="S32" s="59">
        <f t="shared" si="38"/>
        <v>43766</v>
      </c>
      <c r="U32" s="41">
        <f t="shared" si="39"/>
        <v>43767</v>
      </c>
      <c r="W32" s="59">
        <f t="shared" si="40"/>
        <v>43767</v>
      </c>
      <c r="Y32" s="41">
        <f t="shared" si="41"/>
        <v>43768</v>
      </c>
      <c r="AA32" s="59">
        <f t="shared" si="42"/>
        <v>43768</v>
      </c>
      <c r="AC32" s="41">
        <f t="shared" si="43"/>
        <v>43769</v>
      </c>
      <c r="AE32" s="59">
        <f t="shared" si="44"/>
        <v>43769</v>
      </c>
      <c r="AG32" s="41">
        <f t="shared" si="45"/>
        <v>43773</v>
      </c>
      <c r="AI32" s="59">
        <f t="shared" si="46"/>
        <v>43773</v>
      </c>
      <c r="AK32" s="41">
        <f t="shared" si="47"/>
        <v>43774</v>
      </c>
      <c r="AM32" s="59">
        <f t="shared" si="48"/>
        <v>43775</v>
      </c>
      <c r="AO32" s="41">
        <f t="shared" si="49"/>
        <v>43776</v>
      </c>
      <c r="AQ32" s="59">
        <f t="shared" si="50"/>
        <v>43776</v>
      </c>
      <c r="AS32" s="41">
        <f t="shared" si="51"/>
        <v>43777</v>
      </c>
      <c r="AU32" s="42">
        <f t="shared" si="52"/>
        <v>43783</v>
      </c>
      <c r="AW32" s="41">
        <f t="shared" si="53"/>
        <v>43783</v>
      </c>
      <c r="AY32" s="59">
        <f t="shared" si="54"/>
        <v>43784</v>
      </c>
      <c r="BA32" s="41">
        <f t="shared" si="55"/>
        <v>43787</v>
      </c>
      <c r="BC32" s="59">
        <f t="shared" si="56"/>
        <v>43787</v>
      </c>
      <c r="BE32" s="41">
        <f t="shared" si="57"/>
        <v>43788</v>
      </c>
      <c r="BG32" s="59">
        <f t="shared" si="58"/>
        <v>43788</v>
      </c>
      <c r="BI32" s="41">
        <f t="shared" si="59"/>
        <v>43789</v>
      </c>
      <c r="BK32" s="59">
        <f t="shared" si="60"/>
        <v>43790</v>
      </c>
      <c r="BM32" s="41">
        <f t="shared" si="61"/>
        <v>43790</v>
      </c>
      <c r="BO32" s="42">
        <f t="shared" si="62"/>
        <v>43791</v>
      </c>
      <c r="BP32" s="54"/>
    </row>
    <row r="33" spans="1:70" ht="24.75" customHeight="1">
      <c r="A33" s="32" t="s">
        <v>177</v>
      </c>
      <c r="B33" s="57" t="str">
        <f>VLOOKUP(aval[[#This Row],[N° Série]],amont[],2,0)</f>
        <v>Ecope 4A</v>
      </c>
      <c r="C33" s="58">
        <f>VLOOKUP(aval[[#This Row],[N° Série]],amont[],20,0)</f>
        <v>0</v>
      </c>
      <c r="D33" s="40">
        <f>VLOOKUP(aval[[#This Row],[N° Série]],amont[],19,0)</f>
        <v>43753</v>
      </c>
      <c r="E33" s="41">
        <f t="shared" si="31"/>
        <v>43755</v>
      </c>
      <c r="G33" s="59">
        <f t="shared" si="32"/>
        <v>43756</v>
      </c>
      <c r="I33" s="41">
        <f t="shared" si="33"/>
        <v>43759</v>
      </c>
      <c r="K33" s="59">
        <f t="shared" si="34"/>
        <v>43760</v>
      </c>
      <c r="M33" s="41">
        <f t="shared" si="35"/>
        <v>43760</v>
      </c>
      <c r="O33" s="59">
        <f t="shared" si="36"/>
        <v>43762</v>
      </c>
      <c r="Q33" s="41">
        <f t="shared" si="37"/>
        <v>43763</v>
      </c>
      <c r="S33" s="59">
        <f t="shared" si="38"/>
        <v>43766</v>
      </c>
      <c r="U33" s="41">
        <f t="shared" si="39"/>
        <v>43767</v>
      </c>
      <c r="W33" s="59">
        <f t="shared" si="40"/>
        <v>43767</v>
      </c>
      <c r="Y33" s="41">
        <f t="shared" si="41"/>
        <v>43768</v>
      </c>
      <c r="AA33" s="59">
        <f t="shared" si="42"/>
        <v>43768</v>
      </c>
      <c r="AC33" s="41">
        <f t="shared" si="43"/>
        <v>43769</v>
      </c>
      <c r="AE33" s="59">
        <f t="shared" si="44"/>
        <v>43769</v>
      </c>
      <c r="AG33" s="41">
        <f t="shared" si="45"/>
        <v>43773</v>
      </c>
      <c r="AI33" s="59">
        <f t="shared" si="46"/>
        <v>43773</v>
      </c>
      <c r="AK33" s="41">
        <f t="shared" si="47"/>
        <v>43774</v>
      </c>
      <c r="AM33" s="59">
        <f t="shared" si="48"/>
        <v>43775</v>
      </c>
      <c r="AO33" s="41">
        <f t="shared" si="49"/>
        <v>43776</v>
      </c>
      <c r="AQ33" s="59">
        <f t="shared" si="50"/>
        <v>43776</v>
      </c>
      <c r="AS33" s="41">
        <f t="shared" si="51"/>
        <v>43777</v>
      </c>
      <c r="AU33" s="42">
        <f t="shared" si="52"/>
        <v>43783</v>
      </c>
      <c r="AW33" s="41">
        <f t="shared" si="53"/>
        <v>43783</v>
      </c>
      <c r="AY33" s="59">
        <f t="shared" si="54"/>
        <v>43784</v>
      </c>
      <c r="BA33" s="41">
        <f t="shared" si="55"/>
        <v>43787</v>
      </c>
      <c r="BC33" s="59">
        <f t="shared" si="56"/>
        <v>43787</v>
      </c>
      <c r="BE33" s="41">
        <f t="shared" si="57"/>
        <v>43788</v>
      </c>
      <c r="BG33" s="59">
        <f t="shared" si="58"/>
        <v>43788</v>
      </c>
      <c r="BI33" s="41">
        <f t="shared" si="59"/>
        <v>43789</v>
      </c>
      <c r="BK33" s="59">
        <f t="shared" si="60"/>
        <v>43790</v>
      </c>
      <c r="BM33" s="41">
        <f t="shared" si="61"/>
        <v>43790</v>
      </c>
      <c r="BO33" s="42">
        <f t="shared" si="62"/>
        <v>43791</v>
      </c>
      <c r="BP33" s="54"/>
    </row>
    <row r="34" spans="1:70" ht="24.75" customHeight="1">
      <c r="A34" s="32" t="s">
        <v>169</v>
      </c>
      <c r="B34" s="57" t="str">
        <f>VLOOKUP(aval[[#This Row],[N° Série]],amont[],2,0)</f>
        <v>Ecope 4A</v>
      </c>
      <c r="C34" s="58">
        <f>VLOOKUP(aval[[#This Row],[N° Série]],amont[],20,0)</f>
        <v>0</v>
      </c>
      <c r="D34" s="40">
        <f>VLOOKUP(aval[[#This Row],[N° Série]],amont[],19,0)</f>
        <v>43753</v>
      </c>
      <c r="E34" s="41">
        <f t="shared" si="31"/>
        <v>43755</v>
      </c>
      <c r="G34" s="59">
        <f t="shared" si="32"/>
        <v>43756</v>
      </c>
      <c r="I34" s="41">
        <f t="shared" si="33"/>
        <v>43759</v>
      </c>
      <c r="K34" s="59">
        <f t="shared" si="34"/>
        <v>43760</v>
      </c>
      <c r="M34" s="41">
        <f t="shared" si="35"/>
        <v>43760</v>
      </c>
      <c r="O34" s="59">
        <f t="shared" si="36"/>
        <v>43762</v>
      </c>
      <c r="Q34" s="41">
        <f t="shared" si="37"/>
        <v>43763</v>
      </c>
      <c r="S34" s="59">
        <f t="shared" si="38"/>
        <v>43766</v>
      </c>
      <c r="U34" s="41">
        <f t="shared" si="39"/>
        <v>43767</v>
      </c>
      <c r="W34" s="59">
        <f t="shared" si="40"/>
        <v>43767</v>
      </c>
      <c r="Y34" s="41">
        <f t="shared" si="41"/>
        <v>43768</v>
      </c>
      <c r="AA34" s="59">
        <f t="shared" si="42"/>
        <v>43768</v>
      </c>
      <c r="AC34" s="41">
        <f t="shared" si="43"/>
        <v>43769</v>
      </c>
      <c r="AE34" s="59">
        <f t="shared" si="44"/>
        <v>43769</v>
      </c>
      <c r="AG34" s="41">
        <f t="shared" si="45"/>
        <v>43773</v>
      </c>
      <c r="AI34" s="59">
        <f t="shared" si="46"/>
        <v>43773</v>
      </c>
      <c r="AK34" s="41">
        <f t="shared" si="47"/>
        <v>43774</v>
      </c>
      <c r="AM34" s="59">
        <f t="shared" si="48"/>
        <v>43775</v>
      </c>
      <c r="AO34" s="41">
        <f t="shared" si="49"/>
        <v>43776</v>
      </c>
      <c r="AQ34" s="59">
        <f t="shared" si="50"/>
        <v>43776</v>
      </c>
      <c r="AS34" s="41">
        <f t="shared" si="51"/>
        <v>43777</v>
      </c>
      <c r="AU34" s="42">
        <f t="shared" si="52"/>
        <v>43783</v>
      </c>
      <c r="AW34" s="41">
        <f t="shared" si="53"/>
        <v>43783</v>
      </c>
      <c r="AY34" s="59">
        <f t="shared" si="54"/>
        <v>43784</v>
      </c>
      <c r="BA34" s="41">
        <f t="shared" si="55"/>
        <v>43787</v>
      </c>
      <c r="BC34" s="59">
        <f t="shared" si="56"/>
        <v>43787</v>
      </c>
      <c r="BE34" s="41">
        <f t="shared" si="57"/>
        <v>43788</v>
      </c>
      <c r="BG34" s="59">
        <f t="shared" si="58"/>
        <v>43788</v>
      </c>
      <c r="BI34" s="41">
        <f t="shared" si="59"/>
        <v>43789</v>
      </c>
      <c r="BK34" s="59">
        <f t="shared" si="60"/>
        <v>43790</v>
      </c>
      <c r="BM34" s="41">
        <f t="shared" si="61"/>
        <v>43790</v>
      </c>
      <c r="BO34" s="42">
        <f t="shared" si="62"/>
        <v>43791</v>
      </c>
      <c r="BP34" s="54"/>
    </row>
    <row r="35" spans="1:70" ht="24.75" customHeight="1">
      <c r="A35" s="32" t="s">
        <v>179</v>
      </c>
      <c r="B35" s="57" t="str">
        <f>VLOOKUP(aval[[#This Row],[N° Série]],amont[],2,0)</f>
        <v>Ecope 4A</v>
      </c>
      <c r="C35" s="58">
        <f>VLOOKUP(aval[[#This Row],[N° Série]],amont[],20,0)</f>
        <v>0</v>
      </c>
      <c r="D35" s="40">
        <f>VLOOKUP(aval[[#This Row],[N° Série]],amont[],19,0)</f>
        <v>43754</v>
      </c>
      <c r="E35" s="41">
        <f t="shared" si="31"/>
        <v>43756</v>
      </c>
      <c r="G35" s="59">
        <f t="shared" si="32"/>
        <v>43759</v>
      </c>
      <c r="I35" s="41">
        <f t="shared" si="33"/>
        <v>43760</v>
      </c>
      <c r="K35" s="59">
        <f t="shared" si="34"/>
        <v>43761</v>
      </c>
      <c r="M35" s="41">
        <f t="shared" si="35"/>
        <v>43761</v>
      </c>
      <c r="O35" s="59">
        <f t="shared" si="36"/>
        <v>43763</v>
      </c>
      <c r="Q35" s="41">
        <f t="shared" si="37"/>
        <v>43766</v>
      </c>
      <c r="S35" s="59">
        <f t="shared" si="38"/>
        <v>43767</v>
      </c>
      <c r="U35" s="41">
        <f t="shared" si="39"/>
        <v>43768</v>
      </c>
      <c r="W35" s="59">
        <f t="shared" si="40"/>
        <v>43768</v>
      </c>
      <c r="Y35" s="41">
        <f t="shared" si="41"/>
        <v>43769</v>
      </c>
      <c r="AA35" s="59">
        <f t="shared" si="42"/>
        <v>43769</v>
      </c>
      <c r="AC35" s="41">
        <f t="shared" si="43"/>
        <v>43773</v>
      </c>
      <c r="AE35" s="59">
        <f t="shared" si="44"/>
        <v>43773</v>
      </c>
      <c r="AG35" s="41">
        <f t="shared" si="45"/>
        <v>43774</v>
      </c>
      <c r="AI35" s="59">
        <f t="shared" si="46"/>
        <v>43774</v>
      </c>
      <c r="AK35" s="41">
        <f t="shared" si="47"/>
        <v>43775</v>
      </c>
      <c r="AM35" s="59">
        <f t="shared" si="48"/>
        <v>43776</v>
      </c>
      <c r="AO35" s="41">
        <f t="shared" si="49"/>
        <v>43777</v>
      </c>
      <c r="AQ35" s="59">
        <f t="shared" si="50"/>
        <v>43777</v>
      </c>
      <c r="AS35" s="41">
        <f t="shared" si="51"/>
        <v>43781</v>
      </c>
      <c r="AU35" s="42">
        <f t="shared" si="52"/>
        <v>43784</v>
      </c>
      <c r="AW35" s="41">
        <f t="shared" si="53"/>
        <v>43784</v>
      </c>
      <c r="AY35" s="59">
        <f t="shared" si="54"/>
        <v>43787</v>
      </c>
      <c r="BA35" s="41">
        <f t="shared" si="55"/>
        <v>43788</v>
      </c>
      <c r="BC35" s="59">
        <f t="shared" si="56"/>
        <v>43788</v>
      </c>
      <c r="BE35" s="41">
        <f t="shared" si="57"/>
        <v>43789</v>
      </c>
      <c r="BG35" s="59">
        <f t="shared" si="58"/>
        <v>43789</v>
      </c>
      <c r="BI35" s="41">
        <f t="shared" si="59"/>
        <v>43790</v>
      </c>
      <c r="BK35" s="59">
        <f t="shared" si="60"/>
        <v>43791</v>
      </c>
      <c r="BM35" s="41">
        <f t="shared" si="61"/>
        <v>43791</v>
      </c>
      <c r="BO35" s="42">
        <f t="shared" si="62"/>
        <v>43794</v>
      </c>
      <c r="BP35" s="54">
        <v>43718</v>
      </c>
      <c r="BQ35" s="51" t="s">
        <v>159</v>
      </c>
      <c r="BR35" s="51" t="s">
        <v>94</v>
      </c>
    </row>
    <row r="36" spans="1:70" ht="24.75" customHeight="1">
      <c r="A36" s="32" t="s">
        <v>189</v>
      </c>
      <c r="B36" s="57" t="str">
        <f>VLOOKUP(aval[[#This Row],[N° Série]],amont[],2,0)</f>
        <v>Ecope 4A</v>
      </c>
      <c r="C36" s="58">
        <f>VLOOKUP(aval[[#This Row],[N° Série]],amont[],20,0)</f>
        <v>0</v>
      </c>
      <c r="D36" s="40">
        <f>VLOOKUP(aval[[#This Row],[N° Série]],amont[],19,0)</f>
        <v>43754</v>
      </c>
      <c r="E36" s="41">
        <f t="shared" si="31"/>
        <v>43756</v>
      </c>
      <c r="G36" s="59">
        <f t="shared" si="32"/>
        <v>43759</v>
      </c>
      <c r="I36" s="41">
        <f t="shared" si="33"/>
        <v>43760</v>
      </c>
      <c r="K36" s="59">
        <f t="shared" si="34"/>
        <v>43761</v>
      </c>
      <c r="M36" s="41">
        <f t="shared" si="35"/>
        <v>43761</v>
      </c>
      <c r="O36" s="59">
        <f t="shared" si="36"/>
        <v>43763</v>
      </c>
      <c r="Q36" s="41">
        <f t="shared" si="37"/>
        <v>43766</v>
      </c>
      <c r="S36" s="59">
        <f t="shared" si="38"/>
        <v>43767</v>
      </c>
      <c r="U36" s="41">
        <f t="shared" si="39"/>
        <v>43768</v>
      </c>
      <c r="W36" s="59">
        <f t="shared" si="40"/>
        <v>43768</v>
      </c>
      <c r="Y36" s="41">
        <f t="shared" si="41"/>
        <v>43769</v>
      </c>
      <c r="AA36" s="59">
        <f t="shared" si="42"/>
        <v>43769</v>
      </c>
      <c r="AC36" s="41">
        <f t="shared" si="43"/>
        <v>43773</v>
      </c>
      <c r="AE36" s="59">
        <f t="shared" si="44"/>
        <v>43773</v>
      </c>
      <c r="AG36" s="41">
        <f t="shared" si="45"/>
        <v>43774</v>
      </c>
      <c r="AI36" s="59">
        <f t="shared" si="46"/>
        <v>43774</v>
      </c>
      <c r="AK36" s="41">
        <f t="shared" si="47"/>
        <v>43775</v>
      </c>
      <c r="AM36" s="59">
        <f t="shared" si="48"/>
        <v>43776</v>
      </c>
      <c r="AO36" s="41">
        <f t="shared" si="49"/>
        <v>43777</v>
      </c>
      <c r="AQ36" s="59">
        <f t="shared" si="50"/>
        <v>43777</v>
      </c>
      <c r="AS36" s="41">
        <f t="shared" si="51"/>
        <v>43781</v>
      </c>
      <c r="AU36" s="42">
        <f t="shared" si="52"/>
        <v>43784</v>
      </c>
      <c r="AW36" s="41">
        <f t="shared" si="53"/>
        <v>43784</v>
      </c>
      <c r="AY36" s="59">
        <f t="shared" si="54"/>
        <v>43787</v>
      </c>
      <c r="BA36" s="41">
        <f t="shared" si="55"/>
        <v>43788</v>
      </c>
      <c r="BC36" s="59">
        <f t="shared" si="56"/>
        <v>43788</v>
      </c>
      <c r="BE36" s="41">
        <f t="shared" si="57"/>
        <v>43789</v>
      </c>
      <c r="BG36" s="59">
        <f t="shared" si="58"/>
        <v>43789</v>
      </c>
      <c r="BI36" s="41">
        <f t="shared" si="59"/>
        <v>43790</v>
      </c>
      <c r="BK36" s="59">
        <f t="shared" si="60"/>
        <v>43791</v>
      </c>
      <c r="BM36" s="41">
        <f t="shared" si="61"/>
        <v>43791</v>
      </c>
      <c r="BO36" s="42">
        <f t="shared" si="62"/>
        <v>43794</v>
      </c>
      <c r="BP36" s="54"/>
    </row>
    <row r="37" spans="1:70" ht="24.75" customHeight="1">
      <c r="A37" s="32" t="s">
        <v>176</v>
      </c>
      <c r="B37" s="57" t="str">
        <f>VLOOKUP(aval[[#This Row],[N° Série]],amont[],2,0)</f>
        <v>Ecope 4A</v>
      </c>
      <c r="C37" s="58">
        <f>VLOOKUP(aval[[#This Row],[N° Série]],amont[],20,0)</f>
        <v>0</v>
      </c>
      <c r="D37" s="40">
        <f>VLOOKUP(aval[[#This Row],[N° Série]],amont[],19,0)</f>
        <v>43753</v>
      </c>
      <c r="E37" s="41">
        <f t="shared" si="31"/>
        <v>43755</v>
      </c>
      <c r="G37" s="59">
        <f t="shared" si="32"/>
        <v>43756</v>
      </c>
      <c r="I37" s="41">
        <f t="shared" si="33"/>
        <v>43759</v>
      </c>
      <c r="K37" s="59">
        <f t="shared" si="34"/>
        <v>43760</v>
      </c>
      <c r="M37" s="41">
        <f t="shared" si="35"/>
        <v>43760</v>
      </c>
      <c r="O37" s="59">
        <f t="shared" si="36"/>
        <v>43762</v>
      </c>
      <c r="Q37" s="41">
        <f t="shared" si="37"/>
        <v>43763</v>
      </c>
      <c r="S37" s="59">
        <f t="shared" si="38"/>
        <v>43766</v>
      </c>
      <c r="U37" s="41">
        <f t="shared" si="39"/>
        <v>43767</v>
      </c>
      <c r="W37" s="59">
        <f t="shared" si="40"/>
        <v>43767</v>
      </c>
      <c r="Y37" s="41">
        <f t="shared" si="41"/>
        <v>43768</v>
      </c>
      <c r="AA37" s="59">
        <f t="shared" si="42"/>
        <v>43768</v>
      </c>
      <c r="AC37" s="41">
        <f t="shared" si="43"/>
        <v>43769</v>
      </c>
      <c r="AE37" s="59">
        <f t="shared" si="44"/>
        <v>43769</v>
      </c>
      <c r="AG37" s="41">
        <f t="shared" si="45"/>
        <v>43773</v>
      </c>
      <c r="AI37" s="59">
        <f t="shared" si="46"/>
        <v>43773</v>
      </c>
      <c r="AK37" s="41">
        <f t="shared" si="47"/>
        <v>43774</v>
      </c>
      <c r="AM37" s="59">
        <f t="shared" si="48"/>
        <v>43775</v>
      </c>
      <c r="AO37" s="41">
        <f t="shared" si="49"/>
        <v>43776</v>
      </c>
      <c r="AQ37" s="59">
        <f t="shared" si="50"/>
        <v>43776</v>
      </c>
      <c r="AS37" s="41">
        <f t="shared" si="51"/>
        <v>43777</v>
      </c>
      <c r="AU37" s="42">
        <f t="shared" si="52"/>
        <v>43783</v>
      </c>
      <c r="AW37" s="41">
        <f t="shared" si="53"/>
        <v>43783</v>
      </c>
      <c r="AY37" s="59">
        <f t="shared" si="54"/>
        <v>43784</v>
      </c>
      <c r="BA37" s="41">
        <f t="shared" si="55"/>
        <v>43787</v>
      </c>
      <c r="BC37" s="59">
        <f t="shared" si="56"/>
        <v>43787</v>
      </c>
      <c r="BE37" s="41">
        <f t="shared" si="57"/>
        <v>43788</v>
      </c>
      <c r="BG37" s="59">
        <f t="shared" si="58"/>
        <v>43788</v>
      </c>
      <c r="BI37" s="41">
        <f t="shared" si="59"/>
        <v>43789</v>
      </c>
      <c r="BK37" s="59">
        <f t="shared" si="60"/>
        <v>43790</v>
      </c>
      <c r="BM37" s="41">
        <f t="shared" si="61"/>
        <v>43790</v>
      </c>
      <c r="BO37" s="42">
        <f t="shared" si="62"/>
        <v>43791</v>
      </c>
      <c r="BP37" s="54"/>
    </row>
    <row r="38" spans="1:70" ht="24.75" customHeight="1">
      <c r="A38" s="32" t="s">
        <v>183</v>
      </c>
      <c r="B38" s="57" t="str">
        <f>VLOOKUP(aval[[#This Row],[N° Série]],amont[],2,0)</f>
        <v>Ecope 4A</v>
      </c>
      <c r="C38" s="58">
        <f>VLOOKUP(aval[[#This Row],[N° Série]],amont[],20,0)</f>
        <v>0</v>
      </c>
      <c r="D38" s="40">
        <f>VLOOKUP(aval[[#This Row],[N° Série]],amont[],19,0)</f>
        <v>43754</v>
      </c>
      <c r="E38" s="41">
        <f t="shared" si="31"/>
        <v>43756</v>
      </c>
      <c r="G38" s="59">
        <f t="shared" si="32"/>
        <v>43759</v>
      </c>
      <c r="I38" s="41">
        <f t="shared" si="33"/>
        <v>43760</v>
      </c>
      <c r="K38" s="59">
        <f t="shared" si="34"/>
        <v>43761</v>
      </c>
      <c r="M38" s="41">
        <f t="shared" si="35"/>
        <v>43761</v>
      </c>
      <c r="O38" s="59">
        <f t="shared" si="36"/>
        <v>43763</v>
      </c>
      <c r="Q38" s="41">
        <f t="shared" si="37"/>
        <v>43766</v>
      </c>
      <c r="S38" s="59">
        <f t="shared" si="38"/>
        <v>43767</v>
      </c>
      <c r="U38" s="41">
        <f t="shared" si="39"/>
        <v>43768</v>
      </c>
      <c r="W38" s="59">
        <f t="shared" si="40"/>
        <v>43768</v>
      </c>
      <c r="Y38" s="41">
        <f t="shared" si="41"/>
        <v>43769</v>
      </c>
      <c r="AA38" s="59">
        <f t="shared" si="42"/>
        <v>43769</v>
      </c>
      <c r="AC38" s="41">
        <f t="shared" si="43"/>
        <v>43773</v>
      </c>
      <c r="AE38" s="59">
        <f t="shared" si="44"/>
        <v>43773</v>
      </c>
      <c r="AG38" s="41">
        <f t="shared" si="45"/>
        <v>43774</v>
      </c>
      <c r="AI38" s="59">
        <f t="shared" si="46"/>
        <v>43774</v>
      </c>
      <c r="AK38" s="41">
        <f t="shared" si="47"/>
        <v>43775</v>
      </c>
      <c r="AM38" s="59">
        <f t="shared" si="48"/>
        <v>43776</v>
      </c>
      <c r="AO38" s="41">
        <f t="shared" si="49"/>
        <v>43777</v>
      </c>
      <c r="AQ38" s="59">
        <f t="shared" si="50"/>
        <v>43777</v>
      </c>
      <c r="AS38" s="41">
        <f t="shared" si="51"/>
        <v>43781</v>
      </c>
      <c r="AU38" s="42">
        <f t="shared" si="52"/>
        <v>43784</v>
      </c>
      <c r="AW38" s="41">
        <f t="shared" si="53"/>
        <v>43784</v>
      </c>
      <c r="AY38" s="59">
        <f t="shared" si="54"/>
        <v>43787</v>
      </c>
      <c r="BA38" s="41">
        <f t="shared" si="55"/>
        <v>43788</v>
      </c>
      <c r="BC38" s="59">
        <f t="shared" si="56"/>
        <v>43788</v>
      </c>
      <c r="BE38" s="41">
        <f t="shared" si="57"/>
        <v>43789</v>
      </c>
      <c r="BG38" s="59">
        <f t="shared" si="58"/>
        <v>43789</v>
      </c>
      <c r="BI38" s="41">
        <f t="shared" si="59"/>
        <v>43790</v>
      </c>
      <c r="BK38" s="59">
        <f t="shared" si="60"/>
        <v>43791</v>
      </c>
      <c r="BM38" s="41">
        <f t="shared" si="61"/>
        <v>43791</v>
      </c>
      <c r="BO38" s="42">
        <f t="shared" si="62"/>
        <v>43794</v>
      </c>
      <c r="BP38" s="54"/>
    </row>
    <row r="39" spans="1:70" ht="24.75" customHeight="1">
      <c r="A39" s="32" t="s">
        <v>175</v>
      </c>
      <c r="B39" s="57" t="str">
        <f>VLOOKUP(aval[[#This Row],[N° Série]],amont[],2,0)</f>
        <v>Ecope 4A</v>
      </c>
      <c r="C39" s="58">
        <f>VLOOKUP(aval[[#This Row],[N° Série]],amont[],20,0)</f>
        <v>0</v>
      </c>
      <c r="D39" s="40">
        <f>VLOOKUP(aval[[#This Row],[N° Série]],amont[],19,0)</f>
        <v>43753</v>
      </c>
      <c r="E39" s="41">
        <f t="shared" si="31"/>
        <v>43755</v>
      </c>
      <c r="G39" s="59">
        <f t="shared" si="32"/>
        <v>43756</v>
      </c>
      <c r="I39" s="41">
        <f t="shared" si="33"/>
        <v>43759</v>
      </c>
      <c r="K39" s="59">
        <f t="shared" si="34"/>
        <v>43760</v>
      </c>
      <c r="M39" s="41">
        <f t="shared" si="35"/>
        <v>43760</v>
      </c>
      <c r="O39" s="59">
        <f t="shared" si="36"/>
        <v>43762</v>
      </c>
      <c r="Q39" s="41">
        <f t="shared" si="37"/>
        <v>43763</v>
      </c>
      <c r="S39" s="59">
        <f t="shared" si="38"/>
        <v>43766</v>
      </c>
      <c r="U39" s="41">
        <f t="shared" si="39"/>
        <v>43767</v>
      </c>
      <c r="W39" s="59">
        <f t="shared" si="40"/>
        <v>43767</v>
      </c>
      <c r="Y39" s="41">
        <f t="shared" si="41"/>
        <v>43768</v>
      </c>
      <c r="AA39" s="59">
        <f t="shared" si="42"/>
        <v>43768</v>
      </c>
      <c r="AC39" s="41">
        <f t="shared" si="43"/>
        <v>43769</v>
      </c>
      <c r="AE39" s="59">
        <f t="shared" si="44"/>
        <v>43769</v>
      </c>
      <c r="AG39" s="41">
        <f t="shared" si="45"/>
        <v>43773</v>
      </c>
      <c r="AI39" s="59">
        <f t="shared" si="46"/>
        <v>43773</v>
      </c>
      <c r="AK39" s="41">
        <f t="shared" si="47"/>
        <v>43774</v>
      </c>
      <c r="AM39" s="59">
        <f t="shared" si="48"/>
        <v>43775</v>
      </c>
      <c r="AO39" s="41">
        <f t="shared" si="49"/>
        <v>43776</v>
      </c>
      <c r="AQ39" s="59">
        <f t="shared" si="50"/>
        <v>43776</v>
      </c>
      <c r="AS39" s="41">
        <f t="shared" si="51"/>
        <v>43777</v>
      </c>
      <c r="AU39" s="42">
        <f t="shared" si="52"/>
        <v>43783</v>
      </c>
      <c r="AW39" s="41">
        <f t="shared" si="53"/>
        <v>43783</v>
      </c>
      <c r="AY39" s="59">
        <f t="shared" si="54"/>
        <v>43784</v>
      </c>
      <c r="BA39" s="41">
        <f t="shared" si="55"/>
        <v>43787</v>
      </c>
      <c r="BC39" s="59">
        <f t="shared" si="56"/>
        <v>43787</v>
      </c>
      <c r="BE39" s="41">
        <f t="shared" si="57"/>
        <v>43788</v>
      </c>
      <c r="BG39" s="59">
        <f t="shared" si="58"/>
        <v>43788</v>
      </c>
      <c r="BI39" s="41">
        <f t="shared" si="59"/>
        <v>43789</v>
      </c>
      <c r="BK39" s="59">
        <f t="shared" si="60"/>
        <v>43790</v>
      </c>
      <c r="BM39" s="41">
        <f t="shared" si="61"/>
        <v>43790</v>
      </c>
      <c r="BO39" s="42">
        <f t="shared" si="62"/>
        <v>43791</v>
      </c>
      <c r="BP39" s="54"/>
    </row>
    <row r="40" spans="1:70" ht="24.75" customHeight="1">
      <c r="A40" s="32" t="s">
        <v>181</v>
      </c>
      <c r="B40" s="57" t="str">
        <f>VLOOKUP(aval[[#This Row],[N° Série]],amont[],2,0)</f>
        <v>Ecope 4A</v>
      </c>
      <c r="C40" s="58">
        <f>VLOOKUP(aval[[#This Row],[N° Série]],amont[],20,0)</f>
        <v>0</v>
      </c>
      <c r="D40" s="40">
        <f>VLOOKUP(aval[[#This Row],[N° Série]],amont[],19,0)</f>
        <v>43754</v>
      </c>
      <c r="E40" s="41">
        <f t="shared" si="31"/>
        <v>43756</v>
      </c>
      <c r="G40" s="59">
        <f t="shared" si="32"/>
        <v>43759</v>
      </c>
      <c r="I40" s="41">
        <f t="shared" si="33"/>
        <v>43760</v>
      </c>
      <c r="K40" s="59">
        <f t="shared" si="34"/>
        <v>43761</v>
      </c>
      <c r="M40" s="41">
        <f t="shared" si="35"/>
        <v>43761</v>
      </c>
      <c r="O40" s="59">
        <f t="shared" si="36"/>
        <v>43763</v>
      </c>
      <c r="Q40" s="41">
        <f t="shared" si="37"/>
        <v>43766</v>
      </c>
      <c r="S40" s="59">
        <f t="shared" si="38"/>
        <v>43767</v>
      </c>
      <c r="U40" s="41">
        <f t="shared" si="39"/>
        <v>43768</v>
      </c>
      <c r="W40" s="59">
        <f t="shared" si="40"/>
        <v>43768</v>
      </c>
      <c r="Y40" s="41">
        <f t="shared" si="41"/>
        <v>43769</v>
      </c>
      <c r="AA40" s="59">
        <f t="shared" si="42"/>
        <v>43769</v>
      </c>
      <c r="AC40" s="41">
        <f t="shared" si="43"/>
        <v>43773</v>
      </c>
      <c r="AE40" s="59">
        <f t="shared" si="44"/>
        <v>43773</v>
      </c>
      <c r="AG40" s="41">
        <f t="shared" si="45"/>
        <v>43774</v>
      </c>
      <c r="AI40" s="59">
        <f t="shared" si="46"/>
        <v>43774</v>
      </c>
      <c r="AK40" s="41">
        <f t="shared" si="47"/>
        <v>43775</v>
      </c>
      <c r="AM40" s="59">
        <f t="shared" si="48"/>
        <v>43776</v>
      </c>
      <c r="AO40" s="41">
        <f t="shared" si="49"/>
        <v>43777</v>
      </c>
      <c r="AQ40" s="59">
        <f t="shared" si="50"/>
        <v>43777</v>
      </c>
      <c r="AS40" s="41">
        <f t="shared" si="51"/>
        <v>43781</v>
      </c>
      <c r="AU40" s="42">
        <f t="shared" si="52"/>
        <v>43784</v>
      </c>
      <c r="AW40" s="41">
        <f t="shared" si="53"/>
        <v>43784</v>
      </c>
      <c r="AY40" s="59">
        <f t="shared" si="54"/>
        <v>43787</v>
      </c>
      <c r="BA40" s="41">
        <f t="shared" si="55"/>
        <v>43788</v>
      </c>
      <c r="BC40" s="59">
        <f t="shared" si="56"/>
        <v>43788</v>
      </c>
      <c r="BE40" s="41">
        <f t="shared" si="57"/>
        <v>43789</v>
      </c>
      <c r="BG40" s="59">
        <f t="shared" si="58"/>
        <v>43789</v>
      </c>
      <c r="BI40" s="41">
        <f t="shared" si="59"/>
        <v>43790</v>
      </c>
      <c r="BK40" s="59">
        <f t="shared" si="60"/>
        <v>43791</v>
      </c>
      <c r="BM40" s="41">
        <f t="shared" si="61"/>
        <v>43791</v>
      </c>
      <c r="BO40" s="42">
        <f t="shared" si="62"/>
        <v>43794</v>
      </c>
      <c r="BP40" s="54"/>
    </row>
    <row r="41" spans="1:70" ht="24.75" customHeight="1">
      <c r="A41" s="32" t="s">
        <v>186</v>
      </c>
      <c r="B41" s="57" t="str">
        <f>VLOOKUP(aval[[#This Row],[N° Série]],amont[],2,0)</f>
        <v>Ecope 4A</v>
      </c>
      <c r="C41" s="58">
        <f>VLOOKUP(aval[[#This Row],[N° Série]],amont[],20,0)</f>
        <v>0</v>
      </c>
      <c r="D41" s="40">
        <f>VLOOKUP(aval[[#This Row],[N° Série]],amont[],19,0)</f>
        <v>43754</v>
      </c>
      <c r="E41" s="41">
        <f t="shared" si="31"/>
        <v>43756</v>
      </c>
      <c r="G41" s="59">
        <f t="shared" si="32"/>
        <v>43759</v>
      </c>
      <c r="I41" s="41">
        <f t="shared" si="33"/>
        <v>43760</v>
      </c>
      <c r="K41" s="59">
        <f t="shared" si="34"/>
        <v>43761</v>
      </c>
      <c r="M41" s="41">
        <f t="shared" si="35"/>
        <v>43761</v>
      </c>
      <c r="O41" s="59">
        <f t="shared" si="36"/>
        <v>43763</v>
      </c>
      <c r="Q41" s="41">
        <f t="shared" si="37"/>
        <v>43766</v>
      </c>
      <c r="S41" s="59">
        <f t="shared" si="38"/>
        <v>43767</v>
      </c>
      <c r="U41" s="41">
        <f t="shared" si="39"/>
        <v>43768</v>
      </c>
      <c r="W41" s="59">
        <f t="shared" si="40"/>
        <v>43768</v>
      </c>
      <c r="Y41" s="41">
        <f t="shared" si="41"/>
        <v>43769</v>
      </c>
      <c r="AA41" s="59">
        <f t="shared" si="42"/>
        <v>43769</v>
      </c>
      <c r="AC41" s="41">
        <f t="shared" si="43"/>
        <v>43773</v>
      </c>
      <c r="AE41" s="59">
        <f t="shared" si="44"/>
        <v>43773</v>
      </c>
      <c r="AG41" s="41">
        <f t="shared" si="45"/>
        <v>43774</v>
      </c>
      <c r="AI41" s="59">
        <f t="shared" si="46"/>
        <v>43774</v>
      </c>
      <c r="AK41" s="41">
        <f t="shared" si="47"/>
        <v>43775</v>
      </c>
      <c r="AM41" s="59">
        <f t="shared" si="48"/>
        <v>43776</v>
      </c>
      <c r="AO41" s="41">
        <f t="shared" si="49"/>
        <v>43777</v>
      </c>
      <c r="AQ41" s="59">
        <f t="shared" si="50"/>
        <v>43777</v>
      </c>
      <c r="AS41" s="41">
        <f t="shared" si="51"/>
        <v>43781</v>
      </c>
      <c r="AU41" s="42">
        <f t="shared" si="52"/>
        <v>43784</v>
      </c>
      <c r="AW41" s="41">
        <f t="shared" si="53"/>
        <v>43784</v>
      </c>
      <c r="AY41" s="59">
        <f t="shared" si="54"/>
        <v>43787</v>
      </c>
      <c r="BA41" s="41">
        <f t="shared" si="55"/>
        <v>43788</v>
      </c>
      <c r="BC41" s="59">
        <f t="shared" si="56"/>
        <v>43788</v>
      </c>
      <c r="BE41" s="41">
        <f t="shared" si="57"/>
        <v>43789</v>
      </c>
      <c r="BG41" s="59">
        <f t="shared" si="58"/>
        <v>43789</v>
      </c>
      <c r="BI41" s="41">
        <f t="shared" si="59"/>
        <v>43790</v>
      </c>
      <c r="BK41" s="59">
        <f t="shared" si="60"/>
        <v>43791</v>
      </c>
      <c r="BM41" s="41">
        <f t="shared" si="61"/>
        <v>43791</v>
      </c>
      <c r="BO41" s="42">
        <f t="shared" si="62"/>
        <v>43794</v>
      </c>
      <c r="BP41" s="54"/>
    </row>
    <row r="42" spans="1:70" ht="24.75" customHeight="1">
      <c r="A42" s="32" t="s">
        <v>180</v>
      </c>
      <c r="B42" s="57" t="str">
        <f>VLOOKUP(aval[[#This Row],[N° Série]],amont[],2,0)</f>
        <v>Ecope 4A</v>
      </c>
      <c r="C42" s="58">
        <f>VLOOKUP(aval[[#This Row],[N° Série]],amont[],20,0)</f>
        <v>0</v>
      </c>
      <c r="D42" s="40">
        <f>VLOOKUP(aval[[#This Row],[N° Série]],amont[],19,0)</f>
        <v>43754</v>
      </c>
      <c r="E42" s="41">
        <f t="shared" si="31"/>
        <v>43756</v>
      </c>
      <c r="G42" s="59">
        <f t="shared" si="32"/>
        <v>43759</v>
      </c>
      <c r="I42" s="41">
        <f t="shared" si="33"/>
        <v>43760</v>
      </c>
      <c r="K42" s="59">
        <f t="shared" si="34"/>
        <v>43761</v>
      </c>
      <c r="M42" s="41">
        <f t="shared" si="35"/>
        <v>43761</v>
      </c>
      <c r="O42" s="59">
        <f t="shared" si="36"/>
        <v>43763</v>
      </c>
      <c r="Q42" s="41">
        <f t="shared" si="37"/>
        <v>43766</v>
      </c>
      <c r="S42" s="59">
        <f t="shared" si="38"/>
        <v>43767</v>
      </c>
      <c r="U42" s="41">
        <f t="shared" si="39"/>
        <v>43768</v>
      </c>
      <c r="W42" s="59">
        <f t="shared" si="40"/>
        <v>43768</v>
      </c>
      <c r="Y42" s="41">
        <f t="shared" si="41"/>
        <v>43769</v>
      </c>
      <c r="AA42" s="59">
        <f t="shared" si="42"/>
        <v>43769</v>
      </c>
      <c r="AC42" s="41">
        <f t="shared" si="43"/>
        <v>43773</v>
      </c>
      <c r="AE42" s="59">
        <f t="shared" si="44"/>
        <v>43773</v>
      </c>
      <c r="AG42" s="41">
        <f t="shared" si="45"/>
        <v>43774</v>
      </c>
      <c r="AI42" s="59">
        <f t="shared" si="46"/>
        <v>43774</v>
      </c>
      <c r="AK42" s="41">
        <f t="shared" si="47"/>
        <v>43775</v>
      </c>
      <c r="AM42" s="59">
        <f t="shared" si="48"/>
        <v>43776</v>
      </c>
      <c r="AO42" s="41">
        <f t="shared" si="49"/>
        <v>43777</v>
      </c>
      <c r="AQ42" s="59">
        <f t="shared" si="50"/>
        <v>43777</v>
      </c>
      <c r="AS42" s="41">
        <f t="shared" si="51"/>
        <v>43781</v>
      </c>
      <c r="AU42" s="42">
        <f t="shared" si="52"/>
        <v>43784</v>
      </c>
      <c r="AW42" s="41">
        <f t="shared" si="53"/>
        <v>43784</v>
      </c>
      <c r="AY42" s="59">
        <f t="shared" si="54"/>
        <v>43787</v>
      </c>
      <c r="BA42" s="41">
        <f t="shared" si="55"/>
        <v>43788</v>
      </c>
      <c r="BC42" s="59">
        <f t="shared" si="56"/>
        <v>43788</v>
      </c>
      <c r="BE42" s="41">
        <f t="shared" si="57"/>
        <v>43789</v>
      </c>
      <c r="BG42" s="59">
        <f t="shared" si="58"/>
        <v>43789</v>
      </c>
      <c r="BI42" s="41">
        <f t="shared" si="59"/>
        <v>43790</v>
      </c>
      <c r="BK42" s="59">
        <f t="shared" si="60"/>
        <v>43791</v>
      </c>
      <c r="BM42" s="41">
        <f t="shared" si="61"/>
        <v>43791</v>
      </c>
      <c r="BO42" s="42">
        <f t="shared" si="62"/>
        <v>43794</v>
      </c>
      <c r="BP42" s="54"/>
    </row>
    <row r="43" spans="1:70" ht="24.75" customHeight="1">
      <c r="A43" s="32" t="s">
        <v>199</v>
      </c>
      <c r="B43" s="57" t="str">
        <f>VLOOKUP(aval[[#This Row],[N° Série]],amont[],2,0)</f>
        <v>Ecope 4A</v>
      </c>
      <c r="C43" s="58">
        <f>VLOOKUP(aval[[#This Row],[N° Série]],amont[],20,0)</f>
        <v>0</v>
      </c>
      <c r="D43" s="40">
        <f>VLOOKUP(aval[[#This Row],[N° Série]],amont[],19,0)</f>
        <v>43755</v>
      </c>
      <c r="E43" s="41">
        <f t="shared" si="31"/>
        <v>43759</v>
      </c>
      <c r="G43" s="59">
        <f t="shared" si="32"/>
        <v>43760</v>
      </c>
      <c r="I43" s="41">
        <f t="shared" si="33"/>
        <v>43761</v>
      </c>
      <c r="K43" s="59">
        <f t="shared" si="34"/>
        <v>43762</v>
      </c>
      <c r="M43" s="41">
        <f t="shared" si="35"/>
        <v>43762</v>
      </c>
      <c r="O43" s="59">
        <f t="shared" si="36"/>
        <v>43766</v>
      </c>
      <c r="Q43" s="41">
        <f t="shared" si="37"/>
        <v>43767</v>
      </c>
      <c r="S43" s="59">
        <f t="shared" si="38"/>
        <v>43768</v>
      </c>
      <c r="U43" s="41">
        <f t="shared" si="39"/>
        <v>43769</v>
      </c>
      <c r="W43" s="59">
        <f t="shared" si="40"/>
        <v>43769</v>
      </c>
      <c r="Y43" s="41">
        <f t="shared" si="41"/>
        <v>43773</v>
      </c>
      <c r="AA43" s="59">
        <f t="shared" si="42"/>
        <v>43773</v>
      </c>
      <c r="AC43" s="41">
        <f t="shared" si="43"/>
        <v>43774</v>
      </c>
      <c r="AE43" s="59">
        <f t="shared" si="44"/>
        <v>43774</v>
      </c>
      <c r="AG43" s="41">
        <f t="shared" si="45"/>
        <v>43775</v>
      </c>
      <c r="AI43" s="59">
        <f t="shared" si="46"/>
        <v>43775</v>
      </c>
      <c r="AK43" s="41">
        <f t="shared" si="47"/>
        <v>43776</v>
      </c>
      <c r="AM43" s="59">
        <f t="shared" si="48"/>
        <v>43777</v>
      </c>
      <c r="AO43" s="41">
        <f t="shared" si="49"/>
        <v>43781</v>
      </c>
      <c r="AQ43" s="59">
        <f t="shared" si="50"/>
        <v>43781</v>
      </c>
      <c r="AS43" s="41">
        <f t="shared" si="51"/>
        <v>43782</v>
      </c>
      <c r="AU43" s="42">
        <f t="shared" si="52"/>
        <v>43787</v>
      </c>
      <c r="AW43" s="41">
        <f t="shared" si="53"/>
        <v>43787</v>
      </c>
      <c r="AY43" s="59">
        <f t="shared" si="54"/>
        <v>43788</v>
      </c>
      <c r="BA43" s="41">
        <f t="shared" si="55"/>
        <v>43789</v>
      </c>
      <c r="BC43" s="59">
        <f t="shared" si="56"/>
        <v>43789</v>
      </c>
      <c r="BE43" s="41">
        <f t="shared" si="57"/>
        <v>43790</v>
      </c>
      <c r="BG43" s="59">
        <f t="shared" si="58"/>
        <v>43790</v>
      </c>
      <c r="BI43" s="41">
        <f t="shared" si="59"/>
        <v>43791</v>
      </c>
      <c r="BK43" s="59">
        <f t="shared" si="60"/>
        <v>43794</v>
      </c>
      <c r="BM43" s="41">
        <f t="shared" si="61"/>
        <v>43794</v>
      </c>
      <c r="BO43" s="42">
        <f t="shared" si="62"/>
        <v>43795</v>
      </c>
      <c r="BP43" s="54"/>
    </row>
    <row r="44" spans="1:70" ht="24.75" customHeight="1">
      <c r="A44" s="32" t="s">
        <v>193</v>
      </c>
      <c r="B44" s="57" t="str">
        <f>VLOOKUP(aval[[#This Row],[N° Série]],amont[],2,0)</f>
        <v>Ecope 4A</v>
      </c>
      <c r="C44" s="58">
        <f>VLOOKUP(aval[[#This Row],[N° Série]],amont[],20,0)</f>
        <v>0</v>
      </c>
      <c r="D44" s="40">
        <f>VLOOKUP(aval[[#This Row],[N° Série]],amont[],19,0)</f>
        <v>43755</v>
      </c>
      <c r="E44" s="41">
        <f t="shared" si="31"/>
        <v>43759</v>
      </c>
      <c r="G44" s="59">
        <f t="shared" si="32"/>
        <v>43760</v>
      </c>
      <c r="I44" s="41">
        <f t="shared" si="33"/>
        <v>43761</v>
      </c>
      <c r="K44" s="59">
        <f t="shared" si="34"/>
        <v>43762</v>
      </c>
      <c r="M44" s="41">
        <f t="shared" si="35"/>
        <v>43762</v>
      </c>
      <c r="O44" s="59">
        <f t="shared" si="36"/>
        <v>43766</v>
      </c>
      <c r="Q44" s="41">
        <f t="shared" si="37"/>
        <v>43767</v>
      </c>
      <c r="S44" s="59">
        <f t="shared" si="38"/>
        <v>43768</v>
      </c>
      <c r="U44" s="41">
        <f t="shared" si="39"/>
        <v>43769</v>
      </c>
      <c r="W44" s="59">
        <f t="shared" si="40"/>
        <v>43769</v>
      </c>
      <c r="Y44" s="41">
        <f t="shared" si="41"/>
        <v>43773</v>
      </c>
      <c r="AA44" s="59">
        <f t="shared" si="42"/>
        <v>43773</v>
      </c>
      <c r="AC44" s="41">
        <f t="shared" si="43"/>
        <v>43774</v>
      </c>
      <c r="AE44" s="59">
        <f t="shared" si="44"/>
        <v>43774</v>
      </c>
      <c r="AG44" s="41">
        <f t="shared" si="45"/>
        <v>43775</v>
      </c>
      <c r="AI44" s="59">
        <f t="shared" si="46"/>
        <v>43775</v>
      </c>
      <c r="AK44" s="41">
        <f t="shared" si="47"/>
        <v>43776</v>
      </c>
      <c r="AM44" s="59">
        <f t="shared" si="48"/>
        <v>43777</v>
      </c>
      <c r="AO44" s="41">
        <f t="shared" si="49"/>
        <v>43781</v>
      </c>
      <c r="AQ44" s="59">
        <f t="shared" si="50"/>
        <v>43781</v>
      </c>
      <c r="AS44" s="41">
        <f t="shared" si="51"/>
        <v>43782</v>
      </c>
      <c r="AU44" s="42">
        <f t="shared" si="52"/>
        <v>43787</v>
      </c>
      <c r="AW44" s="41">
        <f t="shared" si="53"/>
        <v>43787</v>
      </c>
      <c r="AY44" s="59">
        <f t="shared" si="54"/>
        <v>43788</v>
      </c>
      <c r="BA44" s="41">
        <f t="shared" si="55"/>
        <v>43789</v>
      </c>
      <c r="BC44" s="59">
        <f t="shared" si="56"/>
        <v>43789</v>
      </c>
      <c r="BE44" s="41">
        <f t="shared" si="57"/>
        <v>43790</v>
      </c>
      <c r="BG44" s="59">
        <f t="shared" si="58"/>
        <v>43790</v>
      </c>
      <c r="BI44" s="41">
        <f t="shared" si="59"/>
        <v>43791</v>
      </c>
      <c r="BK44" s="59">
        <f t="shared" si="60"/>
        <v>43794</v>
      </c>
      <c r="BM44" s="41">
        <f t="shared" si="61"/>
        <v>43794</v>
      </c>
      <c r="BO44" s="42">
        <f t="shared" si="62"/>
        <v>43795</v>
      </c>
      <c r="BP44" s="54"/>
    </row>
    <row r="45" spans="1:70" ht="24.75" customHeight="1">
      <c r="A45" s="32" t="s">
        <v>196</v>
      </c>
      <c r="B45" s="57" t="str">
        <f>VLOOKUP(aval[[#This Row],[N° Série]],amont[],2,0)</f>
        <v>Ecope 4A</v>
      </c>
      <c r="C45" s="58">
        <f>VLOOKUP(aval[[#This Row],[N° Série]],amont[],20,0)</f>
        <v>0</v>
      </c>
      <c r="D45" s="40">
        <f>VLOOKUP(aval[[#This Row],[N° Série]],amont[],19,0)</f>
        <v>43755</v>
      </c>
      <c r="E45" s="41">
        <f t="shared" si="31"/>
        <v>43759</v>
      </c>
      <c r="G45" s="59">
        <f t="shared" si="32"/>
        <v>43760</v>
      </c>
      <c r="I45" s="41">
        <f t="shared" si="33"/>
        <v>43761</v>
      </c>
      <c r="K45" s="59">
        <f t="shared" si="34"/>
        <v>43762</v>
      </c>
      <c r="M45" s="41">
        <f t="shared" si="35"/>
        <v>43762</v>
      </c>
      <c r="O45" s="59">
        <f t="shared" si="36"/>
        <v>43766</v>
      </c>
      <c r="Q45" s="41">
        <f t="shared" si="37"/>
        <v>43767</v>
      </c>
      <c r="S45" s="59">
        <f t="shared" si="38"/>
        <v>43768</v>
      </c>
      <c r="U45" s="41">
        <f t="shared" si="39"/>
        <v>43769</v>
      </c>
      <c r="W45" s="59">
        <f t="shared" si="40"/>
        <v>43769</v>
      </c>
      <c r="Y45" s="41">
        <f t="shared" si="41"/>
        <v>43773</v>
      </c>
      <c r="AA45" s="59">
        <f t="shared" si="42"/>
        <v>43773</v>
      </c>
      <c r="AC45" s="41">
        <f t="shared" si="43"/>
        <v>43774</v>
      </c>
      <c r="AE45" s="59">
        <f t="shared" si="44"/>
        <v>43774</v>
      </c>
      <c r="AG45" s="41">
        <f t="shared" si="45"/>
        <v>43775</v>
      </c>
      <c r="AI45" s="59">
        <f t="shared" si="46"/>
        <v>43775</v>
      </c>
      <c r="AK45" s="41">
        <f t="shared" si="47"/>
        <v>43776</v>
      </c>
      <c r="AM45" s="59">
        <f t="shared" si="48"/>
        <v>43777</v>
      </c>
      <c r="AO45" s="41">
        <f t="shared" si="49"/>
        <v>43781</v>
      </c>
      <c r="AQ45" s="59">
        <f t="shared" si="50"/>
        <v>43781</v>
      </c>
      <c r="AS45" s="41">
        <f t="shared" si="51"/>
        <v>43782</v>
      </c>
      <c r="AU45" s="42">
        <f t="shared" si="52"/>
        <v>43787</v>
      </c>
      <c r="AW45" s="41">
        <f t="shared" si="53"/>
        <v>43787</v>
      </c>
      <c r="AY45" s="59">
        <f t="shared" si="54"/>
        <v>43788</v>
      </c>
      <c r="BA45" s="41">
        <f t="shared" si="55"/>
        <v>43789</v>
      </c>
      <c r="BC45" s="59">
        <f t="shared" si="56"/>
        <v>43789</v>
      </c>
      <c r="BE45" s="41">
        <f t="shared" si="57"/>
        <v>43790</v>
      </c>
      <c r="BG45" s="59">
        <f t="shared" si="58"/>
        <v>43790</v>
      </c>
      <c r="BI45" s="41">
        <f t="shared" si="59"/>
        <v>43791</v>
      </c>
      <c r="BK45" s="59">
        <f t="shared" si="60"/>
        <v>43794</v>
      </c>
      <c r="BM45" s="41">
        <f t="shared" si="61"/>
        <v>43794</v>
      </c>
      <c r="BO45" s="42">
        <f t="shared" si="62"/>
        <v>43795</v>
      </c>
      <c r="BP45" s="54"/>
    </row>
    <row r="46" spans="1:70" ht="24.75" customHeight="1">
      <c r="A46" s="32" t="s">
        <v>197</v>
      </c>
      <c r="B46" s="57" t="str">
        <f>VLOOKUP(aval[[#This Row],[N° Série]],amont[],2,0)</f>
        <v>Ecope 4A</v>
      </c>
      <c r="C46" s="58">
        <f>VLOOKUP(aval[[#This Row],[N° Série]],amont[],20,0)</f>
        <v>0</v>
      </c>
      <c r="D46" s="40">
        <f>VLOOKUP(aval[[#This Row],[N° Série]],amont[],19,0)</f>
        <v>43755</v>
      </c>
      <c r="E46" s="41">
        <f t="shared" si="31"/>
        <v>43759</v>
      </c>
      <c r="G46" s="59">
        <f t="shared" si="32"/>
        <v>43760</v>
      </c>
      <c r="I46" s="41">
        <f t="shared" si="33"/>
        <v>43761</v>
      </c>
      <c r="K46" s="59">
        <f t="shared" si="34"/>
        <v>43762</v>
      </c>
      <c r="M46" s="41">
        <f t="shared" si="35"/>
        <v>43762</v>
      </c>
      <c r="O46" s="59">
        <f t="shared" si="36"/>
        <v>43766</v>
      </c>
      <c r="Q46" s="41">
        <f t="shared" si="37"/>
        <v>43767</v>
      </c>
      <c r="S46" s="59">
        <f t="shared" si="38"/>
        <v>43768</v>
      </c>
      <c r="U46" s="41">
        <f t="shared" si="39"/>
        <v>43769</v>
      </c>
      <c r="W46" s="59">
        <f t="shared" si="40"/>
        <v>43769</v>
      </c>
      <c r="Y46" s="41">
        <f t="shared" si="41"/>
        <v>43773</v>
      </c>
      <c r="AA46" s="59">
        <f t="shared" si="42"/>
        <v>43773</v>
      </c>
      <c r="AC46" s="41">
        <f t="shared" si="43"/>
        <v>43774</v>
      </c>
      <c r="AE46" s="59">
        <f t="shared" si="44"/>
        <v>43774</v>
      </c>
      <c r="AG46" s="41">
        <f t="shared" si="45"/>
        <v>43775</v>
      </c>
      <c r="AI46" s="59">
        <f t="shared" si="46"/>
        <v>43775</v>
      </c>
      <c r="AK46" s="41">
        <f t="shared" si="47"/>
        <v>43776</v>
      </c>
      <c r="AM46" s="59">
        <f t="shared" si="48"/>
        <v>43777</v>
      </c>
      <c r="AO46" s="41">
        <f t="shared" si="49"/>
        <v>43781</v>
      </c>
      <c r="AQ46" s="59">
        <f t="shared" si="50"/>
        <v>43781</v>
      </c>
      <c r="AS46" s="41">
        <f t="shared" si="51"/>
        <v>43782</v>
      </c>
      <c r="AU46" s="42">
        <f t="shared" si="52"/>
        <v>43787</v>
      </c>
      <c r="AW46" s="41">
        <f t="shared" si="53"/>
        <v>43787</v>
      </c>
      <c r="AY46" s="59">
        <f t="shared" si="54"/>
        <v>43788</v>
      </c>
      <c r="BA46" s="41">
        <f t="shared" si="55"/>
        <v>43789</v>
      </c>
      <c r="BC46" s="59">
        <f t="shared" si="56"/>
        <v>43789</v>
      </c>
      <c r="BE46" s="41">
        <f t="shared" si="57"/>
        <v>43790</v>
      </c>
      <c r="BG46" s="59">
        <f t="shared" si="58"/>
        <v>43790</v>
      </c>
      <c r="BI46" s="41">
        <f t="shared" si="59"/>
        <v>43791</v>
      </c>
      <c r="BK46" s="59">
        <f t="shared" si="60"/>
        <v>43794</v>
      </c>
      <c r="BM46" s="41">
        <f t="shared" si="61"/>
        <v>43794</v>
      </c>
      <c r="BO46" s="42">
        <f t="shared" si="62"/>
        <v>43795</v>
      </c>
      <c r="BP46" s="54"/>
    </row>
    <row r="47" spans="1:70" ht="24.75" customHeight="1">
      <c r="A47" s="32" t="s">
        <v>198</v>
      </c>
      <c r="B47" s="57" t="str">
        <f>VLOOKUP(aval[[#This Row],[N° Série]],amont[],2,0)</f>
        <v>Ecope 4A</v>
      </c>
      <c r="C47" s="58">
        <f>VLOOKUP(aval[[#This Row],[N° Série]],amont[],20,0)</f>
        <v>0</v>
      </c>
      <c r="D47" s="40">
        <f>VLOOKUP(aval[[#This Row],[N° Série]],amont[],19,0)</f>
        <v>43755</v>
      </c>
      <c r="E47" s="41">
        <f t="shared" si="31"/>
        <v>43759</v>
      </c>
      <c r="G47" s="59">
        <f t="shared" si="32"/>
        <v>43760</v>
      </c>
      <c r="I47" s="41">
        <f t="shared" si="33"/>
        <v>43761</v>
      </c>
      <c r="K47" s="59">
        <f t="shared" si="34"/>
        <v>43762</v>
      </c>
      <c r="M47" s="41">
        <f t="shared" si="35"/>
        <v>43762</v>
      </c>
      <c r="O47" s="59">
        <f t="shared" si="36"/>
        <v>43766</v>
      </c>
      <c r="Q47" s="41">
        <f t="shared" si="37"/>
        <v>43767</v>
      </c>
      <c r="S47" s="59">
        <f t="shared" si="38"/>
        <v>43768</v>
      </c>
      <c r="U47" s="41">
        <f t="shared" si="39"/>
        <v>43769</v>
      </c>
      <c r="W47" s="59">
        <f t="shared" si="40"/>
        <v>43769</v>
      </c>
      <c r="Y47" s="41">
        <f t="shared" si="41"/>
        <v>43773</v>
      </c>
      <c r="AA47" s="59">
        <f t="shared" si="42"/>
        <v>43773</v>
      </c>
      <c r="AC47" s="41">
        <f t="shared" si="43"/>
        <v>43774</v>
      </c>
      <c r="AE47" s="59">
        <f t="shared" si="44"/>
        <v>43774</v>
      </c>
      <c r="AG47" s="41">
        <f t="shared" si="45"/>
        <v>43775</v>
      </c>
      <c r="AI47" s="59">
        <f t="shared" si="46"/>
        <v>43775</v>
      </c>
      <c r="AK47" s="41">
        <f t="shared" si="47"/>
        <v>43776</v>
      </c>
      <c r="AM47" s="59">
        <f t="shared" si="48"/>
        <v>43777</v>
      </c>
      <c r="AO47" s="41">
        <f t="shared" si="49"/>
        <v>43781</v>
      </c>
      <c r="AQ47" s="59">
        <f t="shared" si="50"/>
        <v>43781</v>
      </c>
      <c r="AS47" s="41">
        <f t="shared" si="51"/>
        <v>43782</v>
      </c>
      <c r="AU47" s="42">
        <f t="shared" si="52"/>
        <v>43787</v>
      </c>
      <c r="AW47" s="41">
        <f t="shared" si="53"/>
        <v>43787</v>
      </c>
      <c r="AY47" s="59">
        <f t="shared" si="54"/>
        <v>43788</v>
      </c>
      <c r="BA47" s="41">
        <f t="shared" si="55"/>
        <v>43789</v>
      </c>
      <c r="BC47" s="59">
        <f t="shared" si="56"/>
        <v>43789</v>
      </c>
      <c r="BE47" s="41">
        <f t="shared" si="57"/>
        <v>43790</v>
      </c>
      <c r="BG47" s="59">
        <f t="shared" si="58"/>
        <v>43790</v>
      </c>
      <c r="BI47" s="41">
        <f t="shared" si="59"/>
        <v>43791</v>
      </c>
      <c r="BK47" s="59">
        <f t="shared" si="60"/>
        <v>43794</v>
      </c>
      <c r="BM47" s="41">
        <f t="shared" si="61"/>
        <v>43794</v>
      </c>
      <c r="BO47" s="42">
        <f t="shared" si="62"/>
        <v>43795</v>
      </c>
      <c r="BP47" s="54"/>
    </row>
    <row r="48" spans="1:70" ht="24.75" customHeight="1">
      <c r="A48" s="32" t="s">
        <v>192</v>
      </c>
      <c r="B48" s="57" t="str">
        <f>VLOOKUP(aval[[#This Row],[N° Série]],amont[],2,0)</f>
        <v>Ecope 5A</v>
      </c>
      <c r="C48" s="58">
        <f>VLOOKUP(aval[[#This Row],[N° Série]],amont[],20,0)</f>
        <v>0</v>
      </c>
      <c r="D48" s="40">
        <f>VLOOKUP(aval[[#This Row],[N° Série]],amont[],19,0)</f>
        <v>43755</v>
      </c>
      <c r="E48" s="41">
        <f t="shared" si="31"/>
        <v>43759</v>
      </c>
      <c r="G48" s="59">
        <f t="shared" si="32"/>
        <v>43760</v>
      </c>
      <c r="I48" s="41">
        <f t="shared" si="33"/>
        <v>43761</v>
      </c>
      <c r="K48" s="59">
        <f t="shared" si="34"/>
        <v>43762</v>
      </c>
      <c r="M48" s="41">
        <f t="shared" si="35"/>
        <v>43762</v>
      </c>
      <c r="O48" s="59">
        <f t="shared" si="36"/>
        <v>43766</v>
      </c>
      <c r="Q48" s="41">
        <f t="shared" si="37"/>
        <v>43767</v>
      </c>
      <c r="S48" s="59">
        <f t="shared" si="38"/>
        <v>43768</v>
      </c>
      <c r="U48" s="41">
        <f t="shared" si="39"/>
        <v>43769</v>
      </c>
      <c r="W48" s="59">
        <f t="shared" si="40"/>
        <v>43769</v>
      </c>
      <c r="Y48" s="41">
        <f t="shared" si="41"/>
        <v>43773</v>
      </c>
      <c r="AA48" s="59">
        <f t="shared" si="42"/>
        <v>43773</v>
      </c>
      <c r="AC48" s="41">
        <f t="shared" si="43"/>
        <v>43774</v>
      </c>
      <c r="AE48" s="59">
        <f t="shared" si="44"/>
        <v>43774</v>
      </c>
      <c r="AG48" s="41">
        <f t="shared" si="45"/>
        <v>43775</v>
      </c>
      <c r="AI48" s="59">
        <f t="shared" si="46"/>
        <v>43775</v>
      </c>
      <c r="AK48" s="41">
        <f t="shared" si="47"/>
        <v>43776</v>
      </c>
      <c r="AM48" s="59">
        <f t="shared" si="48"/>
        <v>43777</v>
      </c>
      <c r="AO48" s="41">
        <f t="shared" si="49"/>
        <v>43781</v>
      </c>
      <c r="AQ48" s="59">
        <f t="shared" si="50"/>
        <v>43781</v>
      </c>
      <c r="AS48" s="41">
        <f t="shared" si="51"/>
        <v>43782</v>
      </c>
      <c r="AU48" s="42">
        <f t="shared" si="52"/>
        <v>43787</v>
      </c>
      <c r="AW48" s="41">
        <f t="shared" si="53"/>
        <v>43787</v>
      </c>
      <c r="AY48" s="59">
        <f t="shared" si="54"/>
        <v>43788</v>
      </c>
      <c r="BA48" s="41">
        <f t="shared" si="55"/>
        <v>43789</v>
      </c>
      <c r="BC48" s="59">
        <f t="shared" si="56"/>
        <v>43789</v>
      </c>
      <c r="BE48" s="41">
        <f t="shared" si="57"/>
        <v>43790</v>
      </c>
      <c r="BG48" s="59">
        <f t="shared" si="58"/>
        <v>43790</v>
      </c>
      <c r="BI48" s="41">
        <f t="shared" si="59"/>
        <v>43791</v>
      </c>
      <c r="BK48" s="59">
        <f t="shared" si="60"/>
        <v>43794</v>
      </c>
      <c r="BM48" s="41">
        <f t="shared" si="61"/>
        <v>43794</v>
      </c>
      <c r="BO48" s="42">
        <f t="shared" si="62"/>
        <v>43795</v>
      </c>
      <c r="BP48" s="54"/>
    </row>
    <row r="49" spans="1:68" ht="24.75" customHeight="1">
      <c r="A49" s="51"/>
      <c r="B49" s="57"/>
      <c r="C49" s="58"/>
      <c r="D49" s="40"/>
      <c r="E49" s="41"/>
      <c r="G49" s="59"/>
      <c r="I49" s="41"/>
      <c r="K49" s="59"/>
      <c r="M49" s="41"/>
      <c r="O49" s="59"/>
      <c r="Q49" s="41"/>
      <c r="S49" s="59"/>
      <c r="U49" s="41"/>
      <c r="W49" s="59"/>
      <c r="Y49" s="41"/>
      <c r="AA49" s="59"/>
      <c r="AC49" s="41"/>
      <c r="AE49" s="59"/>
      <c r="AG49" s="41"/>
      <c r="AI49" s="59"/>
      <c r="AK49" s="41"/>
      <c r="AM49" s="59"/>
      <c r="AO49" s="41"/>
      <c r="AQ49" s="59"/>
      <c r="AS49" s="41"/>
      <c r="AU49" s="42"/>
      <c r="AW49" s="41"/>
      <c r="AY49" s="59"/>
      <c r="BA49" s="41"/>
      <c r="BC49" s="59"/>
      <c r="BE49" s="41"/>
      <c r="BG49" s="59"/>
      <c r="BI49" s="41"/>
      <c r="BK49" s="59"/>
      <c r="BM49" s="41"/>
      <c r="BO49" s="42"/>
      <c r="BP49" s="54"/>
    </row>
    <row r="50" spans="1:68" ht="24.75" customHeight="1">
      <c r="A50" s="51"/>
      <c r="B50" s="57"/>
      <c r="C50" s="58"/>
      <c r="D50" s="40"/>
      <c r="E50" s="41"/>
      <c r="G50" s="59"/>
      <c r="I50" s="41"/>
      <c r="K50" s="59"/>
      <c r="M50" s="41"/>
      <c r="O50" s="59"/>
      <c r="Q50" s="41"/>
      <c r="S50" s="59"/>
      <c r="U50" s="41"/>
      <c r="W50" s="59"/>
      <c r="Y50" s="41"/>
      <c r="AA50" s="59"/>
      <c r="AC50" s="41"/>
      <c r="AE50" s="59"/>
      <c r="AG50" s="41"/>
      <c r="AI50" s="59"/>
      <c r="AK50" s="41"/>
      <c r="AM50" s="59"/>
      <c r="AO50" s="41"/>
      <c r="AQ50" s="59"/>
      <c r="AS50" s="41"/>
      <c r="AU50" s="42"/>
      <c r="AW50" s="41"/>
      <c r="AY50" s="59"/>
      <c r="BA50" s="41"/>
      <c r="BC50" s="59"/>
      <c r="BE50" s="41"/>
      <c r="BG50" s="59"/>
      <c r="BI50" s="41"/>
      <c r="BK50" s="59"/>
      <c r="BM50" s="41"/>
      <c r="BO50" s="42"/>
      <c r="BP50" s="54"/>
    </row>
    <row r="51" spans="1:68" ht="24.75" customHeight="1">
      <c r="A51" s="51"/>
      <c r="B51" s="57"/>
      <c r="C51" s="58"/>
      <c r="D51" s="40"/>
      <c r="E51" s="41"/>
      <c r="G51" s="59"/>
      <c r="I51" s="41"/>
      <c r="K51" s="59"/>
      <c r="M51" s="41"/>
      <c r="O51" s="59"/>
      <c r="Q51" s="41"/>
      <c r="S51" s="59"/>
      <c r="U51" s="41"/>
      <c r="W51" s="59"/>
      <c r="Y51" s="41"/>
      <c r="AA51" s="59"/>
      <c r="AC51" s="41"/>
      <c r="AE51" s="59"/>
      <c r="AG51" s="41"/>
      <c r="AI51" s="59"/>
      <c r="AK51" s="41"/>
      <c r="AM51" s="59"/>
      <c r="AO51" s="41"/>
      <c r="AQ51" s="59"/>
      <c r="AS51" s="41"/>
      <c r="AU51" s="42"/>
      <c r="AW51" s="41"/>
      <c r="AY51" s="59"/>
      <c r="BA51" s="41"/>
      <c r="BC51" s="59"/>
      <c r="BE51" s="41"/>
      <c r="BG51" s="59"/>
      <c r="BI51" s="41"/>
      <c r="BK51" s="59"/>
      <c r="BM51" s="41"/>
      <c r="BO51" s="42"/>
      <c r="BP51" s="54"/>
    </row>
    <row r="52" spans="1:68" ht="24.75" customHeight="1">
      <c r="A52" s="51"/>
      <c r="B52" s="57"/>
      <c r="C52" s="58"/>
      <c r="D52" s="40"/>
      <c r="E52" s="41"/>
      <c r="G52" s="59"/>
      <c r="I52" s="41"/>
      <c r="K52" s="59"/>
      <c r="M52" s="41"/>
      <c r="O52" s="59"/>
      <c r="Q52" s="41"/>
      <c r="S52" s="59"/>
      <c r="U52" s="41"/>
      <c r="W52" s="59"/>
      <c r="Y52" s="41"/>
      <c r="AA52" s="59"/>
      <c r="AC52" s="41"/>
      <c r="AE52" s="59"/>
      <c r="AG52" s="41"/>
      <c r="AI52" s="59"/>
      <c r="AK52" s="41"/>
      <c r="AM52" s="59"/>
      <c r="AO52" s="41"/>
      <c r="AQ52" s="59"/>
      <c r="AS52" s="41"/>
      <c r="AU52" s="42"/>
      <c r="AW52" s="41"/>
      <c r="AY52" s="59"/>
      <c r="BA52" s="41"/>
      <c r="BC52" s="59"/>
      <c r="BE52" s="41"/>
      <c r="BG52" s="59"/>
      <c r="BI52" s="41"/>
      <c r="BK52" s="59"/>
      <c r="BM52" s="41"/>
      <c r="BO52" s="42"/>
      <c r="BP52" s="54"/>
    </row>
    <row r="53" spans="1:68" ht="24.75" customHeight="1">
      <c r="A53" s="51"/>
      <c r="B53" s="57"/>
      <c r="C53" s="58"/>
      <c r="D53" s="40"/>
      <c r="E53" s="41"/>
      <c r="G53" s="59"/>
      <c r="I53" s="41"/>
      <c r="K53" s="59"/>
      <c r="M53" s="41"/>
      <c r="O53" s="59"/>
      <c r="Q53" s="41"/>
      <c r="S53" s="59"/>
      <c r="U53" s="41"/>
      <c r="W53" s="59"/>
      <c r="Y53" s="41"/>
      <c r="AA53" s="59"/>
      <c r="AC53" s="41"/>
      <c r="AE53" s="59"/>
      <c r="AG53" s="41"/>
      <c r="AI53" s="59"/>
      <c r="AK53" s="41"/>
      <c r="AM53" s="59"/>
      <c r="AO53" s="41"/>
      <c r="AQ53" s="59"/>
      <c r="AS53" s="41"/>
      <c r="AU53" s="42"/>
      <c r="AW53" s="41"/>
      <c r="AY53" s="59"/>
      <c r="BA53" s="41"/>
      <c r="BC53" s="59"/>
      <c r="BE53" s="41"/>
      <c r="BG53" s="59"/>
      <c r="BI53" s="41"/>
      <c r="BK53" s="59"/>
      <c r="BM53" s="41"/>
      <c r="BO53" s="42"/>
      <c r="BP53" s="54"/>
    </row>
    <row r="54" spans="1:68" ht="24.75" customHeight="1">
      <c r="A54" s="51"/>
      <c r="B54" s="57"/>
      <c r="C54" s="58"/>
      <c r="D54" s="40"/>
      <c r="E54" s="41"/>
      <c r="G54" s="59"/>
      <c r="I54" s="41"/>
      <c r="K54" s="59"/>
      <c r="M54" s="41"/>
      <c r="O54" s="59"/>
      <c r="Q54" s="41"/>
      <c r="S54" s="59"/>
      <c r="U54" s="41"/>
      <c r="W54" s="59"/>
      <c r="Y54" s="41"/>
      <c r="AA54" s="59"/>
      <c r="AC54" s="41"/>
      <c r="AE54" s="59"/>
      <c r="AG54" s="41"/>
      <c r="AI54" s="59"/>
      <c r="AK54" s="41"/>
      <c r="AM54" s="59"/>
      <c r="AO54" s="41"/>
      <c r="AQ54" s="59"/>
      <c r="AS54" s="41"/>
      <c r="AU54" s="42"/>
      <c r="AW54" s="41"/>
      <c r="AY54" s="59"/>
      <c r="BA54" s="41"/>
      <c r="BC54" s="59"/>
      <c r="BE54" s="41"/>
      <c r="BG54" s="59"/>
      <c r="BI54" s="41"/>
      <c r="BK54" s="59"/>
      <c r="BM54" s="41"/>
      <c r="BO54" s="42"/>
      <c r="BP54" s="54"/>
    </row>
    <row r="55" spans="1:68" ht="24.75" customHeight="1">
      <c r="A55" s="51"/>
      <c r="B55" s="57"/>
      <c r="C55" s="58"/>
      <c r="D55" s="40"/>
      <c r="E55" s="41"/>
      <c r="G55" s="59"/>
      <c r="I55" s="41"/>
      <c r="K55" s="59"/>
      <c r="M55" s="41"/>
      <c r="O55" s="59"/>
      <c r="Q55" s="41"/>
      <c r="S55" s="59"/>
      <c r="U55" s="41"/>
      <c r="W55" s="59"/>
      <c r="Y55" s="41"/>
      <c r="AA55" s="59"/>
      <c r="AC55" s="41"/>
      <c r="AE55" s="59"/>
      <c r="AG55" s="41"/>
      <c r="AI55" s="59"/>
      <c r="AK55" s="41"/>
      <c r="AM55" s="59"/>
      <c r="AO55" s="41"/>
      <c r="AQ55" s="59"/>
      <c r="AS55" s="41"/>
      <c r="AU55" s="42"/>
      <c r="AW55" s="41"/>
      <c r="AY55" s="59"/>
      <c r="BA55" s="41"/>
      <c r="BC55" s="59"/>
      <c r="BE55" s="41"/>
      <c r="BG55" s="59"/>
      <c r="BI55" s="41"/>
      <c r="BK55" s="59"/>
      <c r="BM55" s="41"/>
      <c r="BO55" s="42"/>
      <c r="BP55" s="54"/>
    </row>
    <row r="56" spans="1:68" ht="24.75" customHeight="1">
      <c r="A56" s="51"/>
      <c r="B56" s="57"/>
      <c r="C56" s="58"/>
      <c r="D56" s="40"/>
      <c r="E56" s="41"/>
      <c r="G56" s="59"/>
      <c r="I56" s="41"/>
      <c r="K56" s="59"/>
      <c r="M56" s="41"/>
      <c r="O56" s="59"/>
      <c r="Q56" s="41"/>
      <c r="S56" s="59"/>
      <c r="U56" s="41"/>
      <c r="W56" s="59"/>
      <c r="Y56" s="41"/>
      <c r="AA56" s="59"/>
      <c r="AC56" s="41"/>
      <c r="AE56" s="59"/>
      <c r="AG56" s="41"/>
      <c r="AI56" s="59"/>
      <c r="AK56" s="41"/>
      <c r="AM56" s="59"/>
      <c r="AO56" s="41"/>
      <c r="AQ56" s="59"/>
      <c r="AS56" s="41"/>
      <c r="AU56" s="42"/>
      <c r="AW56" s="41"/>
      <c r="AY56" s="59"/>
      <c r="BA56" s="41"/>
      <c r="BC56" s="59"/>
      <c r="BE56" s="41"/>
      <c r="BG56" s="59"/>
      <c r="BI56" s="41"/>
      <c r="BK56" s="59"/>
      <c r="BM56" s="41"/>
      <c r="BO56" s="42"/>
      <c r="BP56" s="54"/>
    </row>
    <row r="57" spans="1:68" ht="24.75" customHeight="1">
      <c r="A57" s="51"/>
      <c r="B57" s="57"/>
      <c r="C57" s="58"/>
      <c r="D57" s="40"/>
      <c r="E57" s="41"/>
      <c r="G57" s="59"/>
      <c r="I57" s="41"/>
      <c r="K57" s="59"/>
      <c r="M57" s="41"/>
      <c r="O57" s="59"/>
      <c r="Q57" s="41"/>
      <c r="S57" s="59"/>
      <c r="U57" s="41"/>
      <c r="W57" s="59"/>
      <c r="Y57" s="41"/>
      <c r="AA57" s="59"/>
      <c r="AC57" s="41"/>
      <c r="AE57" s="59"/>
      <c r="AG57" s="41"/>
      <c r="AI57" s="59"/>
      <c r="AK57" s="41"/>
      <c r="AM57" s="59"/>
      <c r="AO57" s="41"/>
      <c r="AQ57" s="59"/>
      <c r="AS57" s="41"/>
      <c r="AU57" s="42"/>
      <c r="AW57" s="41"/>
      <c r="AY57" s="59"/>
      <c r="BA57" s="41"/>
      <c r="BC57" s="59"/>
      <c r="BE57" s="41"/>
      <c r="BG57" s="59"/>
      <c r="BI57" s="41"/>
      <c r="BK57" s="59"/>
      <c r="BM57" s="41"/>
      <c r="BO57" s="42"/>
      <c r="BP57" s="54"/>
    </row>
    <row r="58" spans="1:68" ht="24.75" customHeight="1">
      <c r="A58" s="51"/>
      <c r="B58" s="57"/>
      <c r="C58" s="58"/>
      <c r="D58" s="40"/>
      <c r="E58" s="41"/>
      <c r="G58" s="59"/>
      <c r="I58" s="41"/>
      <c r="K58" s="59"/>
      <c r="M58" s="41"/>
      <c r="O58" s="59"/>
      <c r="Q58" s="41"/>
      <c r="S58" s="59"/>
      <c r="U58" s="41"/>
      <c r="W58" s="59"/>
      <c r="Y58" s="41"/>
      <c r="AA58" s="59"/>
      <c r="AC58" s="41"/>
      <c r="AE58" s="59"/>
      <c r="AG58" s="41"/>
      <c r="AI58" s="59"/>
      <c r="AK58" s="41"/>
      <c r="AM58" s="59"/>
      <c r="AO58" s="41"/>
      <c r="AQ58" s="59"/>
      <c r="AS58" s="41"/>
      <c r="AU58" s="42"/>
      <c r="AW58" s="41"/>
      <c r="AY58" s="59"/>
      <c r="BA58" s="41"/>
      <c r="BC58" s="59"/>
      <c r="BE58" s="41"/>
      <c r="BG58" s="59"/>
      <c r="BI58" s="41"/>
      <c r="BK58" s="59"/>
      <c r="BM58" s="41"/>
      <c r="BO58" s="42"/>
      <c r="BP58" s="54"/>
    </row>
    <row r="59" spans="1:68" ht="24.75" customHeight="1">
      <c r="A59" s="51"/>
      <c r="B59" s="57"/>
      <c r="C59" s="58"/>
      <c r="D59" s="40"/>
      <c r="E59" s="41"/>
      <c r="G59" s="59"/>
      <c r="I59" s="41"/>
      <c r="K59" s="59"/>
      <c r="M59" s="41"/>
      <c r="O59" s="59"/>
      <c r="Q59" s="41"/>
      <c r="S59" s="59"/>
      <c r="U59" s="41"/>
      <c r="W59" s="59"/>
      <c r="Y59" s="41"/>
      <c r="AA59" s="59"/>
      <c r="AC59" s="41"/>
      <c r="AE59" s="59"/>
      <c r="AG59" s="41"/>
      <c r="AI59" s="59"/>
      <c r="AK59" s="41"/>
      <c r="AM59" s="59"/>
      <c r="AO59" s="41"/>
      <c r="AQ59" s="59"/>
      <c r="AS59" s="41"/>
      <c r="AU59" s="42"/>
      <c r="AW59" s="41"/>
      <c r="AY59" s="59"/>
      <c r="BA59" s="41"/>
      <c r="BC59" s="59"/>
      <c r="BE59" s="41"/>
      <c r="BG59" s="59"/>
      <c r="BI59" s="41"/>
      <c r="BK59" s="59"/>
      <c r="BM59" s="41"/>
      <c r="BO59" s="42"/>
      <c r="BP59" s="54"/>
    </row>
    <row r="60" spans="1:68" ht="24.75" customHeight="1">
      <c r="A60" s="51"/>
      <c r="B60" s="57"/>
      <c r="C60" s="58"/>
      <c r="D60" s="40"/>
      <c r="E60" s="41"/>
      <c r="G60" s="59"/>
      <c r="I60" s="41"/>
      <c r="K60" s="59"/>
      <c r="M60" s="41"/>
      <c r="O60" s="59"/>
      <c r="Q60" s="41"/>
      <c r="S60" s="59"/>
      <c r="U60" s="41"/>
      <c r="W60" s="59"/>
      <c r="Y60" s="41"/>
      <c r="AA60" s="59"/>
      <c r="AC60" s="41"/>
      <c r="AE60" s="59"/>
      <c r="AG60" s="41"/>
      <c r="AI60" s="59"/>
      <c r="AK60" s="41"/>
      <c r="AM60" s="59"/>
      <c r="AO60" s="41"/>
      <c r="AQ60" s="59"/>
      <c r="AS60" s="41"/>
      <c r="AU60" s="42"/>
      <c r="AW60" s="41"/>
      <c r="AY60" s="59"/>
      <c r="BA60" s="41"/>
      <c r="BC60" s="59"/>
      <c r="BE60" s="41"/>
      <c r="BG60" s="59"/>
      <c r="BI60" s="41"/>
      <c r="BK60" s="59"/>
      <c r="BM60" s="41"/>
      <c r="BO60" s="42"/>
      <c r="BP60" s="54"/>
    </row>
    <row r="61" spans="1:68" ht="24.75" customHeight="1">
      <c r="A61" s="51"/>
      <c r="B61" s="57"/>
      <c r="C61" s="58"/>
      <c r="D61" s="40"/>
      <c r="E61" s="41"/>
      <c r="G61" s="59"/>
      <c r="I61" s="41"/>
      <c r="K61" s="59"/>
      <c r="M61" s="41"/>
      <c r="O61" s="59"/>
      <c r="Q61" s="41"/>
      <c r="S61" s="59"/>
      <c r="U61" s="41"/>
      <c r="W61" s="59"/>
      <c r="Y61" s="41"/>
      <c r="AA61" s="59"/>
      <c r="AC61" s="41"/>
      <c r="AE61" s="59"/>
      <c r="AG61" s="41"/>
      <c r="AI61" s="59"/>
      <c r="AK61" s="41"/>
      <c r="AM61" s="59"/>
      <c r="AO61" s="41"/>
      <c r="AQ61" s="59"/>
      <c r="AS61" s="41"/>
      <c r="AU61" s="42"/>
      <c r="AW61" s="41"/>
      <c r="AY61" s="59"/>
      <c r="BA61" s="41"/>
      <c r="BC61" s="59"/>
      <c r="BE61" s="41"/>
      <c r="BG61" s="59"/>
      <c r="BI61" s="41"/>
      <c r="BK61" s="59"/>
      <c r="BM61" s="41"/>
      <c r="BO61" s="42"/>
      <c r="BP61" s="54"/>
    </row>
    <row r="62" spans="1:68" ht="24.75" customHeight="1">
      <c r="A62" s="51"/>
      <c r="B62" s="57"/>
      <c r="C62" s="58"/>
      <c r="D62" s="40"/>
      <c r="E62" s="41"/>
      <c r="G62" s="59"/>
      <c r="I62" s="41"/>
      <c r="K62" s="59"/>
      <c r="M62" s="41"/>
      <c r="O62" s="59"/>
      <c r="Q62" s="41"/>
      <c r="S62" s="59"/>
      <c r="U62" s="41"/>
      <c r="W62" s="59"/>
      <c r="Y62" s="41"/>
      <c r="AA62" s="59"/>
      <c r="AC62" s="41"/>
      <c r="AE62" s="59"/>
      <c r="AG62" s="41"/>
      <c r="AI62" s="59"/>
      <c r="AK62" s="41"/>
      <c r="AM62" s="59"/>
      <c r="AO62" s="41"/>
      <c r="AQ62" s="59"/>
      <c r="AS62" s="41"/>
      <c r="AU62" s="42"/>
      <c r="AW62" s="41"/>
      <c r="AY62" s="59"/>
      <c r="BA62" s="41"/>
      <c r="BC62" s="59"/>
      <c r="BE62" s="41"/>
      <c r="BG62" s="59"/>
      <c r="BI62" s="41"/>
      <c r="BK62" s="59"/>
      <c r="BM62" s="41"/>
      <c r="BO62" s="42"/>
      <c r="BP62" s="54"/>
    </row>
    <row r="63" spans="1:68" ht="24.75" customHeight="1">
      <c r="A63" s="51"/>
      <c r="B63" s="57"/>
      <c r="C63" s="58"/>
      <c r="D63" s="40"/>
      <c r="E63" s="41"/>
      <c r="G63" s="59"/>
      <c r="I63" s="41"/>
      <c r="K63" s="59"/>
      <c r="M63" s="41"/>
      <c r="O63" s="59"/>
      <c r="Q63" s="41"/>
      <c r="S63" s="59"/>
      <c r="U63" s="41"/>
      <c r="W63" s="59"/>
      <c r="Y63" s="41"/>
      <c r="AA63" s="59"/>
      <c r="AC63" s="41"/>
      <c r="AE63" s="59"/>
      <c r="AG63" s="41"/>
      <c r="AI63" s="59"/>
      <c r="AK63" s="41"/>
      <c r="AM63" s="59"/>
      <c r="AO63" s="41"/>
      <c r="AQ63" s="59"/>
      <c r="AS63" s="41"/>
      <c r="AU63" s="42"/>
      <c r="AW63" s="41"/>
      <c r="AY63" s="59"/>
      <c r="BA63" s="41"/>
      <c r="BC63" s="59"/>
      <c r="BE63" s="41"/>
      <c r="BG63" s="59"/>
      <c r="BI63" s="41"/>
      <c r="BK63" s="59"/>
      <c r="BM63" s="41"/>
      <c r="BO63" s="42"/>
      <c r="BP63" s="54"/>
    </row>
    <row r="64" spans="1:68" ht="24.75" customHeight="1">
      <c r="A64" s="51"/>
      <c r="B64" s="57"/>
      <c r="C64" s="58"/>
      <c r="D64" s="40"/>
      <c r="E64" s="41"/>
      <c r="G64" s="59"/>
      <c r="I64" s="41"/>
      <c r="K64" s="59"/>
      <c r="M64" s="41"/>
      <c r="O64" s="59"/>
      <c r="Q64" s="41"/>
      <c r="S64" s="59"/>
      <c r="U64" s="41"/>
      <c r="W64" s="59"/>
      <c r="Y64" s="41"/>
      <c r="AA64" s="59"/>
      <c r="AC64" s="41"/>
      <c r="AE64" s="59"/>
      <c r="AG64" s="41"/>
      <c r="AI64" s="59"/>
      <c r="AK64" s="41"/>
      <c r="AM64" s="59"/>
      <c r="AO64" s="41"/>
      <c r="AQ64" s="59"/>
      <c r="AS64" s="41"/>
      <c r="AU64" s="42"/>
      <c r="AW64" s="41"/>
      <c r="AY64" s="59"/>
      <c r="BA64" s="41"/>
      <c r="BC64" s="59"/>
      <c r="BE64" s="41"/>
      <c r="BG64" s="59"/>
      <c r="BI64" s="41"/>
      <c r="BK64" s="59"/>
      <c r="BM64" s="41"/>
      <c r="BO64" s="42"/>
      <c r="BP64" s="54"/>
    </row>
    <row r="65" spans="1:68" ht="24.75" customHeight="1">
      <c r="A65" s="51"/>
      <c r="B65" s="57"/>
      <c r="C65" s="58"/>
      <c r="D65" s="40"/>
      <c r="E65" s="41"/>
      <c r="G65" s="59"/>
      <c r="I65" s="41"/>
      <c r="K65" s="59"/>
      <c r="M65" s="41"/>
      <c r="O65" s="59"/>
      <c r="Q65" s="41"/>
      <c r="S65" s="59"/>
      <c r="U65" s="41"/>
      <c r="W65" s="59"/>
      <c r="Y65" s="41"/>
      <c r="AA65" s="59"/>
      <c r="AC65" s="41"/>
      <c r="AE65" s="59"/>
      <c r="AG65" s="41"/>
      <c r="AI65" s="59"/>
      <c r="AK65" s="41"/>
      <c r="AM65" s="59"/>
      <c r="AO65" s="41"/>
      <c r="AQ65" s="59"/>
      <c r="AS65" s="41"/>
      <c r="AU65" s="42"/>
      <c r="AW65" s="41"/>
      <c r="AY65" s="59"/>
      <c r="BA65" s="41"/>
      <c r="BC65" s="59"/>
      <c r="BE65" s="41"/>
      <c r="BG65" s="59"/>
      <c r="BI65" s="41"/>
      <c r="BK65" s="59"/>
      <c r="BM65" s="41"/>
      <c r="BO65" s="42"/>
      <c r="BP65" s="54"/>
    </row>
    <row r="66" spans="1:68" ht="24.75" customHeight="1">
      <c r="A66" s="51"/>
      <c r="B66" s="57"/>
      <c r="C66" s="58"/>
      <c r="D66" s="40"/>
      <c r="E66" s="41"/>
      <c r="G66" s="59"/>
      <c r="I66" s="41"/>
      <c r="K66" s="59"/>
      <c r="M66" s="41"/>
      <c r="O66" s="59"/>
      <c r="Q66" s="41"/>
      <c r="S66" s="59"/>
      <c r="U66" s="41"/>
      <c r="W66" s="59"/>
      <c r="Y66" s="41"/>
      <c r="AA66" s="59"/>
      <c r="AC66" s="41"/>
      <c r="AE66" s="59"/>
      <c r="AG66" s="41"/>
      <c r="AI66" s="59"/>
      <c r="AK66" s="41"/>
      <c r="AM66" s="59"/>
      <c r="AO66" s="41"/>
      <c r="AQ66" s="59"/>
      <c r="AS66" s="41"/>
      <c r="AU66" s="42"/>
      <c r="AW66" s="41"/>
      <c r="AY66" s="59"/>
      <c r="BA66" s="41"/>
      <c r="BC66" s="59"/>
      <c r="BE66" s="41"/>
      <c r="BG66" s="59"/>
      <c r="BI66" s="41"/>
      <c r="BK66" s="59"/>
      <c r="BM66" s="41"/>
      <c r="BO66" s="42"/>
      <c r="BP66" s="54"/>
    </row>
    <row r="67" spans="1:68" ht="24.75" customHeight="1">
      <c r="A67" s="51"/>
      <c r="B67" s="57"/>
      <c r="C67" s="58"/>
      <c r="D67" s="40"/>
      <c r="E67" s="41"/>
      <c r="G67" s="59"/>
      <c r="I67" s="41"/>
      <c r="K67" s="59"/>
      <c r="M67" s="41"/>
      <c r="O67" s="59"/>
      <c r="Q67" s="41"/>
      <c r="S67" s="59"/>
      <c r="U67" s="41"/>
      <c r="W67" s="59"/>
      <c r="Y67" s="41"/>
      <c r="AA67" s="59"/>
      <c r="AC67" s="41"/>
      <c r="AE67" s="59"/>
      <c r="AG67" s="41"/>
      <c r="AI67" s="59"/>
      <c r="AK67" s="41"/>
      <c r="AM67" s="59"/>
      <c r="AO67" s="41"/>
      <c r="AQ67" s="59"/>
      <c r="AS67" s="41"/>
      <c r="AU67" s="42"/>
      <c r="AW67" s="41"/>
      <c r="AY67" s="59"/>
      <c r="BA67" s="41"/>
      <c r="BC67" s="59"/>
      <c r="BE67" s="41"/>
      <c r="BG67" s="59"/>
      <c r="BI67" s="41"/>
      <c r="BK67" s="59"/>
      <c r="BM67" s="41"/>
      <c r="BO67" s="42"/>
      <c r="BP67" s="54"/>
    </row>
  </sheetData>
  <phoneticPr fontId="1" type="noConversion"/>
  <conditionalFormatting sqref="E2:BN67">
    <cfRule type="expression" dxfId="147" priority="1">
      <formula>COLUMN(E2)&lt;=MATCH("Date réelle "&amp;$BQ2,$1:$1,0)</formula>
    </cfRule>
  </conditionalFormatting>
  <conditionalFormatting sqref="D2:D67">
    <cfRule type="iconSet" priority="59">
      <iconSet>
        <cfvo type="percent" val="0"/>
        <cfvo type="formula" val="WORKDAY(TODAY(),0)"/>
        <cfvo type="formula" val="WORKDAY(TODAY(),1)"/>
      </iconSet>
    </cfRule>
  </conditionalFormatting>
  <conditionalFormatting sqref="E2:E67">
    <cfRule type="iconSet" priority="60">
      <iconSet>
        <cfvo type="percent" val="0"/>
        <cfvo type="formula" val="WORKDAY(TODAY(),0)"/>
        <cfvo type="formula" val="WORKDAY(TODAY(),1)"/>
      </iconSet>
    </cfRule>
  </conditionalFormatting>
  <conditionalFormatting sqref="F2:F67">
    <cfRule type="iconSet" priority="61">
      <iconSet>
        <cfvo type="percent" val="0"/>
        <cfvo type="formula" val="WORKDAY(TODAY(),0)"/>
        <cfvo type="formula" val="WORKDAY(TODAY(),1)"/>
      </iconSet>
    </cfRule>
  </conditionalFormatting>
  <conditionalFormatting sqref="G2:G67">
    <cfRule type="iconSet" priority="62">
      <iconSet>
        <cfvo type="percent" val="0"/>
        <cfvo type="formula" val="WORKDAY(TODAY(),0)"/>
        <cfvo type="formula" val="WORKDAY(TODAY(),1)"/>
      </iconSet>
    </cfRule>
  </conditionalFormatting>
  <conditionalFormatting sqref="H2:H67">
    <cfRule type="iconSet" priority="63">
      <iconSet>
        <cfvo type="percent" val="0"/>
        <cfvo type="formula" val="WORKDAY(TODAY(),0)"/>
        <cfvo type="formula" val="WORKDAY(TODAY(),1)"/>
      </iconSet>
    </cfRule>
  </conditionalFormatting>
  <conditionalFormatting sqref="I2:I67">
    <cfRule type="iconSet" priority="64">
      <iconSet>
        <cfvo type="percent" val="0"/>
        <cfvo type="formula" val="WORKDAY(TODAY(),0)"/>
        <cfvo type="formula" val="WORKDAY(TODAY(),1)"/>
      </iconSet>
    </cfRule>
  </conditionalFormatting>
  <conditionalFormatting sqref="J2:J67">
    <cfRule type="iconSet" priority="65">
      <iconSet>
        <cfvo type="percent" val="0"/>
        <cfvo type="formula" val="WORKDAY(TODAY(),0)"/>
        <cfvo type="formula" val="WORKDAY(TODAY(),1)"/>
      </iconSet>
    </cfRule>
  </conditionalFormatting>
  <conditionalFormatting sqref="K2:K67">
    <cfRule type="iconSet" priority="66">
      <iconSet>
        <cfvo type="percent" val="0"/>
        <cfvo type="formula" val="WORKDAY(TODAY(),0)"/>
        <cfvo type="formula" val="WORKDAY(TODAY(),1)"/>
      </iconSet>
    </cfRule>
  </conditionalFormatting>
  <conditionalFormatting sqref="L2:L67">
    <cfRule type="iconSet" priority="67">
      <iconSet>
        <cfvo type="percent" val="0"/>
        <cfvo type="formula" val="WORKDAY(TODAY(),0)"/>
        <cfvo type="formula" val="WORKDAY(TODAY(),1)"/>
      </iconSet>
    </cfRule>
  </conditionalFormatting>
  <conditionalFormatting sqref="M2:M67">
    <cfRule type="iconSet" priority="68">
      <iconSet>
        <cfvo type="percent" val="0"/>
        <cfvo type="formula" val="WORKDAY(TODAY(),0)"/>
        <cfvo type="formula" val="WORKDAY(TODAY(),1)"/>
      </iconSet>
    </cfRule>
  </conditionalFormatting>
  <conditionalFormatting sqref="N2:N67">
    <cfRule type="iconSet" priority="69">
      <iconSet>
        <cfvo type="percent" val="0"/>
        <cfvo type="formula" val="WORKDAY(TODAY(),0)"/>
        <cfvo type="formula" val="WORKDAY(TODAY(),1)"/>
      </iconSet>
    </cfRule>
  </conditionalFormatting>
  <conditionalFormatting sqref="O2:O67">
    <cfRule type="iconSet" priority="70">
      <iconSet>
        <cfvo type="percent" val="0"/>
        <cfvo type="formula" val="WORKDAY(TODAY(),0)"/>
        <cfvo type="formula" val="WORKDAY(TODAY(),1)"/>
      </iconSet>
    </cfRule>
  </conditionalFormatting>
  <conditionalFormatting sqref="P2:P67">
    <cfRule type="iconSet" priority="71">
      <iconSet>
        <cfvo type="percent" val="0"/>
        <cfvo type="formula" val="WORKDAY(TODAY(),0)"/>
        <cfvo type="formula" val="WORKDAY(TODAY(),1)"/>
      </iconSet>
    </cfRule>
  </conditionalFormatting>
  <conditionalFormatting sqref="Q2:Q67">
    <cfRule type="iconSet" priority="72">
      <iconSet>
        <cfvo type="percent" val="0"/>
        <cfvo type="formula" val="WORKDAY(TODAY(),0)"/>
        <cfvo type="formula" val="WORKDAY(TODAY(),1)"/>
      </iconSet>
    </cfRule>
  </conditionalFormatting>
  <conditionalFormatting sqref="R2:BN67">
    <cfRule type="iconSet" priority="73">
      <iconSet>
        <cfvo type="percent" val="0"/>
        <cfvo type="formula" val="WORKDAY(TODAY(),0)"/>
        <cfvo type="formula" val="WORKDAY(TODAY(),1)"/>
      </iconSet>
    </cfRule>
  </conditionalFormatting>
  <conditionalFormatting sqref="BO2:BO67">
    <cfRule type="iconSet" priority="74">
      <iconSet>
        <cfvo type="percent" val="0"/>
        <cfvo type="formula" val="WORKDAY(TODAY(),0)"/>
        <cfvo type="formula" val="WORKDAY(TODAY(),1)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Paramétres!$A$10:$A$39</xm:f>
          </x14:formula1>
          <xm:sqref>BQ1:BQ1048576</xm:sqref>
        </x14:dataValidation>
        <x14:dataValidation type="list" allowBlank="1" showInputMessage="1" showErrorMessage="1" xr:uid="{00000000-0002-0000-0100-000001000000}">
          <x14:formula1>
            <xm:f>Paramétres!$F$8:$F$11</xm:f>
          </x14:formula1>
          <xm:sqref>BR1:BR1048576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80"/>
  <sheetViews>
    <sheetView showZeros="0" zoomScale="90" zoomScaleNormal="90" workbookViewId="0">
      <pane ySplit="1" topLeftCell="A2" activePane="bottomLeft" state="frozen"/>
      <selection pane="bottomLeft" activeCell="A49" sqref="A49:H72"/>
    </sheetView>
  </sheetViews>
  <sheetFormatPr baseColWidth="10" defaultColWidth="11.42578125" defaultRowHeight="24.75" customHeight="1"/>
  <cols>
    <col min="1" max="2" width="10.7109375" style="1" customWidth="1"/>
    <col min="3" max="3" width="16.7109375" style="1" customWidth="1"/>
    <col min="4" max="4" width="16.7109375" style="17" customWidth="1"/>
    <col min="5" max="5" width="24.7109375" style="22" customWidth="1"/>
    <col min="6" max="6" width="16.7109375" style="15" customWidth="1"/>
    <col min="7" max="7" width="24.7109375" style="2" customWidth="1"/>
    <col min="8" max="8" width="16.7109375" style="18" customWidth="1"/>
    <col min="9" max="16384" width="11.42578125" style="1"/>
  </cols>
  <sheetData>
    <row r="1" spans="1:8" s="3" customFormat="1" ht="24.75" customHeight="1">
      <c r="A1" s="3" t="str">
        <f>'Production amont'!A:A</f>
        <v>N° Série</v>
      </c>
      <c r="B1" s="3" t="str">
        <f>'Production amont'!B:B</f>
        <v xml:space="preserve">Désignation </v>
      </c>
      <c r="C1" s="4" t="str">
        <f>'Production amont'!E:E</f>
        <v>Création FS</v>
      </c>
      <c r="D1" s="19" t="s">
        <v>7</v>
      </c>
      <c r="E1" s="21" t="str">
        <f>'Production amont'!V:V</f>
        <v>Réalisé fin amont</v>
      </c>
      <c r="F1" s="16" t="str">
        <f>'Production aval'!BO:BO</f>
        <v>Prévision sortie aval</v>
      </c>
      <c r="G1" s="4" t="str">
        <f>'Production aval'!BP:BP</f>
        <v>Réalisé sortie aval</v>
      </c>
      <c r="H1" s="20" t="str">
        <f>'Production amont'!F:F</f>
        <v>Objectif (45j)</v>
      </c>
    </row>
    <row r="2" spans="1:8" ht="24.75" customHeight="1">
      <c r="A2" s="1">
        <f>'Production amont'!A:A</f>
        <v>64950</v>
      </c>
      <c r="B2" s="1" t="str">
        <f>'Production amont'!B:B</f>
        <v>Pad5</v>
      </c>
      <c r="C2" s="2">
        <f>VLOOKUP(A2,'Production amont'!A:V,3,0)</f>
        <v>43800</v>
      </c>
      <c r="D2" s="17">
        <f>VLOOKUP(A2,'Production amont'!A:V,13,0)</f>
        <v>43747</v>
      </c>
      <c r="E2" s="22">
        <f>VLOOKUP(A2,'Production amont'!A:V,20,0)</f>
        <v>0</v>
      </c>
      <c r="F2" s="15">
        <f>VLOOKUP(A2,'Production aval'!A:BP,67,0)</f>
        <v>43790</v>
      </c>
      <c r="G2" s="2">
        <f>VLOOKUP(A2,'Production aval'!A:BP,68,0)</f>
        <v>43732</v>
      </c>
      <c r="H2" s="18">
        <f>VLOOKUP(A2,'Production amont'!A:V,4,0)</f>
        <v>43734</v>
      </c>
    </row>
    <row r="3" spans="1:8" ht="24.75" customHeight="1">
      <c r="A3" s="1">
        <f>'Production amont'!A:A</f>
        <v>66014</v>
      </c>
      <c r="B3" s="1" t="str">
        <f>'Production amont'!B:B</f>
        <v>Zdeck</v>
      </c>
      <c r="C3" s="2">
        <f>VLOOKUP(A3,'Production amont'!A:V,3,0)</f>
        <v>43800</v>
      </c>
      <c r="D3" s="17">
        <f>VLOOKUP(A3,'Production amont'!A:V,13,0)</f>
        <v>43746</v>
      </c>
      <c r="E3" s="22">
        <f>VLOOKUP(A3,'Production amont'!A:V,20,0)</f>
        <v>0</v>
      </c>
      <c r="F3" s="15">
        <f>VLOOKUP(A3,'Production aval'!A:BP,67,0)</f>
        <v>43789</v>
      </c>
      <c r="G3" s="2">
        <f>VLOOKUP(A3,'Production aval'!A:BP,68,0)</f>
        <v>43732</v>
      </c>
      <c r="H3" s="18">
        <f>VLOOKUP(A3,'Production amont'!A:V,4,0)</f>
        <v>43734</v>
      </c>
    </row>
    <row r="4" spans="1:8" ht="24.75" customHeight="1">
      <c r="A4" s="1">
        <f>'Production amont'!A:A</f>
        <v>66015</v>
      </c>
      <c r="B4" s="1" t="str">
        <f>'Production amont'!B:B</f>
        <v>Zdeck</v>
      </c>
      <c r="C4" s="2">
        <f>VLOOKUP(A4,'Production amont'!A:V,3,0)</f>
        <v>43800</v>
      </c>
      <c r="D4" s="17">
        <f>VLOOKUP(A4,'Production amont'!A:V,13,0)</f>
        <v>43746</v>
      </c>
      <c r="E4" s="22">
        <f>VLOOKUP(A4,'Production amont'!A:V,20,0)</f>
        <v>0</v>
      </c>
      <c r="F4" s="15">
        <f>VLOOKUP(A4,'Production aval'!A:BP,67,0)</f>
        <v>43789</v>
      </c>
      <c r="G4" s="2">
        <f>VLOOKUP(A4,'Production aval'!A:BP,68,0)</f>
        <v>43732</v>
      </c>
      <c r="H4" s="18">
        <f>VLOOKUP(A4,'Production amont'!A:V,4,0)</f>
        <v>43734</v>
      </c>
    </row>
    <row r="5" spans="1:8" ht="24.75" customHeight="1">
      <c r="A5" s="1">
        <f>'Production amont'!A:A</f>
        <v>66016</v>
      </c>
      <c r="B5" s="1" t="str">
        <f>'Production amont'!B:B</f>
        <v>Zdeck</v>
      </c>
      <c r="C5" s="2">
        <f>VLOOKUP(A5,'Production amont'!A:V,3,0)</f>
        <v>43800</v>
      </c>
      <c r="D5" s="17">
        <f>VLOOKUP(A5,'Production amont'!A:V,13,0)</f>
        <v>43746</v>
      </c>
      <c r="E5" s="22">
        <f>VLOOKUP(A5,'Production amont'!A:V,20,0)</f>
        <v>0</v>
      </c>
      <c r="F5" s="15">
        <f>VLOOKUP(A5,'Production aval'!A:BP,67,0)</f>
        <v>43789</v>
      </c>
      <c r="G5" s="2">
        <f>VLOOKUP(A5,'Production aval'!A:BP,68,0)</f>
        <v>43732</v>
      </c>
      <c r="H5" s="18">
        <f>VLOOKUP(A5,'Production amont'!A:V,4,0)</f>
        <v>43734</v>
      </c>
    </row>
    <row r="6" spans="1:8" ht="24.75" customHeight="1">
      <c r="A6" s="1">
        <f>'Production amont'!A:A</f>
        <v>66017</v>
      </c>
      <c r="B6" s="1" t="str">
        <f>'Production amont'!B:B</f>
        <v>Zdeck</v>
      </c>
      <c r="C6" s="2">
        <f>VLOOKUP(A6,'Production amont'!A:V,3,0)</f>
        <v>43800</v>
      </c>
      <c r="D6" s="17">
        <f>VLOOKUP(A6,'Production amont'!A:V,13,0)</f>
        <v>43746</v>
      </c>
      <c r="E6" s="22">
        <f>VLOOKUP(A6,'Production amont'!A:V,20,0)</f>
        <v>0</v>
      </c>
      <c r="F6" s="15">
        <f>VLOOKUP(A6,'Production aval'!A:BP,67,0)</f>
        <v>43789</v>
      </c>
      <c r="G6" s="2">
        <f>VLOOKUP(A6,'Production aval'!A:BP,68,0)</f>
        <v>43728</v>
      </c>
      <c r="H6" s="18">
        <f>VLOOKUP(A6,'Production amont'!A:V,4,0)</f>
        <v>43734</v>
      </c>
    </row>
    <row r="7" spans="1:8" ht="24.75" customHeight="1">
      <c r="A7" s="1">
        <f>'Production amont'!A:A</f>
        <v>66018</v>
      </c>
      <c r="B7" s="1" t="str">
        <f>'Production amont'!B:B</f>
        <v>Zdeck</v>
      </c>
      <c r="C7" s="2">
        <f>VLOOKUP(A7,'Production amont'!A:V,3,0)</f>
        <v>43800</v>
      </c>
      <c r="D7" s="17">
        <f>VLOOKUP(A7,'Production amont'!A:V,13,0)</f>
        <v>43746</v>
      </c>
      <c r="E7" s="22">
        <f>VLOOKUP(A7,'Production amont'!A:V,20,0)</f>
        <v>0</v>
      </c>
      <c r="F7" s="15">
        <f>VLOOKUP(A7,'Production aval'!A:BP,67,0)</f>
        <v>43789</v>
      </c>
      <c r="G7" s="2">
        <f>VLOOKUP(A7,'Production aval'!A:BP,68,0)</f>
        <v>0</v>
      </c>
      <c r="H7" s="18">
        <f>VLOOKUP(A7,'Production amont'!A:V,4,0)</f>
        <v>43734</v>
      </c>
    </row>
    <row r="8" spans="1:8" ht="24.75" customHeight="1">
      <c r="A8" s="1">
        <f>'Production amont'!A:A</f>
        <v>66949</v>
      </c>
      <c r="B8" s="1" t="str">
        <f>'Production amont'!B:B</f>
        <v>Pad5</v>
      </c>
      <c r="C8" s="2">
        <f>VLOOKUP(A8,'Production amont'!A:V,3,0)</f>
        <v>43800</v>
      </c>
      <c r="D8" s="17">
        <f>VLOOKUP(A8,'Production amont'!A:V,13,0)</f>
        <v>43746</v>
      </c>
      <c r="E8" s="22">
        <f>VLOOKUP(A8,'Production amont'!A:V,20,0)</f>
        <v>0</v>
      </c>
      <c r="F8" s="15">
        <f>VLOOKUP(A8,'Production aval'!A:BP,67,0)</f>
        <v>43789</v>
      </c>
      <c r="G8" s="2">
        <f>VLOOKUP(A8,'Production aval'!A:BP,68,0)</f>
        <v>0</v>
      </c>
      <c r="H8" s="18">
        <f>VLOOKUP(A8,'Production amont'!A:V,4,0)</f>
        <v>43734</v>
      </c>
    </row>
    <row r="9" spans="1:8" ht="24.75" customHeight="1">
      <c r="A9" s="1" t="str">
        <f>'Production amont'!A:A</f>
        <v>01AA781</v>
      </c>
      <c r="B9" s="1" t="str">
        <f>'Production amont'!B:B</f>
        <v>Ecope 5A</v>
      </c>
      <c r="C9" s="2">
        <f>VLOOKUP(A9,'Production amont'!A:V,3,0)</f>
        <v>43800</v>
      </c>
      <c r="D9" s="17">
        <f>VLOOKUP(A9,'Production amont'!A:V,13,0)</f>
        <v>43746</v>
      </c>
      <c r="E9" s="22">
        <f>VLOOKUP(A9,'Production amont'!A:V,20,0)</f>
        <v>0</v>
      </c>
      <c r="F9" s="15">
        <f>VLOOKUP(A9,'Production aval'!A:BP,67,0)</f>
        <v>43789</v>
      </c>
      <c r="G9" s="2">
        <f>VLOOKUP(A9,'Production aval'!A:BP,68,0)</f>
        <v>0</v>
      </c>
      <c r="H9" s="18">
        <f>VLOOKUP(A9,'Production amont'!A:V,4,0)</f>
        <v>43734</v>
      </c>
    </row>
    <row r="10" spans="1:8" ht="24.75" customHeight="1">
      <c r="A10" s="1" t="str">
        <f>'Production amont'!A:A</f>
        <v>01AA782</v>
      </c>
      <c r="B10" s="1" t="str">
        <f>'Production amont'!B:B</f>
        <v>Ecope 5A</v>
      </c>
      <c r="C10" s="2">
        <f>VLOOKUP(A10,'Production amont'!A:V,3,0)</f>
        <v>43800</v>
      </c>
      <c r="D10" s="17">
        <f>VLOOKUP(A10,'Production amont'!A:V,13,0)</f>
        <v>43746</v>
      </c>
      <c r="E10" s="22">
        <f>VLOOKUP(A10,'Production amont'!A:V,20,0)</f>
        <v>0</v>
      </c>
      <c r="F10" s="15">
        <f>VLOOKUP(A10,'Production aval'!A:BP,67,0)</f>
        <v>43789</v>
      </c>
      <c r="G10" s="2">
        <f>VLOOKUP(A10,'Production aval'!A:BP,68,0)</f>
        <v>0</v>
      </c>
      <c r="H10" s="18">
        <f>VLOOKUP(A10,'Production amont'!A:V,4,0)</f>
        <v>43734</v>
      </c>
    </row>
    <row r="11" spans="1:8" ht="24.75" customHeight="1">
      <c r="A11" s="1" t="str">
        <f>'Production amont'!A:A</f>
        <v>01AA783</v>
      </c>
      <c r="B11" s="1" t="str">
        <f>'Production amont'!B:B</f>
        <v>Ecope 5A</v>
      </c>
      <c r="C11" s="2">
        <f>VLOOKUP(A11,'Production amont'!A:V,3,0)</f>
        <v>43800</v>
      </c>
      <c r="D11" s="17">
        <f>VLOOKUP(A11,'Production amont'!A:V,13,0)</f>
        <v>43747</v>
      </c>
      <c r="E11" s="22">
        <f>VLOOKUP(A11,'Production amont'!A:V,20,0)</f>
        <v>0</v>
      </c>
      <c r="F11" s="15">
        <f>VLOOKUP(A11,'Production aval'!A:BP,67,0)</f>
        <v>43790</v>
      </c>
      <c r="G11" s="2">
        <f>VLOOKUP(A11,'Production aval'!A:BP,68,0)</f>
        <v>0</v>
      </c>
      <c r="H11" s="18">
        <f>VLOOKUP(A11,'Production amont'!A:V,4,0)</f>
        <v>43734</v>
      </c>
    </row>
    <row r="12" spans="1:8" ht="24.75" customHeight="1">
      <c r="A12" s="1" t="str">
        <f>'Production amont'!A:A</f>
        <v>01AA784</v>
      </c>
      <c r="B12" s="1" t="str">
        <f>'Production amont'!B:B</f>
        <v>Ecope 5A</v>
      </c>
      <c r="C12" s="2">
        <f>VLOOKUP(A12,'Production amont'!A:V,3,0)</f>
        <v>43800</v>
      </c>
      <c r="D12" s="17">
        <f>VLOOKUP(A12,'Production amont'!A:V,13,0)</f>
        <v>43748</v>
      </c>
      <c r="E12" s="22">
        <f>VLOOKUP(A12,'Production amont'!A:V,20,0)</f>
        <v>0</v>
      </c>
      <c r="F12" s="15">
        <f>VLOOKUP(A12,'Production aval'!A:BP,67,0)</f>
        <v>43791</v>
      </c>
      <c r="G12" s="2">
        <f>VLOOKUP(A12,'Production aval'!A:BP,68,0)</f>
        <v>0</v>
      </c>
      <c r="H12" s="18">
        <f>VLOOKUP(A12,'Production amont'!A:V,4,0)</f>
        <v>43734</v>
      </c>
    </row>
    <row r="13" spans="1:8" ht="24.75" customHeight="1">
      <c r="A13" s="1" t="str">
        <f>'Production amont'!A:A</f>
        <v>01AA785</v>
      </c>
      <c r="B13" s="1" t="str">
        <f>'Production amont'!B:B</f>
        <v>Ecope 5A</v>
      </c>
      <c r="C13" s="2">
        <f>VLOOKUP(A13,'Production amont'!A:V,3,0)</f>
        <v>43800</v>
      </c>
      <c r="D13" s="17">
        <f>VLOOKUP(A13,'Production amont'!A:V,13,0)</f>
        <v>43748</v>
      </c>
      <c r="E13" s="22">
        <f>VLOOKUP(A13,'Production amont'!A:V,20,0)</f>
        <v>0</v>
      </c>
      <c r="F13" s="15">
        <f>VLOOKUP(A13,'Production aval'!A:BP,67,0)</f>
        <v>43791</v>
      </c>
      <c r="G13" s="2">
        <f>VLOOKUP(A13,'Production aval'!A:BP,68,0)</f>
        <v>43732</v>
      </c>
      <c r="H13" s="18">
        <f>VLOOKUP(A13,'Production amont'!A:V,4,0)</f>
        <v>43734</v>
      </c>
    </row>
    <row r="14" spans="1:8" ht="24.75" customHeight="1">
      <c r="A14" s="1" t="str">
        <f>'Production amont'!A:A</f>
        <v>01AA786</v>
      </c>
      <c r="B14" s="1" t="str">
        <f>'Production amont'!B:B</f>
        <v>Ecope 5A</v>
      </c>
      <c r="C14" s="2">
        <f>VLOOKUP(A14,'Production amont'!A:V,3,0)</f>
        <v>43800</v>
      </c>
      <c r="D14" s="17">
        <f>VLOOKUP(A14,'Production amont'!A:V,13,0)</f>
        <v>43748</v>
      </c>
      <c r="E14" s="22">
        <f>VLOOKUP(A14,'Production amont'!A:V,20,0)</f>
        <v>0</v>
      </c>
      <c r="F14" s="15">
        <f>VLOOKUP(A14,'Production aval'!A:BP,67,0)</f>
        <v>43791</v>
      </c>
      <c r="G14" s="2">
        <f>VLOOKUP(A14,'Production aval'!A:BP,68,0)</f>
        <v>0</v>
      </c>
      <c r="H14" s="18">
        <f>VLOOKUP(A14,'Production amont'!A:V,4,0)</f>
        <v>43734</v>
      </c>
    </row>
    <row r="15" spans="1:8" ht="24.75" customHeight="1">
      <c r="A15" s="1" t="str">
        <f>'Production amont'!A:A</f>
        <v>01AA787</v>
      </c>
      <c r="B15" s="1" t="str">
        <f>'Production amont'!B:B</f>
        <v>Ecope 5A</v>
      </c>
      <c r="C15" s="2">
        <f>VLOOKUP(A15,'Production amont'!A:V,3,0)</f>
        <v>43800</v>
      </c>
      <c r="D15" s="17">
        <f>VLOOKUP(A15,'Production amont'!A:V,13,0)</f>
        <v>43748</v>
      </c>
      <c r="E15" s="22">
        <f>VLOOKUP(A15,'Production amont'!A:V,20,0)</f>
        <v>0</v>
      </c>
      <c r="F15" s="15">
        <f>VLOOKUP(A15,'Production aval'!A:BP,67,0)</f>
        <v>43791</v>
      </c>
      <c r="G15" s="2">
        <f>VLOOKUP(A15,'Production aval'!A:BP,68,0)</f>
        <v>0</v>
      </c>
      <c r="H15" s="18">
        <f>VLOOKUP(A15,'Production amont'!A:V,4,0)</f>
        <v>43734</v>
      </c>
    </row>
    <row r="16" spans="1:8" ht="24.75" customHeight="1">
      <c r="A16" s="1" t="str">
        <f>'Production amont'!A:A</f>
        <v>01AA788</v>
      </c>
      <c r="B16" s="1" t="str">
        <f>'Production amont'!B:B</f>
        <v>Ecope 5A</v>
      </c>
      <c r="C16" s="2">
        <f>VLOOKUP(A16,'Production amont'!A:V,3,0)</f>
        <v>43800</v>
      </c>
      <c r="D16" s="17">
        <f>VLOOKUP(A16,'Production amont'!A:V,13,0)</f>
        <v>43748</v>
      </c>
      <c r="E16" s="22">
        <f>VLOOKUP(A16,'Production amont'!A:V,20,0)</f>
        <v>0</v>
      </c>
      <c r="F16" s="15">
        <f>VLOOKUP(A16,'Production aval'!A:BP,67,0)</f>
        <v>43791</v>
      </c>
      <c r="G16" s="2">
        <f>VLOOKUP(A16,'Production aval'!A:BP,68,0)</f>
        <v>0</v>
      </c>
      <c r="H16" s="18">
        <f>VLOOKUP(A16,'Production amont'!A:V,4,0)</f>
        <v>43734</v>
      </c>
    </row>
    <row r="17" spans="1:8" ht="24.75" customHeight="1">
      <c r="A17" s="1" t="str">
        <f>'Production amont'!A:A</f>
        <v>01AA789</v>
      </c>
      <c r="B17" s="1" t="str">
        <f>'Production amont'!B:B</f>
        <v>Ecope 5A</v>
      </c>
      <c r="C17" s="2">
        <f>VLOOKUP(A17,'Production amont'!A:V,3,0)</f>
        <v>43800</v>
      </c>
      <c r="D17" s="17">
        <f>VLOOKUP(A17,'Production amont'!A:V,13,0)</f>
        <v>43748</v>
      </c>
      <c r="E17" s="22">
        <f>VLOOKUP(A17,'Production amont'!A:V,20,0)</f>
        <v>0</v>
      </c>
      <c r="F17" s="15">
        <f>VLOOKUP(A17,'Production aval'!A:BP,67,0)</f>
        <v>43791</v>
      </c>
      <c r="G17" s="2">
        <f>VLOOKUP(A17,'Production aval'!A:BP,68,0)</f>
        <v>0</v>
      </c>
      <c r="H17" s="18">
        <f>VLOOKUP(A17,'Production amont'!A:V,4,0)</f>
        <v>43734</v>
      </c>
    </row>
    <row r="18" spans="1:8" ht="24.75" customHeight="1">
      <c r="A18" s="1" t="str">
        <f>'Production amont'!A:A</f>
        <v>01AA790</v>
      </c>
      <c r="B18" s="1" t="str">
        <f>'Production amont'!B:B</f>
        <v>Ecope 5A</v>
      </c>
      <c r="C18" s="2">
        <f>VLOOKUP(A18,'Production amont'!A:V,3,0)</f>
        <v>43800</v>
      </c>
      <c r="D18" s="17">
        <f>VLOOKUP(A18,'Production amont'!A:V,13,0)</f>
        <v>43749</v>
      </c>
      <c r="E18" s="22">
        <f>VLOOKUP(A18,'Production amont'!A:V,20,0)</f>
        <v>0</v>
      </c>
      <c r="F18" s="15">
        <f>VLOOKUP(A18,'Production aval'!A:BP,67,0)</f>
        <v>43794</v>
      </c>
      <c r="G18" s="2">
        <f>VLOOKUP(A18,'Production aval'!A:BP,68,0)</f>
        <v>0</v>
      </c>
      <c r="H18" s="18">
        <f>VLOOKUP(A18,'Production amont'!A:V,4,0)</f>
        <v>43734</v>
      </c>
    </row>
    <row r="19" spans="1:8" ht="24.75" customHeight="1">
      <c r="A19" s="1" t="str">
        <f>'Production amont'!A:A</f>
        <v>01AA791</v>
      </c>
      <c r="B19" s="1" t="str">
        <f>'Production amont'!B:B</f>
        <v>Ecope 5A</v>
      </c>
      <c r="C19" s="2">
        <f>VLOOKUP(A19,'Production amont'!A:V,3,0)</f>
        <v>43800</v>
      </c>
      <c r="D19" s="17">
        <f>VLOOKUP(A19,'Production amont'!A:V,13,0)</f>
        <v>43749</v>
      </c>
      <c r="E19" s="22">
        <f>VLOOKUP(A19,'Production amont'!A:V,20,0)</f>
        <v>0</v>
      </c>
      <c r="F19" s="15">
        <f>VLOOKUP(A19,'Production aval'!A:BP,67,0)</f>
        <v>43794</v>
      </c>
      <c r="G19" s="2">
        <f>VLOOKUP(A19,'Production aval'!A:BP,68,0)</f>
        <v>0</v>
      </c>
      <c r="H19" s="18">
        <f>VLOOKUP(A19,'Production amont'!A:V,4,0)</f>
        <v>43734</v>
      </c>
    </row>
    <row r="20" spans="1:8" ht="24.75" customHeight="1">
      <c r="A20" s="1" t="str">
        <f>'Production amont'!A:A</f>
        <v>01AA792</v>
      </c>
      <c r="B20" s="1" t="str">
        <f>'Production amont'!B:B</f>
        <v>Ecope 5A</v>
      </c>
      <c r="C20" s="2">
        <f>VLOOKUP(A20,'Production amont'!A:V,3,0)</f>
        <v>43800</v>
      </c>
      <c r="D20" s="17">
        <f>VLOOKUP(A20,'Production amont'!A:V,13,0)</f>
        <v>43749</v>
      </c>
      <c r="E20" s="22">
        <f>VLOOKUP(A20,'Production amont'!A:V,20,0)</f>
        <v>0</v>
      </c>
      <c r="F20" s="15">
        <f>VLOOKUP(A20,'Production aval'!A:BP,67,0)</f>
        <v>43794</v>
      </c>
      <c r="G20" s="2">
        <f>VLOOKUP(A20,'Production aval'!A:BP,68,0)</f>
        <v>0</v>
      </c>
      <c r="H20" s="18">
        <f>VLOOKUP(A20,'Production amont'!A:V,4,0)</f>
        <v>43734</v>
      </c>
    </row>
    <row r="21" spans="1:8" ht="24.75" customHeight="1">
      <c r="A21" s="1" t="str">
        <f>'Production amont'!A:A</f>
        <v>01AA793</v>
      </c>
      <c r="B21" s="1" t="str">
        <f>'Production amont'!B:B</f>
        <v>Ecope 5A</v>
      </c>
      <c r="C21" s="2">
        <f>VLOOKUP(A21,'Production amont'!A:V,3,0)</f>
        <v>43800</v>
      </c>
      <c r="D21" s="17">
        <f>VLOOKUP(A21,'Production amont'!A:V,13,0)</f>
        <v>43749</v>
      </c>
      <c r="E21" s="22">
        <f>VLOOKUP(A21,'Production amont'!A:V,20,0)</f>
        <v>0</v>
      </c>
      <c r="F21" s="15">
        <f>VLOOKUP(A21,'Production aval'!A:BP,67,0)</f>
        <v>43794</v>
      </c>
      <c r="G21" s="2">
        <f>VLOOKUP(A21,'Production aval'!A:BP,68,0)</f>
        <v>0</v>
      </c>
      <c r="H21" s="18">
        <f>VLOOKUP(A21,'Production amont'!A:V,4,0)</f>
        <v>43734</v>
      </c>
    </row>
    <row r="22" spans="1:8" ht="24.75" customHeight="1">
      <c r="A22" s="1" t="str">
        <f>'Production amont'!A:A</f>
        <v>01AA794</v>
      </c>
      <c r="B22" s="1" t="str">
        <f>'Production amont'!B:B</f>
        <v>Ecope 5A</v>
      </c>
      <c r="C22" s="2">
        <f>VLOOKUP(A22,'Production amont'!A:V,3,0)</f>
        <v>43800</v>
      </c>
      <c r="D22" s="17">
        <f>VLOOKUP(A22,'Production amont'!A:V,13,0)</f>
        <v>43749</v>
      </c>
      <c r="E22" s="22">
        <f>VLOOKUP(A22,'Production amont'!A:V,20,0)</f>
        <v>0</v>
      </c>
      <c r="F22" s="15">
        <f>VLOOKUP(A22,'Production aval'!A:BP,67,0)</f>
        <v>43794</v>
      </c>
      <c r="G22" s="2">
        <f>VLOOKUP(A22,'Production aval'!A:BP,68,0)</f>
        <v>0</v>
      </c>
      <c r="H22" s="18">
        <f>VLOOKUP(A22,'Production amont'!A:V,4,0)</f>
        <v>43734</v>
      </c>
    </row>
    <row r="23" spans="1:8" ht="24.75" customHeight="1">
      <c r="A23" s="1" t="str">
        <f>'Production amont'!A:A</f>
        <v>01AA795</v>
      </c>
      <c r="B23" s="1" t="str">
        <f>'Production amont'!B:B</f>
        <v>Ecope 5A</v>
      </c>
      <c r="C23" s="2">
        <f>VLOOKUP(A23,'Production amont'!A:V,3,0)</f>
        <v>43800</v>
      </c>
      <c r="D23" s="17">
        <f>VLOOKUP(A23,'Production amont'!A:V,13,0)</f>
        <v>43749</v>
      </c>
      <c r="E23" s="22">
        <f>VLOOKUP(A23,'Production amont'!A:V,20,0)</f>
        <v>0</v>
      </c>
      <c r="F23" s="15">
        <f>VLOOKUP(A23,'Production aval'!A:BP,67,0)</f>
        <v>43794</v>
      </c>
      <c r="G23" s="2">
        <f>VLOOKUP(A23,'Production aval'!A:BP,68,0)</f>
        <v>0</v>
      </c>
      <c r="H23" s="18">
        <f>VLOOKUP(A23,'Production amont'!A:V,4,0)</f>
        <v>43734</v>
      </c>
    </row>
    <row r="24" spans="1:8" ht="24.75" customHeight="1">
      <c r="A24" s="1" t="str">
        <f>'Production amont'!A:A</f>
        <v>01AA796</v>
      </c>
      <c r="B24" s="1" t="str">
        <f>'Production amont'!B:B</f>
        <v>Ecope 5A</v>
      </c>
      <c r="C24" s="2">
        <f>VLOOKUP(A24,'Production amont'!A:V,3,0)</f>
        <v>43800</v>
      </c>
      <c r="D24" s="17">
        <f>VLOOKUP(A24,'Production amont'!A:V,13,0)</f>
        <v>43752</v>
      </c>
      <c r="E24" s="22">
        <f>VLOOKUP(A24,'Production amont'!A:V,20,0)</f>
        <v>0</v>
      </c>
      <c r="F24" s="15">
        <f>VLOOKUP(A24,'Production aval'!A:BP,67,0)</f>
        <v>43795</v>
      </c>
      <c r="G24" s="2">
        <f>VLOOKUP(A24,'Production aval'!A:BP,68,0)</f>
        <v>0</v>
      </c>
      <c r="H24" s="18">
        <f>VLOOKUP(A24,'Production amont'!A:V,4,0)</f>
        <v>43734</v>
      </c>
    </row>
    <row r="25" spans="1:8" ht="24.75" customHeight="1">
      <c r="A25" s="1" t="str">
        <f>'Production amont'!A:A</f>
        <v>01AA797</v>
      </c>
      <c r="B25" s="1" t="str">
        <f>'Production amont'!B:B</f>
        <v>Ecope 5A</v>
      </c>
      <c r="C25" s="2">
        <f>VLOOKUP(A25,'Production amont'!A:V,3,0)</f>
        <v>43800</v>
      </c>
      <c r="D25" s="17">
        <f>VLOOKUP(A25,'Production amont'!A:V,13,0)</f>
        <v>43752</v>
      </c>
      <c r="E25" s="22">
        <f>VLOOKUP(A25,'Production amont'!A:V,20,0)</f>
        <v>0</v>
      </c>
      <c r="F25" s="15">
        <f>VLOOKUP(A25,'Production aval'!A:BP,67,0)</f>
        <v>43795</v>
      </c>
      <c r="G25" s="2">
        <f>VLOOKUP(A25,'Production aval'!A:BP,68,0)</f>
        <v>0</v>
      </c>
      <c r="H25" s="18">
        <f>VLOOKUP(A25,'Production amont'!A:V,4,0)</f>
        <v>43734</v>
      </c>
    </row>
    <row r="26" spans="1:8" ht="24.75" customHeight="1">
      <c r="A26" s="1" t="str">
        <f>'Production amont'!A:A</f>
        <v>01AA798</v>
      </c>
      <c r="B26" s="1" t="str">
        <f>'Production amont'!B:B</f>
        <v>Ecope 5A</v>
      </c>
      <c r="C26" s="2">
        <f>VLOOKUP(A26,'Production amont'!A:V,3,0)</f>
        <v>43800</v>
      </c>
      <c r="D26" s="17">
        <f>VLOOKUP(A26,'Production amont'!A:V,13,0)</f>
        <v>43752</v>
      </c>
      <c r="E26" s="22">
        <f>VLOOKUP(A26,'Production amont'!A:V,20,0)</f>
        <v>0</v>
      </c>
      <c r="F26" s="15">
        <f>VLOOKUP(A26,'Production aval'!A:BP,67,0)</f>
        <v>43795</v>
      </c>
      <c r="G26" s="2">
        <f>VLOOKUP(A26,'Production aval'!A:BP,68,0)</f>
        <v>0</v>
      </c>
      <c r="H26" s="18">
        <f>VLOOKUP(A26,'Production amont'!A:V,4,0)</f>
        <v>43734</v>
      </c>
    </row>
    <row r="27" spans="1:8" ht="24.75" customHeight="1">
      <c r="A27" s="1" t="str">
        <f>'Production amont'!A:A</f>
        <v>01AA799</v>
      </c>
      <c r="B27" s="1" t="str">
        <f>'Production amont'!B:B</f>
        <v>Ecope 5A</v>
      </c>
      <c r="C27" s="2">
        <f>VLOOKUP(A27,'Production amont'!A:V,3,0)</f>
        <v>43800</v>
      </c>
      <c r="D27" s="17">
        <f>VLOOKUP(A27,'Production amont'!A:V,13,0)</f>
        <v>43752</v>
      </c>
      <c r="E27" s="22">
        <f>VLOOKUP(A27,'Production amont'!A:V,20,0)</f>
        <v>0</v>
      </c>
      <c r="F27" s="15">
        <f>VLOOKUP(A27,'Production aval'!A:BP,67,0)</f>
        <v>43795</v>
      </c>
      <c r="G27" s="2">
        <f>VLOOKUP(A27,'Production aval'!A:BP,68,0)</f>
        <v>0</v>
      </c>
      <c r="H27" s="18">
        <f>VLOOKUP(A27,'Production amont'!A:V,4,0)</f>
        <v>43734</v>
      </c>
    </row>
    <row r="28" spans="1:8" ht="24.75" customHeight="1">
      <c r="A28" s="1" t="str">
        <f>'Production amont'!A:A</f>
        <v>01AA839</v>
      </c>
      <c r="B28" s="1" t="str">
        <f>'Production amont'!B:B</f>
        <v>Ecope 4A</v>
      </c>
      <c r="C28" s="2">
        <f>VLOOKUP(A28,'Production amont'!A:V,3,0)</f>
        <v>43800</v>
      </c>
      <c r="D28" s="17">
        <f>VLOOKUP(A28,'Production amont'!A:V,13,0)</f>
        <v>43746</v>
      </c>
      <c r="E28" s="22">
        <f>VLOOKUP(A28,'Production amont'!A:V,20,0)</f>
        <v>0</v>
      </c>
      <c r="F28" s="15">
        <f>VLOOKUP(A28,'Production aval'!A:BP,67,0)</f>
        <v>43789</v>
      </c>
      <c r="G28" s="2">
        <f>VLOOKUP(A28,'Production aval'!A:BP,68,0)</f>
        <v>0</v>
      </c>
      <c r="H28" s="18">
        <f>VLOOKUP(A28,'Production amont'!A:V,4,0)</f>
        <v>43734</v>
      </c>
    </row>
    <row r="29" spans="1:8" ht="24.75" customHeight="1">
      <c r="A29" s="1" t="str">
        <f>'Production amont'!A:A</f>
        <v>01AA840</v>
      </c>
      <c r="B29" s="1" t="str">
        <f>'Production amont'!B:B</f>
        <v>Ecope 4A</v>
      </c>
      <c r="C29" s="2">
        <f>VLOOKUP(A29,'Production amont'!A:V,3,0)</f>
        <v>43800</v>
      </c>
      <c r="D29" s="17">
        <f>VLOOKUP(A29,'Production amont'!A:V,13,0)</f>
        <v>43747</v>
      </c>
      <c r="E29" s="22">
        <f>VLOOKUP(A29,'Production amont'!A:V,20,0)</f>
        <v>0</v>
      </c>
      <c r="F29" s="15">
        <f>VLOOKUP(A29,'Production aval'!A:BP,67,0)</f>
        <v>43790</v>
      </c>
      <c r="G29" s="2">
        <f>VLOOKUP(A29,'Production aval'!A:BP,68,0)</f>
        <v>0</v>
      </c>
      <c r="H29" s="18">
        <f>VLOOKUP(A29,'Production amont'!A:V,4,0)</f>
        <v>43734</v>
      </c>
    </row>
    <row r="30" spans="1:8" ht="24.75" customHeight="1">
      <c r="A30" s="1" t="str">
        <f>'Production amont'!A:A</f>
        <v>01AA841</v>
      </c>
      <c r="B30" s="1" t="str">
        <f>'Production amont'!B:B</f>
        <v>Ecope 4A</v>
      </c>
      <c r="C30" s="2">
        <f>VLOOKUP(A30,'Production amont'!A:V,3,0)</f>
        <v>43800</v>
      </c>
      <c r="D30" s="17">
        <f>VLOOKUP(A30,'Production amont'!A:V,13,0)</f>
        <v>43747</v>
      </c>
      <c r="E30" s="22">
        <f>VLOOKUP(A30,'Production amont'!A:V,20,0)</f>
        <v>0</v>
      </c>
      <c r="F30" s="15">
        <f>VLOOKUP(A30,'Production aval'!A:BP,67,0)</f>
        <v>43790</v>
      </c>
      <c r="G30" s="2">
        <f>VLOOKUP(A30,'Production aval'!A:BP,68,0)</f>
        <v>0</v>
      </c>
      <c r="H30" s="18">
        <f>VLOOKUP(A30,'Production amont'!A:V,4,0)</f>
        <v>43734</v>
      </c>
    </row>
    <row r="31" spans="1:8" ht="24.75" customHeight="1">
      <c r="A31" s="1" t="str">
        <f>'Production amont'!A:A</f>
        <v>01AA842</v>
      </c>
      <c r="B31" s="1" t="str">
        <f>'Production amont'!B:B</f>
        <v>Ecope 4A</v>
      </c>
      <c r="C31" s="2">
        <f>VLOOKUP(A31,'Production amont'!A:V,3,0)</f>
        <v>43800</v>
      </c>
      <c r="D31" s="17">
        <f>VLOOKUP(A31,'Production amont'!A:V,13,0)</f>
        <v>43748</v>
      </c>
      <c r="E31" s="22">
        <f>VLOOKUP(A31,'Production amont'!A:V,20,0)</f>
        <v>0</v>
      </c>
      <c r="F31" s="15">
        <f>VLOOKUP(A31,'Production aval'!A:BP,67,0)</f>
        <v>43791</v>
      </c>
      <c r="G31" s="2">
        <f>VLOOKUP(A31,'Production aval'!A:BP,68,0)</f>
        <v>0</v>
      </c>
      <c r="H31" s="18">
        <f>VLOOKUP(A31,'Production amont'!A:V,4,0)</f>
        <v>43734</v>
      </c>
    </row>
    <row r="32" spans="1:8" ht="24.75" customHeight="1">
      <c r="A32" s="1" t="str">
        <f>'Production amont'!A:A</f>
        <v>01AA843</v>
      </c>
      <c r="B32" s="1" t="str">
        <f>'Production amont'!B:B</f>
        <v>Ecope 4A</v>
      </c>
      <c r="C32" s="2">
        <f>VLOOKUP(A32,'Production amont'!A:V,3,0)</f>
        <v>43800</v>
      </c>
      <c r="D32" s="17">
        <f>VLOOKUP(A32,'Production amont'!A:V,13,0)</f>
        <v>43748</v>
      </c>
      <c r="E32" s="22">
        <f>VLOOKUP(A32,'Production amont'!A:V,20,0)</f>
        <v>0</v>
      </c>
      <c r="F32" s="15">
        <f>VLOOKUP(A32,'Production aval'!A:BP,67,0)</f>
        <v>43791</v>
      </c>
      <c r="G32" s="2">
        <f>VLOOKUP(A32,'Production aval'!A:BP,68,0)</f>
        <v>0</v>
      </c>
      <c r="H32" s="18">
        <f>VLOOKUP(A32,'Production amont'!A:V,4,0)</f>
        <v>43734</v>
      </c>
    </row>
    <row r="33" spans="1:8" ht="24.75" customHeight="1">
      <c r="A33" s="1" t="str">
        <f>'Production amont'!A:A</f>
        <v>01AA844</v>
      </c>
      <c r="B33" s="1" t="str">
        <f>'Production amont'!B:B</f>
        <v>Ecope 4A</v>
      </c>
      <c r="C33" s="2">
        <f>VLOOKUP(A33,'Production amont'!A:V,3,0)</f>
        <v>43800</v>
      </c>
      <c r="D33" s="17">
        <f>VLOOKUP(A33,'Production amont'!A:V,13,0)</f>
        <v>43748</v>
      </c>
      <c r="E33" s="22">
        <f>VLOOKUP(A33,'Production amont'!A:V,20,0)</f>
        <v>0</v>
      </c>
      <c r="F33" s="15">
        <f>VLOOKUP(A33,'Production aval'!A:BP,67,0)</f>
        <v>43791</v>
      </c>
      <c r="G33" s="2">
        <f>VLOOKUP(A33,'Production aval'!A:BP,68,0)</f>
        <v>0</v>
      </c>
      <c r="H33" s="18">
        <f>VLOOKUP(A33,'Production amont'!A:V,4,0)</f>
        <v>43734</v>
      </c>
    </row>
    <row r="34" spans="1:8" ht="24.75" customHeight="1">
      <c r="A34" s="1" t="str">
        <f>'Production amont'!A:A</f>
        <v>01AA845</v>
      </c>
      <c r="B34" s="1" t="str">
        <f>'Production amont'!B:B</f>
        <v>Ecope 4A</v>
      </c>
      <c r="C34" s="2">
        <f>VLOOKUP(A34,'Production amont'!A:V,3,0)</f>
        <v>43800</v>
      </c>
      <c r="D34" s="17">
        <f>VLOOKUP(A34,'Production amont'!A:V,13,0)</f>
        <v>43748</v>
      </c>
      <c r="E34" s="22">
        <f>VLOOKUP(A34,'Production amont'!A:V,20,0)</f>
        <v>0</v>
      </c>
      <c r="F34" s="15">
        <f>VLOOKUP(A34,'Production aval'!A:BP,67,0)</f>
        <v>43791</v>
      </c>
      <c r="G34" s="2">
        <f>VLOOKUP(A34,'Production aval'!A:BP,68,0)</f>
        <v>0</v>
      </c>
      <c r="H34" s="18">
        <f>VLOOKUP(A34,'Production amont'!A:V,4,0)</f>
        <v>43734</v>
      </c>
    </row>
    <row r="35" spans="1:8" ht="24.75" customHeight="1">
      <c r="A35" s="1" t="str">
        <f>'Production amont'!A:A</f>
        <v>01AA846</v>
      </c>
      <c r="B35" s="1" t="str">
        <f>'Production amont'!B:B</f>
        <v>Ecope 4A</v>
      </c>
      <c r="C35" s="2">
        <f>VLOOKUP(A35,'Production amont'!A:V,3,0)</f>
        <v>43800</v>
      </c>
      <c r="D35" s="17">
        <f>VLOOKUP(A35,'Production amont'!A:V,13,0)</f>
        <v>43749</v>
      </c>
      <c r="E35" s="22">
        <f>VLOOKUP(A35,'Production amont'!A:V,20,0)</f>
        <v>0</v>
      </c>
      <c r="F35" s="15">
        <f>VLOOKUP(A35,'Production aval'!A:BP,67,0)</f>
        <v>43794</v>
      </c>
      <c r="G35" s="2">
        <f>VLOOKUP(A35,'Production aval'!A:BP,68,0)</f>
        <v>43718</v>
      </c>
      <c r="H35" s="18">
        <f>VLOOKUP(A35,'Production amont'!A:V,4,0)</f>
        <v>43734</v>
      </c>
    </row>
    <row r="36" spans="1:8" ht="24.75" customHeight="1">
      <c r="A36" s="1" t="str">
        <f>'Production amont'!A:A</f>
        <v>01AA847</v>
      </c>
      <c r="B36" s="1" t="str">
        <f>'Production amont'!B:B</f>
        <v>Ecope 4A</v>
      </c>
      <c r="C36" s="2">
        <f>VLOOKUP(A36,'Production amont'!A:V,3,0)</f>
        <v>43800</v>
      </c>
      <c r="D36" s="17">
        <f>VLOOKUP(A36,'Production amont'!A:V,13,0)</f>
        <v>43749</v>
      </c>
      <c r="E36" s="22">
        <f>VLOOKUP(A36,'Production amont'!A:V,20,0)</f>
        <v>0</v>
      </c>
      <c r="F36" s="15">
        <f>VLOOKUP(A36,'Production aval'!A:BP,67,0)</f>
        <v>43794</v>
      </c>
      <c r="G36" s="2">
        <f>VLOOKUP(A36,'Production aval'!A:BP,68,0)</f>
        <v>0</v>
      </c>
      <c r="H36" s="18">
        <f>VLOOKUP(A36,'Production amont'!A:V,4,0)</f>
        <v>43734</v>
      </c>
    </row>
    <row r="37" spans="1:8" ht="24.75" customHeight="1">
      <c r="A37" s="1" t="str">
        <f>'Production amont'!A:A</f>
        <v>01AA848</v>
      </c>
      <c r="B37" s="1" t="str">
        <f>'Production amont'!B:B</f>
        <v>Ecope 4A</v>
      </c>
      <c r="C37" s="2">
        <f>VLOOKUP(A37,'Production amont'!A:V,3,0)</f>
        <v>43800</v>
      </c>
      <c r="D37" s="17">
        <f>VLOOKUP(A37,'Production amont'!A:V,13,0)</f>
        <v>43748</v>
      </c>
      <c r="E37" s="22">
        <f>VLOOKUP(A37,'Production amont'!A:V,20,0)</f>
        <v>0</v>
      </c>
      <c r="F37" s="15">
        <f>VLOOKUP(A37,'Production aval'!A:BP,67,0)</f>
        <v>43791</v>
      </c>
      <c r="G37" s="2">
        <f>VLOOKUP(A37,'Production aval'!A:BP,68,0)</f>
        <v>0</v>
      </c>
      <c r="H37" s="18">
        <f>VLOOKUP(A37,'Production amont'!A:V,4,0)</f>
        <v>43734</v>
      </c>
    </row>
    <row r="38" spans="1:8" ht="24.75" customHeight="1">
      <c r="A38" s="1" t="str">
        <f>'Production amont'!A:A</f>
        <v>01AA849</v>
      </c>
      <c r="B38" s="1" t="str">
        <f>'Production amont'!B:B</f>
        <v>Ecope 4A</v>
      </c>
      <c r="C38" s="2">
        <f>VLOOKUP(A38,'Production amont'!A:V,3,0)</f>
        <v>43800</v>
      </c>
      <c r="D38" s="17">
        <f>VLOOKUP(A38,'Production amont'!A:V,13,0)</f>
        <v>43749</v>
      </c>
      <c r="E38" s="22">
        <f>VLOOKUP(A38,'Production amont'!A:V,20,0)</f>
        <v>0</v>
      </c>
      <c r="F38" s="15">
        <f>VLOOKUP(A38,'Production aval'!A:BP,67,0)</f>
        <v>43794</v>
      </c>
      <c r="G38" s="2">
        <f>VLOOKUP(A38,'Production aval'!A:BP,68,0)</f>
        <v>0</v>
      </c>
      <c r="H38" s="18">
        <f>VLOOKUP(A38,'Production amont'!A:V,4,0)</f>
        <v>43734</v>
      </c>
    </row>
    <row r="39" spans="1:8" ht="24.75" customHeight="1">
      <c r="A39" s="1" t="str">
        <f>'Production amont'!A:A</f>
        <v>01AA850</v>
      </c>
      <c r="B39" s="1" t="str">
        <f>'Production amont'!B:B</f>
        <v>Ecope 4A</v>
      </c>
      <c r="C39" s="2">
        <f>VLOOKUP(A39,'Production amont'!A:V,3,0)</f>
        <v>43800</v>
      </c>
      <c r="D39" s="17">
        <f>VLOOKUP(A39,'Production amont'!A:V,13,0)</f>
        <v>43748</v>
      </c>
      <c r="E39" s="22">
        <f>VLOOKUP(A39,'Production amont'!A:V,20,0)</f>
        <v>0</v>
      </c>
      <c r="F39" s="15">
        <f>VLOOKUP(A39,'Production aval'!A:BP,67,0)</f>
        <v>43791</v>
      </c>
      <c r="G39" s="2">
        <f>VLOOKUP(A39,'Production aval'!A:BP,68,0)</f>
        <v>0</v>
      </c>
      <c r="H39" s="18">
        <f>VLOOKUP(A39,'Production amont'!A:V,4,0)</f>
        <v>43734</v>
      </c>
    </row>
    <row r="40" spans="1:8" ht="24.75" customHeight="1">
      <c r="A40" s="1" t="str">
        <f>'Production amont'!A:A</f>
        <v>01AA851</v>
      </c>
      <c r="B40" s="1" t="str">
        <f>'Production amont'!B:B</f>
        <v>Ecope 4A</v>
      </c>
      <c r="C40" s="2">
        <f>VLOOKUP(A40,'Production amont'!A:V,3,0)</f>
        <v>43800</v>
      </c>
      <c r="D40" s="17">
        <f>VLOOKUP(A40,'Production amont'!A:V,13,0)</f>
        <v>43749</v>
      </c>
      <c r="E40" s="22">
        <f>VLOOKUP(A40,'Production amont'!A:V,20,0)</f>
        <v>0</v>
      </c>
      <c r="F40" s="15">
        <f>VLOOKUP(A40,'Production aval'!A:BP,67,0)</f>
        <v>43794</v>
      </c>
      <c r="G40" s="2">
        <f>VLOOKUP(A40,'Production aval'!A:BP,68,0)</f>
        <v>0</v>
      </c>
      <c r="H40" s="18">
        <f>VLOOKUP(A40,'Production amont'!A:V,4,0)</f>
        <v>43734</v>
      </c>
    </row>
    <row r="41" spans="1:8" ht="24.75" customHeight="1">
      <c r="A41" s="1" t="str">
        <f>'Production amont'!A:A</f>
        <v>01AA852</v>
      </c>
      <c r="B41" s="1" t="str">
        <f>'Production amont'!B:B</f>
        <v>Ecope 4A</v>
      </c>
      <c r="C41" s="2">
        <f>VLOOKUP(A41,'Production amont'!A:V,3,0)</f>
        <v>43800</v>
      </c>
      <c r="D41" s="17">
        <f>VLOOKUP(A41,'Production amont'!A:V,13,0)</f>
        <v>43749</v>
      </c>
      <c r="E41" s="22">
        <f>VLOOKUP(A41,'Production amont'!A:V,20,0)</f>
        <v>0</v>
      </c>
      <c r="F41" s="15">
        <f>VLOOKUP(A41,'Production aval'!A:BP,67,0)</f>
        <v>43794</v>
      </c>
      <c r="G41" s="2">
        <f>VLOOKUP(A41,'Production aval'!A:BP,68,0)</f>
        <v>0</v>
      </c>
      <c r="H41" s="18">
        <f>VLOOKUP(A41,'Production amont'!A:V,4,0)</f>
        <v>43734</v>
      </c>
    </row>
    <row r="42" spans="1:8" ht="24.75" customHeight="1">
      <c r="A42" s="1" t="str">
        <f>'Production amont'!A:A</f>
        <v>01AA853</v>
      </c>
      <c r="B42" s="1" t="str">
        <f>'Production amont'!B:B</f>
        <v>Ecope 4A</v>
      </c>
      <c r="C42" s="2">
        <f>VLOOKUP(A42,'Production amont'!A:V,3,0)</f>
        <v>43800</v>
      </c>
      <c r="D42" s="17">
        <f>VLOOKUP(A42,'Production amont'!A:V,13,0)</f>
        <v>43749</v>
      </c>
      <c r="E42" s="22">
        <f>VLOOKUP(A42,'Production amont'!A:V,20,0)</f>
        <v>0</v>
      </c>
      <c r="F42" s="15">
        <f>VLOOKUP(A42,'Production aval'!A:BP,67,0)</f>
        <v>43794</v>
      </c>
      <c r="G42" s="2">
        <f>VLOOKUP(A42,'Production aval'!A:BP,68,0)</f>
        <v>0</v>
      </c>
      <c r="H42" s="18">
        <f>VLOOKUP(A42,'Production amont'!A:V,4,0)</f>
        <v>43734</v>
      </c>
    </row>
    <row r="43" spans="1:8" ht="24.75" customHeight="1">
      <c r="A43" s="1" t="str">
        <f>'Production amont'!A:A</f>
        <v>01AA854</v>
      </c>
      <c r="B43" s="1" t="str">
        <f>'Production amont'!B:B</f>
        <v>Ecope 4A</v>
      </c>
      <c r="C43" s="2">
        <f>VLOOKUP(A43,'Production amont'!A:V,3,0)</f>
        <v>43800</v>
      </c>
      <c r="D43" s="17">
        <f>VLOOKUP(A43,'Production amont'!A:V,13,0)</f>
        <v>43752</v>
      </c>
      <c r="E43" s="22">
        <f>VLOOKUP(A43,'Production amont'!A:V,20,0)</f>
        <v>0</v>
      </c>
      <c r="F43" s="15">
        <f>VLOOKUP(A43,'Production aval'!A:BP,67,0)</f>
        <v>43795</v>
      </c>
      <c r="G43" s="2">
        <f>VLOOKUP(A43,'Production aval'!A:BP,68,0)</f>
        <v>0</v>
      </c>
      <c r="H43" s="18">
        <f>VLOOKUP(A43,'Production amont'!A:V,4,0)</f>
        <v>43734</v>
      </c>
    </row>
    <row r="44" spans="1:8" ht="24.75" customHeight="1">
      <c r="A44" s="1" t="str">
        <f>'Production amont'!A:A</f>
        <v>01AA855</v>
      </c>
      <c r="B44" s="1" t="str">
        <f>'Production amont'!B:B</f>
        <v>Ecope 4A</v>
      </c>
      <c r="C44" s="2">
        <f>VLOOKUP(A44,'Production amont'!A:V,3,0)</f>
        <v>43800</v>
      </c>
      <c r="D44" s="17">
        <f>VLOOKUP(A44,'Production amont'!A:V,13,0)</f>
        <v>43752</v>
      </c>
      <c r="E44" s="22">
        <f>VLOOKUP(A44,'Production amont'!A:V,20,0)</f>
        <v>0</v>
      </c>
      <c r="F44" s="15">
        <f>VLOOKUP(A44,'Production aval'!A:BP,67,0)</f>
        <v>43795</v>
      </c>
      <c r="G44" s="2">
        <f>VLOOKUP(A44,'Production aval'!A:BP,68,0)</f>
        <v>0</v>
      </c>
      <c r="H44" s="18">
        <f>VLOOKUP(A44,'Production amont'!A:V,4,0)</f>
        <v>43734</v>
      </c>
    </row>
    <row r="45" spans="1:8" ht="24.75" customHeight="1">
      <c r="A45" s="1" t="str">
        <f>'Production amont'!A:A</f>
        <v>01AA856</v>
      </c>
      <c r="B45" s="1" t="str">
        <f>'Production amont'!B:B</f>
        <v>Ecope 4A</v>
      </c>
      <c r="C45" s="2">
        <f>VLOOKUP(A45,'Production amont'!A:V,3,0)</f>
        <v>43800</v>
      </c>
      <c r="D45" s="17">
        <f>VLOOKUP(A45,'Production amont'!A:V,13,0)</f>
        <v>43752</v>
      </c>
      <c r="E45" s="22">
        <f>VLOOKUP(A45,'Production amont'!A:V,20,0)</f>
        <v>0</v>
      </c>
      <c r="F45" s="15">
        <f>VLOOKUP(A45,'Production aval'!A:BP,67,0)</f>
        <v>43795</v>
      </c>
      <c r="G45" s="2">
        <f>VLOOKUP(A45,'Production aval'!A:BP,68,0)</f>
        <v>0</v>
      </c>
      <c r="H45" s="18">
        <f>VLOOKUP(A45,'Production amont'!A:V,4,0)</f>
        <v>43734</v>
      </c>
    </row>
    <row r="46" spans="1:8" ht="24.75" customHeight="1">
      <c r="A46" s="1" t="str">
        <f>'Production amont'!A:A</f>
        <v>01AA857</v>
      </c>
      <c r="B46" s="1" t="str">
        <f>'Production amont'!B:B</f>
        <v>Ecope 4A</v>
      </c>
      <c r="C46" s="2">
        <f>VLOOKUP(A46,'Production amont'!A:V,3,0)</f>
        <v>43800</v>
      </c>
      <c r="D46" s="17">
        <f>VLOOKUP(A46,'Production amont'!A:V,13,0)</f>
        <v>43752</v>
      </c>
      <c r="E46" s="22">
        <f>VLOOKUP(A46,'Production amont'!A:V,20,0)</f>
        <v>0</v>
      </c>
      <c r="F46" s="15">
        <f>VLOOKUP(A46,'Production aval'!A:BP,67,0)</f>
        <v>43795</v>
      </c>
      <c r="G46" s="2">
        <f>VLOOKUP(A46,'Production aval'!A:BP,68,0)</f>
        <v>0</v>
      </c>
      <c r="H46" s="18">
        <f>VLOOKUP(A46,'Production amont'!A:V,4,0)</f>
        <v>43734</v>
      </c>
    </row>
    <row r="47" spans="1:8" ht="24.75" customHeight="1">
      <c r="A47" s="1" t="str">
        <f>'Production amont'!A:A</f>
        <v>01AA858</v>
      </c>
      <c r="B47" s="1" t="str">
        <f>'Production amont'!B:B</f>
        <v>Ecope 4A</v>
      </c>
      <c r="C47" s="2">
        <f>VLOOKUP(A47,'Production amont'!A:V,3,0)</f>
        <v>43800</v>
      </c>
      <c r="D47" s="17">
        <f>VLOOKUP(A47,'Production amont'!A:V,13,0)</f>
        <v>43752</v>
      </c>
      <c r="E47" s="22">
        <f>VLOOKUP(A47,'Production amont'!A:V,20,0)</f>
        <v>0</v>
      </c>
      <c r="F47" s="15">
        <f>VLOOKUP(A47,'Production aval'!A:BP,67,0)</f>
        <v>43795</v>
      </c>
      <c r="G47" s="2">
        <f>VLOOKUP(A47,'Production aval'!A:BP,68,0)</f>
        <v>0</v>
      </c>
      <c r="H47" s="18">
        <f>VLOOKUP(A47,'Production amont'!A:V,4,0)</f>
        <v>43734</v>
      </c>
    </row>
    <row r="48" spans="1:8" ht="24.75" customHeight="1">
      <c r="A48" s="1" t="str">
        <f>'Production amont'!A:A</f>
        <v>01AA900</v>
      </c>
      <c r="B48" s="1" t="str">
        <f>'Production amont'!B:B</f>
        <v>Ecope 5A</v>
      </c>
      <c r="C48" s="2">
        <f>VLOOKUP(A48,'Production amont'!A:V,3,0)</f>
        <v>43800</v>
      </c>
      <c r="D48" s="17">
        <f>VLOOKUP(A48,'Production amont'!A:V,13,0)</f>
        <v>43752</v>
      </c>
      <c r="E48" s="22">
        <f>VLOOKUP(A48,'Production amont'!A:V,20,0)</f>
        <v>0</v>
      </c>
      <c r="F48" s="15">
        <f>VLOOKUP(A48,'Production aval'!A:BP,67,0)</f>
        <v>43795</v>
      </c>
      <c r="G48" s="2">
        <f>VLOOKUP(A48,'Production aval'!A:BP,68,0)</f>
        <v>0</v>
      </c>
      <c r="H48" s="18">
        <f>VLOOKUP(A48,'Production amont'!A:V,4,0)</f>
        <v>43734</v>
      </c>
    </row>
    <row r="49" spans="3:3" ht="24.75" customHeight="1">
      <c r="C49" s="2"/>
    </row>
    <row r="50" spans="3:3" ht="24.75" customHeight="1">
      <c r="C50" s="2"/>
    </row>
    <row r="51" spans="3:3" ht="24.75" customHeight="1">
      <c r="C51" s="2"/>
    </row>
    <row r="52" spans="3:3" ht="24.75" customHeight="1">
      <c r="C52" s="2"/>
    </row>
    <row r="53" spans="3:3" ht="24.75" customHeight="1">
      <c r="C53" s="2"/>
    </row>
    <row r="54" spans="3:3" ht="24.75" customHeight="1">
      <c r="C54" s="2"/>
    </row>
    <row r="55" spans="3:3" ht="24.75" customHeight="1">
      <c r="C55" s="2"/>
    </row>
    <row r="56" spans="3:3" ht="24.75" customHeight="1">
      <c r="C56" s="2"/>
    </row>
    <row r="57" spans="3:3" ht="24.75" customHeight="1">
      <c r="C57" s="2"/>
    </row>
    <row r="58" spans="3:3" ht="24.75" customHeight="1">
      <c r="C58" s="2"/>
    </row>
    <row r="59" spans="3:3" ht="24.75" customHeight="1">
      <c r="C59" s="2"/>
    </row>
    <row r="60" spans="3:3" ht="24.75" customHeight="1">
      <c r="C60" s="2"/>
    </row>
    <row r="61" spans="3:3" ht="24.75" customHeight="1">
      <c r="C61" s="2"/>
    </row>
    <row r="62" spans="3:3" ht="24.75" customHeight="1">
      <c r="C62" s="2"/>
    </row>
    <row r="63" spans="3:3" ht="24.75" customHeight="1">
      <c r="C63" s="2"/>
    </row>
    <row r="64" spans="3:3" ht="24.75" customHeight="1">
      <c r="C64" s="2"/>
    </row>
    <row r="65" spans="3:3" ht="24.75" customHeight="1">
      <c r="C65" s="2"/>
    </row>
    <row r="66" spans="3:3" ht="24.75" customHeight="1">
      <c r="C66" s="2"/>
    </row>
    <row r="67" spans="3:3" ht="24.75" customHeight="1">
      <c r="C67" s="2"/>
    </row>
    <row r="68" spans="3:3" ht="24.75" customHeight="1">
      <c r="C68" s="2"/>
    </row>
    <row r="69" spans="3:3" ht="24.75" customHeight="1">
      <c r="C69" s="2"/>
    </row>
    <row r="70" spans="3:3" ht="24.75" customHeight="1">
      <c r="C70" s="2"/>
    </row>
    <row r="71" spans="3:3" ht="24.75" customHeight="1">
      <c r="C71" s="2"/>
    </row>
    <row r="72" spans="3:3" ht="24.75" customHeight="1">
      <c r="C72" s="2"/>
    </row>
    <row r="73" spans="3:3" ht="24.75" customHeight="1">
      <c r="C73" s="2"/>
    </row>
    <row r="74" spans="3:3" ht="24.75" customHeight="1">
      <c r="C74" s="2"/>
    </row>
    <row r="75" spans="3:3" ht="24.75" customHeight="1">
      <c r="C75" s="2"/>
    </row>
    <row r="76" spans="3:3" ht="24.75" customHeight="1">
      <c r="C76" s="2"/>
    </row>
    <row r="77" spans="3:3" ht="24.75" customHeight="1">
      <c r="C77" s="2"/>
    </row>
    <row r="78" spans="3:3" ht="24.75" customHeight="1">
      <c r="C78" s="2"/>
    </row>
    <row r="79" spans="3:3" ht="24.75" customHeight="1">
      <c r="C79" s="2"/>
    </row>
    <row r="80" spans="3:3" ht="24.75" customHeight="1">
      <c r="C80" s="2"/>
    </row>
  </sheetData>
  <conditionalFormatting sqref="D2:D72">
    <cfRule type="iconSet" priority="4">
      <iconSet>
        <cfvo type="percent" val="0"/>
        <cfvo type="formula" val="WORKDAY(TODAY(),0)"/>
        <cfvo type="formula" val="WORKDAY(TODAY(),1)"/>
      </iconSet>
    </cfRule>
  </conditionalFormatting>
  <conditionalFormatting sqref="D2:D72">
    <cfRule type="expression" dxfId="74" priority="5">
      <formula>COLUMN(D2)&lt;=MATCH("Date réelle "&amp;$U2,$1:$1,0)</formula>
    </cfRule>
  </conditionalFormatting>
  <conditionalFormatting sqref="H2:H72">
    <cfRule type="expression" dxfId="73" priority="3">
      <formula>COLUMN(H2)&lt;=MATCH("Date réelle "&amp;$U2,$1:$1,0)</formula>
    </cfRule>
  </conditionalFormatting>
  <conditionalFormatting sqref="F2:F72">
    <cfRule type="iconSet" priority="1">
      <iconSet>
        <cfvo type="percent" val="0"/>
        <cfvo type="formula" val="WORKDAY(TODAY(),0)"/>
        <cfvo type="formula" val="WORKDAY(TODAY(),1)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A04A6A44-5481-4110-959A-3ADAFFF98610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H2:H72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J12"/>
  <sheetViews>
    <sheetView topLeftCell="A2" zoomScale="90" zoomScaleNormal="90" workbookViewId="0">
      <selection activeCell="G50" sqref="G50"/>
    </sheetView>
  </sheetViews>
  <sheetFormatPr baseColWidth="10" defaultColWidth="10.85546875" defaultRowHeight="20.100000000000001" customHeight="1"/>
  <cols>
    <col min="1" max="1" width="26.5703125" style="1" customWidth="1"/>
    <col min="2" max="2" width="20.7109375" style="1" customWidth="1"/>
    <col min="3" max="9" width="14.5703125" style="1" customWidth="1"/>
    <col min="10" max="16384" width="10.85546875" style="1"/>
  </cols>
  <sheetData>
    <row r="1" spans="1:10" ht="20.100000000000001" customHeight="1">
      <c r="A1" s="28" t="s">
        <v>95</v>
      </c>
      <c r="B1" s="1" t="s">
        <v>155</v>
      </c>
    </row>
    <row r="3" spans="1:10" ht="20.100000000000001" customHeight="1">
      <c r="A3" s="28" t="s">
        <v>152</v>
      </c>
      <c r="B3" s="28" t="s">
        <v>1</v>
      </c>
      <c r="G3"/>
      <c r="H3"/>
      <c r="I3"/>
      <c r="J3"/>
    </row>
    <row r="4" spans="1:10" ht="20.100000000000001" customHeight="1">
      <c r="A4" s="28" t="s">
        <v>10</v>
      </c>
      <c r="B4" s="1" t="s">
        <v>36</v>
      </c>
      <c r="C4" s="1" t="s">
        <v>37</v>
      </c>
      <c r="D4" s="1" t="s">
        <v>39</v>
      </c>
      <c r="E4" s="1" t="s">
        <v>38</v>
      </c>
      <c r="F4" s="1" t="s">
        <v>151</v>
      </c>
      <c r="G4"/>
      <c r="H4"/>
      <c r="I4"/>
      <c r="J4"/>
    </row>
    <row r="5" spans="1:10" ht="20.100000000000001" customHeight="1">
      <c r="A5" s="1" t="s">
        <v>16</v>
      </c>
      <c r="B5" s="29">
        <v>12</v>
      </c>
      <c r="C5" s="29">
        <v>9</v>
      </c>
      <c r="D5" s="29">
        <v>2</v>
      </c>
      <c r="E5" s="29">
        <v>5</v>
      </c>
      <c r="F5" s="29">
        <v>28</v>
      </c>
      <c r="G5"/>
      <c r="H5"/>
      <c r="I5"/>
      <c r="J5"/>
    </row>
    <row r="6" spans="1:10" ht="20.100000000000001" customHeight="1">
      <c r="A6" s="1" t="s">
        <v>17</v>
      </c>
      <c r="B6" s="29">
        <v>1</v>
      </c>
      <c r="C6" s="29">
        <v>6</v>
      </c>
      <c r="D6" s="29"/>
      <c r="E6" s="29"/>
      <c r="F6" s="29">
        <v>7</v>
      </c>
      <c r="G6"/>
      <c r="H6"/>
      <c r="I6"/>
      <c r="J6"/>
    </row>
    <row r="7" spans="1:10" ht="20.100000000000001" customHeight="1">
      <c r="A7" s="1" t="s">
        <v>19</v>
      </c>
      <c r="B7" s="29">
        <v>7</v>
      </c>
      <c r="C7" s="29">
        <v>5</v>
      </c>
      <c r="D7" s="29"/>
      <c r="E7" s="29"/>
      <c r="F7" s="29">
        <v>12</v>
      </c>
      <c r="G7"/>
      <c r="H7"/>
      <c r="I7"/>
      <c r="J7"/>
    </row>
    <row r="8" spans="1:10" ht="20.100000000000001" customHeight="1">
      <c r="A8" s="1" t="s">
        <v>151</v>
      </c>
      <c r="B8" s="29">
        <v>20</v>
      </c>
      <c r="C8" s="29">
        <v>20</v>
      </c>
      <c r="D8" s="29">
        <v>2</v>
      </c>
      <c r="E8" s="29">
        <v>5</v>
      </c>
      <c r="F8" s="29">
        <v>47</v>
      </c>
      <c r="G8"/>
      <c r="H8"/>
      <c r="I8"/>
      <c r="J8"/>
    </row>
    <row r="9" spans="1:10" ht="20.100000000000001" customHeight="1">
      <c r="A9"/>
      <c r="B9"/>
      <c r="C9"/>
      <c r="D9"/>
      <c r="E9"/>
      <c r="F9"/>
      <c r="G9"/>
      <c r="H9"/>
      <c r="I9"/>
      <c r="J9"/>
    </row>
    <row r="10" spans="1:10" ht="20.100000000000001" customHeight="1">
      <c r="A10"/>
      <c r="B10"/>
      <c r="C10"/>
      <c r="D10"/>
      <c r="E10"/>
      <c r="F10"/>
      <c r="G10"/>
      <c r="H10"/>
      <c r="I10"/>
      <c r="J10"/>
    </row>
    <row r="11" spans="1:10" ht="20.100000000000001" customHeight="1">
      <c r="A11"/>
      <c r="B11"/>
      <c r="C11"/>
      <c r="D11"/>
      <c r="E11"/>
      <c r="F11"/>
      <c r="G11"/>
      <c r="H11"/>
      <c r="I11"/>
      <c r="J11"/>
    </row>
    <row r="12" spans="1:10" ht="20.100000000000001" customHeight="1">
      <c r="A12"/>
      <c r="B12"/>
      <c r="C12"/>
      <c r="D12"/>
      <c r="E12"/>
      <c r="F12"/>
      <c r="G12"/>
      <c r="H12"/>
      <c r="I12"/>
      <c r="J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K35"/>
  <sheetViews>
    <sheetView zoomScale="90" zoomScaleNormal="90" workbookViewId="0">
      <selection activeCell="F49" sqref="F49"/>
    </sheetView>
  </sheetViews>
  <sheetFormatPr baseColWidth="10" defaultColWidth="11.42578125" defaultRowHeight="20.100000000000001" customHeight="1"/>
  <cols>
    <col min="1" max="1" width="25.7109375" style="31" customWidth="1"/>
    <col min="2" max="9" width="14.5703125" style="1" customWidth="1"/>
    <col min="10" max="10" width="15.5703125" style="1" bestFit="1" customWidth="1"/>
    <col min="11" max="16384" width="11.42578125" style="1"/>
  </cols>
  <sheetData>
    <row r="1" spans="1:11" ht="20.100000000000001" customHeight="1">
      <c r="A1" s="30" t="s">
        <v>95</v>
      </c>
      <c r="B1" s="1" t="s">
        <v>201</v>
      </c>
    </row>
    <row r="3" spans="1:11" ht="20.100000000000001" customHeight="1">
      <c r="A3" s="30" t="s">
        <v>152</v>
      </c>
      <c r="B3" s="28" t="s">
        <v>1</v>
      </c>
      <c r="H3"/>
      <c r="I3"/>
      <c r="J3"/>
      <c r="K3"/>
    </row>
    <row r="4" spans="1:11" ht="20.100000000000001" customHeight="1">
      <c r="A4" s="30" t="s">
        <v>10</v>
      </c>
      <c r="B4" s="1" t="s">
        <v>36</v>
      </c>
      <c r="C4" s="1" t="s">
        <v>37</v>
      </c>
      <c r="D4" s="1" t="s">
        <v>39</v>
      </c>
      <c r="E4" s="1" t="s">
        <v>38</v>
      </c>
      <c r="F4" s="1" t="s">
        <v>201</v>
      </c>
      <c r="G4" s="1" t="s">
        <v>151</v>
      </c>
      <c r="H4"/>
      <c r="I4"/>
      <c r="J4"/>
      <c r="K4"/>
    </row>
    <row r="5" spans="1:11" ht="20.100000000000001" customHeight="1">
      <c r="A5" s="31" t="s">
        <v>201</v>
      </c>
      <c r="B5" s="29">
        <v>19</v>
      </c>
      <c r="C5" s="29">
        <v>19</v>
      </c>
      <c r="D5" s="29">
        <v>1</v>
      </c>
      <c r="E5" s="29">
        <v>1</v>
      </c>
      <c r="F5" s="29"/>
      <c r="G5" s="29">
        <v>40</v>
      </c>
      <c r="H5"/>
      <c r="I5"/>
      <c r="J5"/>
      <c r="K5"/>
    </row>
    <row r="6" spans="1:11" ht="20.100000000000001" customHeight="1">
      <c r="A6" s="31" t="s">
        <v>151</v>
      </c>
      <c r="B6" s="29">
        <v>19</v>
      </c>
      <c r="C6" s="29">
        <v>19</v>
      </c>
      <c r="D6" s="29">
        <v>1</v>
      </c>
      <c r="E6" s="29">
        <v>1</v>
      </c>
      <c r="F6" s="29"/>
      <c r="G6" s="29">
        <v>40</v>
      </c>
      <c r="H6"/>
      <c r="I6"/>
      <c r="J6"/>
      <c r="K6"/>
    </row>
    <row r="7" spans="1:11" ht="20.100000000000001" customHeight="1">
      <c r="A7"/>
      <c r="B7"/>
      <c r="C7"/>
      <c r="D7"/>
      <c r="E7"/>
      <c r="F7"/>
      <c r="G7"/>
      <c r="H7"/>
      <c r="I7"/>
      <c r="J7"/>
      <c r="K7"/>
    </row>
    <row r="8" spans="1:11" ht="20.100000000000001" customHeight="1">
      <c r="A8"/>
      <c r="B8"/>
      <c r="C8"/>
      <c r="D8"/>
      <c r="E8"/>
      <c r="F8"/>
      <c r="G8"/>
      <c r="H8"/>
      <c r="I8"/>
      <c r="J8"/>
      <c r="K8"/>
    </row>
    <row r="9" spans="1:11" ht="20.100000000000001" customHeight="1">
      <c r="A9"/>
      <c r="B9"/>
      <c r="C9"/>
      <c r="D9"/>
      <c r="E9"/>
      <c r="F9"/>
      <c r="G9"/>
      <c r="H9"/>
      <c r="I9"/>
      <c r="J9"/>
      <c r="K9"/>
    </row>
    <row r="10" spans="1:11" ht="20.100000000000001" customHeight="1">
      <c r="A10"/>
      <c r="B10"/>
      <c r="C10"/>
      <c r="D10"/>
      <c r="E10"/>
      <c r="F10"/>
      <c r="G10"/>
      <c r="H10"/>
      <c r="I10"/>
      <c r="J10"/>
      <c r="K10"/>
    </row>
    <row r="11" spans="1:11" ht="20.100000000000001" customHeight="1">
      <c r="A11"/>
      <c r="B11"/>
      <c r="C11"/>
      <c r="D11"/>
      <c r="E11"/>
      <c r="F11"/>
      <c r="G11"/>
      <c r="H11"/>
      <c r="I11"/>
      <c r="J11"/>
      <c r="K11"/>
    </row>
    <row r="12" spans="1:11" ht="20.100000000000001" customHeight="1">
      <c r="A12"/>
      <c r="B12"/>
      <c r="C12"/>
      <c r="D12"/>
      <c r="E12"/>
      <c r="F12"/>
      <c r="G12"/>
      <c r="H12"/>
      <c r="I12"/>
      <c r="J12"/>
      <c r="K12"/>
    </row>
    <row r="13" spans="1:11" ht="20.100000000000001" customHeight="1">
      <c r="A13"/>
      <c r="B13"/>
      <c r="C13"/>
      <c r="D13"/>
      <c r="E13"/>
      <c r="F13"/>
      <c r="G13"/>
      <c r="H13"/>
      <c r="I13"/>
      <c r="J13"/>
      <c r="K13"/>
    </row>
    <row r="14" spans="1:11" ht="20.100000000000001" customHeight="1">
      <c r="A14"/>
      <c r="B14"/>
      <c r="C14"/>
      <c r="D14"/>
      <c r="E14"/>
      <c r="F14"/>
      <c r="G14"/>
      <c r="H14"/>
      <c r="I14"/>
      <c r="J14"/>
      <c r="K14"/>
    </row>
    <row r="15" spans="1:11" ht="20.100000000000001" customHeight="1">
      <c r="A15"/>
      <c r="B15"/>
      <c r="C15"/>
      <c r="D15"/>
      <c r="E15"/>
      <c r="F15"/>
      <c r="G15"/>
      <c r="H15"/>
      <c r="I15"/>
      <c r="J15"/>
      <c r="K15"/>
    </row>
    <row r="16" spans="1:11" ht="20.100000000000001" customHeight="1">
      <c r="A16"/>
      <c r="B16"/>
      <c r="C16"/>
      <c r="D16"/>
      <c r="E16"/>
      <c r="F16"/>
      <c r="G16"/>
      <c r="H16"/>
      <c r="I16"/>
      <c r="J16"/>
      <c r="K16"/>
    </row>
    <row r="17" spans="1:11" ht="20.100000000000001" customHeight="1">
      <c r="A17"/>
      <c r="B17"/>
      <c r="C17"/>
      <c r="D17"/>
      <c r="E17"/>
      <c r="F17"/>
      <c r="G17"/>
      <c r="H17"/>
      <c r="I17"/>
      <c r="J17"/>
      <c r="K17"/>
    </row>
    <row r="18" spans="1:11" ht="20.100000000000001" customHeight="1">
      <c r="A18"/>
      <c r="B18"/>
      <c r="C18"/>
      <c r="D18"/>
      <c r="E18"/>
      <c r="F18"/>
      <c r="G18"/>
      <c r="H18"/>
      <c r="I18"/>
      <c r="J18"/>
      <c r="K18"/>
    </row>
    <row r="19" spans="1:11" ht="20.100000000000001" customHeight="1">
      <c r="A19"/>
      <c r="B19"/>
      <c r="C19"/>
      <c r="D19"/>
      <c r="E19"/>
      <c r="F19"/>
      <c r="G19"/>
      <c r="H19"/>
      <c r="I19"/>
      <c r="J19"/>
      <c r="K19"/>
    </row>
    <row r="20" spans="1:11" ht="20.100000000000001" customHeight="1">
      <c r="A20"/>
      <c r="B20"/>
      <c r="C20"/>
      <c r="D20"/>
      <c r="E20"/>
      <c r="F20"/>
      <c r="G20"/>
      <c r="H20"/>
      <c r="I20"/>
      <c r="J20"/>
      <c r="K20"/>
    </row>
    <row r="21" spans="1:11" ht="20.100000000000001" customHeight="1">
      <c r="A21"/>
      <c r="B21"/>
      <c r="C21"/>
      <c r="D21"/>
      <c r="E21"/>
      <c r="F21"/>
      <c r="G21"/>
      <c r="H21"/>
      <c r="I21"/>
      <c r="J21"/>
      <c r="K21"/>
    </row>
    <row r="22" spans="1:11" ht="20.100000000000001" customHeight="1">
      <c r="A22"/>
      <c r="B22"/>
      <c r="C22"/>
      <c r="D22"/>
      <c r="E22"/>
      <c r="F22"/>
      <c r="G22"/>
      <c r="H22"/>
      <c r="I22"/>
      <c r="J22"/>
      <c r="K22"/>
    </row>
    <row r="23" spans="1:11" ht="20.100000000000001" customHeight="1">
      <c r="A23"/>
      <c r="B23"/>
      <c r="C23"/>
      <c r="D23"/>
      <c r="E23"/>
      <c r="F23"/>
      <c r="G23"/>
      <c r="H23"/>
      <c r="I23"/>
      <c r="J23"/>
      <c r="K23"/>
    </row>
    <row r="24" spans="1:11" ht="20.100000000000001" customHeight="1">
      <c r="A24"/>
      <c r="B24"/>
      <c r="C24"/>
      <c r="D24"/>
      <c r="E24"/>
      <c r="F24"/>
      <c r="G24"/>
      <c r="H24"/>
      <c r="I24"/>
      <c r="J24"/>
      <c r="K24"/>
    </row>
    <row r="25" spans="1:11" ht="20.100000000000001" customHeight="1">
      <c r="A25"/>
      <c r="B25"/>
      <c r="C25"/>
      <c r="D25"/>
      <c r="E25"/>
      <c r="F25"/>
      <c r="G25"/>
      <c r="H25"/>
      <c r="I25"/>
      <c r="J25"/>
      <c r="K25"/>
    </row>
    <row r="26" spans="1:11" ht="20.100000000000001" customHeight="1">
      <c r="A26"/>
      <c r="B26"/>
      <c r="C26"/>
      <c r="D26"/>
      <c r="E26"/>
      <c r="F26"/>
      <c r="G26"/>
      <c r="H26"/>
      <c r="I26"/>
      <c r="J26"/>
      <c r="K26"/>
    </row>
    <row r="27" spans="1:11" ht="20.100000000000001" customHeight="1">
      <c r="A27"/>
      <c r="B27"/>
      <c r="C27"/>
      <c r="D27"/>
      <c r="E27"/>
      <c r="F27"/>
      <c r="G27"/>
      <c r="H27"/>
      <c r="I27"/>
      <c r="J27"/>
      <c r="K27"/>
    </row>
    <row r="28" spans="1:11" ht="20.100000000000001" customHeight="1">
      <c r="A28"/>
      <c r="B28"/>
      <c r="C28"/>
      <c r="D28"/>
      <c r="E28"/>
      <c r="F28"/>
      <c r="G28"/>
      <c r="H28"/>
      <c r="I28"/>
      <c r="J28"/>
      <c r="K28"/>
    </row>
    <row r="29" spans="1:11" ht="20.100000000000001" customHeight="1">
      <c r="A29"/>
      <c r="B29"/>
      <c r="C29"/>
      <c r="D29"/>
      <c r="E29"/>
      <c r="F29"/>
      <c r="G29"/>
      <c r="H29"/>
      <c r="I29"/>
      <c r="J29"/>
      <c r="K29"/>
    </row>
    <row r="30" spans="1:11" ht="20.100000000000001" customHeight="1">
      <c r="A30"/>
      <c r="B30"/>
      <c r="C30"/>
      <c r="D30"/>
      <c r="E30"/>
      <c r="F30"/>
      <c r="G30"/>
      <c r="H30"/>
      <c r="I30"/>
      <c r="J30"/>
      <c r="K30"/>
    </row>
    <row r="31" spans="1:11" ht="20.100000000000001" customHeight="1">
      <c r="A31"/>
      <c r="B31"/>
      <c r="C31"/>
      <c r="D31"/>
      <c r="E31"/>
      <c r="F31"/>
      <c r="G31"/>
      <c r="H31"/>
      <c r="I31"/>
      <c r="J31"/>
      <c r="K31"/>
    </row>
    <row r="32" spans="1:11" ht="20.100000000000001" customHeight="1">
      <c r="A32"/>
      <c r="B32"/>
      <c r="C32"/>
      <c r="D32"/>
      <c r="E32"/>
      <c r="F32"/>
      <c r="G32"/>
      <c r="H32"/>
      <c r="I32"/>
      <c r="J32"/>
      <c r="K32"/>
    </row>
    <row r="33" spans="1:11" ht="20.100000000000001" customHeight="1">
      <c r="A33"/>
      <c r="B33"/>
      <c r="C33"/>
      <c r="D33"/>
      <c r="E33"/>
      <c r="F33"/>
      <c r="G33"/>
      <c r="H33"/>
      <c r="I33"/>
      <c r="J33"/>
      <c r="K33"/>
    </row>
    <row r="34" spans="1:11" ht="20.100000000000001" customHeight="1">
      <c r="A34"/>
      <c r="B34"/>
      <c r="C34"/>
      <c r="D34"/>
      <c r="E34"/>
      <c r="F34"/>
      <c r="G34"/>
      <c r="H34"/>
      <c r="I34"/>
      <c r="J34"/>
    </row>
    <row r="35" spans="1:11" ht="20.100000000000001" customHeight="1">
      <c r="A35"/>
      <c r="B35"/>
      <c r="C35"/>
      <c r="D35"/>
      <c r="E35"/>
      <c r="F35"/>
      <c r="G35"/>
      <c r="H35"/>
      <c r="I35"/>
      <c r="J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DE54C-D652-4319-91E3-5BA5CE6FBF30}">
  <dimension ref="A1:M11"/>
  <sheetViews>
    <sheetView workbookViewId="0">
      <selection activeCell="G9" sqref="G9"/>
    </sheetView>
  </sheetViews>
  <sheetFormatPr baseColWidth="10" defaultRowHeight="15"/>
  <cols>
    <col min="1" max="1" width="25.7109375" style="1" bestFit="1" customWidth="1"/>
    <col min="2" max="2" width="26.140625" style="1" bestFit="1" customWidth="1"/>
    <col min="3" max="3" width="10.85546875" style="1" bestFit="1" customWidth="1"/>
    <col min="4" max="4" width="7.140625" style="1" bestFit="1" customWidth="1"/>
    <col min="5" max="5" width="8" style="1" bestFit="1" customWidth="1"/>
    <col min="6" max="9" width="12.5703125" style="1" bestFit="1" customWidth="1"/>
    <col min="10" max="11" width="6" style="1" bestFit="1" customWidth="1"/>
    <col min="12" max="12" width="11" style="1" bestFit="1" customWidth="1"/>
    <col min="13" max="13" width="12.5703125" style="1" bestFit="1" customWidth="1"/>
    <col min="14" max="16384" width="11.42578125" style="1"/>
  </cols>
  <sheetData>
    <row r="1" spans="1:13">
      <c r="A1" s="28" t="s">
        <v>95</v>
      </c>
      <c r="B1" s="1" t="s">
        <v>94</v>
      </c>
    </row>
    <row r="3" spans="1:13">
      <c r="A3" s="28" t="s">
        <v>206</v>
      </c>
      <c r="B3" s="28" t="s">
        <v>205</v>
      </c>
      <c r="G3"/>
      <c r="H3"/>
      <c r="I3"/>
      <c r="J3"/>
      <c r="K3"/>
      <c r="L3"/>
      <c r="M3"/>
    </row>
    <row r="4" spans="1:13">
      <c r="B4" s="1" t="s">
        <v>36</v>
      </c>
      <c r="C4" s="1" t="s">
        <v>37</v>
      </c>
      <c r="D4" s="1" t="s">
        <v>39</v>
      </c>
      <c r="E4" s="1" t="s">
        <v>38</v>
      </c>
      <c r="F4" s="1" t="s">
        <v>151</v>
      </c>
      <c r="G4"/>
      <c r="H4"/>
      <c r="I4"/>
      <c r="J4"/>
      <c r="K4"/>
      <c r="L4"/>
      <c r="M4"/>
    </row>
    <row r="5" spans="1:13">
      <c r="A5" s="28" t="s">
        <v>204</v>
      </c>
      <c r="G5"/>
      <c r="H5"/>
      <c r="I5"/>
      <c r="J5"/>
      <c r="K5"/>
      <c r="L5"/>
      <c r="M5"/>
    </row>
    <row r="6" spans="1:13">
      <c r="A6" s="68">
        <v>43718</v>
      </c>
      <c r="B6" s="29">
        <v>1</v>
      </c>
      <c r="C6" s="29"/>
      <c r="D6" s="29"/>
      <c r="E6" s="29"/>
      <c r="F6" s="29">
        <v>1</v>
      </c>
      <c r="G6"/>
      <c r="H6"/>
      <c r="I6"/>
      <c r="J6"/>
      <c r="K6"/>
      <c r="L6"/>
      <c r="M6"/>
    </row>
    <row r="7" spans="1:13">
      <c r="A7" s="68">
        <v>43728</v>
      </c>
      <c r="B7" s="29"/>
      <c r="C7" s="29"/>
      <c r="D7" s="29"/>
      <c r="E7" s="29">
        <v>1</v>
      </c>
      <c r="F7" s="29">
        <v>1</v>
      </c>
      <c r="G7"/>
      <c r="H7"/>
      <c r="I7"/>
      <c r="J7"/>
      <c r="K7"/>
      <c r="L7"/>
      <c r="M7"/>
    </row>
    <row r="8" spans="1:13">
      <c r="A8" s="68">
        <v>43732</v>
      </c>
      <c r="B8" s="29"/>
      <c r="C8" s="29">
        <v>1</v>
      </c>
      <c r="D8" s="29">
        <v>1</v>
      </c>
      <c r="E8" s="29">
        <v>3</v>
      </c>
      <c r="F8" s="29">
        <v>5</v>
      </c>
      <c r="G8"/>
      <c r="H8"/>
      <c r="I8"/>
      <c r="J8"/>
      <c r="K8"/>
      <c r="L8"/>
      <c r="M8"/>
    </row>
    <row r="9" spans="1:13">
      <c r="A9" s="1" t="s">
        <v>151</v>
      </c>
      <c r="B9" s="29">
        <v>1</v>
      </c>
      <c r="C9" s="29">
        <v>1</v>
      </c>
      <c r="D9" s="29">
        <v>1</v>
      </c>
      <c r="E9" s="29">
        <v>4</v>
      </c>
      <c r="F9" s="29">
        <v>7</v>
      </c>
      <c r="G9"/>
      <c r="H9"/>
      <c r="I9"/>
      <c r="J9"/>
      <c r="K9"/>
      <c r="L9"/>
      <c r="M9"/>
    </row>
    <row r="10" spans="1:13">
      <c r="A10"/>
      <c r="B10"/>
      <c r="C10"/>
      <c r="D10"/>
    </row>
    <row r="11" spans="1:13">
      <c r="A11"/>
      <c r="B11"/>
      <c r="C11"/>
      <c r="D1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J60"/>
  <sheetViews>
    <sheetView zoomScale="70" zoomScaleNormal="70" workbookViewId="0">
      <selection activeCell="M63" sqref="M63"/>
    </sheetView>
  </sheetViews>
  <sheetFormatPr baseColWidth="10" defaultRowHeight="15"/>
  <cols>
    <col min="1" max="1" width="30.7109375" customWidth="1"/>
    <col min="2" max="2" width="16.42578125" style="1" customWidth="1"/>
    <col min="6" max="6" width="20.7109375" customWidth="1"/>
    <col min="8" max="8" width="4.42578125" bestFit="1" customWidth="1"/>
    <col min="9" max="9" width="18.5703125" style="27" customWidth="1"/>
    <col min="10" max="10" width="17.140625" customWidth="1"/>
  </cols>
  <sheetData>
    <row r="1" spans="1:10">
      <c r="A1" s="5" t="s">
        <v>13</v>
      </c>
      <c r="B1" s="6" t="s">
        <v>11</v>
      </c>
      <c r="D1" s="12" t="s">
        <v>32</v>
      </c>
      <c r="F1" s="12" t="s">
        <v>153</v>
      </c>
      <c r="H1" s="23">
        <v>2019</v>
      </c>
      <c r="I1" s="24" t="s">
        <v>96</v>
      </c>
      <c r="J1" s="25">
        <f>DATE(H1,1,1)</f>
        <v>43466</v>
      </c>
    </row>
    <row r="2" spans="1:10">
      <c r="A2" s="7" t="s">
        <v>12</v>
      </c>
      <c r="B2" s="8">
        <v>2</v>
      </c>
      <c r="D2" s="13" t="s">
        <v>33</v>
      </c>
      <c r="F2" s="13" t="s">
        <v>155</v>
      </c>
      <c r="H2" s="26"/>
      <c r="I2" s="24" t="s">
        <v>97</v>
      </c>
      <c r="J2" s="25">
        <f>ROUND(DATE(H1,4,MOD(234-11*MOD(H1,19),30))/7,0)*7-6</f>
        <v>43576</v>
      </c>
    </row>
    <row r="3" spans="1:10">
      <c r="A3" s="7" t="s">
        <v>16</v>
      </c>
      <c r="B3" s="8">
        <v>1</v>
      </c>
      <c r="D3" s="13" t="s">
        <v>34</v>
      </c>
      <c r="F3" s="13" t="s">
        <v>156</v>
      </c>
      <c r="H3" s="26"/>
      <c r="I3" s="24" t="s">
        <v>98</v>
      </c>
      <c r="J3" s="25">
        <f>J2+1</f>
        <v>43577</v>
      </c>
    </row>
    <row r="4" spans="1:10">
      <c r="A4" s="7" t="s">
        <v>17</v>
      </c>
      <c r="B4" s="8">
        <v>1</v>
      </c>
      <c r="D4" s="13" t="s">
        <v>35</v>
      </c>
      <c r="F4" s="13" t="s">
        <v>157</v>
      </c>
      <c r="H4" s="26"/>
      <c r="I4" s="24" t="s">
        <v>99</v>
      </c>
      <c r="J4" s="25">
        <f>DATE(H1,5,1)</f>
        <v>43586</v>
      </c>
    </row>
    <row r="5" spans="1:10" ht="15.75" thickBot="1">
      <c r="A5" s="7" t="s">
        <v>19</v>
      </c>
      <c r="B5" s="8">
        <v>12</v>
      </c>
      <c r="D5" s="13" t="s">
        <v>4</v>
      </c>
      <c r="F5" s="14" t="s">
        <v>158</v>
      </c>
      <c r="H5" s="26"/>
      <c r="I5" s="24" t="s">
        <v>100</v>
      </c>
      <c r="J5" s="25">
        <f>DATE(H1,5,8)</f>
        <v>43593</v>
      </c>
    </row>
    <row r="6" spans="1:10" ht="15.75" thickBot="1">
      <c r="A6" s="7" t="s">
        <v>20</v>
      </c>
      <c r="B6" s="8">
        <v>1</v>
      </c>
      <c r="D6" s="13" t="s">
        <v>36</v>
      </c>
      <c r="H6" s="26"/>
      <c r="I6" s="24" t="s">
        <v>101</v>
      </c>
      <c r="J6" s="25">
        <f>J2+39</f>
        <v>43615</v>
      </c>
    </row>
    <row r="7" spans="1:10">
      <c r="A7" s="7" t="s">
        <v>22</v>
      </c>
      <c r="B7" s="8">
        <v>1</v>
      </c>
      <c r="D7" s="13" t="s">
        <v>37</v>
      </c>
      <c r="F7" s="12" t="s">
        <v>154</v>
      </c>
      <c r="H7" s="26"/>
      <c r="I7" s="24" t="s">
        <v>102</v>
      </c>
      <c r="J7" s="25">
        <f>J2+50</f>
        <v>43626</v>
      </c>
    </row>
    <row r="8" spans="1:10">
      <c r="A8" s="7" t="s">
        <v>21</v>
      </c>
      <c r="B8" s="8">
        <v>1</v>
      </c>
      <c r="D8" s="13" t="s">
        <v>38</v>
      </c>
      <c r="F8" s="13" t="s">
        <v>91</v>
      </c>
      <c r="H8" s="26"/>
      <c r="I8" s="24" t="s">
        <v>103</v>
      </c>
      <c r="J8" s="25">
        <f>DATE(H1,7,14)</f>
        <v>43660</v>
      </c>
    </row>
    <row r="9" spans="1:10" ht="15.75" thickBot="1">
      <c r="A9" s="9" t="s">
        <v>26</v>
      </c>
      <c r="B9" s="8"/>
      <c r="D9" s="14" t="s">
        <v>39</v>
      </c>
      <c r="F9" s="13" t="s">
        <v>92</v>
      </c>
      <c r="H9" s="26"/>
      <c r="I9" s="24" t="s">
        <v>104</v>
      </c>
      <c r="J9" s="25">
        <f>DATE(H1,8,15)</f>
        <v>43692</v>
      </c>
    </row>
    <row r="10" spans="1:10">
      <c r="A10" s="7" t="s">
        <v>40</v>
      </c>
      <c r="B10" s="8">
        <v>2</v>
      </c>
      <c r="F10" s="13" t="s">
        <v>93</v>
      </c>
      <c r="H10" s="26"/>
      <c r="I10" s="24" t="s">
        <v>105</v>
      </c>
      <c r="J10" s="25">
        <f>DATE(H1,11,1)</f>
        <v>43770</v>
      </c>
    </row>
    <row r="11" spans="1:10" ht="15.75" thickBot="1">
      <c r="A11" s="7" t="s">
        <v>41</v>
      </c>
      <c r="B11" s="8">
        <v>1</v>
      </c>
      <c r="F11" s="14" t="s">
        <v>94</v>
      </c>
      <c r="H11" s="26"/>
      <c r="I11" s="24" t="s">
        <v>106</v>
      </c>
      <c r="J11" s="25">
        <f>DATE(H1,11,11)</f>
        <v>43780</v>
      </c>
    </row>
    <row r="12" spans="1:10">
      <c r="A12" s="7" t="s">
        <v>42</v>
      </c>
      <c r="B12" s="8">
        <v>0.5</v>
      </c>
      <c r="H12" s="26"/>
      <c r="I12" s="24" t="s">
        <v>107</v>
      </c>
      <c r="J12" s="25">
        <f>DATE(H1,12,25)</f>
        <v>43824</v>
      </c>
    </row>
    <row r="13" spans="1:10">
      <c r="A13" s="7" t="s">
        <v>43</v>
      </c>
      <c r="B13" s="8">
        <v>0.5</v>
      </c>
      <c r="H13" s="23">
        <f>+H1+1</f>
        <v>2020</v>
      </c>
      <c r="I13" s="24" t="s">
        <v>96</v>
      </c>
      <c r="J13" s="25">
        <f>DATE(H13,1,1)</f>
        <v>43831</v>
      </c>
    </row>
    <row r="14" spans="1:10">
      <c r="A14" s="7" t="s">
        <v>44</v>
      </c>
      <c r="B14" s="8">
        <v>2</v>
      </c>
      <c r="H14" s="26"/>
      <c r="I14" s="24" t="s">
        <v>97</v>
      </c>
      <c r="J14" s="25">
        <f>ROUND(DATE(H13,4,MOD(234-11*MOD(H13,19),30))/7,0)*7-6</f>
        <v>43933</v>
      </c>
    </row>
    <row r="15" spans="1:10">
      <c r="A15" s="7" t="s">
        <v>45</v>
      </c>
      <c r="B15" s="8">
        <v>1</v>
      </c>
      <c r="H15" s="26"/>
      <c r="I15" s="24" t="s">
        <v>98</v>
      </c>
      <c r="J15" s="25">
        <f>J14+1</f>
        <v>43934</v>
      </c>
    </row>
    <row r="16" spans="1:10">
      <c r="A16" s="7" t="s">
        <v>159</v>
      </c>
      <c r="B16" s="8">
        <v>1</v>
      </c>
      <c r="H16" s="26"/>
      <c r="I16" s="24" t="s">
        <v>99</v>
      </c>
      <c r="J16" s="25">
        <f>DATE(H13,5,1)</f>
        <v>43952</v>
      </c>
    </row>
    <row r="17" spans="1:10">
      <c r="A17" s="7" t="s">
        <v>46</v>
      </c>
      <c r="B17" s="8">
        <v>0.5</v>
      </c>
      <c r="H17" s="26"/>
      <c r="I17" s="24" t="s">
        <v>100</v>
      </c>
      <c r="J17" s="25">
        <f>DATE(H13,5,8)</f>
        <v>43959</v>
      </c>
    </row>
    <row r="18" spans="1:10">
      <c r="A18" s="7" t="s">
        <v>49</v>
      </c>
      <c r="B18" s="8">
        <v>0.5</v>
      </c>
      <c r="H18" s="26"/>
      <c r="I18" s="24" t="s">
        <v>101</v>
      </c>
      <c r="J18" s="25">
        <f>J14+39</f>
        <v>43972</v>
      </c>
    </row>
    <row r="19" spans="1:10">
      <c r="A19" s="7" t="s">
        <v>47</v>
      </c>
      <c r="B19" s="8">
        <v>0.5</v>
      </c>
      <c r="H19" s="26"/>
      <c r="I19" s="24" t="s">
        <v>102</v>
      </c>
      <c r="J19" s="25">
        <f>J14+50</f>
        <v>43983</v>
      </c>
    </row>
    <row r="20" spans="1:10">
      <c r="A20" s="7" t="s">
        <v>48</v>
      </c>
      <c r="B20" s="8">
        <v>0.5</v>
      </c>
      <c r="H20" s="26"/>
      <c r="I20" s="24" t="s">
        <v>103</v>
      </c>
      <c r="J20" s="25">
        <f>DATE(H13,7,14)</f>
        <v>44026</v>
      </c>
    </row>
    <row r="21" spans="1:10">
      <c r="A21" s="7" t="s">
        <v>50</v>
      </c>
      <c r="B21" s="8">
        <v>0.5</v>
      </c>
      <c r="H21" s="26"/>
      <c r="I21" s="24" t="s">
        <v>104</v>
      </c>
      <c r="J21" s="25">
        <f>DATE(H13,8,15)</f>
        <v>44058</v>
      </c>
    </row>
    <row r="22" spans="1:10">
      <c r="A22" s="7" t="s">
        <v>56</v>
      </c>
      <c r="B22" s="8">
        <v>0.5</v>
      </c>
      <c r="H22" s="26"/>
      <c r="I22" s="24" t="s">
        <v>105</v>
      </c>
      <c r="J22" s="25">
        <f>DATE(H13,11,1)</f>
        <v>44136</v>
      </c>
    </row>
    <row r="23" spans="1:10">
      <c r="A23" s="7" t="s">
        <v>51</v>
      </c>
      <c r="B23" s="8">
        <v>0.5</v>
      </c>
      <c r="H23" s="26"/>
      <c r="I23" s="24" t="s">
        <v>106</v>
      </c>
      <c r="J23" s="25">
        <f>DATE(H13,11,11)</f>
        <v>44146</v>
      </c>
    </row>
    <row r="24" spans="1:10">
      <c r="A24" s="7" t="s">
        <v>52</v>
      </c>
      <c r="B24" s="8">
        <v>0.5</v>
      </c>
      <c r="H24" s="26"/>
      <c r="I24" s="24" t="s">
        <v>107</v>
      </c>
      <c r="J24" s="25">
        <f>DATE(H13,12,25)</f>
        <v>44190</v>
      </c>
    </row>
    <row r="25" spans="1:10">
      <c r="A25" s="7" t="s">
        <v>160</v>
      </c>
      <c r="B25" s="8">
        <v>1</v>
      </c>
      <c r="H25" s="23">
        <f>+H13+1</f>
        <v>2021</v>
      </c>
      <c r="I25" s="24" t="s">
        <v>96</v>
      </c>
      <c r="J25" s="25">
        <f>DATE(H25,1,1)</f>
        <v>44197</v>
      </c>
    </row>
    <row r="26" spans="1:10">
      <c r="A26" s="7" t="s">
        <v>53</v>
      </c>
      <c r="B26" s="8">
        <v>1</v>
      </c>
      <c r="H26" s="26"/>
      <c r="I26" s="24" t="s">
        <v>97</v>
      </c>
      <c r="J26" s="25">
        <f>ROUND(DATE(H25,4,MOD(234-11*MOD(H25,19),30))/7,0)*7-6</f>
        <v>44290</v>
      </c>
    </row>
    <row r="27" spans="1:10">
      <c r="A27" s="7" t="s">
        <v>62</v>
      </c>
      <c r="B27" s="8">
        <v>0.5</v>
      </c>
      <c r="H27" s="26"/>
      <c r="I27" s="24" t="s">
        <v>98</v>
      </c>
      <c r="J27" s="25">
        <f>J26+1</f>
        <v>44291</v>
      </c>
    </row>
    <row r="28" spans="1:10">
      <c r="A28" s="7" t="s">
        <v>57</v>
      </c>
      <c r="B28" s="8">
        <v>1</v>
      </c>
      <c r="H28" s="26"/>
      <c r="I28" s="24" t="s">
        <v>99</v>
      </c>
      <c r="J28" s="25">
        <f>DATE(H25,5,1)</f>
        <v>44317</v>
      </c>
    </row>
    <row r="29" spans="1:10">
      <c r="A29" s="7" t="s">
        <v>54</v>
      </c>
      <c r="B29" s="8">
        <v>0.5</v>
      </c>
      <c r="H29" s="26"/>
      <c r="I29" s="24" t="s">
        <v>100</v>
      </c>
      <c r="J29" s="25">
        <f>DATE(H25,5,8)</f>
        <v>44324</v>
      </c>
    </row>
    <row r="30" spans="1:10">
      <c r="A30" s="7" t="s">
        <v>55</v>
      </c>
      <c r="B30" s="8">
        <v>3</v>
      </c>
      <c r="H30" s="26"/>
      <c r="I30" s="24" t="s">
        <v>101</v>
      </c>
      <c r="J30" s="25">
        <f>J26+39</f>
        <v>44329</v>
      </c>
    </row>
    <row r="31" spans="1:10">
      <c r="A31" s="7" t="s">
        <v>63</v>
      </c>
      <c r="B31" s="8">
        <v>0.5</v>
      </c>
      <c r="H31" s="26"/>
      <c r="I31" s="24" t="s">
        <v>102</v>
      </c>
      <c r="J31" s="25">
        <f>J26+50</f>
        <v>44340</v>
      </c>
    </row>
    <row r="32" spans="1:10">
      <c r="A32" s="7" t="s">
        <v>58</v>
      </c>
      <c r="B32" s="8">
        <v>1</v>
      </c>
      <c r="H32" s="26"/>
      <c r="I32" s="24" t="s">
        <v>103</v>
      </c>
      <c r="J32" s="25">
        <f>DATE(H25,7,14)</f>
        <v>44391</v>
      </c>
    </row>
    <row r="33" spans="1:10">
      <c r="A33" s="7" t="s">
        <v>59</v>
      </c>
      <c r="B33" s="8">
        <v>0.5</v>
      </c>
      <c r="H33" s="26"/>
      <c r="I33" s="24" t="s">
        <v>104</v>
      </c>
      <c r="J33" s="25">
        <f>DATE(H25,8,15)</f>
        <v>44423</v>
      </c>
    </row>
    <row r="34" spans="1:10">
      <c r="A34" s="7" t="s">
        <v>60</v>
      </c>
      <c r="B34" s="8">
        <v>1</v>
      </c>
      <c r="H34" s="26"/>
      <c r="I34" s="24" t="s">
        <v>105</v>
      </c>
      <c r="J34" s="25">
        <f>DATE(H25,11,1)</f>
        <v>44501</v>
      </c>
    </row>
    <row r="35" spans="1:10">
      <c r="A35" s="7" t="s">
        <v>61</v>
      </c>
      <c r="B35" s="8">
        <v>0.5</v>
      </c>
      <c r="H35" s="26"/>
      <c r="I35" s="24" t="s">
        <v>106</v>
      </c>
      <c r="J35" s="25">
        <f>DATE(H25,11,11)</f>
        <v>44511</v>
      </c>
    </row>
    <row r="36" spans="1:10">
      <c r="A36" s="7" t="s">
        <v>150</v>
      </c>
      <c r="B36" s="8">
        <v>0.5</v>
      </c>
      <c r="H36" s="26"/>
      <c r="I36" s="24" t="s">
        <v>107</v>
      </c>
      <c r="J36" s="25">
        <f>DATE(H25,12,25)</f>
        <v>44555</v>
      </c>
    </row>
    <row r="37" spans="1:10">
      <c r="A37" s="7" t="s">
        <v>64</v>
      </c>
      <c r="B37" s="8">
        <v>1</v>
      </c>
      <c r="H37" s="23">
        <f>+H25+1</f>
        <v>2022</v>
      </c>
      <c r="I37" s="24" t="s">
        <v>96</v>
      </c>
      <c r="J37" s="25">
        <f>DATE(H37,1,1)</f>
        <v>44562</v>
      </c>
    </row>
    <row r="38" spans="1:10">
      <c r="A38" s="7" t="s">
        <v>65</v>
      </c>
      <c r="B38" s="8">
        <v>0.5</v>
      </c>
      <c r="H38" s="26"/>
      <c r="I38" s="24" t="s">
        <v>97</v>
      </c>
      <c r="J38" s="25">
        <f>ROUND(DATE(H37,4,MOD(234-11*MOD(H37,19),30))/7,0)*7-6</f>
        <v>44668</v>
      </c>
    </row>
    <row r="39" spans="1:10">
      <c r="A39" s="7" t="s">
        <v>66</v>
      </c>
      <c r="B39" s="8">
        <v>0.5</v>
      </c>
      <c r="H39" s="26"/>
      <c r="I39" s="24" t="s">
        <v>98</v>
      </c>
      <c r="J39" s="25">
        <f>J38+1</f>
        <v>44669</v>
      </c>
    </row>
    <row r="40" spans="1:10" ht="15.75" thickBot="1">
      <c r="A40" s="10"/>
      <c r="B40" s="11">
        <f>SUM(B2:B39)</f>
        <v>44</v>
      </c>
      <c r="H40" s="26"/>
      <c r="I40" s="24" t="s">
        <v>99</v>
      </c>
      <c r="J40" s="25">
        <f>DATE(H37,5,1)</f>
        <v>44682</v>
      </c>
    </row>
    <row r="41" spans="1:10">
      <c r="H41" s="26"/>
      <c r="I41" s="24" t="s">
        <v>100</v>
      </c>
      <c r="J41" s="25">
        <f>DATE(H37,5,8)</f>
        <v>44689</v>
      </c>
    </row>
    <row r="42" spans="1:10">
      <c r="H42" s="26"/>
      <c r="I42" s="24" t="s">
        <v>101</v>
      </c>
      <c r="J42" s="25">
        <f>J38+39</f>
        <v>44707</v>
      </c>
    </row>
    <row r="43" spans="1:10">
      <c r="H43" s="26"/>
      <c r="I43" s="24" t="s">
        <v>102</v>
      </c>
      <c r="J43" s="25">
        <f>J38+50</f>
        <v>44718</v>
      </c>
    </row>
    <row r="44" spans="1:10">
      <c r="H44" s="26"/>
      <c r="I44" s="24" t="s">
        <v>103</v>
      </c>
      <c r="J44" s="25">
        <f>DATE(H37,7,14)</f>
        <v>44756</v>
      </c>
    </row>
    <row r="45" spans="1:10">
      <c r="H45" s="26"/>
      <c r="I45" s="24" t="s">
        <v>104</v>
      </c>
      <c r="J45" s="25">
        <f>DATE(H37,8,15)</f>
        <v>44788</v>
      </c>
    </row>
    <row r="46" spans="1:10">
      <c r="H46" s="26"/>
      <c r="I46" s="24" t="s">
        <v>105</v>
      </c>
      <c r="J46" s="25">
        <f>DATE(H37,11,1)</f>
        <v>44866</v>
      </c>
    </row>
    <row r="47" spans="1:10">
      <c r="H47" s="26"/>
      <c r="I47" s="24" t="s">
        <v>106</v>
      </c>
      <c r="J47" s="25">
        <f>DATE(H37,11,11)</f>
        <v>44876</v>
      </c>
    </row>
    <row r="48" spans="1:10">
      <c r="H48" s="26"/>
      <c r="I48" s="24" t="s">
        <v>107</v>
      </c>
      <c r="J48" s="25">
        <f>DATE(H37,12,25)</f>
        <v>44920</v>
      </c>
    </row>
    <row r="49" spans="8:10">
      <c r="H49" s="23">
        <f>+H37+1</f>
        <v>2023</v>
      </c>
      <c r="I49" s="24" t="s">
        <v>96</v>
      </c>
      <c r="J49" s="25">
        <f>DATE(H49,1,1)</f>
        <v>44927</v>
      </c>
    </row>
    <row r="50" spans="8:10">
      <c r="H50" s="26"/>
      <c r="I50" s="24" t="s">
        <v>97</v>
      </c>
      <c r="J50" s="25">
        <f>ROUND(DATE(H49,4,MOD(234-11*MOD(H49,19),30))/7,0)*7-6</f>
        <v>45025</v>
      </c>
    </row>
    <row r="51" spans="8:10">
      <c r="H51" s="26"/>
      <c r="I51" s="24" t="s">
        <v>98</v>
      </c>
      <c r="J51" s="25">
        <f>J50+1</f>
        <v>45026</v>
      </c>
    </row>
    <row r="52" spans="8:10">
      <c r="H52" s="26"/>
      <c r="I52" s="24" t="s">
        <v>99</v>
      </c>
      <c r="J52" s="25">
        <f>DATE(H49,5,1)</f>
        <v>45047</v>
      </c>
    </row>
    <row r="53" spans="8:10">
      <c r="H53" s="26"/>
      <c r="I53" s="24" t="s">
        <v>100</v>
      </c>
      <c r="J53" s="25">
        <f>DATE(H49,5,8)</f>
        <v>45054</v>
      </c>
    </row>
    <row r="54" spans="8:10">
      <c r="H54" s="26"/>
      <c r="I54" s="24" t="s">
        <v>101</v>
      </c>
      <c r="J54" s="25">
        <f>J50+39</f>
        <v>45064</v>
      </c>
    </row>
    <row r="55" spans="8:10">
      <c r="H55" s="26"/>
      <c r="I55" s="24" t="s">
        <v>102</v>
      </c>
      <c r="J55" s="25">
        <f>J50+50</f>
        <v>45075</v>
      </c>
    </row>
    <row r="56" spans="8:10">
      <c r="H56" s="26"/>
      <c r="I56" s="24" t="s">
        <v>103</v>
      </c>
      <c r="J56" s="25">
        <f>DATE(H49,7,14)</f>
        <v>45121</v>
      </c>
    </row>
    <row r="57" spans="8:10">
      <c r="H57" s="26"/>
      <c r="I57" s="24" t="s">
        <v>104</v>
      </c>
      <c r="J57" s="25">
        <f>DATE(H49,8,15)</f>
        <v>45153</v>
      </c>
    </row>
    <row r="58" spans="8:10">
      <c r="H58" s="26"/>
      <c r="I58" s="24" t="s">
        <v>105</v>
      </c>
      <c r="J58" s="25">
        <f>DATE(H49,11,1)</f>
        <v>45231</v>
      </c>
    </row>
    <row r="59" spans="8:10">
      <c r="H59" s="26"/>
      <c r="I59" s="24" t="s">
        <v>106</v>
      </c>
      <c r="J59" s="25">
        <f>DATE(H49,11,11)</f>
        <v>45241</v>
      </c>
    </row>
    <row r="60" spans="8:10">
      <c r="H60" s="26"/>
      <c r="I60" s="24" t="s">
        <v>107</v>
      </c>
      <c r="J60" s="25">
        <f>DATE(H49,12,25)</f>
        <v>45285</v>
      </c>
    </row>
  </sheetData>
  <sheetProtection sheet="1" objects="1" scenario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Production amont</vt:lpstr>
      <vt:lpstr>Production aval</vt:lpstr>
      <vt:lpstr>Récapitulatif délais</vt:lpstr>
      <vt:lpstr>TCD production amont</vt:lpstr>
      <vt:lpstr>TCD production aval</vt:lpstr>
      <vt:lpstr>TCD pièces rebutées</vt:lpstr>
      <vt:lpstr>Paramétres</vt:lpstr>
      <vt:lpstr>_JF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Gaspard Pietropaoli</cp:lastModifiedBy>
  <dcterms:created xsi:type="dcterms:W3CDTF">2019-09-04T12:28:59Z</dcterms:created>
  <dcterms:modified xsi:type="dcterms:W3CDTF">2019-09-24T12:18:43Z</dcterms:modified>
</cp:coreProperties>
</file>