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2021 2022\Fiches Renseignements Enseignants\Archive TEST\"/>
    </mc:Choice>
  </mc:AlternateContent>
  <xr:revisionPtr revIDLastSave="0" documentId="13_ncr:1_{A0E5415F-A3D5-47F9-BF14-D8E353DEBA00}" xr6:coauthVersionLast="36" xr6:coauthVersionMax="36" xr10:uidLastSave="{00000000-0000-0000-0000-000000000000}"/>
  <bookViews>
    <workbookView xWindow="0" yWindow="0" windowWidth="23040" windowHeight="9060" tabRatio="558" xr2:uid="{00000000-000D-0000-FFFF-FFFF00000000}"/>
  </bookViews>
  <sheets>
    <sheet name="Aremplir" sheetId="37" r:id="rId1"/>
    <sheet name="Ecole" sheetId="3" r:id="rId2"/>
    <sheet name="Fiche 1" sheetId="1" r:id="rId3"/>
    <sheet name="data" sheetId="2" state="hidden" r:id="rId4"/>
    <sheet name="villes" sheetId="32" state="hidden" r:id="rId5"/>
  </sheets>
  <definedNames>
    <definedName name="_xlnm._FilterDatabase" localSheetId="1" hidden="1">Ecole!$A$5:$S$6</definedName>
    <definedName name="Acoua">villes!$B$8:$B$9</definedName>
    <definedName name="Bandraboua">villes!$C$8:$C$12</definedName>
    <definedName name="Bandrélé">villes!$D$8:$D$13</definedName>
    <definedName name="Chiconi">villes!$F$8:$F$9</definedName>
    <definedName name="Chirongui">villes!$G$8:$G$13</definedName>
    <definedName name="Circos">data!$F$43:$F$54</definedName>
    <definedName name="Classe">'Fiche 1'!$N$18</definedName>
    <definedName name="Classes">data!$I$43:$K$43</definedName>
    <definedName name="Communes">data!$F$14:$F$30</definedName>
    <definedName name="Dembéni">villes!$H$8:$H$12</definedName>
    <definedName name="departements">data!$N$5:$O$112</definedName>
    <definedName name="DzaoudziLab">villes!$I$8:$I$9</definedName>
    <definedName name="Ecoles">data!$B$4:$B$19</definedName>
    <definedName name="Ecoles_de_votre_circo">Aremplir!$H$6:$H$6</definedName>
    <definedName name="élém">data!$J$44:$J$52</definedName>
    <definedName name="Enseignants">Aremplir!$K$6</definedName>
    <definedName name="Fiches_communes">data!$B$24:$D$51</definedName>
    <definedName name="KaniKéli">villes!$J$8:$J$13</definedName>
    <definedName name="Koungou">villes!$K$8:$K$13</definedName>
    <definedName name="Mamoudzou">villes!$L$8:$L$16</definedName>
    <definedName name="mat">data!$I$44:$I$48</definedName>
    <definedName name="Mtsamboro">villes!$M$8:$M$10</definedName>
    <definedName name="Mtsangamouji">villes!$N$8:$N$10</definedName>
    <definedName name="Ouangani">villes!$O$8:$O$12</definedName>
    <definedName name="Pamandzi">villes!$P$8</definedName>
    <definedName name="prim">data!$K$44:$K$58</definedName>
    <definedName name="Sada">villes!$Q$8:$Q$9</definedName>
    <definedName name="Tsingoni">villes!$R$8:$R$11</definedName>
    <definedName name="Ville_trouve">'Fiche 1'!$M$11</definedName>
    <definedName name="Villes">villes!$B$7:$R$7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C2" i="3" l="1"/>
  <c r="C68" i="2"/>
  <c r="C65" i="2"/>
  <c r="C67" i="2"/>
  <c r="C69" i="2"/>
  <c r="C66" i="2"/>
  <c r="D69" i="2" l="1"/>
  <c r="D68" i="2"/>
  <c r="D65" i="2"/>
  <c r="D67" i="2"/>
  <c r="D66" i="2"/>
  <c r="A1" i="37"/>
  <c r="J6" i="37" s="1"/>
  <c r="A8" i="3" l="1"/>
  <c r="A2" i="37"/>
  <c r="J7" i="37" s="1"/>
  <c r="C8" i="3"/>
  <c r="I8" i="3"/>
  <c r="J8" i="3"/>
  <c r="S8" i="3"/>
  <c r="E8" i="3"/>
  <c r="K8" i="3"/>
  <c r="D8" i="3"/>
  <c r="Q8" i="3"/>
  <c r="A9" i="3" l="1"/>
  <c r="A3" i="37"/>
  <c r="J8" i="37" s="1"/>
  <c r="F4" i="37"/>
  <c r="Q9" i="3"/>
  <c r="L9" i="3"/>
  <c r="H9" i="3"/>
  <c r="R9" i="3"/>
  <c r="G9" i="3"/>
  <c r="D9" i="3"/>
  <c r="N9" i="3"/>
  <c r="F9" i="3"/>
  <c r="I9" i="3"/>
  <c r="B9" i="3"/>
  <c r="S9" i="3"/>
  <c r="O9" i="3"/>
  <c r="C9" i="3"/>
  <c r="J9" i="3"/>
  <c r="M9" i="3"/>
  <c r="E9" i="3"/>
  <c r="P9" i="3"/>
  <c r="K9" i="3"/>
  <c r="A4" i="37" l="1"/>
  <c r="J9" i="37" s="1"/>
  <c r="A10" i="3"/>
  <c r="L25" i="1"/>
  <c r="C34" i="2"/>
  <c r="C47" i="2"/>
  <c r="C54" i="2"/>
  <c r="C49" i="2"/>
  <c r="C27" i="2"/>
  <c r="C36" i="2"/>
  <c r="C30" i="2"/>
  <c r="F10" i="3"/>
  <c r="C25" i="2"/>
  <c r="C51" i="2"/>
  <c r="C29" i="2"/>
  <c r="C42" i="2"/>
  <c r="C61" i="2"/>
  <c r="C33" i="2"/>
  <c r="C58" i="2"/>
  <c r="C39" i="2"/>
  <c r="C53" i="2"/>
  <c r="C57" i="2"/>
  <c r="C43" i="2"/>
  <c r="C63" i="2"/>
  <c r="C40" i="2"/>
  <c r="C38" i="2"/>
  <c r="C50" i="2"/>
  <c r="C44" i="2"/>
  <c r="C28" i="2"/>
  <c r="C56" i="2"/>
  <c r="C41" i="2"/>
  <c r="C52" i="2"/>
  <c r="C37" i="2"/>
  <c r="C60" i="2"/>
  <c r="C31" i="2"/>
  <c r="C35" i="2"/>
  <c r="C55" i="2"/>
  <c r="C48" i="2"/>
  <c r="C62" i="2"/>
  <c r="R8" i="3"/>
  <c r="C59" i="2"/>
  <c r="C32" i="2"/>
  <c r="C45" i="2"/>
  <c r="C46" i="2"/>
  <c r="C64" i="2"/>
  <c r="D40" i="2" l="1"/>
  <c r="D27" i="2"/>
  <c r="D45" i="2"/>
  <c r="D50" i="2"/>
  <c r="D55" i="2"/>
  <c r="D46" i="2"/>
  <c r="D47" i="2"/>
  <c r="D38" i="2"/>
  <c r="D43" i="2"/>
  <c r="D60" i="2"/>
  <c r="D36" i="2"/>
  <c r="D25" i="2"/>
  <c r="D51" i="2"/>
  <c r="D48" i="2"/>
  <c r="D41" i="2"/>
  <c r="D35" i="2"/>
  <c r="D64" i="2"/>
  <c r="D37" i="2"/>
  <c r="D44" i="2"/>
  <c r="D52" i="2"/>
  <c r="D57" i="2"/>
  <c r="D29" i="2"/>
  <c r="D61" i="2"/>
  <c r="D39" i="2"/>
  <c r="D62" i="2"/>
  <c r="D32" i="2"/>
  <c r="D59" i="2"/>
  <c r="D42" i="2"/>
  <c r="D56" i="2"/>
  <c r="D28" i="2"/>
  <c r="D49" i="2"/>
  <c r="D54" i="2"/>
  <c r="D34" i="2"/>
  <c r="D30" i="2"/>
  <c r="D63" i="2"/>
  <c r="D33" i="2"/>
  <c r="D58" i="2"/>
  <c r="D31" i="2"/>
  <c r="D53" i="2"/>
  <c r="A5" i="37"/>
  <c r="J10" i="37" s="1"/>
  <c r="A11" i="3"/>
  <c r="N18" i="1"/>
  <c r="C10" i="3"/>
  <c r="G10" i="3"/>
  <c r="B10" i="3"/>
  <c r="O11" i="3"/>
  <c r="H10" i="3"/>
  <c r="R10" i="3"/>
  <c r="K10" i="3"/>
  <c r="P10" i="3"/>
  <c r="N10" i="3"/>
  <c r="I10" i="3"/>
  <c r="S10" i="3"/>
  <c r="M10" i="3"/>
  <c r="D10" i="3"/>
  <c r="J10" i="3"/>
  <c r="O10" i="3"/>
  <c r="E10" i="3"/>
  <c r="L10" i="3"/>
  <c r="Q10" i="3"/>
  <c r="A6" i="37" l="1"/>
  <c r="J11" i="37" s="1"/>
  <c r="A12" i="3"/>
  <c r="B3" i="3"/>
  <c r="I30" i="1"/>
  <c r="M30" i="1"/>
  <c r="C11" i="3"/>
  <c r="H12" i="3"/>
  <c r="Q12" i="3"/>
  <c r="H11" i="3"/>
  <c r="C26" i="2"/>
  <c r="S11" i="3"/>
  <c r="E11" i="3"/>
  <c r="G11" i="3"/>
  <c r="P11" i="3"/>
  <c r="M11" i="3"/>
  <c r="B11" i="3"/>
  <c r="F11" i="3"/>
  <c r="J11" i="3"/>
  <c r="L11" i="3"/>
  <c r="L12" i="3"/>
  <c r="R11" i="3"/>
  <c r="I11" i="3"/>
  <c r="N11" i="3"/>
  <c r="K11" i="3"/>
  <c r="Q11" i="3"/>
  <c r="D11" i="3"/>
  <c r="M11" i="1" l="1"/>
  <c r="D26" i="2"/>
  <c r="A7" i="37"/>
  <c r="J12" i="37" s="1"/>
  <c r="A13" i="3"/>
  <c r="L46" i="1"/>
  <c r="G12" i="3"/>
  <c r="D12" i="3"/>
  <c r="K12" i="3"/>
  <c r="S12" i="3"/>
  <c r="J12" i="3"/>
  <c r="F12" i="3"/>
  <c r="I12" i="3"/>
  <c r="E13" i="3"/>
  <c r="C12" i="3"/>
  <c r="E12" i="3"/>
  <c r="B12" i="3"/>
  <c r="P12" i="3"/>
  <c r="M12" i="3"/>
  <c r="N12" i="3"/>
  <c r="O12" i="3"/>
  <c r="R12" i="3"/>
  <c r="A8" i="37" l="1"/>
  <c r="A14" i="3"/>
  <c r="L44" i="1"/>
  <c r="L27" i="1"/>
  <c r="J13" i="3"/>
  <c r="M8" i="3"/>
  <c r="L8" i="3"/>
  <c r="D13" i="3"/>
  <c r="G13" i="3"/>
  <c r="Q13" i="3"/>
  <c r="S13" i="3"/>
  <c r="B13" i="3"/>
  <c r="K13" i="3"/>
  <c r="N13" i="3"/>
  <c r="H13" i="3"/>
  <c r="R13" i="3"/>
  <c r="L13" i="3"/>
  <c r="I13" i="3"/>
  <c r="F13" i="3"/>
  <c r="O13" i="3"/>
  <c r="M13" i="3"/>
  <c r="P13" i="3"/>
  <c r="D14" i="3"/>
  <c r="C13" i="3"/>
  <c r="B14" i="3"/>
  <c r="J13" i="37" l="1"/>
  <c r="A15" i="3"/>
  <c r="A9" i="37"/>
  <c r="J14" i="37" s="1"/>
  <c r="G30" i="1"/>
  <c r="K14" i="3"/>
  <c r="O15" i="3"/>
  <c r="N15" i="3"/>
  <c r="C14" i="3"/>
  <c r="E15" i="3"/>
  <c r="R14" i="3"/>
  <c r="J14" i="3"/>
  <c r="D15" i="3"/>
  <c r="J15" i="3"/>
  <c r="C15" i="3"/>
  <c r="G15" i="3"/>
  <c r="E14" i="3"/>
  <c r="P15" i="3"/>
  <c r="P14" i="3"/>
  <c r="F14" i="3"/>
  <c r="O14" i="3"/>
  <c r="H14" i="3"/>
  <c r="M14" i="3"/>
  <c r="K15" i="3"/>
  <c r="R15" i="3"/>
  <c r="S14" i="3"/>
  <c r="N14" i="3"/>
  <c r="Q14" i="3"/>
  <c r="L15" i="3"/>
  <c r="L14" i="3"/>
  <c r="Q15" i="3"/>
  <c r="G14" i="3"/>
  <c r="S15" i="3"/>
  <c r="I14" i="3"/>
  <c r="B15" i="3"/>
  <c r="A10" i="37" l="1"/>
  <c r="J15" i="37" s="1"/>
  <c r="A16" i="3"/>
  <c r="B16" i="1"/>
  <c r="F15" i="3"/>
  <c r="I15" i="3"/>
  <c r="M15" i="3"/>
  <c r="H15" i="3"/>
  <c r="F16" i="3"/>
  <c r="A11" i="37" l="1"/>
  <c r="J16" i="37" s="1"/>
  <c r="A17" i="3"/>
  <c r="M25" i="1"/>
  <c r="E16" i="3"/>
  <c r="G16" i="3"/>
  <c r="C16" i="3"/>
  <c r="L16" i="3"/>
  <c r="Q17" i="3"/>
  <c r="P16" i="3"/>
  <c r="D16" i="3"/>
  <c r="N16" i="3"/>
  <c r="M16" i="3"/>
  <c r="J16" i="3"/>
  <c r="S16" i="3"/>
  <c r="R16" i="3"/>
  <c r="I16" i="3"/>
  <c r="O16" i="3"/>
  <c r="B16" i="3"/>
  <c r="K16" i="3"/>
  <c r="Q16" i="3"/>
  <c r="H16" i="3"/>
  <c r="A12" i="37" l="1"/>
  <c r="H26" i="1"/>
  <c r="I2" i="1"/>
  <c r="C38" i="1" s="1"/>
  <c r="R17" i="3"/>
  <c r="F17" i="3"/>
  <c r="M17" i="3"/>
  <c r="I17" i="3"/>
  <c r="J17" i="3"/>
  <c r="O17" i="3"/>
  <c r="G17" i="3"/>
  <c r="H17" i="3"/>
  <c r="K17" i="3"/>
  <c r="C17" i="3"/>
  <c r="D17" i="3"/>
  <c r="E17" i="3"/>
  <c r="S17" i="3"/>
  <c r="L17" i="3"/>
  <c r="P17" i="3"/>
  <c r="N17" i="3"/>
  <c r="B17" i="3"/>
  <c r="A18" i="3" l="1"/>
  <c r="J17" i="37"/>
  <c r="A13" i="37"/>
  <c r="J18" i="37" s="1"/>
  <c r="E39" i="1"/>
  <c r="C39" i="1"/>
  <c r="E38" i="1"/>
  <c r="P3" i="3"/>
  <c r="M18" i="3"/>
  <c r="A14" i="37" l="1"/>
  <c r="J19" i="37" s="1"/>
  <c r="A19" i="3"/>
  <c r="E40" i="1"/>
  <c r="C40" i="1"/>
  <c r="J2" i="1"/>
  <c r="Q3" i="3"/>
  <c r="E18" i="3"/>
  <c r="D18" i="3"/>
  <c r="C18" i="3"/>
  <c r="R18" i="3"/>
  <c r="I18" i="3"/>
  <c r="O18" i="3"/>
  <c r="J18" i="3"/>
  <c r="B18" i="3"/>
  <c r="F18" i="3"/>
  <c r="P18" i="3"/>
  <c r="G18" i="3"/>
  <c r="Q18" i="3"/>
  <c r="N18" i="3"/>
  <c r="L18" i="3"/>
  <c r="K18" i="3"/>
  <c r="H18" i="3"/>
  <c r="S18" i="3"/>
  <c r="R19" i="3"/>
  <c r="A15" i="37" l="1"/>
  <c r="A20" i="3"/>
  <c r="E41" i="1"/>
  <c r="C41" i="1"/>
  <c r="L5" i="1"/>
  <c r="M19" i="3"/>
  <c r="E19" i="3"/>
  <c r="K19" i="3"/>
  <c r="F19" i="3"/>
  <c r="P19" i="3"/>
  <c r="Q19" i="3"/>
  <c r="N19" i="3"/>
  <c r="C19" i="3"/>
  <c r="S19" i="3"/>
  <c r="B19" i="3"/>
  <c r="O19" i="3"/>
  <c r="B8" i="3"/>
  <c r="H19" i="3"/>
  <c r="I19" i="3"/>
  <c r="D19" i="3"/>
  <c r="G19" i="3"/>
  <c r="J19" i="3"/>
  <c r="L19" i="3"/>
  <c r="K20" i="3"/>
  <c r="A21" i="3" l="1"/>
  <c r="J20" i="37"/>
  <c r="A16" i="37"/>
  <c r="L20" i="1"/>
  <c r="L21" i="1"/>
  <c r="L20" i="3"/>
  <c r="H8" i="3"/>
  <c r="G20" i="3"/>
  <c r="I20" i="3"/>
  <c r="S20" i="3"/>
  <c r="P20" i="3"/>
  <c r="F20" i="3"/>
  <c r="J21" i="3"/>
  <c r="M20" i="3"/>
  <c r="R20" i="3"/>
  <c r="D21" i="3"/>
  <c r="I21" i="3"/>
  <c r="O21" i="3"/>
  <c r="E20" i="3"/>
  <c r="G8" i="3"/>
  <c r="F21" i="3"/>
  <c r="O20" i="3"/>
  <c r="M21" i="3"/>
  <c r="B21" i="3"/>
  <c r="C20" i="3"/>
  <c r="N20" i="3"/>
  <c r="J20" i="3"/>
  <c r="B20" i="3"/>
  <c r="Q20" i="3"/>
  <c r="H20" i="3"/>
  <c r="D20" i="3"/>
  <c r="E21" i="3"/>
  <c r="R21" i="3"/>
  <c r="H21" i="3"/>
  <c r="G21" i="3"/>
  <c r="P21" i="3"/>
  <c r="N21" i="3"/>
  <c r="L21" i="3"/>
  <c r="A22" i="3" l="1"/>
  <c r="J21" i="37"/>
  <c r="A17" i="37"/>
  <c r="J22" i="37" s="1"/>
  <c r="M26" i="1"/>
  <c r="K21" i="3"/>
  <c r="S21" i="3"/>
  <c r="F22" i="3"/>
  <c r="N22" i="3"/>
  <c r="K22" i="3"/>
  <c r="C21" i="3"/>
  <c r="G22" i="3"/>
  <c r="C22" i="3"/>
  <c r="O22" i="3"/>
  <c r="M22" i="3"/>
  <c r="Q21" i="3"/>
  <c r="L22" i="3"/>
  <c r="D22" i="3"/>
  <c r="B22" i="3"/>
  <c r="H22" i="3"/>
  <c r="Q22" i="3"/>
  <c r="E22" i="3"/>
  <c r="R22" i="3"/>
  <c r="A18" i="37" l="1"/>
  <c r="A23" i="3"/>
  <c r="B8" i="1"/>
  <c r="J22" i="3"/>
  <c r="P22" i="3"/>
  <c r="S22" i="3"/>
  <c r="I22" i="3"/>
  <c r="K23" i="3"/>
  <c r="A19" i="37" l="1"/>
  <c r="A25" i="3" s="1"/>
  <c r="J23" i="37"/>
  <c r="A24" i="3"/>
  <c r="E8" i="1"/>
  <c r="O23" i="3"/>
  <c r="J23" i="3"/>
  <c r="H23" i="3"/>
  <c r="F23" i="3"/>
  <c r="G23" i="3"/>
  <c r="I23" i="3"/>
  <c r="R23" i="3"/>
  <c r="D23" i="3"/>
  <c r="N23" i="3"/>
  <c r="B23" i="3"/>
  <c r="K24" i="3"/>
  <c r="M23" i="3"/>
  <c r="Q23" i="3"/>
  <c r="C23" i="3"/>
  <c r="K25" i="3"/>
  <c r="E23" i="3"/>
  <c r="L23" i="3"/>
  <c r="P23" i="3"/>
  <c r="S23" i="3"/>
  <c r="A20" i="37" l="1"/>
  <c r="J24" i="37"/>
  <c r="M19" i="1"/>
  <c r="S24" i="3"/>
  <c r="D24" i="3"/>
  <c r="F25" i="3"/>
  <c r="M24" i="3"/>
  <c r="R24" i="3"/>
  <c r="E24" i="3"/>
  <c r="M25" i="3"/>
  <c r="G24" i="3"/>
  <c r="H24" i="3"/>
  <c r="J25" i="3"/>
  <c r="B24" i="3"/>
  <c r="R25" i="3"/>
  <c r="L24" i="3"/>
  <c r="J24" i="3"/>
  <c r="P24" i="3"/>
  <c r="L25" i="3"/>
  <c r="I24" i="3"/>
  <c r="D25" i="3"/>
  <c r="I25" i="3"/>
  <c r="P25" i="3"/>
  <c r="N25" i="3"/>
  <c r="C25" i="3"/>
  <c r="N24" i="3"/>
  <c r="C24" i="3"/>
  <c r="Q24" i="3"/>
  <c r="O25" i="3"/>
  <c r="O24" i="3"/>
  <c r="F24" i="3"/>
  <c r="G25" i="3"/>
  <c r="E25" i="3"/>
  <c r="S25" i="3"/>
  <c r="H25" i="3"/>
  <c r="Q25" i="3"/>
  <c r="B25" i="3"/>
  <c r="A21" i="37" l="1"/>
  <c r="J25" i="37"/>
  <c r="A26" i="3"/>
  <c r="L51" i="1"/>
  <c r="L9" i="1"/>
  <c r="L10" i="1" s="1"/>
  <c r="L48" i="1"/>
  <c r="M23" i="1"/>
  <c r="P8" i="3"/>
  <c r="N8" i="3"/>
  <c r="O8" i="3"/>
  <c r="Q26" i="3"/>
  <c r="A22" i="37" l="1"/>
  <c r="J26" i="37"/>
  <c r="A27" i="3"/>
  <c r="L23" i="1"/>
  <c r="K26" i="3"/>
  <c r="B26" i="3"/>
  <c r="C26" i="3"/>
  <c r="O26" i="3"/>
  <c r="F26" i="3"/>
  <c r="S26" i="3"/>
  <c r="J26" i="3"/>
  <c r="N26" i="3"/>
  <c r="E26" i="3"/>
  <c r="L26" i="3"/>
  <c r="R26" i="3"/>
  <c r="G26" i="3"/>
  <c r="I26" i="3"/>
  <c r="D26" i="3"/>
  <c r="H26" i="3"/>
  <c r="P26" i="3"/>
  <c r="M26" i="3"/>
  <c r="F8" i="3"/>
  <c r="J27" i="3"/>
  <c r="A23" i="37" l="1"/>
  <c r="J27" i="37"/>
  <c r="A28" i="3"/>
  <c r="I8" i="1"/>
  <c r="B27" i="3"/>
  <c r="G27" i="3"/>
  <c r="Q28" i="3"/>
  <c r="C27" i="3"/>
  <c r="S27" i="3"/>
  <c r="D27" i="3"/>
  <c r="E27" i="3"/>
  <c r="K27" i="3"/>
  <c r="H27" i="3"/>
  <c r="F27" i="3"/>
  <c r="L27" i="3"/>
  <c r="M27" i="3"/>
  <c r="P27" i="3"/>
  <c r="I27" i="3"/>
  <c r="Q27" i="3"/>
  <c r="O27" i="3"/>
  <c r="N27" i="3"/>
  <c r="B28" i="3"/>
  <c r="R27" i="3"/>
  <c r="C28" i="3"/>
  <c r="A24" i="37" l="1"/>
  <c r="A30" i="3" s="1"/>
  <c r="K30" i="3" s="1"/>
  <c r="J28" i="37"/>
  <c r="A29" i="3"/>
  <c r="E29" i="3" s="1"/>
  <c r="G11" i="1"/>
  <c r="R28" i="3"/>
  <c r="H28" i="3"/>
  <c r="I28" i="3"/>
  <c r="S28" i="3"/>
  <c r="P28" i="3"/>
  <c r="G28" i="3"/>
  <c r="F28" i="3"/>
  <c r="O28" i="3"/>
  <c r="D28" i="3"/>
  <c r="L28" i="3"/>
  <c r="K28" i="3"/>
  <c r="E28" i="3"/>
  <c r="N28" i="3"/>
  <c r="J28" i="3"/>
  <c r="M28" i="3"/>
  <c r="J29" i="3" l="1"/>
  <c r="I29" i="3"/>
  <c r="F29" i="3"/>
  <c r="C29" i="3"/>
  <c r="P29" i="3"/>
  <c r="B29" i="3"/>
  <c r="D29" i="3"/>
  <c r="N29" i="3"/>
  <c r="M29" i="3"/>
  <c r="H29" i="3"/>
  <c r="R29" i="3"/>
  <c r="O29" i="3"/>
  <c r="L29" i="3"/>
  <c r="G29" i="3"/>
  <c r="K29" i="3"/>
  <c r="Q29" i="3"/>
  <c r="S29" i="3"/>
  <c r="A25" i="37"/>
  <c r="J29" i="37"/>
  <c r="C30" i="3"/>
  <c r="R30" i="3"/>
  <c r="P30" i="3"/>
  <c r="J30" i="3"/>
  <c r="E30" i="3"/>
  <c r="L30" i="3"/>
  <c r="S30" i="3"/>
  <c r="H30" i="3"/>
  <c r="N30" i="3"/>
  <c r="M30" i="3"/>
  <c r="I30" i="3"/>
  <c r="Q30" i="3"/>
  <c r="D30" i="3"/>
  <c r="O30" i="3"/>
  <c r="B30" i="3"/>
  <c r="G30" i="3"/>
  <c r="F30" i="3"/>
  <c r="A26" i="37" l="1"/>
  <c r="A32" i="3" s="1"/>
  <c r="K32" i="3" s="1"/>
  <c r="J30" i="37"/>
  <c r="A31" i="3"/>
  <c r="E31" i="3" s="1"/>
  <c r="H31" i="3" l="1"/>
  <c r="R31" i="3"/>
  <c r="F31" i="3"/>
  <c r="Q31" i="3"/>
  <c r="S31" i="3"/>
  <c r="I31" i="3"/>
  <c r="D31" i="3"/>
  <c r="N31" i="3"/>
  <c r="O31" i="3"/>
  <c r="L31" i="3"/>
  <c r="B31" i="3"/>
  <c r="K31" i="3"/>
  <c r="G31" i="3"/>
  <c r="C31" i="3"/>
  <c r="M31" i="3"/>
  <c r="J31" i="3"/>
  <c r="P31" i="3"/>
  <c r="A27" i="37"/>
  <c r="A33" i="3" s="1"/>
  <c r="K33" i="3" s="1"/>
  <c r="J31" i="37"/>
  <c r="O32" i="3"/>
  <c r="I32" i="3"/>
  <c r="S32" i="3"/>
  <c r="H32" i="3"/>
  <c r="J32" i="3"/>
  <c r="R32" i="3"/>
  <c r="N32" i="3"/>
  <c r="B32" i="3"/>
  <c r="Q32" i="3"/>
  <c r="M32" i="3"/>
  <c r="L32" i="3"/>
  <c r="G32" i="3"/>
  <c r="D32" i="3"/>
  <c r="C32" i="3"/>
  <c r="E32" i="3"/>
  <c r="F32" i="3"/>
  <c r="P32" i="3"/>
  <c r="A28" i="37" l="1"/>
  <c r="A34" i="3" s="1"/>
  <c r="K34" i="3" s="1"/>
  <c r="J32" i="37"/>
  <c r="I33" i="3"/>
  <c r="Q33" i="3"/>
  <c r="S33" i="3"/>
  <c r="N33" i="3"/>
  <c r="G33" i="3"/>
  <c r="O33" i="3"/>
  <c r="J33" i="3"/>
  <c r="H33" i="3"/>
  <c r="R33" i="3"/>
  <c r="E33" i="3"/>
  <c r="L33" i="3"/>
  <c r="P33" i="3"/>
  <c r="B33" i="3"/>
  <c r="D33" i="3"/>
  <c r="F33" i="3"/>
  <c r="C33" i="3"/>
  <c r="M33" i="3"/>
  <c r="A29" i="37" l="1"/>
  <c r="J34" i="37" s="1"/>
  <c r="J33" i="37"/>
  <c r="I34" i="3"/>
  <c r="Q34" i="3"/>
  <c r="O34" i="3"/>
  <c r="E34" i="3"/>
  <c r="J34" i="3"/>
  <c r="R34" i="3"/>
  <c r="P34" i="3"/>
  <c r="B34" i="3"/>
  <c r="H34" i="3"/>
  <c r="N34" i="3"/>
  <c r="M34" i="3"/>
  <c r="L34" i="3"/>
  <c r="S34" i="3"/>
  <c r="C34" i="3"/>
  <c r="D34" i="3"/>
  <c r="G34" i="3"/>
  <c r="F34" i="3"/>
  <c r="A30" i="37" l="1"/>
  <c r="J35" i="37" s="1"/>
  <c r="A35" i="3"/>
  <c r="O35" i="3" s="1"/>
  <c r="J35" i="3" l="1"/>
  <c r="E35" i="3"/>
  <c r="D35" i="3"/>
  <c r="G35" i="3"/>
  <c r="P35" i="3"/>
  <c r="H35" i="3"/>
  <c r="N35" i="3"/>
  <c r="I35" i="3"/>
  <c r="F35" i="3"/>
  <c r="K35" i="3"/>
  <c r="Q35" i="3"/>
  <c r="L35" i="3"/>
  <c r="A36" i="3"/>
  <c r="K36" i="3" s="1"/>
  <c r="A31" i="37"/>
  <c r="J36" i="37" s="1"/>
  <c r="R35" i="3"/>
  <c r="S35" i="3"/>
  <c r="C35" i="3"/>
  <c r="M35" i="3"/>
  <c r="B35" i="3"/>
  <c r="D36" i="3" l="1"/>
  <c r="L36" i="3"/>
  <c r="N36" i="3"/>
  <c r="S36" i="3"/>
  <c r="I36" i="3"/>
  <c r="P36" i="3"/>
  <c r="H36" i="3"/>
  <c r="M36" i="3"/>
  <c r="E36" i="3"/>
  <c r="B36" i="3"/>
  <c r="R36" i="3"/>
  <c r="J36" i="3"/>
  <c r="F36" i="3"/>
  <c r="G36" i="3"/>
  <c r="Q36" i="3"/>
  <c r="O36" i="3"/>
  <c r="C36" i="3"/>
  <c r="A37" i="3"/>
  <c r="K37" i="3" s="1"/>
  <c r="A32" i="37"/>
  <c r="J37" i="37" s="1"/>
  <c r="D37" i="3" l="1"/>
  <c r="M37" i="3"/>
  <c r="S37" i="3"/>
  <c r="F37" i="3"/>
  <c r="C37" i="3"/>
  <c r="Q37" i="3"/>
  <c r="N37" i="3"/>
  <c r="O37" i="3"/>
  <c r="L37" i="3"/>
  <c r="P37" i="3"/>
  <c r="H37" i="3"/>
  <c r="B37" i="3"/>
  <c r="J37" i="3"/>
  <c r="R37" i="3"/>
  <c r="I37" i="3"/>
  <c r="E37" i="3"/>
  <c r="G37" i="3"/>
  <c r="A38" i="3"/>
  <c r="K38" i="3" s="1"/>
  <c r="A33" i="37"/>
  <c r="J38" i="37" s="1"/>
  <c r="I38" i="3" l="1"/>
  <c r="Q38" i="3"/>
  <c r="O38" i="3"/>
  <c r="N38" i="3"/>
  <c r="P38" i="3"/>
  <c r="L38" i="3"/>
  <c r="M38" i="3"/>
  <c r="E38" i="3"/>
  <c r="F38" i="3"/>
  <c r="G38" i="3"/>
  <c r="R38" i="3"/>
  <c r="C38" i="3"/>
  <c r="S38" i="3"/>
  <c r="B38" i="3"/>
  <c r="J38" i="3"/>
  <c r="D38" i="3"/>
  <c r="H38" i="3"/>
  <c r="A39" i="3"/>
  <c r="L39" i="3" s="1"/>
  <c r="A34" i="37"/>
  <c r="J39" i="37" s="1"/>
  <c r="K39" i="3" l="1"/>
  <c r="O39" i="3"/>
  <c r="B39" i="3"/>
  <c r="C39" i="3"/>
  <c r="H39" i="3"/>
  <c r="F39" i="3"/>
  <c r="P39" i="3"/>
  <c r="J39" i="3"/>
  <c r="S39" i="3"/>
  <c r="N39" i="3"/>
  <c r="R39" i="3"/>
  <c r="E39" i="3"/>
  <c r="G39" i="3"/>
  <c r="Q39" i="3"/>
  <c r="D39" i="3"/>
  <c r="I39" i="3"/>
  <c r="M39" i="3"/>
  <c r="A35" i="37"/>
  <c r="J40" i="37" s="1"/>
  <c r="A40" i="3"/>
  <c r="K40" i="3" s="1"/>
  <c r="D40" i="3" l="1"/>
  <c r="B40" i="3"/>
  <c r="C40" i="3"/>
  <c r="E40" i="3"/>
  <c r="Q40" i="3"/>
  <c r="P40" i="3"/>
  <c r="L40" i="3"/>
  <c r="M40" i="3"/>
  <c r="R40" i="3"/>
  <c r="G40" i="3"/>
  <c r="J40" i="3"/>
  <c r="A41" i="3"/>
  <c r="K41" i="3" s="1"/>
  <c r="N40" i="3"/>
  <c r="O40" i="3"/>
  <c r="S40" i="3"/>
  <c r="F40" i="3"/>
  <c r="I40" i="3"/>
  <c r="H40" i="3"/>
  <c r="A36" i="37"/>
  <c r="J41" i="37" s="1"/>
  <c r="F41" i="3"/>
  <c r="H41" i="3" l="1"/>
  <c r="Q41" i="3"/>
  <c r="R41" i="3"/>
  <c r="E41" i="3"/>
  <c r="P41" i="3"/>
  <c r="J41" i="3"/>
  <c r="D41" i="3"/>
  <c r="N41" i="3"/>
  <c r="S41" i="3"/>
  <c r="B41" i="3"/>
  <c r="O41" i="3"/>
  <c r="M41" i="3"/>
  <c r="G41" i="3"/>
  <c r="I41" i="3"/>
  <c r="L41" i="3"/>
  <c r="C41" i="3"/>
  <c r="A37" i="37"/>
  <c r="J42" i="37" s="1"/>
  <c r="A42" i="3"/>
  <c r="K42" i="3" s="1"/>
  <c r="M42" i="3" l="1"/>
  <c r="L42" i="3"/>
  <c r="J42" i="3"/>
  <c r="H42" i="3"/>
  <c r="P42" i="3"/>
  <c r="E42" i="3"/>
  <c r="S42" i="3"/>
  <c r="G42" i="3"/>
  <c r="O42" i="3"/>
  <c r="N42" i="3"/>
  <c r="Q42" i="3"/>
  <c r="R42" i="3"/>
  <c r="A38" i="37"/>
  <c r="J43" i="37" s="1"/>
  <c r="C42" i="3"/>
  <c r="F42" i="3"/>
  <c r="B42" i="3"/>
  <c r="D42" i="3"/>
  <c r="I42" i="3"/>
  <c r="A43" i="3"/>
  <c r="K43" i="3" s="1"/>
  <c r="F43" i="3" l="1"/>
  <c r="C43" i="3"/>
  <c r="R43" i="3"/>
  <c r="B43" i="3"/>
  <c r="G43" i="3"/>
  <c r="O43" i="3"/>
  <c r="L43" i="3"/>
  <c r="A44" i="3"/>
  <c r="K44" i="3" s="1"/>
  <c r="E43" i="3"/>
  <c r="M43" i="3"/>
  <c r="P43" i="3"/>
  <c r="N43" i="3"/>
  <c r="J43" i="3"/>
  <c r="A39" i="37"/>
  <c r="J44" i="37" s="1"/>
  <c r="I43" i="3"/>
  <c r="Q43" i="3"/>
  <c r="D43" i="3"/>
  <c r="S43" i="3"/>
  <c r="H43" i="3"/>
  <c r="S44" i="3"/>
  <c r="N44" i="3" l="1"/>
  <c r="O44" i="3"/>
  <c r="A45" i="3"/>
  <c r="K45" i="3" s="1"/>
  <c r="Q44" i="3"/>
  <c r="M44" i="3"/>
  <c r="H44" i="3"/>
  <c r="E44" i="3"/>
  <c r="P44" i="3"/>
  <c r="I44" i="3"/>
  <c r="D44" i="3"/>
  <c r="G44" i="3"/>
  <c r="C44" i="3"/>
  <c r="J44" i="3"/>
  <c r="L44" i="3"/>
  <c r="R44" i="3"/>
  <c r="F44" i="3"/>
  <c r="B44" i="3"/>
  <c r="A40" i="37"/>
  <c r="J45" i="37" s="1"/>
  <c r="L45" i="3"/>
  <c r="Q45" i="3"/>
  <c r="N45" i="3"/>
  <c r="P45" i="3"/>
  <c r="B45" i="3"/>
  <c r="D45" i="3"/>
  <c r="I45" i="3"/>
  <c r="J45" i="3"/>
  <c r="C45" i="3"/>
  <c r="S45" i="3" l="1"/>
  <c r="R45" i="3"/>
  <c r="O45" i="3"/>
  <c r="E45" i="3"/>
  <c r="M45" i="3"/>
  <c r="H45" i="3"/>
  <c r="G45" i="3"/>
  <c r="F45" i="3"/>
  <c r="A46" i="3"/>
  <c r="K46" i="3" s="1"/>
  <c r="A41" i="37"/>
  <c r="J46" i="37" s="1"/>
  <c r="I46" i="3" l="1"/>
  <c r="F46" i="3"/>
  <c r="P46" i="3"/>
  <c r="O46" i="3"/>
  <c r="R46" i="3"/>
  <c r="G46" i="3"/>
  <c r="C46" i="3"/>
  <c r="H46" i="3"/>
  <c r="D46" i="3"/>
  <c r="N46" i="3"/>
  <c r="B46" i="3"/>
  <c r="E46" i="3"/>
  <c r="S46" i="3"/>
  <c r="M46" i="3"/>
  <c r="Q46" i="3"/>
  <c r="L46" i="3"/>
  <c r="J46" i="3"/>
  <c r="A42" i="37"/>
  <c r="J47" i="37" s="1"/>
  <c r="A47" i="3"/>
  <c r="K47" i="3" s="1"/>
  <c r="Q47" i="3" l="1"/>
  <c r="B47" i="3"/>
  <c r="F47" i="3"/>
  <c r="P47" i="3"/>
  <c r="J47" i="3"/>
  <c r="C47" i="3"/>
  <c r="H47" i="3"/>
  <c r="O47" i="3"/>
  <c r="E47" i="3"/>
  <c r="N47" i="3"/>
  <c r="L47" i="3"/>
  <c r="I47" i="3"/>
  <c r="G47" i="3"/>
  <c r="S47" i="3"/>
  <c r="A48" i="3"/>
  <c r="K48" i="3" s="1"/>
  <c r="R47" i="3"/>
  <c r="D47" i="3"/>
  <c r="M47" i="3"/>
  <c r="A43" i="37"/>
  <c r="J48" i="37" s="1"/>
  <c r="S48" i="3" l="1"/>
  <c r="M48" i="3"/>
  <c r="O48" i="3"/>
  <c r="Q48" i="3"/>
  <c r="B48" i="3"/>
  <c r="I48" i="3"/>
  <c r="H48" i="3"/>
  <c r="D48" i="3"/>
  <c r="P48" i="3"/>
  <c r="J48" i="3"/>
  <c r="C48" i="3"/>
  <c r="L48" i="3"/>
  <c r="R48" i="3"/>
  <c r="E48" i="3"/>
  <c r="F48" i="3"/>
  <c r="G48" i="3"/>
  <c r="N48" i="3"/>
  <c r="A44" i="37"/>
  <c r="J49" i="37" s="1"/>
  <c r="A49" i="3"/>
  <c r="K49" i="3" s="1"/>
  <c r="F49" i="3" l="1"/>
  <c r="E49" i="3"/>
  <c r="G49" i="3"/>
  <c r="C49" i="3"/>
  <c r="Q49" i="3"/>
  <c r="O49" i="3"/>
  <c r="S49" i="3"/>
  <c r="M49" i="3"/>
  <c r="H49" i="3"/>
  <c r="J49" i="3"/>
  <c r="N49" i="3"/>
  <c r="R49" i="3"/>
  <c r="P49" i="3"/>
  <c r="A45" i="37"/>
  <c r="J50" i="37" s="1"/>
  <c r="I49" i="3"/>
  <c r="L49" i="3"/>
  <c r="B49" i="3"/>
  <c r="D49" i="3"/>
  <c r="A50" i="3"/>
  <c r="K50" i="3" s="1"/>
  <c r="B50" i="3" l="1"/>
  <c r="P50" i="3"/>
  <c r="D50" i="3"/>
  <c r="J50" i="3"/>
  <c r="M50" i="3"/>
  <c r="S50" i="3"/>
  <c r="A46" i="37"/>
  <c r="J51" i="37" s="1"/>
  <c r="O50" i="3"/>
  <c r="G50" i="3"/>
  <c r="C50" i="3"/>
  <c r="E50" i="3"/>
  <c r="H50" i="3"/>
  <c r="R50" i="3"/>
  <c r="I50" i="3"/>
  <c r="N50" i="3"/>
  <c r="Q50" i="3"/>
  <c r="F50" i="3"/>
  <c r="A51" i="3"/>
  <c r="K51" i="3" s="1"/>
  <c r="L50" i="3"/>
  <c r="I51" i="3" l="1"/>
  <c r="P51" i="3"/>
  <c r="A47" i="37"/>
  <c r="A48" i="37" s="1"/>
  <c r="B51" i="3"/>
  <c r="Q51" i="3"/>
  <c r="N51" i="3"/>
  <c r="R51" i="3"/>
  <c r="G51" i="3"/>
  <c r="E51" i="3"/>
  <c r="J51" i="3"/>
  <c r="A52" i="3"/>
  <c r="B52" i="3" s="1"/>
  <c r="M51" i="3"/>
  <c r="H51" i="3"/>
  <c r="C51" i="3"/>
  <c r="L51" i="3"/>
  <c r="D51" i="3"/>
  <c r="S51" i="3"/>
  <c r="O51" i="3"/>
  <c r="F51" i="3"/>
  <c r="H52" i="3" l="1"/>
  <c r="R52" i="3"/>
  <c r="S52" i="3"/>
  <c r="C52" i="3"/>
  <c r="P52" i="3"/>
  <c r="K52" i="3"/>
  <c r="I52" i="3"/>
  <c r="J52" i="3"/>
  <c r="F52" i="3"/>
  <c r="M52" i="3"/>
  <c r="O52" i="3"/>
  <c r="Q52" i="3"/>
  <c r="D52" i="3"/>
  <c r="N52" i="3"/>
  <c r="G52" i="3"/>
  <c r="E52" i="3"/>
  <c r="L52" i="3"/>
</calcChain>
</file>

<file path=xl/sharedStrings.xml><?xml version="1.0" encoding="utf-8"?>
<sst xmlns="http://schemas.openxmlformats.org/spreadsheetml/2006/main" count="650" uniqueCount="555">
  <si>
    <t>Prénom :</t>
  </si>
  <si>
    <t>à :</t>
  </si>
  <si>
    <t>Classe:</t>
  </si>
  <si>
    <t>Commune:</t>
  </si>
  <si>
    <t>Depuis le :</t>
  </si>
  <si>
    <t>Quatre derniers postes occupés :</t>
  </si>
  <si>
    <t>NOM:</t>
  </si>
  <si>
    <t>Dernière date d'inspection :</t>
  </si>
  <si>
    <t>Tsingoni maternelle</t>
  </si>
  <si>
    <t>P.S</t>
  </si>
  <si>
    <t>Combani 1 maternelle</t>
  </si>
  <si>
    <t>Tsingoni élémentaire</t>
  </si>
  <si>
    <t>M'roalé primaire</t>
  </si>
  <si>
    <t>Combani 2 maternelle</t>
  </si>
  <si>
    <t>Combani 2 élémentaire</t>
  </si>
  <si>
    <t>Barakani maternelle</t>
  </si>
  <si>
    <t>Ouangani maternelle</t>
  </si>
  <si>
    <t>Ecoles</t>
  </si>
  <si>
    <t>Récompenses honorifiques :</t>
  </si>
  <si>
    <t>Année scolaire :</t>
  </si>
  <si>
    <t xml:space="preserve">Titulaire, précisez si vous êtes : </t>
  </si>
  <si>
    <t>1ère année</t>
  </si>
  <si>
    <t>2ème année</t>
  </si>
  <si>
    <t>3ème année</t>
  </si>
  <si>
    <t>4ème année</t>
  </si>
  <si>
    <t>5ème année</t>
  </si>
  <si>
    <t>Ouangani</t>
  </si>
  <si>
    <t>Code postal: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</si>
  <si>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</si>
  <si>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</si>
  <si>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</si>
  <si>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</si>
  <si>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</si>
  <si>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</si>
  <si>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</si>
  <si>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</si>
  <si>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</si>
  <si>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</si>
  <si>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</si>
  <si>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</si>
  <si>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</si>
  <si>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</si>
  <si>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Dzaoudzi/ Labattoir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</si>
  <si>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</si>
  <si>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</si>
  <si>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</si>
  <si>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</si>
  <si>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</si>
  <si>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</si>
  <si>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</si>
  <si>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</si>
  <si>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</si>
  <si>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</si>
  <si>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</si>
  <si>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</si>
  <si>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</si>
  <si>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</si>
  <si>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</si>
  <si>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</si>
  <si>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</si>
  <si>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</si>
  <si>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</si>
  <si>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</si>
  <si>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</si>
  <si>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</si>
  <si>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</si>
  <si>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</si>
  <si>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</si>
  <si>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</si>
  <si>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</si>
  <si>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</si>
  <si>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</si>
  <si>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</si>
  <si>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</si>
  <si>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</si>
  <si>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</si>
  <si>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</si>
  <si>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</si>
  <si>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</si>
  <si>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</si>
  <si>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</si>
  <si>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</si>
  <si>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</si>
  <si>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</si>
  <si>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</si>
  <si>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</si>
  <si>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</si>
  <si>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</si>
  <si>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</si>
  <si>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</si>
  <si>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</si>
  <si>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</si>
  <si>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</si>
  <si>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</si>
  <si>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</si>
  <si>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</si>
  <si>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Contractuels</t>
  </si>
  <si>
    <t>M'bouini</t>
  </si>
  <si>
    <t>Commune :</t>
  </si>
  <si>
    <t>Ville/ village :</t>
  </si>
  <si>
    <t>M'ramadoudou</t>
  </si>
  <si>
    <t>Mtsamboro</t>
  </si>
  <si>
    <t>KaniKéli</t>
  </si>
  <si>
    <t>M'tsangamouji</t>
  </si>
  <si>
    <t>DzaoudziLabattoir</t>
  </si>
  <si>
    <t>Email professionnel académique :</t>
  </si>
  <si>
    <t>M'tsangamboua</t>
  </si>
  <si>
    <t>Dernier diplôme obtenu ou niveau d'étude :</t>
  </si>
  <si>
    <t>Année :</t>
  </si>
  <si>
    <t>Téléphone 1</t>
  </si>
  <si>
    <t>Téléphone 2</t>
  </si>
  <si>
    <t>Nom</t>
  </si>
  <si>
    <t>Prénom</t>
  </si>
  <si>
    <t>Madame:</t>
  </si>
  <si>
    <t>Né(e) le :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</si>
  <si>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</si>
  <si>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</si>
  <si>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</si>
  <si>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</si>
  <si>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</si>
  <si>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</si>
  <si>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</si>
  <si>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</si>
  <si>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</si>
  <si>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</si>
  <si>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</si>
  <si>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N° de la fiche</t>
  </si>
  <si>
    <t>Fiche 12</t>
  </si>
  <si>
    <t>Indice :</t>
  </si>
  <si>
    <t>Date de titularisation :</t>
  </si>
  <si>
    <t>T1</t>
  </si>
  <si>
    <t>T2</t>
  </si>
  <si>
    <t>T3</t>
  </si>
  <si>
    <t>T4</t>
  </si>
  <si>
    <t>T5</t>
  </si>
  <si>
    <t>Statut</t>
  </si>
  <si>
    <t>Fonction</t>
  </si>
  <si>
    <t>Fonction:</t>
  </si>
  <si>
    <t>Statut:</t>
  </si>
  <si>
    <t>SITUATION PROFESSIONNELLE</t>
  </si>
  <si>
    <t xml:space="preserve">CURSUS </t>
  </si>
  <si>
    <t>EXAMENS PROFESSIONNELS</t>
  </si>
  <si>
    <t xml:space="preserve">DIVERS </t>
  </si>
  <si>
    <t xml:space="preserve">INFORMATIONS  PERSONNELLES </t>
  </si>
  <si>
    <t>Examen</t>
  </si>
  <si>
    <t>Enseignants</t>
  </si>
  <si>
    <t>Année Scolaire :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</si>
  <si>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</si>
  <si>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</si>
  <si>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</si>
  <si>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</si>
  <si>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</si>
  <si>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</si>
  <si>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</si>
  <si>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</si>
  <si>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</si>
  <si>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</si>
  <si>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</si>
  <si>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</si>
  <si>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</si>
  <si>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</si>
  <si>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</si>
  <si>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</si>
  <si>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</si>
  <si>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</si>
  <si>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</si>
  <si>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</si>
  <si>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</si>
  <si>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</si>
  <si>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</si>
  <si>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</si>
  <si>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</si>
  <si>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</si>
  <si>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</si>
  <si>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</si>
  <si>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</si>
  <si>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</si>
  <si>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</si>
  <si>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</si>
  <si>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</si>
  <si>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</si>
  <si>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</si>
  <si>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</si>
  <si>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</si>
  <si>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</si>
  <si>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</si>
  <si>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</si>
  <si>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</si>
  <si>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</si>
  <si>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</si>
  <si>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</si>
  <si>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</si>
  <si>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</si>
  <si>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</si>
  <si>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</si>
  <si>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</si>
  <si>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</si>
  <si>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</si>
  <si>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</si>
  <si>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</si>
  <si>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</si>
  <si>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</si>
  <si>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</si>
  <si>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</si>
  <si>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</si>
  <si>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</si>
  <si>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</si>
  <si>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</si>
  <si>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</si>
  <si>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</si>
  <si>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</si>
  <si>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</si>
  <si>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</si>
  <si>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</si>
  <si>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</si>
  <si>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</si>
  <si>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</si>
  <si>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</si>
  <si>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</si>
  <si>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</si>
  <si>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</si>
  <si>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</si>
  <si>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</si>
  <si>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</si>
  <si>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</si>
  <si>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</si>
  <si>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</si>
  <si>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</si>
  <si>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</si>
  <si>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</si>
  <si>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</si>
  <si>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</si>
  <si>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</si>
  <si>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</si>
  <si>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</si>
  <si>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</si>
  <si>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</si>
  <si>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</si>
  <si>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</si>
  <si>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</si>
  <si>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</si>
  <si>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</si>
  <si>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</si>
  <si>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</si>
  <si>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</si>
  <si>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</si>
  <si>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</si>
  <si>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</si>
  <si>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</si>
  <si>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</si>
  <si>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</si>
  <si>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</si>
  <si>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</si>
  <si>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</si>
  <si>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</si>
  <si>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</si>
  <si>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</si>
  <si>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</si>
  <si>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</si>
  <si>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</si>
  <si>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</si>
  <si>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</si>
  <si>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</si>
  <si>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</si>
  <si>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</si>
  <si>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</si>
  <si>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</si>
  <si>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</si>
  <si>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</si>
  <si>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</si>
  <si>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</si>
  <si>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</si>
  <si>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</si>
  <si>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</si>
  <si>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</si>
  <si>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</si>
  <si>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</si>
  <si>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</si>
  <si>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</si>
  <si>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</si>
  <si>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</si>
  <si>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</si>
  <si>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</si>
  <si>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</si>
  <si>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</si>
  <si>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</si>
  <si>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</si>
  <si>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</si>
  <si>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</si>
  <si>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</si>
  <si>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</si>
  <si>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</si>
  <si>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</si>
  <si>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</si>
  <si>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</si>
  <si>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</si>
  <si>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</si>
  <si>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</si>
  <si>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</si>
  <si>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</si>
  <si>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</si>
  <si>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</si>
  <si>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</si>
  <si>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</si>
  <si>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</si>
  <si>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</si>
  <si>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</si>
  <si>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</si>
  <si>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</si>
  <si>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</si>
  <si>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</si>
  <si>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</si>
  <si>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</si>
  <si>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</si>
  <si>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</si>
  <si>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</si>
  <si>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</si>
  <si>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</si>
  <si>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</si>
  <si>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</si>
  <si>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</si>
  <si>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</si>
  <si>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</si>
  <si>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</si>
  <si>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</si>
  <si>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</si>
  <si>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</si>
  <si>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</si>
  <si>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</si>
  <si>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</si>
  <si>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</si>
  <si>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</si>
  <si>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</si>
  <si>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</si>
  <si>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</si>
  <si>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</si>
  <si>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</si>
  <si>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</si>
  <si>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</si>
  <si>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</si>
  <si>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</si>
  <si>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</si>
  <si>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</si>
  <si>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</si>
  <si>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</si>
  <si>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</si>
  <si>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</si>
  <si>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</si>
  <si>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</si>
  <si>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</si>
  <si>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</si>
  <si>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</si>
  <si>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</si>
  <si>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</si>
  <si>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</si>
  <si>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</si>
  <si>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</si>
  <si>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</si>
  <si>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</si>
  <si>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</si>
  <si>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Fiche 13</t>
  </si>
  <si>
    <t>Fiche 14</t>
  </si>
  <si>
    <t>Fiche 15</t>
  </si>
  <si>
    <t>Fiche 16</t>
  </si>
  <si>
    <t>Titulaire d'une certification ?</t>
  </si>
  <si>
    <t>CAPPEI</t>
  </si>
  <si>
    <t>CAFIPEMF</t>
  </si>
  <si>
    <t>CAPASH</t>
  </si>
  <si>
    <t>Option éventuelle :</t>
  </si>
  <si>
    <t>Titulaire du poste:</t>
  </si>
  <si>
    <t>Arts-visuels</t>
  </si>
  <si>
    <t>E.P.S.</t>
  </si>
  <si>
    <t>Maternelle</t>
  </si>
  <si>
    <t>Langues &amp; cultures</t>
  </si>
  <si>
    <t>LVE</t>
  </si>
  <si>
    <t>Numérique</t>
  </si>
  <si>
    <t>Syndicale</t>
  </si>
  <si>
    <t>Autre</t>
  </si>
  <si>
    <t xml:space="preserve">Élu (e) </t>
  </si>
  <si>
    <t>École d'affectation</t>
  </si>
  <si>
    <t>École :</t>
  </si>
  <si>
    <t>Souhaite être M.A.T.</t>
  </si>
  <si>
    <t>000</t>
  </si>
  <si>
    <t>Échelon :</t>
  </si>
  <si>
    <t>Date d'entrée dans l'Éducation Nationale :</t>
  </si>
  <si>
    <t>Éducation musicale</t>
  </si>
  <si>
    <t>6ème année</t>
  </si>
  <si>
    <t>Niveau :</t>
  </si>
  <si>
    <t>Ancienneté=</t>
  </si>
  <si>
    <t>Souhaitez-vous être M.A.T cette année?</t>
  </si>
  <si>
    <t>Bénificiez-vous d'une décharge particulière ? Si oui laquelle :</t>
  </si>
  <si>
    <t>Spécialité du diplôme :</t>
  </si>
  <si>
    <t>Domaine</t>
  </si>
  <si>
    <t>Artistique</t>
  </si>
  <si>
    <t>EPS</t>
  </si>
  <si>
    <t>Lettres</t>
  </si>
  <si>
    <t>Hist-Géo</t>
  </si>
  <si>
    <t>Scientifique</t>
  </si>
  <si>
    <t>Décharge spéciale</t>
  </si>
  <si>
    <t>Inspectable</t>
  </si>
  <si>
    <t>Inspection =</t>
  </si>
  <si>
    <t>jusqu'au  :</t>
  </si>
  <si>
    <t>Langue vivante</t>
  </si>
  <si>
    <t>2ème n° téléphone :</t>
  </si>
  <si>
    <t>N° téléphone portable valide :</t>
  </si>
  <si>
    <t>Poste</t>
  </si>
  <si>
    <t>Autre domaine de compétence</t>
  </si>
  <si>
    <t>civilité</t>
  </si>
  <si>
    <t>Si oui :</t>
  </si>
  <si>
    <t>Email pro.</t>
  </si>
  <si>
    <t>Candidat à un examen</t>
  </si>
  <si>
    <t>GS</t>
  </si>
  <si>
    <t>MS</t>
  </si>
  <si>
    <t>32</t>
  </si>
  <si>
    <t>Haute-Garonne</t>
  </si>
  <si>
    <t>Gers</t>
  </si>
  <si>
    <t>FLE</t>
  </si>
  <si>
    <t>Déchargé 25%</t>
  </si>
  <si>
    <t>Déchargé 50%</t>
  </si>
  <si>
    <t>Déchargé 100%</t>
  </si>
  <si>
    <t xml:space="preserve">Êtes-vous candidat à un concours ou une certification cette année ? </t>
  </si>
  <si>
    <t>BAFA</t>
  </si>
  <si>
    <t>Secourisme</t>
  </si>
  <si>
    <t>PS/MS</t>
  </si>
  <si>
    <t>MS/GS</t>
  </si>
  <si>
    <t>Fiches</t>
  </si>
  <si>
    <t>Habilitation LVE</t>
  </si>
  <si>
    <t>provisoire</t>
  </si>
  <si>
    <t>Candidat à une habilitation ?</t>
  </si>
  <si>
    <t>Titulaire d'une habiliation en LVE ?</t>
  </si>
  <si>
    <t>en anglais</t>
  </si>
  <si>
    <t>en espagnol</t>
  </si>
  <si>
    <t>en arabe</t>
  </si>
  <si>
    <t>en allemand</t>
  </si>
  <si>
    <t>Candidats Habilitation LVE</t>
  </si>
  <si>
    <t>provisoire en anglais</t>
  </si>
  <si>
    <t>provisoire en espagnol</t>
  </si>
  <si>
    <t>provisoire en allemand</t>
  </si>
  <si>
    <t>définitive en anglais</t>
  </si>
  <si>
    <t>définitive en espagnol</t>
  </si>
  <si>
    <t>définitive en arabe</t>
  </si>
  <si>
    <t>définitive en allemand</t>
  </si>
  <si>
    <t>@ac-mayotte.fr</t>
  </si>
  <si>
    <t xml:space="preserve">Fiche professionnelle de renseignements </t>
  </si>
  <si>
    <t>Monsieur:</t>
  </si>
  <si>
    <t>Kahani élémentaire</t>
  </si>
  <si>
    <t>Kahani maternelle</t>
  </si>
  <si>
    <t>CP</t>
  </si>
  <si>
    <t>CE1</t>
  </si>
  <si>
    <t>CE2</t>
  </si>
  <si>
    <t>CE2/CM1</t>
  </si>
  <si>
    <t>CM1</t>
  </si>
  <si>
    <t>CM1/CM2</t>
  </si>
  <si>
    <t>CM2</t>
  </si>
  <si>
    <t>ULIS</t>
  </si>
  <si>
    <t>elementaire</t>
  </si>
  <si>
    <t>maternelle</t>
  </si>
  <si>
    <t>mat</t>
  </si>
  <si>
    <t>PS</t>
  </si>
  <si>
    <t>élém</t>
  </si>
  <si>
    <t>/</t>
  </si>
  <si>
    <t>provisoire en arabe</t>
  </si>
  <si>
    <t>Adresse :</t>
  </si>
  <si>
    <t>ZIL</t>
  </si>
  <si>
    <t>prim</t>
  </si>
  <si>
    <t>Ouangani 1 élém.</t>
  </si>
  <si>
    <t>Ouangani 2 élém.</t>
  </si>
  <si>
    <t>Barakani 1 élém.</t>
  </si>
  <si>
    <t>Barakani 2 élém.</t>
  </si>
  <si>
    <t>Combani 1A élém.</t>
  </si>
  <si>
    <t>Combani 1B élém.</t>
  </si>
  <si>
    <t>CP/CE1</t>
  </si>
  <si>
    <t>CE1/CE2</t>
  </si>
  <si>
    <t>AGS =</t>
  </si>
  <si>
    <t>BESSEAU Bruno IAI Tsingoni 2021</t>
  </si>
  <si>
    <t>Autre domaine de compétence :</t>
  </si>
  <si>
    <t>Nationalité française :</t>
  </si>
  <si>
    <t>Département naissance :</t>
  </si>
  <si>
    <t>Contractuel(le), indiquez votre ancienneté  :</t>
  </si>
  <si>
    <t>T6</t>
  </si>
  <si>
    <t>&gt;T6</t>
  </si>
  <si>
    <t>Communes 02</t>
  </si>
  <si>
    <t>Communes 01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</si>
  <si>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</si>
  <si>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</si>
  <si>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</si>
  <si>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</si>
  <si>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</si>
  <si>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</si>
  <si>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</si>
  <si>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</si>
  <si>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</si>
  <si>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</si>
  <si>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</si>
  <si>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</si>
  <si>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>Fiche 29</t>
  </si>
  <si>
    <t>Mtsangamouji</t>
  </si>
  <si>
    <t>BESSEAU Bruno IAI Tsingoni  2020 2021</t>
  </si>
  <si>
    <t>Fiche 30</t>
  </si>
  <si>
    <t>Fiche 31</t>
  </si>
  <si>
    <t>Fiche 32</t>
  </si>
  <si>
    <t>Fiche 33</t>
  </si>
  <si>
    <t>Fiche 34</t>
  </si>
  <si>
    <t>Fiche 35</t>
  </si>
  <si>
    <t>Fiche 36</t>
  </si>
  <si>
    <t>Fiche 37</t>
  </si>
  <si>
    <t>Fiche 38</t>
  </si>
  <si>
    <t>Fiche 39</t>
  </si>
  <si>
    <t>Fiche 40</t>
  </si>
  <si>
    <t>Kani-Bé</t>
  </si>
  <si>
    <t>Villes &amp; villages pour les menus</t>
  </si>
  <si>
    <t>Mamoudzou Nord</t>
  </si>
  <si>
    <t>Mamoudzou Centre</t>
  </si>
  <si>
    <t>Mamoudzou Sud</t>
  </si>
  <si>
    <t>Circonscriptions</t>
  </si>
  <si>
    <t>Ajouter vos écoles ici :</t>
  </si>
  <si>
    <t>Ecoles de votre circo</t>
  </si>
  <si>
    <t xml:space="preserve">Dembéni </t>
  </si>
  <si>
    <t xml:space="preserve">Bouéni </t>
  </si>
  <si>
    <t xml:space="preserve">Sada </t>
  </si>
  <si>
    <t xml:space="preserve">Tsingoni </t>
  </si>
  <si>
    <t>Tsingoni mat.</t>
  </si>
  <si>
    <t>ASH</t>
  </si>
  <si>
    <t>Doujani</t>
  </si>
  <si>
    <t>Hapandzo</t>
  </si>
  <si>
    <t>définitive</t>
  </si>
  <si>
    <t>Colonne10</t>
  </si>
  <si>
    <t xml:space="preserve">Circonscription de : </t>
  </si>
  <si>
    <t xml:space="preserve">Année Scolaire à saisir : </t>
  </si>
  <si>
    <t xml:space="preserve">Ecole à selectionner ici : </t>
  </si>
  <si>
    <t>Civilité</t>
  </si>
  <si>
    <t>Déchargé :</t>
  </si>
  <si>
    <t>Inspectable :</t>
  </si>
  <si>
    <t>MAT</t>
  </si>
  <si>
    <t>Ecole</t>
  </si>
  <si>
    <t>Telephone 1</t>
  </si>
  <si>
    <t>Candidat</t>
  </si>
  <si>
    <t>Candidat LVE</t>
  </si>
  <si>
    <t xml:space="preserve">Nombre d'enseignants dans cette école : </t>
  </si>
  <si>
    <t>Fiche 41</t>
  </si>
  <si>
    <t>Fiche 42</t>
  </si>
  <si>
    <t>Fiche 43</t>
  </si>
  <si>
    <t>Fiche 44</t>
  </si>
  <si>
    <t>Fiche 45</t>
  </si>
  <si>
    <t>ABDOU SALAM</t>
  </si>
  <si>
    <t>Soulaimanana</t>
  </si>
  <si>
    <t>Informations pour vos fiches à saisir ci-dessous :</t>
  </si>
  <si>
    <t>1-  Année :</t>
  </si>
  <si>
    <t>2-  Année :</t>
  </si>
  <si>
    <t>3-  Année :</t>
  </si>
  <si>
    <t>4-  Année :</t>
  </si>
  <si>
    <t>Fiches :</t>
  </si>
  <si>
    <t>Enseignant :</t>
  </si>
  <si>
    <t>Ecole CC1</t>
  </si>
  <si>
    <t>Mr 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</si>
</sst>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b/>
      <sz val="36"/>
      <color theme="1"/>
      <name val="Broadway"/>
      <family val="5"/>
    </font>
    <font>
      <b/>
      <i/>
      <sz val="2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6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22"/>
      <color theme="1"/>
      <name val="Elephant"/>
      <family val="1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FF993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27" fillId="11" borderId="0" applyNumberFormat="0" applyBorder="0" applyAlignment="0" applyProtection="0"/>
  </cellStyleXfs>
  <cellXfs count="38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15" fillId="2" borderId="0" xfId="0" applyFont="1" applyFill="1" applyProtection="1">
      <protection locked="0"/>
    </xf>
    <xf numFmtId="0" fontId="15" fillId="2" borderId="0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vertical="center"/>
      <protection locked="0"/>
    </xf>
    <xf numFmtId="0" fontId="15" fillId="2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7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6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20" fillId="0" borderId="0" xfId="0" applyFont="1" applyFill="1" applyAlignment="1" applyProtection="1">
      <alignment horizontal="right" vertical="center"/>
      <protection locked="0"/>
    </xf>
    <xf numFmtId="0" fontId="0" fillId="0" borderId="7" xfId="0" applyFill="1" applyBorder="1" applyProtection="1"/>
    <xf numFmtId="0" fontId="0" fillId="2" borderId="0" xfId="0" applyFill="1" applyAlignment="1" applyProtection="1">
      <alignment vertical="center"/>
      <protection locked="0"/>
    </xf>
    <xf numFmtId="0" fontId="15" fillId="0" borderId="0" xfId="0" applyFont="1" applyProtection="1">
      <protection locked="0"/>
    </xf>
    <xf numFmtId="49" fontId="0" fillId="0" borderId="5" xfId="0" applyNumberFormat="1" applyBorder="1" applyProtection="1"/>
    <xf numFmtId="49" fontId="0" fillId="0" borderId="0" xfId="0" applyNumberFormat="1" applyBorder="1" applyAlignment="1" applyProtection="1">
      <alignment horizontal="left" vertical="center"/>
      <protection locked="0"/>
    </xf>
    <xf numFmtId="0" fontId="0" fillId="2" borderId="0" xfId="0" applyFont="1" applyFill="1" applyProtection="1"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 wrapText="1"/>
    </xf>
    <xf numFmtId="14" fontId="8" fillId="2" borderId="7" xfId="0" applyNumberFormat="1" applyFont="1" applyFill="1" applyBorder="1" applyAlignment="1" applyProtection="1">
      <alignment horizont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Protection="1">
      <protection locked="0"/>
    </xf>
    <xf numFmtId="14" fontId="32" fillId="2" borderId="7" xfId="0" applyNumberFormat="1" applyFont="1" applyFill="1" applyBorder="1" applyAlignment="1" applyProtection="1">
      <alignment horizontal="left" vertical="center"/>
      <protection locked="0"/>
    </xf>
    <xf numFmtId="0" fontId="0" fillId="0" borderId="19" xfId="0" applyBorder="1" applyProtection="1"/>
    <xf numFmtId="1" fontId="0" fillId="2" borderId="0" xfId="0" applyNumberFormat="1" applyFill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left" vertical="center"/>
      <protection locked="0"/>
    </xf>
    <xf numFmtId="14" fontId="31" fillId="2" borderId="7" xfId="0" applyNumberFormat="1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horizontal="left"/>
      <protection locked="0"/>
    </xf>
    <xf numFmtId="17" fontId="0" fillId="2" borderId="0" xfId="0" applyNumberFormat="1" applyFill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14" fontId="8" fillId="2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14" fontId="0" fillId="2" borderId="0" xfId="0" applyNumberFormat="1" applyFont="1" applyFill="1" applyBorder="1" applyAlignment="1" applyProtection="1">
      <alignment horizontal="left" vertical="center"/>
      <protection locked="0"/>
    </xf>
    <xf numFmtId="1" fontId="0" fillId="2" borderId="0" xfId="0" applyNumberFormat="1" applyFill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</xf>
    <xf numFmtId="0" fontId="0" fillId="0" borderId="41" xfId="0" applyFill="1" applyBorder="1" applyAlignment="1" applyProtection="1">
      <alignment horizontal="center" vertical="center"/>
    </xf>
    <xf numFmtId="0" fontId="1" fillId="14" borderId="7" xfId="0" applyFont="1" applyFill="1" applyBorder="1" applyAlignment="1">
      <alignment horizontal="left"/>
    </xf>
    <xf numFmtId="0" fontId="1" fillId="15" borderId="7" xfId="0" applyFont="1" applyFill="1" applyBorder="1" applyAlignment="1">
      <alignment horizontal="left"/>
    </xf>
    <xf numFmtId="0" fontId="1" fillId="9" borderId="7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8" fillId="0" borderId="4" xfId="0" applyFont="1" applyBorder="1" applyAlignment="1" applyProtection="1">
      <alignment horizontal="center"/>
    </xf>
    <xf numFmtId="0" fontId="0" fillId="0" borderId="7" xfId="0" applyBorder="1" applyAlignment="1" applyProtection="1">
      <alignment horizontal="right"/>
    </xf>
    <xf numFmtId="0" fontId="0" fillId="0" borderId="0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NumberFormat="1" applyBorder="1" applyAlignment="1" applyProtection="1">
      <alignment horizontal="left" vertical="center"/>
    </xf>
    <xf numFmtId="0" fontId="17" fillId="0" borderId="0" xfId="0" applyFont="1" applyAlignment="1" applyProtection="1">
      <alignment horizontal="right" vertical="center"/>
    </xf>
    <xf numFmtId="0" fontId="17" fillId="0" borderId="0" xfId="0" applyFont="1" applyAlignment="1" applyProtection="1">
      <alignment horizontal="left" vertical="center"/>
    </xf>
    <xf numFmtId="0" fontId="0" fillId="13" borderId="7" xfId="0" applyFill="1" applyBorder="1" applyAlignment="1" applyProtection="1">
      <alignment horizontal="center" vertical="center"/>
    </xf>
    <xf numFmtId="0" fontId="8" fillId="13" borderId="7" xfId="0" applyFont="1" applyFill="1" applyBorder="1" applyAlignment="1" applyProtection="1">
      <alignment horizontal="center" vertical="center" wrapText="1"/>
    </xf>
    <xf numFmtId="0" fontId="0" fillId="0" borderId="43" xfId="0" applyFill="1" applyBorder="1" applyAlignment="1" applyProtection="1">
      <alignment horizontal="center" vertical="center"/>
    </xf>
    <xf numFmtId="0" fontId="0" fillId="0" borderId="38" xfId="0" applyBorder="1" applyProtection="1"/>
    <xf numFmtId="0" fontId="0" fillId="0" borderId="40" xfId="0" applyBorder="1" applyProtection="1"/>
    <xf numFmtId="0" fontId="0" fillId="0" borderId="39" xfId="0" applyBorder="1" applyProtection="1"/>
    <xf numFmtId="0" fontId="0" fillId="0" borderId="44" xfId="0" applyFill="1" applyBorder="1" applyAlignment="1" applyProtection="1">
      <alignment horizontal="center" vertical="center"/>
    </xf>
    <xf numFmtId="0" fontId="0" fillId="0" borderId="45" xfId="0" applyBorder="1" applyProtection="1"/>
    <xf numFmtId="0" fontId="0" fillId="13" borderId="22" xfId="0" applyFill="1" applyBorder="1" applyProtection="1"/>
    <xf numFmtId="0" fontId="0" fillId="13" borderId="7" xfId="0" applyFill="1" applyBorder="1" applyProtection="1"/>
    <xf numFmtId="0" fontId="0" fillId="2" borderId="18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left" vertical="center"/>
    </xf>
    <xf numFmtId="0" fontId="0" fillId="2" borderId="7" xfId="0" applyFill="1" applyBorder="1" applyProtection="1"/>
    <xf numFmtId="0" fontId="0" fillId="2" borderId="0" xfId="0" applyFill="1" applyAlignment="1">
      <alignment horizontal="left"/>
    </xf>
    <xf numFmtId="0" fontId="0" fillId="2" borderId="0" xfId="0" applyFill="1" applyProtection="1"/>
    <xf numFmtId="0" fontId="0" fillId="2" borderId="7" xfId="0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left"/>
    </xf>
    <xf numFmtId="0" fontId="0" fillId="13" borderId="47" xfId="0" applyFill="1" applyBorder="1" applyProtection="1"/>
    <xf numFmtId="0" fontId="0" fillId="13" borderId="48" xfId="0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left" vertical="center"/>
    </xf>
    <xf numFmtId="0" fontId="0" fillId="0" borderId="49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left" vertical="center"/>
    </xf>
    <xf numFmtId="0" fontId="0" fillId="0" borderId="37" xfId="0" applyBorder="1" applyAlignment="1" applyProtection="1">
      <alignment horizontal="center" vertical="center"/>
    </xf>
    <xf numFmtId="0" fontId="0" fillId="0" borderId="37" xfId="0" applyFill="1" applyBorder="1" applyAlignment="1" applyProtection="1">
      <alignment horizontal="center" vertical="center"/>
    </xf>
    <xf numFmtId="0" fontId="0" fillId="0" borderId="50" xfId="0" applyBorder="1" applyAlignment="1" applyProtection="1">
      <alignment horizontal="left" vertical="center"/>
    </xf>
    <xf numFmtId="0" fontId="0" fillId="0" borderId="51" xfId="0" applyBorder="1" applyAlignment="1" applyProtection="1">
      <alignment horizontal="center" vertical="center"/>
    </xf>
    <xf numFmtId="0" fontId="0" fillId="0" borderId="24" xfId="0" applyBorder="1" applyProtection="1"/>
    <xf numFmtId="0" fontId="0" fillId="0" borderId="50" xfId="0" applyBorder="1" applyProtection="1"/>
    <xf numFmtId="0" fontId="0" fillId="0" borderId="24" xfId="0" applyFill="1" applyBorder="1" applyProtection="1"/>
    <xf numFmtId="0" fontId="0" fillId="0" borderId="52" xfId="0" applyBorder="1" applyProtection="1"/>
    <xf numFmtId="0" fontId="0" fillId="0" borderId="28" xfId="0" applyBorder="1" applyProtection="1"/>
    <xf numFmtId="0" fontId="35" fillId="0" borderId="7" xfId="0" applyFont="1" applyBorder="1" applyAlignment="1" applyProtection="1">
      <alignment horizontal="center" vertical="center"/>
    </xf>
    <xf numFmtId="0" fontId="35" fillId="0" borderId="36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0" fontId="0" fillId="0" borderId="0" xfId="0" applyNumberFormat="1" applyProtection="1"/>
    <xf numFmtId="0" fontId="7" fillId="2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11" fillId="0" borderId="0" xfId="0" applyNumberFormat="1" applyFont="1" applyAlignment="1" applyProtection="1">
      <alignment horizontal="left" vertical="center"/>
    </xf>
    <xf numFmtId="0" fontId="11" fillId="0" borderId="0" xfId="0" applyFont="1" applyAlignment="1" applyProtection="1">
      <alignment horizontal="right" vertical="center"/>
    </xf>
    <xf numFmtId="0" fontId="1" fillId="2" borderId="0" xfId="0" applyFont="1" applyFill="1" applyAlignment="1" applyProtection="1">
      <alignment vertical="center"/>
    </xf>
    <xf numFmtId="0" fontId="7" fillId="2" borderId="0" xfId="0" applyFont="1" applyFill="1" applyAlignment="1" applyProtection="1">
      <alignment horizontal="right"/>
    </xf>
    <xf numFmtId="0" fontId="1" fillId="2" borderId="0" xfId="0" applyFont="1" applyFill="1" applyAlignment="1" applyProtection="1">
      <alignment horizontal="right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/>
    <xf numFmtId="0" fontId="4" fillId="2" borderId="0" xfId="0" applyFont="1" applyFill="1" applyAlignment="1" applyProtection="1">
      <alignment horizontal="right" vertical="center"/>
    </xf>
    <xf numFmtId="0" fontId="4" fillId="2" borderId="17" xfId="0" applyFont="1" applyFill="1" applyBorder="1" applyAlignment="1" applyProtection="1">
      <alignment horizontal="right" vertical="center"/>
    </xf>
    <xf numFmtId="0" fontId="4" fillId="2" borderId="17" xfId="0" applyFont="1" applyFill="1" applyBorder="1" applyAlignment="1" applyProtection="1">
      <alignment horizontal="center" vertical="center"/>
    </xf>
    <xf numFmtId="0" fontId="15" fillId="0" borderId="0" xfId="0" applyFont="1" applyProtection="1"/>
    <xf numFmtId="0" fontId="1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horizontal="right" vertical="center"/>
    </xf>
    <xf numFmtId="0" fontId="15" fillId="2" borderId="0" xfId="0" applyFont="1" applyFill="1" applyAlignment="1" applyProtection="1">
      <alignment vertical="center"/>
    </xf>
    <xf numFmtId="0" fontId="0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</xf>
    <xf numFmtId="0" fontId="8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right" vertical="center"/>
    </xf>
    <xf numFmtId="0" fontId="3" fillId="2" borderId="0" xfId="0" applyFont="1" applyFill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right" vertical="center"/>
    </xf>
    <xf numFmtId="0" fontId="0" fillId="2" borderId="0" xfId="0" applyNumberFormat="1" applyFont="1" applyFill="1" applyProtection="1"/>
    <xf numFmtId="0" fontId="1" fillId="2" borderId="0" xfId="0" applyFont="1" applyFill="1" applyAlignment="1" applyProtection="1">
      <alignment horizontal="center" vertical="center"/>
    </xf>
    <xf numFmtId="0" fontId="0" fillId="2" borderId="0" xfId="0" applyNumberFormat="1" applyFont="1" applyFill="1" applyAlignment="1" applyProtection="1">
      <alignment horizontal="left" vertical="center"/>
    </xf>
    <xf numFmtId="0" fontId="4" fillId="2" borderId="0" xfId="0" applyFont="1" applyFill="1" applyAlignment="1" applyProtection="1">
      <alignment horizontal="left"/>
    </xf>
    <xf numFmtId="0" fontId="1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0" borderId="4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6" xfId="0" applyFill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NumberFormat="1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164" fontId="8" fillId="0" borderId="0" xfId="0" applyNumberFormat="1" applyFont="1" applyBorder="1" applyAlignment="1" applyProtection="1">
      <alignment horizontal="left" vertical="center"/>
    </xf>
    <xf numFmtId="14" fontId="31" fillId="0" borderId="0" xfId="0" applyNumberFormat="1" applyFont="1" applyBorder="1" applyAlignment="1" applyProtection="1">
      <alignment horizontal="left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ont="1" applyFill="1" applyBorder="1" applyAlignment="1" applyProtection="1">
      <alignment horizontal="left" vertical="center"/>
    </xf>
    <xf numFmtId="164" fontId="8" fillId="2" borderId="0" xfId="0" applyNumberFormat="1" applyFont="1" applyFill="1" applyBorder="1" applyAlignment="1" applyProtection="1">
      <alignment horizontal="left" vertical="center"/>
    </xf>
    <xf numFmtId="14" fontId="31" fillId="2" borderId="0" xfId="0" applyNumberFormat="1" applyFont="1" applyFill="1" applyBorder="1" applyAlignment="1" applyProtection="1">
      <alignment horizontal="left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ont="1" applyFill="1" applyBorder="1" applyProtection="1"/>
    <xf numFmtId="0" fontId="0" fillId="2" borderId="0" xfId="0" applyFill="1" applyBorder="1" applyProtection="1"/>
    <xf numFmtId="0" fontId="1" fillId="2" borderId="0" xfId="0" applyFont="1" applyFill="1" applyBorder="1" applyProtection="1"/>
    <xf numFmtId="0" fontId="27" fillId="2" borderId="0" xfId="2" applyFill="1" applyProtection="1"/>
    <xf numFmtId="0" fontId="27" fillId="2" borderId="0" xfId="2" applyFill="1" applyAlignment="1" applyProtection="1">
      <alignment horizontal="center" vertical="center" wrapText="1"/>
    </xf>
    <xf numFmtId="0" fontId="34" fillId="2" borderId="0" xfId="0" applyFont="1" applyFill="1" applyProtection="1"/>
    <xf numFmtId="0" fontId="30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24" fillId="2" borderId="0" xfId="0" applyFont="1" applyFill="1" applyAlignment="1" applyProtection="1">
      <alignment horizontal="right" vertical="center"/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14" fontId="0" fillId="2" borderId="0" xfId="0" applyNumberFormat="1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0" fillId="0" borderId="0" xfId="0" applyNumberForma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center" vertical="center"/>
    </xf>
    <xf numFmtId="0" fontId="13" fillId="3" borderId="60" xfId="0" applyFont="1" applyFill="1" applyBorder="1" applyAlignment="1" applyProtection="1">
      <alignment horizontal="center" vertical="center"/>
    </xf>
    <xf numFmtId="0" fontId="13" fillId="3" borderId="62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left"/>
      <protection locked="0"/>
    </xf>
    <xf numFmtId="0" fontId="8" fillId="2" borderId="7" xfId="0" applyFont="1" applyFill="1" applyBorder="1" applyAlignment="1" applyProtection="1">
      <alignment vertical="center"/>
      <protection locked="0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0" fillId="0" borderId="0" xfId="0" quotePrefix="1" applyProtection="1"/>
    <xf numFmtId="0" fontId="0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31" fillId="0" borderId="0" xfId="0" applyNumberFormat="1" applyFont="1" applyAlignment="1" applyProtection="1">
      <alignment horizontal="left"/>
    </xf>
    <xf numFmtId="0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center" vertical="top"/>
    </xf>
    <xf numFmtId="14" fontId="0" fillId="0" borderId="0" xfId="0" applyNumberFormat="1" applyProtection="1"/>
    <xf numFmtId="0" fontId="0" fillId="0" borderId="7" xfId="0" applyNumberFormat="1" applyBorder="1" applyProtection="1"/>
    <xf numFmtId="0" fontId="7" fillId="2" borderId="0" xfId="0" applyFont="1" applyFill="1" applyAlignment="1" applyProtection="1">
      <alignment horizontal="right" vertical="center"/>
    </xf>
    <xf numFmtId="49" fontId="0" fillId="0" borderId="0" xfId="0" applyNumberFormat="1" applyAlignment="1" applyProtection="1">
      <alignment vertical="center"/>
    </xf>
    <xf numFmtId="0" fontId="0" fillId="2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center"/>
    </xf>
    <xf numFmtId="49" fontId="33" fillId="2" borderId="0" xfId="0" applyNumberFormat="1" applyFont="1" applyFill="1" applyBorder="1" applyAlignment="1" applyProtection="1"/>
    <xf numFmtId="0" fontId="42" fillId="2" borderId="0" xfId="0" applyFont="1" applyFill="1" applyAlignment="1" applyProtection="1">
      <alignment horizontal="left" vertical="center"/>
    </xf>
    <xf numFmtId="0" fontId="38" fillId="17" borderId="61" xfId="0" applyFont="1" applyFill="1" applyBorder="1" applyAlignment="1" applyProtection="1">
      <alignment horizontal="center" vertical="center"/>
      <protection locked="0"/>
    </xf>
    <xf numFmtId="0" fontId="38" fillId="17" borderId="14" xfId="0" applyFont="1" applyFill="1" applyBorder="1" applyAlignment="1" applyProtection="1">
      <alignment horizontal="center" vertical="center"/>
      <protection locked="0"/>
    </xf>
    <xf numFmtId="0" fontId="38" fillId="17" borderId="56" xfId="0" applyFont="1" applyFill="1" applyBorder="1" applyAlignment="1" applyProtection="1">
      <alignment horizontal="center" vertical="center"/>
      <protection locked="0"/>
    </xf>
    <xf numFmtId="0" fontId="38" fillId="17" borderId="56" xfId="0" applyNumberFormat="1" applyFont="1" applyFill="1" applyBorder="1" applyAlignment="1" applyProtection="1">
      <alignment horizontal="center" vertical="center"/>
      <protection locked="0"/>
    </xf>
    <xf numFmtId="0" fontId="39" fillId="17" borderId="56" xfId="0" applyNumberFormat="1" applyFont="1" applyFill="1" applyBorder="1" applyAlignment="1" applyProtection="1">
      <alignment horizontal="center" vertical="center"/>
      <protection locked="0"/>
    </xf>
    <xf numFmtId="0" fontId="40" fillId="17" borderId="56" xfId="0" applyFont="1" applyFill="1" applyBorder="1" applyAlignment="1" applyProtection="1">
      <alignment horizontal="center" vertical="center"/>
      <protection locked="0"/>
    </xf>
    <xf numFmtId="164" fontId="38" fillId="17" borderId="14" xfId="0" applyNumberFormat="1" applyFont="1" applyFill="1" applyBorder="1" applyAlignment="1" applyProtection="1">
      <alignment horizontal="center" vertical="center"/>
      <protection locked="0"/>
    </xf>
    <xf numFmtId="164" fontId="38" fillId="17" borderId="56" xfId="0" applyNumberFormat="1" applyFont="1" applyFill="1" applyBorder="1" applyAlignment="1" applyProtection="1">
      <alignment horizontal="center" vertical="center"/>
      <protection locked="0"/>
    </xf>
    <xf numFmtId="0" fontId="40" fillId="17" borderId="2" xfId="0" applyFont="1" applyFill="1" applyBorder="1" applyAlignment="1" applyProtection="1">
      <alignment horizontal="center" vertical="center"/>
      <protection locked="0"/>
    </xf>
    <xf numFmtId="0" fontId="38" fillId="17" borderId="2" xfId="0" applyFont="1" applyFill="1" applyBorder="1" applyAlignment="1" applyProtection="1">
      <alignment horizontal="center" vertical="center"/>
      <protection locked="0"/>
    </xf>
    <xf numFmtId="0" fontId="39" fillId="17" borderId="2" xfId="0" applyFont="1" applyFill="1" applyBorder="1" applyAlignment="1" applyProtection="1">
      <alignment horizontal="center" vertical="center"/>
      <protection locked="0"/>
    </xf>
    <xf numFmtId="14" fontId="38" fillId="17" borderId="2" xfId="0" applyNumberFormat="1" applyFont="1" applyFill="1" applyBorder="1" applyAlignment="1" applyProtection="1">
      <alignment horizontal="center" vertical="center" wrapText="1"/>
      <protection locked="0"/>
    </xf>
    <xf numFmtId="0" fontId="38" fillId="17" borderId="3" xfId="0" applyFont="1" applyFill="1" applyBorder="1" applyAlignment="1" applyProtection="1">
      <alignment horizontal="left" vertical="center" wrapText="1"/>
      <protection locked="0"/>
    </xf>
    <xf numFmtId="0" fontId="27" fillId="2" borderId="0" xfId="2" applyFill="1" applyProtection="1">
      <protection locked="0"/>
    </xf>
    <xf numFmtId="0" fontId="27" fillId="0" borderId="0" xfId="2" applyFill="1" applyProtection="1">
      <protection locked="0"/>
    </xf>
    <xf numFmtId="0" fontId="0" fillId="0" borderId="4" xfId="0" applyFill="1" applyBorder="1" applyAlignment="1" applyProtection="1">
      <alignment horizontal="right" vertical="center"/>
    </xf>
    <xf numFmtId="0" fontId="0" fillId="0" borderId="4" xfId="0" applyBorder="1" applyAlignment="1" applyProtection="1">
      <alignment horizontal="right" vertical="center"/>
    </xf>
    <xf numFmtId="0" fontId="0" fillId="0" borderId="24" xfId="0" applyFont="1" applyBorder="1" applyProtection="1"/>
    <xf numFmtId="0" fontId="0" fillId="0" borderId="52" xfId="0" applyFont="1" applyBorder="1" applyProtection="1"/>
    <xf numFmtId="0" fontId="1" fillId="0" borderId="46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0" fillId="0" borderId="6" xfId="0" applyFont="1" applyBorder="1" applyProtection="1"/>
    <xf numFmtId="0" fontId="8" fillId="0" borderId="0" xfId="0" applyFont="1" applyProtection="1"/>
    <xf numFmtId="0" fontId="45" fillId="0" borderId="0" xfId="1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0" fontId="0" fillId="13" borderId="4" xfId="0" applyFill="1" applyBorder="1" applyProtection="1"/>
    <xf numFmtId="0" fontId="15" fillId="0" borderId="0" xfId="0" applyFont="1" applyAlignment="1">
      <alignment horizontal="center" vertical="center"/>
    </xf>
    <xf numFmtId="0" fontId="30" fillId="2" borderId="0" xfId="0" applyFont="1" applyFill="1" applyAlignment="1" applyProtection="1">
      <alignment horizontal="right" vertical="center"/>
    </xf>
    <xf numFmtId="0" fontId="0" fillId="16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/>
    </xf>
    <xf numFmtId="0" fontId="35" fillId="0" borderId="18" xfId="0" applyFont="1" applyBorder="1" applyAlignment="1">
      <alignment vertical="center"/>
    </xf>
    <xf numFmtId="0" fontId="35" fillId="0" borderId="19" xfId="0" applyFont="1" applyBorder="1" applyAlignment="1">
      <alignment vertical="center"/>
    </xf>
    <xf numFmtId="0" fontId="7" fillId="16" borderId="7" xfId="0" applyFont="1" applyFill="1" applyBorder="1" applyAlignment="1">
      <alignment horizontal="center" vertical="center"/>
    </xf>
    <xf numFmtId="0" fontId="46" fillId="16" borderId="46" xfId="0" applyFont="1" applyFill="1" applyBorder="1" applyAlignment="1">
      <alignment horizontal="center" vertical="center" wrapText="1"/>
    </xf>
    <xf numFmtId="0" fontId="46" fillId="16" borderId="32" xfId="0" applyFont="1" applyFill="1" applyBorder="1" applyAlignment="1">
      <alignment horizontal="center" vertical="center" wrapText="1"/>
    </xf>
    <xf numFmtId="0" fontId="46" fillId="16" borderId="33" xfId="0" applyFont="1" applyFill="1" applyBorder="1" applyAlignment="1">
      <alignment horizontal="center" vertical="center" wrapText="1"/>
    </xf>
    <xf numFmtId="49" fontId="37" fillId="0" borderId="15" xfId="0" applyNumberFormat="1" applyFont="1" applyBorder="1" applyAlignment="1" applyProtection="1">
      <alignment horizontal="center" vertical="center"/>
    </xf>
    <xf numFmtId="49" fontId="37" fillId="0" borderId="31" xfId="0" applyNumberFormat="1" applyFont="1" applyBorder="1" applyAlignment="1" applyProtection="1">
      <alignment horizontal="center" vertical="center"/>
    </xf>
    <xf numFmtId="0" fontId="36" fillId="0" borderId="28" xfId="0" applyFont="1" applyBorder="1" applyAlignment="1" applyProtection="1">
      <alignment horizontal="center" vertical="center"/>
    </xf>
    <xf numFmtId="0" fontId="36" fillId="0" borderId="54" xfId="0" applyFont="1" applyBorder="1" applyAlignment="1" applyProtection="1">
      <alignment horizontal="center" vertical="center"/>
    </xf>
    <xf numFmtId="0" fontId="7" fillId="16" borderId="46" xfId="0" applyFont="1" applyFill="1" applyBorder="1" applyAlignment="1">
      <alignment horizontal="right" vertical="center"/>
    </xf>
    <xf numFmtId="0" fontId="7" fillId="16" borderId="66" xfId="0" applyFont="1" applyFill="1" applyBorder="1" applyAlignment="1">
      <alignment horizontal="right" vertical="center"/>
    </xf>
    <xf numFmtId="0" fontId="1" fillId="13" borderId="23" xfId="0" applyFont="1" applyFill="1" applyBorder="1" applyAlignment="1" applyProtection="1">
      <alignment horizontal="right" vertical="center"/>
    </xf>
    <xf numFmtId="0" fontId="1" fillId="13" borderId="4" xfId="0" applyFont="1" applyFill="1" applyBorder="1" applyAlignment="1" applyProtection="1">
      <alignment horizontal="right" vertical="center"/>
    </xf>
    <xf numFmtId="0" fontId="1" fillId="13" borderId="8" xfId="0" applyFont="1" applyFill="1" applyBorder="1" applyAlignment="1" applyProtection="1">
      <alignment horizontal="right" vertical="center"/>
    </xf>
    <xf numFmtId="0" fontId="1" fillId="13" borderId="20" xfId="0" applyFont="1" applyFill="1" applyBorder="1" applyAlignment="1" applyProtection="1">
      <alignment horizontal="right" vertical="center"/>
    </xf>
    <xf numFmtId="0" fontId="1" fillId="13" borderId="35" xfId="0" applyFont="1" applyFill="1" applyBorder="1" applyAlignment="1" applyProtection="1">
      <alignment horizontal="right" vertical="center"/>
    </xf>
    <xf numFmtId="0" fontId="1" fillId="13" borderId="7" xfId="0" applyFont="1" applyFill="1" applyBorder="1" applyAlignment="1" applyProtection="1">
      <alignment horizontal="right" vertical="center"/>
    </xf>
    <xf numFmtId="0" fontId="1" fillId="13" borderId="34" xfId="0" applyFont="1" applyFill="1" applyBorder="1" applyAlignment="1">
      <alignment horizontal="center" vertical="center" wrapText="1"/>
    </xf>
    <xf numFmtId="0" fontId="1" fillId="13" borderId="42" xfId="0" applyFont="1" applyFill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35" fillId="0" borderId="3" xfId="0" applyFont="1" applyBorder="1" applyAlignment="1">
      <alignment horizontal="left" vertical="center"/>
    </xf>
    <xf numFmtId="0" fontId="44" fillId="3" borderId="16" xfId="0" applyFont="1" applyFill="1" applyBorder="1" applyAlignment="1" applyProtection="1">
      <alignment horizontal="center" vertical="center" wrapText="1"/>
    </xf>
    <xf numFmtId="0" fontId="44" fillId="3" borderId="27" xfId="0" applyFont="1" applyFill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25" xfId="0" applyFont="1" applyFill="1" applyBorder="1" applyAlignment="1" applyProtection="1">
      <alignment horizontal="center" vertical="center" wrapText="1"/>
    </xf>
    <xf numFmtId="0" fontId="22" fillId="3" borderId="10" xfId="0" applyFont="1" applyFill="1" applyBorder="1" applyAlignment="1" applyProtection="1">
      <alignment horizontal="center" vertical="center"/>
    </xf>
    <xf numFmtId="0" fontId="22" fillId="3" borderId="59" xfId="0" applyFont="1" applyFill="1" applyBorder="1" applyAlignment="1" applyProtection="1">
      <alignment horizontal="center" vertical="center"/>
    </xf>
    <xf numFmtId="0" fontId="41" fillId="3" borderId="63" xfId="0" applyFont="1" applyFill="1" applyBorder="1" applyAlignment="1" applyProtection="1">
      <alignment horizontal="center" vertical="center" textRotation="45" wrapText="1"/>
    </xf>
    <xf numFmtId="0" fontId="41" fillId="3" borderId="64" xfId="0" applyFont="1" applyFill="1" applyBorder="1" applyAlignment="1" applyProtection="1">
      <alignment horizontal="center" vertical="center" textRotation="45" wrapText="1"/>
    </xf>
    <xf numFmtId="0" fontId="1" fillId="5" borderId="21" xfId="0" applyFont="1" applyFill="1" applyBorder="1" applyAlignment="1" applyProtection="1">
      <alignment horizontal="left" vertical="center" wrapText="1"/>
    </xf>
    <xf numFmtId="0" fontId="1" fillId="5" borderId="29" xfId="0" applyFont="1" applyFill="1" applyBorder="1" applyAlignment="1" applyProtection="1">
      <alignment horizontal="left" vertical="center" wrapText="1"/>
    </xf>
    <xf numFmtId="0" fontId="12" fillId="3" borderId="12" xfId="0" applyFont="1" applyFill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0" fontId="13" fillId="3" borderId="9" xfId="0" applyFont="1" applyFill="1" applyBorder="1" applyAlignment="1" applyProtection="1">
      <alignment horizontal="center" vertical="center"/>
    </xf>
    <xf numFmtId="0" fontId="13" fillId="3" borderId="58" xfId="0" applyFont="1" applyFill="1" applyBorder="1" applyAlignment="1" applyProtection="1">
      <alignment horizontal="center" vertical="center"/>
    </xf>
    <xf numFmtId="0" fontId="13" fillId="3" borderId="13" xfId="0" applyFont="1" applyFill="1" applyBorder="1" applyAlignment="1" applyProtection="1">
      <alignment horizontal="center" vertical="center"/>
    </xf>
    <xf numFmtId="0" fontId="13" fillId="3" borderId="26" xfId="0" applyFont="1" applyFill="1" applyBorder="1" applyAlignment="1" applyProtection="1">
      <alignment horizontal="center" vertical="center"/>
    </xf>
    <xf numFmtId="0" fontId="19" fillId="3" borderId="10" xfId="0" applyFont="1" applyFill="1" applyBorder="1" applyAlignment="1" applyProtection="1">
      <alignment horizontal="center" vertical="center"/>
    </xf>
    <xf numFmtId="0" fontId="19" fillId="3" borderId="25" xfId="0" applyFont="1" applyFill="1" applyBorder="1" applyAlignment="1" applyProtection="1">
      <alignment horizontal="center" vertical="center"/>
    </xf>
    <xf numFmtId="0" fontId="21" fillId="4" borderId="57" xfId="0" applyFont="1" applyFill="1" applyBorder="1" applyAlignment="1" applyProtection="1">
      <alignment horizontal="center" vertical="center" wrapText="1"/>
    </xf>
    <xf numFmtId="0" fontId="21" fillId="4" borderId="49" xfId="0" applyFont="1" applyFill="1" applyBorder="1" applyAlignment="1" applyProtection="1">
      <alignment horizontal="center" vertical="center" wrapText="1"/>
    </xf>
    <xf numFmtId="0" fontId="18" fillId="4" borderId="15" xfId="0" applyFont="1" applyFill="1" applyBorder="1" applyAlignment="1" applyProtection="1">
      <alignment horizontal="center" vertical="center" wrapText="1"/>
    </xf>
    <xf numFmtId="0" fontId="18" fillId="4" borderId="28" xfId="0" applyFont="1" applyFill="1" applyBorder="1" applyAlignment="1" applyProtection="1">
      <alignment horizontal="center" vertical="center" wrapText="1"/>
    </xf>
    <xf numFmtId="0" fontId="25" fillId="3" borderId="9" xfId="0" applyFont="1" applyFill="1" applyBorder="1" applyAlignment="1" applyProtection="1">
      <alignment horizontal="center" vertical="center"/>
    </xf>
    <xf numFmtId="0" fontId="25" fillId="3" borderId="58" xfId="0" applyFont="1" applyFill="1" applyBorder="1" applyAlignment="1" applyProtection="1">
      <alignment horizontal="center" vertical="center"/>
    </xf>
    <xf numFmtId="0" fontId="1" fillId="8" borderId="20" xfId="0" applyFont="1" applyFill="1" applyBorder="1" applyAlignment="1" applyProtection="1">
      <alignment horizontal="center" vertical="center" wrapText="1"/>
    </xf>
    <xf numFmtId="0" fontId="1" fillId="8" borderId="4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7" fillId="7" borderId="28" xfId="0" applyFont="1" applyFill="1" applyBorder="1" applyAlignment="1" applyProtection="1">
      <alignment horizontal="center" vertical="center" wrapText="1"/>
    </xf>
    <xf numFmtId="0" fontId="16" fillId="0" borderId="0" xfId="0" applyNumberFormat="1" applyFont="1" applyBorder="1" applyAlignment="1" applyProtection="1">
      <alignment horizontal="center" vertical="center"/>
    </xf>
    <xf numFmtId="0" fontId="43" fillId="0" borderId="0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left" vertical="center"/>
    </xf>
    <xf numFmtId="0" fontId="7" fillId="12" borderId="31" xfId="0" applyFont="1" applyFill="1" applyBorder="1" applyAlignment="1" applyProtection="1">
      <alignment horizontal="center" vertical="center" wrapText="1"/>
    </xf>
    <xf numFmtId="0" fontId="7" fillId="12" borderId="54" xfId="0" applyFont="1" applyFill="1" applyBorder="1" applyAlignment="1" applyProtection="1">
      <alignment horizontal="center" vertical="center" wrapText="1"/>
    </xf>
    <xf numFmtId="0" fontId="2" fillId="12" borderId="31" xfId="0" applyFont="1" applyFill="1" applyBorder="1" applyAlignment="1" applyProtection="1">
      <alignment horizontal="center" vertical="center" wrapText="1"/>
    </xf>
    <xf numFmtId="0" fontId="2" fillId="12" borderId="54" xfId="0" applyFont="1" applyFill="1" applyBorder="1" applyAlignment="1" applyProtection="1">
      <alignment horizontal="center" vertical="center" wrapText="1"/>
    </xf>
    <xf numFmtId="0" fontId="22" fillId="10" borderId="22" xfId="0" applyFont="1" applyFill="1" applyBorder="1" applyAlignment="1" applyProtection="1">
      <alignment horizontal="right" vertical="center" textRotation="45" wrapText="1"/>
    </xf>
    <xf numFmtId="0" fontId="22" fillId="10" borderId="30" xfId="0" applyFont="1" applyFill="1" applyBorder="1" applyAlignment="1" applyProtection="1">
      <alignment horizontal="right" vertical="center" textRotation="45" wrapText="1"/>
    </xf>
    <xf numFmtId="0" fontId="34" fillId="0" borderId="0" xfId="0" applyFont="1" applyAlignment="1" applyProtection="1">
      <alignment horizontal="center" vertical="center"/>
    </xf>
    <xf numFmtId="0" fontId="30" fillId="2" borderId="0" xfId="0" applyFont="1" applyFill="1" applyAlignment="1" applyProtection="1">
      <alignment horizontal="center"/>
      <protection locked="0"/>
    </xf>
    <xf numFmtId="0" fontId="30" fillId="2" borderId="0" xfId="0" applyFont="1" applyFill="1" applyAlignment="1" applyProtection="1">
      <alignment horizontal="right"/>
      <protection locked="0"/>
    </xf>
    <xf numFmtId="0" fontId="1" fillId="2" borderId="0" xfId="0" applyFont="1" applyFill="1" applyAlignment="1" applyProtection="1">
      <alignment horizontal="left" vertical="center"/>
    </xf>
    <xf numFmtId="0" fontId="1" fillId="2" borderId="17" xfId="0" applyFont="1" applyFill="1" applyBorder="1" applyAlignment="1" applyProtection="1">
      <alignment horizontal="right" vertical="center"/>
      <protection locked="0"/>
    </xf>
    <xf numFmtId="0" fontId="0" fillId="2" borderId="7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Alignment="1" applyProtection="1">
      <alignment horizontal="center" vertical="center"/>
    </xf>
    <xf numFmtId="0" fontId="29" fillId="0" borderId="0" xfId="0" applyFont="1" applyAlignment="1" applyProtection="1">
      <alignment horizontal="center"/>
    </xf>
    <xf numFmtId="0" fontId="29" fillId="0" borderId="37" xfId="0" applyFont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left"/>
    </xf>
    <xf numFmtId="17" fontId="0" fillId="2" borderId="0" xfId="0" applyNumberFormat="1" applyFill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6" borderId="1" xfId="0" applyFont="1" applyFill="1" applyBorder="1" applyAlignment="1" applyProtection="1">
      <alignment horizontal="center" vertical="center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14" fontId="8" fillId="2" borderId="0" xfId="0" applyNumberFormat="1" applyFont="1" applyFill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left"/>
      <protection locked="0"/>
    </xf>
    <xf numFmtId="0" fontId="1" fillId="2" borderId="0" xfId="0" applyFont="1" applyFill="1" applyAlignment="1" applyProtection="1">
      <alignment horizontal="left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left" vertical="center"/>
    </xf>
    <xf numFmtId="0" fontId="1" fillId="2" borderId="14" xfId="0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horizontal="center"/>
    </xf>
    <xf numFmtId="0" fontId="8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center"/>
    </xf>
    <xf numFmtId="0" fontId="7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164" fontId="0" fillId="2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19" xfId="0" applyFill="1" applyBorder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center" vertical="center"/>
      <protection locked="0"/>
    </xf>
    <xf numFmtId="49" fontId="10" fillId="0" borderId="0" xfId="1" applyNumberForma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right" vertical="center"/>
    </xf>
    <xf numFmtId="0" fontId="0" fillId="2" borderId="53" xfId="0" applyFill="1" applyBorder="1" applyAlignment="1" applyProtection="1">
      <alignment horizontal="left" vertical="center"/>
      <protection locked="0"/>
    </xf>
    <xf numFmtId="0" fontId="30" fillId="2" borderId="14" xfId="0" applyFont="1" applyFill="1" applyBorder="1" applyAlignment="1" applyProtection="1">
      <alignment horizontal="center" vertical="center"/>
    </xf>
    <xf numFmtId="49" fontId="10" fillId="0" borderId="14" xfId="1" applyNumberFormat="1" applyBorder="1" applyAlignment="1" applyProtection="1">
      <alignment horizontal="left"/>
      <protection locked="0"/>
    </xf>
    <xf numFmtId="49" fontId="33" fillId="2" borderId="0" xfId="0" applyNumberFormat="1" applyFont="1" applyFill="1" applyBorder="1" applyAlignment="1" applyProtection="1"/>
    <xf numFmtId="0" fontId="0" fillId="0" borderId="0" xfId="0" applyNumberFormat="1" applyBorder="1" applyAlignment="1" applyProtection="1">
      <alignment horizontal="left" vertical="center"/>
    </xf>
    <xf numFmtId="0" fontId="0" fillId="2" borderId="0" xfId="0" quotePrefix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7" fillId="6" borderId="17" xfId="0" applyFont="1" applyFill="1" applyBorder="1" applyAlignment="1" applyProtection="1">
      <alignment horizontal="center" vertical="center"/>
    </xf>
    <xf numFmtId="0" fontId="7" fillId="6" borderId="65" xfId="0" applyFont="1" applyFill="1" applyBorder="1" applyAlignment="1" applyProtection="1">
      <alignment horizontal="center" vertical="center"/>
    </xf>
    <xf numFmtId="0" fontId="23" fillId="2" borderId="0" xfId="0" applyFont="1" applyFill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right" vertical="center"/>
      <protection locked="0"/>
    </xf>
    <xf numFmtId="0" fontId="11" fillId="2" borderId="18" xfId="0" applyFont="1" applyFill="1" applyBorder="1" applyAlignment="1" applyProtection="1">
      <alignment horizontal="left" vertical="center"/>
      <protection locked="0"/>
    </xf>
    <xf numFmtId="0" fontId="11" fillId="2" borderId="19" xfId="0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0" fontId="21" fillId="2" borderId="0" xfId="0" applyFont="1" applyFill="1" applyAlignment="1" applyProtection="1">
      <alignment horizontal="right" vertical="center"/>
    </xf>
    <xf numFmtId="0" fontId="0" fillId="2" borderId="18" xfId="0" applyFont="1" applyFill="1" applyBorder="1" applyAlignment="1" applyProtection="1">
      <alignment horizontal="center" vertical="center"/>
      <protection locked="0"/>
    </xf>
    <xf numFmtId="0" fontId="0" fillId="2" borderId="53" xfId="0" applyFont="1" applyFill="1" applyBorder="1" applyAlignment="1" applyProtection="1">
      <alignment horizontal="center" vertical="center"/>
      <protection locked="0"/>
    </xf>
    <xf numFmtId="0" fontId="0" fillId="2" borderId="19" xfId="0" applyFont="1" applyFill="1" applyBorder="1" applyAlignment="1" applyProtection="1">
      <alignment horizontal="center" vertical="center"/>
      <protection locked="0"/>
    </xf>
    <xf numFmtId="14" fontId="8" fillId="2" borderId="0" xfId="0" applyNumberFormat="1" applyFont="1" applyFill="1" applyBorder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14" fontId="0" fillId="2" borderId="18" xfId="0" applyNumberFormat="1" applyFill="1" applyBorder="1" applyAlignment="1" applyProtection="1">
      <alignment horizontal="left"/>
      <protection locked="0"/>
    </xf>
    <xf numFmtId="14" fontId="0" fillId="2" borderId="19" xfId="0" applyNumberFormat="1" applyFill="1" applyBorder="1" applyAlignment="1" applyProtection="1">
      <alignment horizontal="left"/>
      <protection locked="0"/>
    </xf>
    <xf numFmtId="0" fontId="21" fillId="0" borderId="0" xfId="0" applyFont="1" applyAlignment="1" applyProtection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53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</cellXfs>
  <cellStyles count="3">
    <cellStyle name="Lien hypertexte" xfId="1" builtinId="8"/>
    <cellStyle name="Neutre" xfId="2" builtinId="28"/>
    <cellStyle name="Normal" xfId="0" builtinId="0"/>
  </cellStyles>
  <dxfs count="70">
    <dxf>
      <font>
        <color theme="1"/>
      </font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protection locked="0" hidden="0"/>
    </dxf>
    <dxf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4" tint="0.79998168889431442"/>
        <name val="Calibri"/>
        <family val="2"/>
        <scheme val="minor"/>
      </font>
      <fill>
        <patternFill>
          <fgColor indexed="64"/>
          <bgColor theme="4" tint="-0.499984740745262"/>
        </patternFill>
      </fill>
      <alignment horizontal="center" vertical="center" textRotation="0" indent="0" justifyLastLine="0" shrinkToFit="0" readingOrder="0"/>
      <border diagonalUp="0" diagonalDown="0">
        <left/>
        <right/>
        <top/>
        <bottom/>
      </border>
      <protection locked="0" hidden="0"/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9933"/>
      <color rgb="FFFF00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fmlaLink="$G$19" lockText="1" noThreeD="1"/>
</file>

<file path=xl/ctrlProps/ctrlProp6.xml><?xml version="1.0" encoding="utf-8"?>
<formControlPr xmlns="http://schemas.microsoft.com/office/spreadsheetml/2009/9/main" objectType="CheckBox" fmlaLink="$B$19" lockText="1" noThreeD="1"/>
</file>

<file path=xl/ctrlProps/ctrlProp7.xml><?xml version="1.0" encoding="utf-8"?>
<formControlPr xmlns="http://schemas.microsoft.com/office/spreadsheetml/2009/9/main" objectType="CheckBox" fmlaLink="$F$19" lockText="1" noThreeD="1"/>
</file>

<file path=xl/ctrlProps/ctrlProp8.xml><?xml version="1.0" encoding="utf-8"?>
<formControlPr xmlns="http://schemas.microsoft.com/office/spreadsheetml/2009/9/main" objectType="CheckBox" fmlaLink="$E$21" lockText="1" noThreeD="1"/>
</file>

<file path=xl/ctrlProps/ctrlProp9.xml><?xml version="1.0" encoding="utf-8"?>
<formControlPr xmlns="http://schemas.microsoft.com/office/spreadsheetml/2009/9/main" objectType="CheckBox" checked="Checked" fmlaLink="$E$19" lockText="1" noThreeD="1"/>
</file>

<file path=xl/ctrlProps/ctrlProp10.xml><?xml version="1.0" encoding="utf-8"?>
<formControlPr xmlns="http://schemas.microsoft.com/office/spreadsheetml/2009/9/main" objectType="CheckBox" fmlaLink="$F$21" lockText="1" noThreeD="1"/>
</file>

<file path=xl/ctrlProps/ctrlProp11.xml><?xml version="1.0" encoding="utf-8"?>
<formControlPr xmlns="http://schemas.microsoft.com/office/spreadsheetml/2009/9/main" objectType="CheckBox" fmlaLink="$F$23" lockText="1" noThreeD="1"/>
</file>

<file path=xl/ctrlProps/ctrlProp12.xml><?xml version="1.0" encoding="utf-8"?>
<formControlPr xmlns="http://schemas.microsoft.com/office/spreadsheetml/2009/9/main" objectType="CheckBox" fmlaLink="$B$23" lockText="1" noThreeD="1"/>
</file>

<file path=xl/ctrlProps/ctrlProp13.xml><?xml version="1.0" encoding="utf-8"?>
<formControlPr xmlns="http://schemas.microsoft.com/office/spreadsheetml/2009/9/main" objectType="CheckBox" fmlaLink="$E$23" lockText="1" noThreeD="1"/>
</file>

<file path=xl/ctrlProps/ctrlProp14.xml><?xml version="1.0" encoding="utf-8"?>
<formControlPr xmlns="http://schemas.microsoft.com/office/spreadsheetml/2009/9/main" objectType="CheckBox" fmlaLink="$I$46" lockText="1" noThreeD="1"/>
</file>

<file path=xl/ctrlProps/ctrlProp15.xml><?xml version="1.0" encoding="utf-8"?>
<formControlPr xmlns="http://schemas.microsoft.com/office/spreadsheetml/2009/9/main" objectType="CheckBox" checked="Checked" fmlaLink="$H$46" lockText="1" noThreeD="1"/>
</file>

<file path=xl/ctrlProps/ctrlProp16.xml><?xml version="1.0" encoding="utf-8"?>
<formControlPr xmlns="http://schemas.microsoft.com/office/spreadsheetml/2009/9/main" objectType="CheckBox" fmlaLink="$F$46" lockText="1" noThreeD="1"/>
</file>

<file path=xl/ctrlProps/ctrlProp17.xml><?xml version="1.0" encoding="utf-8"?>
<formControlPr xmlns="http://schemas.microsoft.com/office/spreadsheetml/2009/9/main" objectType="CheckBox" fmlaLink="$B$46" lockText="1" noThreeD="1"/>
</file>

<file path=xl/ctrlProps/ctrlProp18.xml><?xml version="1.0" encoding="utf-8"?>
<formControlPr xmlns="http://schemas.microsoft.com/office/spreadsheetml/2009/9/main" objectType="CheckBox" fmlaLink="$E$46" lockText="1" noThreeD="1"/>
</file>

<file path=xl/ctrlProps/ctrlProp19.xml><?xml version="1.0" encoding="utf-8"?>
<formControlPr xmlns="http://schemas.microsoft.com/office/spreadsheetml/2009/9/main" objectType="CheckBox" fmlaLink="$J$44" lockText="1" noThreeD="1"/>
</file>

<file path=xl/ctrlProps/ctrlProp20.xml><?xml version="1.0" encoding="utf-8"?>
<formControlPr xmlns="http://schemas.microsoft.com/office/spreadsheetml/2009/9/main" objectType="CheckBox" checked="Checked" fmlaLink="$I$44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fmlaLink="$I$21" lockText="1" noThreeD="1"/>
</file>

<file path=xl/ctrlProps/ctrlProp24.xml><?xml version="1.0" encoding="utf-8"?>
<formControlPr xmlns="http://schemas.microsoft.com/office/spreadsheetml/2009/9/main" objectType="CheckBox" fmlaLink="$H$21" lockText="1" noThreeD="1"/>
</file>

<file path=xl/ctrlProps/ctrlProp25.xml><?xml version="1.0" encoding="utf-8"?>
<formControlPr xmlns="http://schemas.microsoft.com/office/spreadsheetml/2009/9/main" objectType="CheckBox" fmlaLink="$I$9" lockText="1" noThreeD="1"/>
</file>

<file path=xl/ctrlProps/ctrlProp26.xml><?xml version="1.0" encoding="utf-8"?>
<formControlPr xmlns="http://schemas.microsoft.com/office/spreadsheetml/2009/9/main" objectType="CheckBox" checked="Checked" fmlaLink="$H$9" lockText="1" noThreeD="1"/>
</file>

<file path=xl/ctrlProps/ctrlProp27.xml><?xml version="1.0" encoding="utf-8"?>
<formControlPr xmlns="http://schemas.microsoft.com/office/spreadsheetml/2009/9/main" objectType="CheckBox" fmlaLink="$H$23" noThreeD="1"/>
</file>

<file path=xl/ctrlProps/ctrlProp28.xml><?xml version="1.0" encoding="utf-8"?>
<formControlPr xmlns="http://schemas.microsoft.com/office/spreadsheetml/2009/9/main" objectType="CheckBox" fmlaLink="$I$23" lockText="1" noThreeD="1"/>
</file>

<file path=xl/ctrlProps/ctrlProp29.xml><?xml version="1.0" encoding="utf-8"?>
<formControlPr xmlns="http://schemas.microsoft.com/office/spreadsheetml/2009/9/main" objectType="CheckBox" fmlaLink="$H$48" lockText="1" noThreeD="1"/>
</file>

<file path=xl/ctrlProps/ctrlProp30.xml><?xml version="1.0" encoding="utf-8"?>
<formControlPr xmlns="http://schemas.microsoft.com/office/spreadsheetml/2009/9/main" objectType="CheckBox" fmlaLink="$G$48" lockText="1" noThreeD="1"/>
</file>

<file path=xl/ctrlProps/ctrlProp31.xml><?xml version="1.0" encoding="utf-8"?>
<formControlPr xmlns="http://schemas.microsoft.com/office/spreadsheetml/2009/9/main" objectType="CheckBox" fmlaLink="$H$19" lockText="1" noThreeD="1"/>
</file>

<file path=xl/ctrlProps/ctrlProp32.xml><?xml version="1.0" encoding="utf-8"?>
<formControlPr xmlns="http://schemas.microsoft.com/office/spreadsheetml/2009/9/main" objectType="CheckBox" fmlaLink="$I$19" lockText="1" noThreeD="1"/>
</file>

<file path=xl/ctrlProps/ctrlProp33.xml><?xml version="1.0" encoding="utf-8"?>
<formControlPr xmlns="http://schemas.microsoft.com/office/spreadsheetml/2009/9/main" objectType="CheckBox" fmlaLink="$J$19" lockText="1" noThreeD="1"/>
</file>

<file path=xl/ctrlProps/ctrlProp34.xml><?xml version="1.0" encoding="utf-8"?>
<formControlPr xmlns="http://schemas.microsoft.com/office/spreadsheetml/2009/9/main" objectType="CheckBox" fmlaLink="$B$20" lockText="1" noThreeD="1"/>
</file>

<file path=xl/ctrlProps/ctrlProp35.xml><?xml version="1.0" encoding="utf-8"?>
<formControlPr xmlns="http://schemas.microsoft.com/office/spreadsheetml/2009/9/main" objectType="CheckBox" fmlaLink="$E$20" lockText="1" noThreeD="1"/>
</file>

<file path=xl/ctrlProps/ctrlProp36.xml><?xml version="1.0" encoding="utf-8"?>
<formControlPr xmlns="http://schemas.microsoft.com/office/spreadsheetml/2009/9/main" objectType="CheckBox" fmlaLink="$F$20" lockText="1" noThreeD="1"/>
</file>

<file path=xl/ctrlProps/ctrlProp37.xml><?xml version="1.0" encoding="utf-8"?>
<formControlPr xmlns="http://schemas.microsoft.com/office/spreadsheetml/2009/9/main" objectType="CheckBox" fmlaLink="$H$5" lockText="1" noThreeD="1"/>
</file>

<file path=xl/ctrlProps/ctrlProp38.xml><?xml version="1.0" encoding="utf-8"?>
<formControlPr xmlns="http://schemas.microsoft.com/office/spreadsheetml/2009/9/main" objectType="CheckBox" checked="Checked" fmlaLink="$F$5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167640</xdr:colOff>
          <xdr:row>11</xdr:row>
          <xdr:rowOff>160020</xdr:rowOff>
        </xdr:from>
        <xdr:to>
          <xdr:col>2</xdr:col>
          <xdr:colOff>845820</xdr:colOff>
          <xdr:row>14</xdr:row>
          <xdr:rowOff>83820</xdr:rowOff>
        </xdr:to>
        <xdr:sp macro="" textlink="">
          <xdr:nvSpPr>
            <xdr:cNvPr id="76808" name="Button 8" hidden="1">
              <a:extLst>
                <a:ext uri="{63B3BB69-23CF-44E3-9099-C40C66FF867C}">
                  <a14:compatExt spid="_x0000_s76808"/>
                </a:ext>
                <a:ext uri="{FF2B5EF4-FFF2-40B4-BE49-F238E27FC236}">
                  <a16:creationId xmlns:a16="http://schemas.microsoft.com/office/drawing/2014/main" id="{00000000-0008-0000-0000-000008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l'école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472440</xdr:colOff>
          <xdr:row>17</xdr:row>
          <xdr:rowOff>0</xdr:rowOff>
        </xdr:from>
        <xdr:to>
          <xdr:col>5</xdr:col>
          <xdr:colOff>952500</xdr:colOff>
          <xdr:row>19</xdr:row>
          <xdr:rowOff>15240</xdr:rowOff>
        </xdr:to>
        <xdr:sp macro="" textlink="">
          <xdr:nvSpPr>
            <xdr:cNvPr id="76809" name="Button 9" hidden="1">
              <a:extLst>
                <a:ext uri="{63B3BB69-23CF-44E3-9099-C40C66FF867C}">
                  <a14:compatExt spid="_x0000_s76809"/>
                </a:ext>
                <a:ext uri="{FF2B5EF4-FFF2-40B4-BE49-F238E27FC236}">
                  <a16:creationId xmlns:a16="http://schemas.microsoft.com/office/drawing/2014/main" id="{00000000-0008-0000-0000-000009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toutes vos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144780</xdr:colOff>
          <xdr:row>15</xdr:row>
          <xdr:rowOff>114300</xdr:rowOff>
        </xdr:from>
        <xdr:to>
          <xdr:col>2</xdr:col>
          <xdr:colOff>838200</xdr:colOff>
          <xdr:row>18</xdr:row>
          <xdr:rowOff>129540</xdr:rowOff>
        </xdr:to>
        <xdr:sp macro="" textlink="">
          <xdr:nvSpPr>
            <xdr:cNvPr id="76810" name="Button 10" hidden="1">
              <a:extLst>
                <a:ext uri="{63B3BB69-23CF-44E3-9099-C40C66FF867C}">
                  <a14:compatExt spid="_x0000_s76810"/>
                </a:ext>
                <a:ext uri="{FF2B5EF4-FFF2-40B4-BE49-F238E27FC236}">
                  <a16:creationId xmlns:a16="http://schemas.microsoft.com/office/drawing/2014/main" id="{00000000-0008-0000-0000-00000A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liste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écoles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</xdr:colOff>
          <xdr:row>12</xdr:row>
          <xdr:rowOff>0</xdr:rowOff>
        </xdr:from>
        <xdr:to>
          <xdr:col>5</xdr:col>
          <xdr:colOff>960120</xdr:colOff>
          <xdr:row>14</xdr:row>
          <xdr:rowOff>45720</xdr:rowOff>
        </xdr:to>
        <xdr:sp macro="" textlink="">
          <xdr:nvSpPr>
            <xdr:cNvPr id="76811" name="Button 11" hidden="1">
              <a:extLst>
                <a:ext uri="{63B3BB69-23CF-44E3-9099-C40C66FF867C}">
                  <a14:compatExt spid="_x0000_s76811"/>
                </a:ext>
                <a:ext uri="{FF2B5EF4-FFF2-40B4-BE49-F238E27FC236}">
                  <a16:creationId xmlns:a16="http://schemas.microsoft.com/office/drawing/2014/main" id="{00000000-0008-0000-0000-00000B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l'enseignant à la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14655</xdr:colOff>
      <xdr:row>1</xdr:row>
      <xdr:rowOff>7326</xdr:rowOff>
    </xdr:from>
    <xdr:to>
      <xdr:col>18</xdr:col>
      <xdr:colOff>359229</xdr:colOff>
      <xdr:row>1</xdr:row>
      <xdr:rowOff>593187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78684" y="7326"/>
          <a:ext cx="19634059" cy="585861"/>
        </a:xfrm>
        <a:prstGeom prst="roundRect">
          <a:avLst>
            <a:gd name="adj" fmla="val 50000"/>
          </a:avLst>
        </a:prstGeom>
        <a:noFill/>
        <a:ln>
          <a:solidFill>
            <a:schemeClr val="tx1">
              <a:alpha val="97000"/>
            </a:schemeClr>
          </a:solidFill>
        </a:ln>
        <a:effectLst>
          <a:glow rad="76200">
            <a:schemeClr val="tx1"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8985</xdr:colOff>
      <xdr:row>0</xdr:row>
      <xdr:rowOff>10226</xdr:rowOff>
    </xdr:from>
    <xdr:to>
      <xdr:col>2</xdr:col>
      <xdr:colOff>162910</xdr:colOff>
      <xdr:row>2</xdr:row>
      <xdr:rowOff>400442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5" y="10226"/>
          <a:ext cx="1215470" cy="10103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17</xdr:row>
          <xdr:rowOff>198120</xdr:rowOff>
        </xdr:from>
        <xdr:to>
          <xdr:col>6</xdr:col>
          <xdr:colOff>670560</xdr:colOff>
          <xdr:row>18</xdr:row>
          <xdr:rowOff>144780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18</xdr:row>
          <xdr:rowOff>7620</xdr:rowOff>
        </xdr:from>
        <xdr:to>
          <xdr:col>2</xdr:col>
          <xdr:colOff>30480</xdr:colOff>
          <xdr:row>18</xdr:row>
          <xdr:rowOff>160020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Directeur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960120</xdr:colOff>
          <xdr:row>18</xdr:row>
          <xdr:rowOff>7620</xdr:rowOff>
        </xdr:from>
        <xdr:to>
          <xdr:col>5</xdr:col>
          <xdr:colOff>769620</xdr:colOff>
          <xdr:row>18</xdr:row>
          <xdr:rowOff>144780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2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FAEX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20</xdr:row>
          <xdr:rowOff>53340</xdr:rowOff>
        </xdr:from>
        <xdr:to>
          <xdr:col>4</xdr:col>
          <xdr:colOff>571500</xdr:colOff>
          <xdr:row>21</xdr:row>
          <xdr:rowOff>60960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2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définitif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18</xdr:row>
          <xdr:rowOff>7620</xdr:rowOff>
        </xdr:from>
        <xdr:to>
          <xdr:col>4</xdr:col>
          <xdr:colOff>274320</xdr:colOff>
          <xdr:row>19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2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45720</xdr:rowOff>
        </xdr:from>
        <xdr:to>
          <xdr:col>6</xdr:col>
          <xdr:colOff>495300</xdr:colOff>
          <xdr:row>21</xdr:row>
          <xdr:rowOff>30480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provisoire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99060</xdr:rowOff>
        </xdr:from>
        <xdr:to>
          <xdr:col>6</xdr:col>
          <xdr:colOff>205740</xdr:colOff>
          <xdr:row>22</xdr:row>
          <xdr:rowOff>129540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2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Contractuel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</xdr:rowOff>
        </xdr:from>
        <xdr:to>
          <xdr:col>1</xdr:col>
          <xdr:colOff>563880</xdr:colOff>
          <xdr:row>23</xdr:row>
          <xdr:rowOff>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2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22</xdr:row>
          <xdr:rowOff>7620</xdr:rowOff>
        </xdr:from>
        <xdr:to>
          <xdr:col>4</xdr:col>
          <xdr:colOff>91440</xdr:colOff>
          <xdr:row>23</xdr:row>
          <xdr:rowOff>15240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2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IERM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</xdr:colOff>
          <xdr:row>45</xdr:row>
          <xdr:rowOff>0</xdr:rowOff>
        </xdr:from>
        <xdr:to>
          <xdr:col>17</xdr:col>
          <xdr:colOff>45720</xdr:colOff>
          <xdr:row>46</xdr:row>
          <xdr:rowOff>7620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2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411480</xdr:colOff>
          <xdr:row>44</xdr:row>
          <xdr:rowOff>175260</xdr:rowOff>
        </xdr:from>
        <xdr:to>
          <xdr:col>7</xdr:col>
          <xdr:colOff>693420</xdr:colOff>
          <xdr:row>46</xdr:row>
          <xdr:rowOff>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2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CRPE Externe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45</xdr:row>
          <xdr:rowOff>0</xdr:rowOff>
        </xdr:from>
        <xdr:to>
          <xdr:col>6</xdr:col>
          <xdr:colOff>266700</xdr:colOff>
          <xdr:row>46</xdr:row>
          <xdr:rowOff>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2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CRPE Interne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44</xdr:row>
          <xdr:rowOff>175260</xdr:rowOff>
        </xdr:from>
        <xdr:to>
          <xdr:col>1</xdr:col>
          <xdr:colOff>754380</xdr:colOff>
          <xdr:row>46</xdr:row>
          <xdr:rowOff>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2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CAPPEI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44</xdr:row>
          <xdr:rowOff>190500</xdr:rowOff>
        </xdr:from>
        <xdr:to>
          <xdr:col>4</xdr:col>
          <xdr:colOff>441960</xdr:colOff>
          <xdr:row>45</xdr:row>
          <xdr:rowOff>175260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2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CAFIPEMF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670560</xdr:colOff>
          <xdr:row>43</xdr:row>
          <xdr:rowOff>0</xdr:rowOff>
        </xdr:from>
        <xdr:to>
          <xdr:col>16</xdr:col>
          <xdr:colOff>38100</xdr:colOff>
          <xdr:row>44</xdr:row>
          <xdr:rowOff>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2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22860</xdr:rowOff>
        </xdr:from>
        <xdr:to>
          <xdr:col>8</xdr:col>
          <xdr:colOff>449580</xdr:colOff>
          <xdr:row>44</xdr:row>
          <xdr:rowOff>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2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49</xdr:row>
          <xdr:rowOff>0</xdr:rowOff>
        </xdr:from>
        <xdr:to>
          <xdr:col>6</xdr:col>
          <xdr:colOff>525780</xdr:colOff>
          <xdr:row>49</xdr:row>
          <xdr:rowOff>167640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2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144780</xdr:colOff>
          <xdr:row>49</xdr:row>
          <xdr:rowOff>22860</xdr:rowOff>
        </xdr:from>
        <xdr:to>
          <xdr:col>5</xdr:col>
          <xdr:colOff>594360</xdr:colOff>
          <xdr:row>49</xdr:row>
          <xdr:rowOff>144780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2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335280</xdr:colOff>
          <xdr:row>19</xdr:row>
          <xdr:rowOff>175260</xdr:rowOff>
        </xdr:from>
        <xdr:to>
          <xdr:col>18</xdr:col>
          <xdr:colOff>45720</xdr:colOff>
          <xdr:row>20</xdr:row>
          <xdr:rowOff>175260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2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99060</xdr:colOff>
          <xdr:row>19</xdr:row>
          <xdr:rowOff>152400</xdr:rowOff>
        </xdr:from>
        <xdr:to>
          <xdr:col>8</xdr:col>
          <xdr:colOff>220980</xdr:colOff>
          <xdr:row>21</xdr:row>
          <xdr:rowOff>7620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2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adapté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8</xdr:row>
          <xdr:rowOff>7620</xdr:rowOff>
        </xdr:from>
        <xdr:to>
          <xdr:col>8</xdr:col>
          <xdr:colOff>480060</xdr:colOff>
          <xdr:row>9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2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8</xdr:row>
          <xdr:rowOff>22860</xdr:rowOff>
        </xdr:from>
        <xdr:to>
          <xdr:col>7</xdr:col>
          <xdr:colOff>556260</xdr:colOff>
          <xdr:row>9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2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99060</xdr:colOff>
          <xdr:row>21</xdr:row>
          <xdr:rowOff>45720</xdr:rowOff>
        </xdr:from>
        <xdr:to>
          <xdr:col>7</xdr:col>
          <xdr:colOff>777240</xdr:colOff>
          <xdr:row>23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2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21</xdr:row>
          <xdr:rowOff>60960</xdr:rowOff>
        </xdr:from>
        <xdr:to>
          <xdr:col>8</xdr:col>
          <xdr:colOff>640080</xdr:colOff>
          <xdr:row>22</xdr:row>
          <xdr:rowOff>160020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2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792480</xdr:colOff>
          <xdr:row>47</xdr:row>
          <xdr:rowOff>0</xdr:rowOff>
        </xdr:from>
        <xdr:to>
          <xdr:col>7</xdr:col>
          <xdr:colOff>449580</xdr:colOff>
          <xdr:row>47</xdr:row>
          <xdr:rowOff>160020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2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46</xdr:row>
          <xdr:rowOff>76200</xdr:rowOff>
        </xdr:from>
        <xdr:to>
          <xdr:col>6</xdr:col>
          <xdr:colOff>701040</xdr:colOff>
          <xdr:row>48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2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17</xdr:row>
          <xdr:rowOff>190500</xdr:rowOff>
        </xdr:from>
        <xdr:to>
          <xdr:col>7</xdr:col>
          <xdr:colOff>845820</xdr:colOff>
          <xdr:row>18</xdr:row>
          <xdr:rowOff>167640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2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RASED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17</xdr:row>
          <xdr:rowOff>190500</xdr:rowOff>
        </xdr:from>
        <xdr:to>
          <xdr:col>9</xdr:col>
          <xdr:colOff>22860</xdr:colOff>
          <xdr:row>18</xdr:row>
          <xdr:rowOff>152400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2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144780</xdr:colOff>
          <xdr:row>17</xdr:row>
          <xdr:rowOff>182880</xdr:rowOff>
        </xdr:from>
        <xdr:to>
          <xdr:col>17</xdr:col>
          <xdr:colOff>22860</xdr:colOff>
          <xdr:row>18</xdr:row>
          <xdr:rowOff>160020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2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175260</xdr:rowOff>
        </xdr:from>
        <xdr:to>
          <xdr:col>1</xdr:col>
          <xdr:colOff>617220</xdr:colOff>
          <xdr:row>19</xdr:row>
          <xdr:rowOff>144780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2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19</xdr:row>
          <xdr:rowOff>7620</xdr:rowOff>
        </xdr:from>
        <xdr:to>
          <xdr:col>4</xdr:col>
          <xdr:colOff>457200</xdr:colOff>
          <xdr:row>20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2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Psychologue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22860</xdr:rowOff>
        </xdr:from>
        <xdr:to>
          <xdr:col>5</xdr:col>
          <xdr:colOff>373380</xdr:colOff>
          <xdr:row>20</xdr:row>
          <xdr:rowOff>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2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4</xdr:row>
          <xdr:rowOff>7620</xdr:rowOff>
        </xdr:from>
        <xdr:to>
          <xdr:col>7</xdr:col>
          <xdr:colOff>213360</xdr:colOff>
          <xdr:row>5</xdr:row>
          <xdr:rowOff>7620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2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4</xdr:row>
          <xdr:rowOff>7620</xdr:rowOff>
        </xdr:from>
        <xdr:to>
          <xdr:col>5</xdr:col>
          <xdr:colOff>213360</xdr:colOff>
          <xdr:row>5</xdr:row>
          <xdr:rowOff>7620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2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14AE53-E5F8-4BD1-A88E-F0911134C452}" name="Ecoles_votre_circo" displayName="Ecoles_votre_circo" ref="H5:H6" insertRow="1" totalsRowShown="0" headerRowDxfId="69" dataDxfId="67" headerRowBorderDxfId="68" tableBorderDxfId="66">
  <autoFilter ref="H5:H6" xr:uid="{8E795A2E-8AF8-40C4-9393-8FF7FB5A80E3}"/>
  <tableColumns count="1">
    <tableColumn id="1" xr3:uid="{8AD892D6-EE54-4C4F-970B-857DCD1FD5FE}" name="Ecoles de votre circo" dataDxfId="6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F75D24-ABF2-4594-B472-70C031EE31ED}" name="SyntheseCirco" displayName="SyntheseCirco" ref="A7:S52" headerRowDxfId="51" dataDxfId="49" totalsRowDxfId="48" headerRowBorderDxfId="50" totalsRowBorderDxfId="47">
  <autoFilter ref="A7:S52" xr:uid="{ADD129CE-A1CC-4079-B6D3-03EB6875F5BE}"/>
  <tableColumns count="19">
    <tableColumn id="1" xr3:uid="{C449AFDD-5215-4AE2-9FAF-1F51F25B041B}" name="Fiches" totalsRowLabel="Total" dataDxfId="46" totalsRowDxfId="45">
      <calculatedColumnFormula>IF(Aremplir!A1&gt;Aremplir!$E$6,"","Fiche "&amp;Aremplir!$A1)</calculatedColumnFormula>
    </tableColumn>
    <tableColumn id="2" xr3:uid="{2D8D835A-4F00-4CE1-B3CC-F9D67C2B7EE3}" name="Civilité" dataDxfId="44" totalsRowDxfId="43">
      <calculatedColumnFormula>IFERROR(IF(SyntheseCirco[[#This Row],[Fiches]]="","",INDIRECT("'"&amp;A8&amp;"'!$L$5")),"")</calculatedColumnFormula>
    </tableColumn>
    <tableColumn id="3" xr3:uid="{39D8EBF0-E9DB-4C3A-BDF7-C53AC5EEF46A}" name="Nom" dataDxfId="42" totalsRowDxfId="41">
      <calculatedColumnFormula>IFERROR(IF(SyntheseCirco[[#This Row],[Fiches]]="","",IF(INDIRECT("'"&amp;$A8&amp;"'!$E$6")="","",INDIRECT("'"&amp;$A8&amp;"'!$E$6"))),"")</calculatedColumnFormula>
    </tableColumn>
    <tableColumn id="4" xr3:uid="{4507F5B1-7F7D-4B2F-86CA-F0F18818A53D}" name="Prénom" dataDxfId="40" totalsRowDxfId="39">
      <calculatedColumnFormula>IFERROR(IF(SyntheseCirco[[#This Row],[Fiches]]="","",IF(INDIRECT("'"&amp;$A8&amp;"'!$H$6")="","",INDIRECT("'"&amp;$A8&amp;"'!$H$6"))),"")</calculatedColumnFormula>
    </tableColumn>
    <tableColumn id="5" xr3:uid="{65C68015-ABFC-4252-9725-2F5675509CFA}" name="Ecole" dataDxfId="38" totalsRowDxfId="37">
      <calculatedColumnFormula>IFERROR(IF(SyntheseCirco[[#This Row],[Fiches]]="","",IF(INDIRECT("'"&amp;$A8&amp;"'!$C$18")="","",INDIRECT("'"&amp;$A8&amp;"'!$C$18"))),"")</calculatedColumnFormula>
    </tableColumn>
    <tableColumn id="6" xr3:uid="{E419AFE3-09FB-4C0D-907A-9F58E7E19771}" name="Statut" dataDxfId="36" totalsRowDxfId="35">
      <calculatedColumnFormula>IFERROR(IF(SyntheseCirco[[#This Row],[Fiches]]="","",IF(INDIRECT("'"&amp;$A8&amp;"'!L23")="Contr",INDIRECT("'"&amp;$A8&amp;"'!M19"),IF(INDIRECT("'"&amp;$A8&amp;"'!L20")="PE",(INDIRECT("'"&amp;$A8&amp;"'!L23"))&amp;"   "&amp;(INDIRECT("'"&amp;$A8&amp;"'!L23")),IF(INDIRECT("'"&amp;$A8&amp;"'!L23")="IERM",(INDIRECT("'"&amp;$A8&amp;"'!L23"))&amp;"   "&amp;(INDIRECT("'"&amp;$A8&amp;"'!M23")),IF(INDIRECT("'"&amp;$A8&amp;"'!L23")="PES1","PES1",INDIRECT("'"&amp;$A8&amp;"'!L23")))))),"")</calculatedColumnFormula>
    </tableColumn>
    <tableColumn id="7" xr3:uid="{F0F6539A-EDDD-42B7-BD81-9C8D684650D3}" name="Fonction" dataDxfId="34" totalsRowDxfId="33">
      <calculatedColumnFormula>IFERROR(IF(SyntheseCirco[[#This Row],[Fiches]]="","",IF(INDIRECT("'"&amp;$A8&amp;"'!$L$20")="","",INDIRECT("'"&amp;$A8&amp;"'!$L$20"))),"")</calculatedColumnFormula>
    </tableColumn>
    <tableColumn id="8" xr3:uid="{EFA19441-8181-4F97-9406-0F95BC958DC5}" name="Poste" dataDxfId="32" totalsRowDxfId="31">
      <calculatedColumnFormula>IFERROR(IF(SyntheseCirco[[#This Row],[Fiches]]="","",IF(INDIRECT("'"&amp;$A8&amp;"'!$L$21")="","",INDIRECT("'"&amp;$A8&amp;"'!$L$21"))),"")</calculatedColumnFormula>
    </tableColumn>
    <tableColumn id="9" xr3:uid="{E8C92BF2-7827-46DB-AC8E-1FAEE4DDE77E}" name="Telephone 1" dataDxfId="30" totalsRowDxfId="29">
      <calculatedColumnFormula>IFERROR(IF(SyntheseCirco[[#This Row],[Fiches]]="","",IF(INDIRECT("'"&amp;$A8&amp;"'!$F$13")="","",INDIRECT("'"&amp;$A8&amp;"'!$F$13"))),"")</calculatedColumnFormula>
    </tableColumn>
    <tableColumn id="10" xr3:uid="{661DF528-0BBB-44B2-AA0B-0A671940DD47}" name="Colonne10" dataDxfId="28" totalsRowDxfId="27">
      <calculatedColumnFormula>IFERROR(IF(SyntheseCirco[[#This Row],[Fiches]]="","",IF(INDIRECT("'"&amp;$A8&amp;"'!$F$14")="","",INDIRECT("'"&amp;$A8&amp;"'!$F$14"))),"")</calculatedColumnFormula>
    </tableColumn>
    <tableColumn id="11" xr3:uid="{B23B602C-2358-4D58-B997-CF6D820DD456}" name="Email pro." dataDxfId="26" totalsRowDxfId="25">
      <calculatedColumnFormula>IFERROR(IF(SyntheseCirco[[#This Row],[Fiches]]="","",IF(INDIRECT("'"&amp;$A8&amp;"'!$F$15")="","",INDIRECT("'"&amp;$A8&amp;"'!$F$15")&amp;"@ac-mayotte.fr")),"")</calculatedColumnFormula>
    </tableColumn>
    <tableColumn id="12" xr3:uid="{7E3F771C-BE64-4DF3-AA4E-561331DFC876}" name="Candidat" dataDxfId="24" totalsRowDxfId="23">
      <calculatedColumnFormula>IFERROR(IF(SyntheseCirco[[#This Row],[Fiches]]="","",IF(INDIRECT("'"&amp;$A8&amp;"'!L44")="OUI",INDIRECT("'"&amp;$A8&amp;"'!L44"),IF(INDIRECT("'"&amp;$A8&amp;"'!L44")="",INDIRECT("'"&amp;$A8&amp;"'!L44"),"NON"))),"")</calculatedColumnFormula>
    </tableColumn>
    <tableColumn id="13" xr3:uid="{E490CABF-05A5-4586-BEB3-5EB7B27DFE84}" name="Examen" dataDxfId="22" totalsRowDxfId="21">
      <calculatedColumnFormula>IFERROR(IF(SyntheseCirco[[#This Row],[Fiches]]="","",IF(INDIRECT("'"&amp;$A8&amp;"'!$L$44")="OUI",INDIRECT("'"&amp;$A8&amp;"'!$L$46"),"")),"")</calculatedColumnFormula>
    </tableColumn>
    <tableColumn id="14" xr3:uid="{930D1C25-8D71-45AE-90AC-839263854128}" name="MAT" dataDxfId="20" totalsRowDxfId="19">
      <calculatedColumnFormula>IFERROR(IF(SyntheseCirco[[#This Row],[Fiches]]="","",INDIRECT("'"&amp;$A8&amp;"'!$L$48")),"")</calculatedColumnFormula>
    </tableColumn>
    <tableColumn id="15" xr3:uid="{73C2D6A5-F051-4837-BD34-E3F3201AD4BF}" name="Déchargé :" dataDxfId="18" totalsRowDxfId="17">
      <calculatedColumnFormula>IFERROR(IF(SyntheseCirco[[#This Row],[Fiches]]="","",IF(INDIRECT("'"&amp;$A8&amp;"'!$L$51")="","",INDIRECT("'"&amp;$A8&amp;"'!$L$51"))),"")</calculatedColumnFormula>
    </tableColumn>
    <tableColumn id="16" xr3:uid="{A273E454-3C32-44AE-B2B1-236355D88C78}" name="Inspectable :" dataDxfId="16" totalsRowDxfId="15">
      <calculatedColumnFormula>IFERROR(IF(SyntheseCirco[[#This Row],[Fiches]]="","",IF(INDIRECT("'"&amp;$A8&amp;"'!M19")="Contr.  C1","OUI Obligatoire",IF(INDIRECT("'"&amp;$A8&amp;"'!M19")="Contr.  C3","OUI",IF(INDIRECT("'"&amp;$A8&amp;"'!M19")="Contr.  C5","OUI Obligatoire",IF(INDIRECT("'"&amp;$A8&amp;"'!M23")="T3","OUI",IF(INDIRECT("'"&amp;$A8&amp;"'!M23")="T1","A suivre",IF(INDIRECT("'"&amp;$A8&amp;"'!M23")="T2","OUI Obligatoire",IF(INDIRECT("'"&amp;$A8&amp;"'!M23")="T3","OUI Obligatoire",INDIRECT("'"&amp;$A8&amp;"'!L27"))))))))),"")</calculatedColumnFormula>
    </tableColumn>
    <tableColumn id="17" xr3:uid="{D25CB3EA-5E66-41A4-91F3-57E7769729F1}" name="Domaine" dataDxfId="14" totalsRowDxfId="13">
      <calculatedColumnFormula>IFERROR(IF(SyntheseCirco[[#This Row],[Fiches]]="","",IF(INDIRECT("'"&amp;$A8&amp;"'!$F$36")="","",IF(INDIRECT("'"&amp;$A8&amp;"'!$F$36")="Autre",INDIRECT("'"&amp;$A8&amp;"'!$I$36"),INDIRECT("'"&amp;$A8&amp;"'!$F$36")))),"")</calculatedColumnFormula>
    </tableColumn>
    <tableColumn id="18" xr3:uid="{446E25FA-1777-4889-810C-86FA42B71BD5}" name="LVE" dataDxfId="12" totalsRowDxfId="11">
      <calculatedColumnFormula>IFERROR(IF(SyntheseCirco[[#This Row],[Fiches]]="","",IF(INDIRECT("'"&amp;$A8&amp;"'!$L$25")="","",(INDIRECT("'"&amp;$A8&amp;"'!$L$25")&amp;(INDIRECT("'"&amp;$A8&amp;"'!$M$25"))))),"")</calculatedColumnFormula>
    </tableColumn>
    <tableColumn id="19" xr3:uid="{9D954FA6-1639-4FA3-B430-6BD8033F6513}" name="Candidat LVE" totalsRowFunction="count" dataDxfId="10" totalsRowDxfId="9">
      <calculatedColumnFormula>IFERROR(IF(SyntheseCirco[[#This Row],[Fiches]]="","",IF(INDIRECT("'"&amp;$A8&amp;"'!$J$26")="","",(INDIRECT("'"&amp;$A8&amp;"'!$J$25")&amp;" "&amp;(INDIRECT("'"&amp;$A8&amp;"'!$J$26"))))),"")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26" Type="http://schemas.openxmlformats.org/officeDocument/2006/relationships/ctrlProp" Target="../ctrlProps/ctrlProp27.xml"/><Relationship Id="rId21" Type="http://schemas.openxmlformats.org/officeDocument/2006/relationships/ctrlProp" Target="../ctrlProps/ctrlProp22.xml"/><Relationship Id="rId34" Type="http://schemas.openxmlformats.org/officeDocument/2006/relationships/ctrlProp" Target="../ctrlProps/ctrlProp35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5" Type="http://schemas.openxmlformats.org/officeDocument/2006/relationships/ctrlProp" Target="../ctrlProps/ctrlProp26.xml"/><Relationship Id="rId33" Type="http://schemas.openxmlformats.org/officeDocument/2006/relationships/ctrlProp" Target="../ctrlProps/ctrlProp3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29" Type="http://schemas.openxmlformats.org/officeDocument/2006/relationships/ctrlProp" Target="../ctrlProps/ctrlProp3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24" Type="http://schemas.openxmlformats.org/officeDocument/2006/relationships/ctrlProp" Target="../ctrlProps/ctrlProp25.xml"/><Relationship Id="rId32" Type="http://schemas.openxmlformats.org/officeDocument/2006/relationships/ctrlProp" Target="../ctrlProps/ctrlProp33.xml"/><Relationship Id="rId37" Type="http://schemas.openxmlformats.org/officeDocument/2006/relationships/ctrlProp" Target="../ctrlProps/ctrlProp38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28" Type="http://schemas.openxmlformats.org/officeDocument/2006/relationships/ctrlProp" Target="../ctrlProps/ctrlProp29.xml"/><Relationship Id="rId36" Type="http://schemas.openxmlformats.org/officeDocument/2006/relationships/ctrlProp" Target="../ctrlProps/ctrlProp37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31" Type="http://schemas.openxmlformats.org/officeDocument/2006/relationships/ctrlProp" Target="../ctrlProps/ctrlProp32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Relationship Id="rId30" Type="http://schemas.openxmlformats.org/officeDocument/2006/relationships/ctrlProp" Target="../ctrlProps/ctrlProp31.xml"/><Relationship Id="rId35" Type="http://schemas.openxmlformats.org/officeDocument/2006/relationships/ctrlProp" Target="../ctrlProps/ctrlProp36.xml"/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31A4E-8B9F-4DC7-9853-B80E5C3A4EC1}">
  <sheetPr codeName="Aremplir"/>
  <dimension ref="A1:K51"/>
  <sheetViews>
    <sheetView tabSelected="1" zoomScale="115" zoomScaleNormal="115" workbookViewId="0">
      <selection activeCell="E11" sqref="E11"/>
    </sheetView>
  </sheetViews>
  <sheetFormatPr baseColWidth="10" defaultRowHeight="14.4" x14ac:dyDescent="0.3"/>
  <cols>
    <col min="1" max="1" width="2.6640625" style="242" customWidth="1"/>
    <col min="3" max="3" width="14.109375" customWidth="1"/>
    <col min="4" max="4" width="12.6640625" customWidth="1"/>
    <col min="5" max="5" width="15" customWidth="1"/>
    <col min="6" max="6" width="14.109375" customWidth="1"/>
    <col min="7" max="7" width="4.44140625" customWidth="1"/>
    <col min="8" max="8" width="22.44140625" customWidth="1"/>
    <col min="9" max="9" width="1.6640625" customWidth="1"/>
    <col min="10" max="10" width="18.33203125" style="248" customWidth="1"/>
    <col min="11" max="11" width="17.44140625" style="246" customWidth="1"/>
    <col min="12" max="12" width="7.6640625" customWidth="1"/>
  </cols>
  <sheetData>
    <row r="1" spans="1:11" ht="48.6" customHeight="1" thickBot="1" x14ac:dyDescent="0.35">
      <c r="A1" s="242">
        <f>E6-E6+1</f>
        <v>1</v>
      </c>
      <c r="C1" s="255" t="s">
        <v>546</v>
      </c>
      <c r="D1" s="256"/>
      <c r="E1" s="256"/>
      <c r="F1" s="257"/>
    </row>
    <row r="2" spans="1:11" ht="12" customHeight="1" thickBot="1" x14ac:dyDescent="0.35">
      <c r="A2" s="242">
        <f>A1+1</f>
        <v>2</v>
      </c>
    </row>
    <row r="3" spans="1:11" ht="25.2" customHeight="1" x14ac:dyDescent="0.3">
      <c r="A3" s="242">
        <f t="shared" ref="A3" si="0">A2+1</f>
        <v>3</v>
      </c>
      <c r="C3" s="266" t="s">
        <v>527</v>
      </c>
      <c r="D3" s="267"/>
      <c r="E3" s="258" t="s">
        <v>520</v>
      </c>
      <c r="F3" s="259"/>
    </row>
    <row r="4" spans="1:11" ht="23.4" customHeight="1" x14ac:dyDescent="0.3">
      <c r="A4" s="242">
        <f>IF(A3&gt;=$E$6,"",A3+1)</f>
        <v>4</v>
      </c>
      <c r="C4" s="268" t="s">
        <v>528</v>
      </c>
      <c r="D4" s="269"/>
      <c r="E4" s="114">
        <v>2021</v>
      </c>
      <c r="F4" s="115" t="str">
        <f>"/" &amp;$E$4+1</f>
        <v>/2022</v>
      </c>
    </row>
    <row r="5" spans="1:11" ht="28.8" customHeight="1" thickBot="1" x14ac:dyDescent="0.35">
      <c r="A5" s="242">
        <f t="shared" ref="A5:A48" si="1">IF(A4&gt;=$E$6,"",A4+1)</f>
        <v>5</v>
      </c>
      <c r="C5" s="264" t="s">
        <v>529</v>
      </c>
      <c r="D5" s="265"/>
      <c r="E5" s="260" t="s">
        <v>521</v>
      </c>
      <c r="F5" s="261"/>
      <c r="H5" s="244" t="s">
        <v>516</v>
      </c>
      <c r="J5" s="247" t="s">
        <v>551</v>
      </c>
      <c r="K5" t="s">
        <v>145</v>
      </c>
    </row>
    <row r="6" spans="1:11" ht="27.6" customHeight="1" thickBot="1" x14ac:dyDescent="0.35">
      <c r="A6" s="242">
        <f t="shared" si="1"/>
        <v>6</v>
      </c>
      <c r="C6" s="270" t="s">
        <v>538</v>
      </c>
      <c r="D6" s="271"/>
      <c r="E6" s="272">
        <v>22</v>
      </c>
      <c r="F6" s="273"/>
      <c r="H6" s="245"/>
      <c r="J6" s="249" t="str">
        <f>IF(A1="","","Fiche "&amp;A1)</f>
        <v>Fiche 1</v>
      </c>
      <c r="K6"/>
    </row>
    <row r="7" spans="1:11" ht="14.4" customHeight="1" x14ac:dyDescent="0.3">
      <c r="A7" s="242">
        <f t="shared" si="1"/>
        <v>7</v>
      </c>
      <c r="H7" s="246"/>
      <c r="J7" s="249" t="str">
        <f t="shared" ref="J7:J51" si="2">IF(A2="","","Fiche "&amp;A2)</f>
        <v>Fiche 2</v>
      </c>
    </row>
    <row r="8" spans="1:11" ht="15" thickBot="1" x14ac:dyDescent="0.35">
      <c r="A8" s="242">
        <f t="shared" si="1"/>
        <v>8</v>
      </c>
      <c r="H8" s="246"/>
      <c r="J8" s="249" t="str">
        <f t="shared" si="2"/>
        <v>Fiche 3</v>
      </c>
    </row>
    <row r="9" spans="1:11" ht="19.2" customHeight="1" thickBot="1" x14ac:dyDescent="0.35">
      <c r="A9" s="242">
        <f t="shared" si="1"/>
        <v>9</v>
      </c>
      <c r="C9" s="262" t="s">
        <v>515</v>
      </c>
      <c r="D9" s="263"/>
      <c r="E9" s="274" t="s">
        <v>553</v>
      </c>
      <c r="F9" s="275"/>
      <c r="H9" s="246"/>
      <c r="J9" s="249" t="str">
        <f t="shared" si="2"/>
        <v>Fiche 4</v>
      </c>
    </row>
    <row r="10" spans="1:11" ht="15" customHeight="1" x14ac:dyDescent="0.3">
      <c r="A10" s="242">
        <f t="shared" si="1"/>
        <v>10</v>
      </c>
      <c r="C10" s="251"/>
      <c r="D10" s="251"/>
      <c r="E10" s="250"/>
      <c r="F10" s="250"/>
      <c r="H10" s="246"/>
      <c r="J10" s="249" t="str">
        <f t="shared" si="2"/>
        <v>Fiche 5</v>
      </c>
    </row>
    <row r="11" spans="1:11" ht="18" customHeight="1" x14ac:dyDescent="0.3">
      <c r="A11" s="242">
        <f t="shared" si="1"/>
        <v>11</v>
      </c>
      <c r="C11" s="254" t="s">
        <v>552</v>
      </c>
      <c r="D11" s="254"/>
      <c r="E11" s="252" t="s">
        <v>554</v>
      </c>
      <c r="F11" s="253"/>
      <c r="H11" s="246"/>
      <c r="J11" s="249" t="str">
        <f t="shared" si="2"/>
        <v>Fiche 6</v>
      </c>
    </row>
    <row r="12" spans="1:11" x14ac:dyDescent="0.3">
      <c r="A12" s="242">
        <f t="shared" si="1"/>
        <v>12</v>
      </c>
      <c r="H12" s="246"/>
      <c r="J12" s="249" t="str">
        <f t="shared" si="2"/>
        <v>Fiche 7</v>
      </c>
    </row>
    <row r="13" spans="1:11" x14ac:dyDescent="0.3">
      <c r="A13" s="242">
        <f t="shared" si="1"/>
        <v>13</v>
      </c>
      <c r="H13" s="246"/>
      <c r="J13" s="249" t="str">
        <f t="shared" si="2"/>
        <v>Fiche 8</v>
      </c>
    </row>
    <row r="14" spans="1:11" x14ac:dyDescent="0.3">
      <c r="A14" s="242">
        <f t="shared" si="1"/>
        <v>14</v>
      </c>
      <c r="H14" s="246"/>
      <c r="J14" s="249" t="str">
        <f t="shared" si="2"/>
        <v>Fiche 9</v>
      </c>
    </row>
    <row r="15" spans="1:11" x14ac:dyDescent="0.3">
      <c r="A15" s="242">
        <f t="shared" si="1"/>
        <v>15</v>
      </c>
      <c r="H15" s="246"/>
      <c r="J15" s="249" t="str">
        <f t="shared" si="2"/>
        <v>Fiche 10</v>
      </c>
    </row>
    <row r="16" spans="1:11" x14ac:dyDescent="0.3">
      <c r="A16" s="242">
        <f t="shared" si="1"/>
        <v>16</v>
      </c>
      <c r="H16" s="246"/>
      <c r="J16" s="249" t="str">
        <f t="shared" si="2"/>
        <v>Fiche 11</v>
      </c>
    </row>
    <row r="17" spans="1:10" x14ac:dyDescent="0.3">
      <c r="A17" s="242">
        <f t="shared" si="1"/>
        <v>17</v>
      </c>
      <c r="H17" s="246"/>
      <c r="J17" s="249" t="str">
        <f t="shared" si="2"/>
        <v>Fiche 12</v>
      </c>
    </row>
    <row r="18" spans="1:10" x14ac:dyDescent="0.3">
      <c r="A18" s="242">
        <f t="shared" si="1"/>
        <v>18</v>
      </c>
      <c r="H18" s="246"/>
      <c r="J18" s="249" t="str">
        <f t="shared" si="2"/>
        <v>Fiche 13</v>
      </c>
    </row>
    <row r="19" spans="1:10" x14ac:dyDescent="0.3">
      <c r="A19" s="242">
        <f t="shared" si="1"/>
        <v>19</v>
      </c>
      <c r="H19" s="246"/>
      <c r="J19" s="249" t="str">
        <f t="shared" si="2"/>
        <v>Fiche 14</v>
      </c>
    </row>
    <row r="20" spans="1:10" x14ac:dyDescent="0.3">
      <c r="A20" s="242">
        <f t="shared" si="1"/>
        <v>20</v>
      </c>
      <c r="H20" s="246"/>
      <c r="J20" s="249" t="str">
        <f t="shared" si="2"/>
        <v>Fiche 15</v>
      </c>
    </row>
    <row r="21" spans="1:10" x14ac:dyDescent="0.3">
      <c r="A21" s="242">
        <f t="shared" si="1"/>
        <v>21</v>
      </c>
      <c r="H21" s="246"/>
      <c r="J21" s="249" t="str">
        <f t="shared" si="2"/>
        <v>Fiche 16</v>
      </c>
    </row>
    <row r="22" spans="1:10" x14ac:dyDescent="0.3">
      <c r="A22" s="242">
        <f t="shared" si="1"/>
        <v>22</v>
      </c>
      <c r="H22" s="246"/>
      <c r="J22" s="249" t="str">
        <f t="shared" si="2"/>
        <v>Fiche 17</v>
      </c>
    </row>
    <row r="23" spans="1:10" x14ac:dyDescent="0.3">
      <c r="A23" s="242" t="str">
        <f t="shared" si="1"/>
        <v/>
      </c>
      <c r="H23" s="246"/>
      <c r="J23" s="249" t="str">
        <f t="shared" si="2"/>
        <v>Fiche 18</v>
      </c>
    </row>
    <row r="24" spans="1:10" x14ac:dyDescent="0.3">
      <c r="A24" s="242" t="str">
        <f t="shared" si="1"/>
        <v/>
      </c>
      <c r="H24" s="246"/>
      <c r="J24" s="249" t="str">
        <f t="shared" si="2"/>
        <v>Fiche 19</v>
      </c>
    </row>
    <row r="25" spans="1:10" x14ac:dyDescent="0.3">
      <c r="A25" s="242" t="str">
        <f t="shared" si="1"/>
        <v/>
      </c>
      <c r="H25" s="246"/>
      <c r="J25" s="249" t="str">
        <f t="shared" si="2"/>
        <v>Fiche 20</v>
      </c>
    </row>
    <row r="26" spans="1:10" x14ac:dyDescent="0.3">
      <c r="A26" s="242" t="str">
        <f t="shared" si="1"/>
        <v/>
      </c>
      <c r="H26" s="246"/>
      <c r="J26" s="249" t="str">
        <f t="shared" si="2"/>
        <v>Fiche 21</v>
      </c>
    </row>
    <row r="27" spans="1:10" x14ac:dyDescent="0.3">
      <c r="A27" s="242" t="str">
        <f t="shared" si="1"/>
        <v/>
      </c>
      <c r="H27" s="246"/>
      <c r="J27" s="249" t="str">
        <f t="shared" si="2"/>
        <v>Fiche 22</v>
      </c>
    </row>
    <row r="28" spans="1:10" x14ac:dyDescent="0.3">
      <c r="A28" s="242" t="str">
        <f t="shared" si="1"/>
        <v/>
      </c>
      <c r="H28" s="246"/>
      <c r="J28" s="249" t="str">
        <f t="shared" si="2"/>
        <v/>
      </c>
    </row>
    <row r="29" spans="1:10" x14ac:dyDescent="0.3">
      <c r="A29" s="242" t="str">
        <f t="shared" si="1"/>
        <v/>
      </c>
      <c r="H29" s="246"/>
      <c r="J29" s="249" t="str">
        <f t="shared" si="2"/>
        <v/>
      </c>
    </row>
    <row r="30" spans="1:10" x14ac:dyDescent="0.3">
      <c r="A30" s="242" t="str">
        <f t="shared" si="1"/>
        <v/>
      </c>
      <c r="J30" s="249" t="str">
        <f t="shared" si="2"/>
        <v/>
      </c>
    </row>
    <row r="31" spans="1:10" x14ac:dyDescent="0.3">
      <c r="A31" s="242" t="str">
        <f t="shared" si="1"/>
        <v/>
      </c>
      <c r="J31" s="249" t="str">
        <f t="shared" si="2"/>
        <v/>
      </c>
    </row>
    <row r="32" spans="1:10" x14ac:dyDescent="0.3">
      <c r="A32" s="242" t="str">
        <f t="shared" si="1"/>
        <v/>
      </c>
      <c r="J32" s="249" t="str">
        <f t="shared" si="2"/>
        <v/>
      </c>
    </row>
    <row r="33" spans="1:10" x14ac:dyDescent="0.3">
      <c r="A33" s="242" t="str">
        <f t="shared" si="1"/>
        <v/>
      </c>
      <c r="J33" s="249" t="str">
        <f t="shared" si="2"/>
        <v/>
      </c>
    </row>
    <row r="34" spans="1:10" x14ac:dyDescent="0.3">
      <c r="A34" s="242" t="str">
        <f t="shared" si="1"/>
        <v/>
      </c>
      <c r="J34" s="249" t="str">
        <f t="shared" si="2"/>
        <v/>
      </c>
    </row>
    <row r="35" spans="1:10" x14ac:dyDescent="0.3">
      <c r="A35" s="242" t="str">
        <f t="shared" si="1"/>
        <v/>
      </c>
      <c r="J35" s="249" t="str">
        <f t="shared" si="2"/>
        <v/>
      </c>
    </row>
    <row r="36" spans="1:10" x14ac:dyDescent="0.3">
      <c r="A36" s="242" t="str">
        <f t="shared" si="1"/>
        <v/>
      </c>
      <c r="J36" s="249" t="str">
        <f t="shared" si="2"/>
        <v/>
      </c>
    </row>
    <row r="37" spans="1:10" x14ac:dyDescent="0.3">
      <c r="A37" s="242" t="str">
        <f t="shared" si="1"/>
        <v/>
      </c>
      <c r="J37" s="249" t="str">
        <f t="shared" si="2"/>
        <v/>
      </c>
    </row>
    <row r="38" spans="1:10" x14ac:dyDescent="0.3">
      <c r="A38" s="242" t="str">
        <f t="shared" si="1"/>
        <v/>
      </c>
      <c r="J38" s="249" t="str">
        <f t="shared" si="2"/>
        <v/>
      </c>
    </row>
    <row r="39" spans="1:10" x14ac:dyDescent="0.3">
      <c r="A39" s="242" t="str">
        <f t="shared" si="1"/>
        <v/>
      </c>
      <c r="J39" s="249" t="str">
        <f t="shared" si="2"/>
        <v/>
      </c>
    </row>
    <row r="40" spans="1:10" x14ac:dyDescent="0.3">
      <c r="A40" s="242" t="str">
        <f t="shared" si="1"/>
        <v/>
      </c>
      <c r="J40" s="249" t="str">
        <f t="shared" si="2"/>
        <v/>
      </c>
    </row>
    <row r="41" spans="1:10" x14ac:dyDescent="0.3">
      <c r="A41" s="242" t="str">
        <f t="shared" si="1"/>
        <v/>
      </c>
      <c r="J41" s="249" t="str">
        <f t="shared" si="2"/>
        <v/>
      </c>
    </row>
    <row r="42" spans="1:10" x14ac:dyDescent="0.3">
      <c r="A42" s="242" t="str">
        <f t="shared" si="1"/>
        <v/>
      </c>
      <c r="J42" s="249" t="str">
        <f t="shared" si="2"/>
        <v/>
      </c>
    </row>
    <row r="43" spans="1:10" x14ac:dyDescent="0.3">
      <c r="A43" s="242" t="str">
        <f t="shared" si="1"/>
        <v/>
      </c>
      <c r="J43" s="249" t="str">
        <f t="shared" si="2"/>
        <v/>
      </c>
    </row>
    <row r="44" spans="1:10" x14ac:dyDescent="0.3">
      <c r="A44" s="242" t="str">
        <f t="shared" si="1"/>
        <v/>
      </c>
      <c r="J44" s="249" t="str">
        <f t="shared" si="2"/>
        <v/>
      </c>
    </row>
    <row r="45" spans="1:10" x14ac:dyDescent="0.3">
      <c r="A45" s="242" t="str">
        <f t="shared" si="1"/>
        <v/>
      </c>
      <c r="J45" s="249" t="str">
        <f t="shared" si="2"/>
        <v/>
      </c>
    </row>
    <row r="46" spans="1:10" x14ac:dyDescent="0.3">
      <c r="A46" s="242" t="str">
        <f t="shared" si="1"/>
        <v/>
      </c>
      <c r="J46" s="249" t="str">
        <f t="shared" si="2"/>
        <v/>
      </c>
    </row>
    <row r="47" spans="1:10" x14ac:dyDescent="0.3">
      <c r="A47" s="242" t="str">
        <f t="shared" si="1"/>
        <v/>
      </c>
      <c r="J47" s="249" t="str">
        <f t="shared" si="2"/>
        <v/>
      </c>
    </row>
    <row r="48" spans="1:10" x14ac:dyDescent="0.3">
      <c r="A48" s="242" t="str">
        <f t="shared" si="1"/>
        <v/>
      </c>
      <c r="J48" s="249" t="str">
        <f t="shared" si="2"/>
        <v/>
      </c>
    </row>
    <row r="49" spans="10:10" x14ac:dyDescent="0.3">
      <c r="J49" s="249" t="str">
        <f t="shared" si="2"/>
        <v/>
      </c>
    </row>
    <row r="50" spans="10:10" x14ac:dyDescent="0.3">
      <c r="J50" s="249" t="str">
        <f t="shared" si="2"/>
        <v/>
      </c>
    </row>
    <row r="51" spans="10:10" x14ac:dyDescent="0.3">
      <c r="J51" s="249" t="str">
        <f t="shared" si="2"/>
        <v/>
      </c>
    </row>
  </sheetData>
  <mergeCells count="11">
    <mergeCell ref="C11:D11"/>
    <mergeCell ref="C1:F1"/>
    <mergeCell ref="E3:F3"/>
    <mergeCell ref="E5:F5"/>
    <mergeCell ref="C9:D9"/>
    <mergeCell ref="C5:D5"/>
    <mergeCell ref="C3:D3"/>
    <mergeCell ref="C4:D4"/>
    <mergeCell ref="C6:D6"/>
    <mergeCell ref="E6:F6"/>
    <mergeCell ref="E9:F9"/>
  </mergeCells>
  <dataValidations count="4">
    <dataValidation type="list" allowBlank="1" showInputMessage="1" showErrorMessage="1" errorTitle="Données non valide" error="Utiliser le menu déroulant" sqref="E3:F3" xr:uid="{9DE23CFD-6CA3-485C-B529-67599723A64F}">
      <formula1>Circos</formula1>
    </dataValidation>
    <dataValidation type="whole" allowBlank="1" showInputMessage="1" showErrorMessage="1" sqref="E4" xr:uid="{F9B0FAF5-4061-4450-9E01-9C8D48084D5E}">
      <formula1>2020</formula1>
      <formula2>2080</formula2>
    </dataValidation>
    <dataValidation type="list" allowBlank="1" showInputMessage="1" showErrorMessage="1" sqref="E5:F5" xr:uid="{99F4D521-8A38-4FBB-86C6-5E9416FCCB8C}">
      <formula1>Ecoles_de_votre_circo</formula1>
    </dataValidation>
    <dataValidation type="whole" allowBlank="1" showInputMessage="1" showErrorMessage="1" sqref="E6:F6" xr:uid="{D0CC689B-E39C-400A-9E28-75CC5E0144FC}">
      <formula1>2</formula1>
      <formula2>45</formula2>
    </dataValidation>
  </dataValidation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8" r:id="rId4" name="Button 8">
              <controlPr defaultSize="0" print="0" autoFill="0" autoPict="0" macro="[0]!ajouter_ecole">
                <anchor moveWithCells="1" sizeWithCells="1">
                  <from>
                    <xdr:col>1</xdr:col>
                    <xdr:colOff>167640</xdr:colOff>
                    <xdr:row>11</xdr:row>
                    <xdr:rowOff>160020</xdr:rowOff>
                  </from>
                  <to>
                    <xdr:col>2</xdr:col>
                    <xdr:colOff>845820</xdr:colOff>
                    <xdr:row>14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9" r:id="rId5" name="Button 9">
              <controlPr defaultSize="0" print="0" autoFill="0" autoPict="0" macro="[0]!Creer_Fiche">
                <anchor moveWithCells="1" sizeWithCells="1">
                  <from>
                    <xdr:col>4</xdr:col>
                    <xdr:colOff>472440</xdr:colOff>
                    <xdr:row>17</xdr:row>
                    <xdr:rowOff>0</xdr:rowOff>
                  </from>
                  <to>
                    <xdr:col>5</xdr:col>
                    <xdr:colOff>952500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0" r:id="rId6" name="Button 10">
              <controlPr defaultSize="0" print="0" autoFill="0" autoPict="0" macro="[0]!Effacer_Ecole">
                <anchor moveWithCells="1" sizeWithCells="1">
                  <from>
                    <xdr:col>1</xdr:col>
                    <xdr:colOff>144780</xdr:colOff>
                    <xdr:row>15</xdr:row>
                    <xdr:rowOff>114300</xdr:rowOff>
                  </from>
                  <to>
                    <xdr:col>2</xdr:col>
                    <xdr:colOff>838200</xdr:colOff>
                    <xdr:row>18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1" r:id="rId7" name="Button 11">
              <controlPr defaultSize="0" print="0" autoFill="0" autoPict="0" macro="[0]!ajouter_enseignant">
                <anchor moveWithCells="1" sizeWithCells="1">
                  <from>
                    <xdr:col>4</xdr:col>
                    <xdr:colOff>22860</xdr:colOff>
                    <xdr:row>12</xdr:row>
                    <xdr:rowOff>0</xdr:rowOff>
                  </from>
                  <to>
                    <xdr:col>5</xdr:col>
                    <xdr:colOff>960120</xdr:colOff>
                    <xdr:row>14</xdr:row>
                    <xdr:rowOff>45720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">
    <tabColor rgb="FF7030A0"/>
    <pageSetUpPr fitToPage="1"/>
  </sheetPr>
  <dimension ref="A2:S82"/>
  <sheetViews>
    <sheetView showGridLines="0" topLeftCell="A13" zoomScale="85" zoomScaleNormal="85" zoomScalePageLayoutView="70" workbookViewId="0">
      <selection activeCell="Q29" sqref="Q29"/>
    </sheetView>
  </sheetViews>
  <sheetFormatPr baseColWidth="10" defaultColWidth="11.44140625" defaultRowHeight="14.4" x14ac:dyDescent="0.3"/>
  <cols>
    <col min="1" max="1" width="7" style="240" customWidth="1"/>
    <col min="2" max="2" width="6.33203125" style="1" customWidth="1"/>
    <col min="3" max="3" width="23.77734375" style="1" customWidth="1"/>
    <col min="4" max="4" width="20.77734375" style="1" customWidth="1"/>
    <col min="5" max="5" width="20.109375" style="1" customWidth="1"/>
    <col min="6" max="6" width="10.77734375" style="1" customWidth="1"/>
    <col min="7" max="7" width="13.77734375" style="1" customWidth="1"/>
    <col min="8" max="8" width="13.33203125" style="1" customWidth="1"/>
    <col min="9" max="10" width="12.77734375" style="1" customWidth="1"/>
    <col min="11" max="11" width="37.77734375" style="1" customWidth="1"/>
    <col min="12" max="12" width="10.77734375" style="1" customWidth="1"/>
    <col min="13" max="13" width="14.109375" style="1" customWidth="1"/>
    <col min="14" max="14" width="10.77734375" style="1" customWidth="1"/>
    <col min="15" max="15" width="14.77734375" style="1" customWidth="1"/>
    <col min="16" max="16" width="13.6640625" style="1" customWidth="1"/>
    <col min="17" max="17" width="17.77734375" style="1" customWidth="1"/>
    <col min="18" max="18" width="16.5546875" style="1" customWidth="1"/>
    <col min="19" max="19" width="15.21875" style="1" customWidth="1"/>
    <col min="20" max="16384" width="11.44140625" style="1"/>
  </cols>
  <sheetData>
    <row r="2" spans="1:19" ht="49.95" customHeight="1" x14ac:dyDescent="0.3">
      <c r="A2" s="237"/>
      <c r="B2" s="5"/>
      <c r="C2" s="304" t="str">
        <f>IF(Aremplir!$E$3="Acoua","Inspection d' "&amp;Aremplir!$E$3,"Inspection de "&amp;Aremplir!$E$3)</f>
        <v xml:space="preserve">Inspection de Tsingoni </v>
      </c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</row>
    <row r="3" spans="1:19" ht="33" customHeight="1" x14ac:dyDescent="0.3">
      <c r="A3" s="237"/>
      <c r="B3" s="306" t="str">
        <f>Aremplir!$E$5</f>
        <v>Tsingoni mat.</v>
      </c>
      <c r="C3" s="306"/>
      <c r="D3" s="306"/>
      <c r="E3" s="306"/>
      <c r="F3" s="306"/>
      <c r="G3" s="189"/>
      <c r="H3" s="189"/>
      <c r="I3" s="189"/>
      <c r="J3" s="189"/>
      <c r="M3" s="305" t="s">
        <v>146</v>
      </c>
      <c r="N3" s="305"/>
      <c r="O3" s="305"/>
      <c r="P3" s="80">
        <f>Aremplir!$E$4</f>
        <v>2021</v>
      </c>
      <c r="Q3" s="81" t="str">
        <f>Aremplir!$F$4</f>
        <v>/2022</v>
      </c>
      <c r="R3" s="5"/>
      <c r="S3" s="5"/>
    </row>
    <row r="4" spans="1:19" ht="10.199999999999999" customHeight="1" thickBot="1" x14ac:dyDescent="0.35">
      <c r="A4" s="237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32.25" customHeight="1" x14ac:dyDescent="0.3">
      <c r="A5" s="276" t="s">
        <v>126</v>
      </c>
      <c r="B5" s="282" t="s">
        <v>407</v>
      </c>
      <c r="C5" s="286" t="s">
        <v>145</v>
      </c>
      <c r="D5" s="287"/>
      <c r="E5" s="278" t="s">
        <v>379</v>
      </c>
      <c r="F5" s="292" t="s">
        <v>135</v>
      </c>
      <c r="G5" s="292" t="s">
        <v>136</v>
      </c>
      <c r="H5" s="280" t="s">
        <v>405</v>
      </c>
      <c r="I5" s="288" t="s">
        <v>109</v>
      </c>
      <c r="J5" s="290" t="s">
        <v>110</v>
      </c>
      <c r="K5" s="298" t="s">
        <v>409</v>
      </c>
      <c r="L5" s="294" t="s">
        <v>410</v>
      </c>
      <c r="M5" s="296" t="s">
        <v>144</v>
      </c>
      <c r="N5" s="284" t="s">
        <v>381</v>
      </c>
      <c r="O5" s="300" t="s">
        <v>398</v>
      </c>
      <c r="P5" s="302" t="s">
        <v>399</v>
      </c>
      <c r="Q5" s="311" t="s">
        <v>406</v>
      </c>
      <c r="R5" s="309" t="s">
        <v>426</v>
      </c>
      <c r="S5" s="307" t="s">
        <v>434</v>
      </c>
    </row>
    <row r="6" spans="1:19" ht="30" customHeight="1" thickBot="1" x14ac:dyDescent="0.35">
      <c r="A6" s="277"/>
      <c r="B6" s="283"/>
      <c r="C6" s="191" t="s">
        <v>111</v>
      </c>
      <c r="D6" s="190" t="s">
        <v>112</v>
      </c>
      <c r="E6" s="279"/>
      <c r="F6" s="293"/>
      <c r="G6" s="293"/>
      <c r="H6" s="281"/>
      <c r="I6" s="289"/>
      <c r="J6" s="291"/>
      <c r="K6" s="299"/>
      <c r="L6" s="295"/>
      <c r="M6" s="297"/>
      <c r="N6" s="285"/>
      <c r="O6" s="301"/>
      <c r="P6" s="303"/>
      <c r="Q6" s="312"/>
      <c r="R6" s="310"/>
      <c r="S6" s="308"/>
    </row>
    <row r="7" spans="1:19" s="2" customFormat="1" ht="19.8" customHeight="1" thickBot="1" x14ac:dyDescent="0.35">
      <c r="A7" s="214" t="s">
        <v>425</v>
      </c>
      <c r="B7" s="215" t="s">
        <v>530</v>
      </c>
      <c r="C7" s="215" t="s">
        <v>111</v>
      </c>
      <c r="D7" s="216" t="s">
        <v>112</v>
      </c>
      <c r="E7" s="217" t="s">
        <v>534</v>
      </c>
      <c r="F7" s="218" t="s">
        <v>135</v>
      </c>
      <c r="G7" s="219" t="s">
        <v>136</v>
      </c>
      <c r="H7" s="215" t="s">
        <v>405</v>
      </c>
      <c r="I7" s="220" t="s">
        <v>535</v>
      </c>
      <c r="J7" s="221" t="s">
        <v>526</v>
      </c>
      <c r="K7" s="217" t="s">
        <v>409</v>
      </c>
      <c r="L7" s="222" t="s">
        <v>536</v>
      </c>
      <c r="M7" s="223" t="s">
        <v>144</v>
      </c>
      <c r="N7" s="224" t="s">
        <v>533</v>
      </c>
      <c r="O7" s="223" t="s">
        <v>531</v>
      </c>
      <c r="P7" s="222" t="s">
        <v>532</v>
      </c>
      <c r="Q7" s="223" t="s">
        <v>392</v>
      </c>
      <c r="R7" s="225" t="s">
        <v>374</v>
      </c>
      <c r="S7" s="226" t="s">
        <v>537</v>
      </c>
    </row>
    <row r="8" spans="1:19" s="2" customFormat="1" ht="22.05" customHeight="1" x14ac:dyDescent="0.3">
      <c r="A8" s="238" t="str">
        <f>IF(Aremplir!A1&gt;Aremplir!$E$6,"","Fiche "&amp;Aremplir!$A1)</f>
        <v>Fiche 1</v>
      </c>
      <c r="B8" s="154" t="str">
        <f ca="1">IFERROR(IF(SyntheseCirco[[#This Row],[Fiches]]="","",INDIRECT("'"&amp;A8&amp;"'!$L$5")),"")</f>
        <v>Mr</v>
      </c>
      <c r="C8" s="155" t="str">
        <f ca="1">IFERROR(IF(SyntheseCirco[[#This Row],[Fiches]]="","",IF(INDIRECT("'"&amp;$A8&amp;"'!$E$6")="","",INDIRECT("'"&amp;$A8&amp;"'!$E$6"))),"")</f>
        <v>ABDOU SALAM</v>
      </c>
      <c r="D8" s="155" t="str">
        <f ca="1">IFERROR(IF(SyntheseCirco[[#This Row],[Fiches]]="","",IF(INDIRECT("'"&amp;$A8&amp;"'!$H$6")="","",INDIRECT("'"&amp;$A8&amp;"'!$H$6"))),"")</f>
        <v>Soulaimanana</v>
      </c>
      <c r="E8" s="156" t="str">
        <f ca="1">IFERROR(IF(SyntheseCirco[[#This Row],[Fiches]]="","",IF(INDIRECT("'"&amp;$A8&amp;"'!$C$18")="","",INDIRECT("'"&amp;$A8&amp;"'!$C$18"))),"")</f>
        <v>Tsingoni maternelle</v>
      </c>
      <c r="F8" s="157" t="str">
        <f ca="1">IFERROR(IF(SyntheseCirco[[#This Row],[Fiches]]="","",IF(INDIRECT("'"&amp;$A8&amp;"'!L23")="Contr",INDIRECT("'"&amp;$A8&amp;"'!M19"),IF(INDIRECT("'"&amp;$A8&amp;"'!L20")="PE",(INDIRECT("'"&amp;$A8&amp;"'!L23"))&amp;"   "&amp;(INDIRECT("'"&amp;$A8&amp;"'!L23")),IF(INDIRECT("'"&amp;$A8&amp;"'!L23")="IERM",(INDIRECT("'"&amp;$A8&amp;"'!L23"))&amp;"   "&amp;(INDIRECT("'"&amp;$A8&amp;"'!M23")),IF(INDIRECT("'"&amp;$A8&amp;"'!L23")="PES1","PES1",INDIRECT("'"&amp;$A8&amp;"'!L23")))))),"")</f>
        <v/>
      </c>
      <c r="G8" s="158" t="str">
        <f ca="1">IFERROR(IF(SyntheseCirco[[#This Row],[Fiches]]="","",IF(INDIRECT("'"&amp;$A8&amp;"'!$L$20")="","",INDIRECT("'"&amp;$A8&amp;"'!$L$20"))),"")</f>
        <v>Adjoint</v>
      </c>
      <c r="H8" s="154" t="str">
        <f ca="1">IFERROR(IF(SyntheseCirco[[#This Row],[Fiches]]="","",IF(INDIRECT("'"&amp;$A8&amp;"'!$L$21")="","",INDIRECT("'"&amp;$A8&amp;"'!$L$21"))),"")</f>
        <v/>
      </c>
      <c r="I8" s="159">
        <f ca="1">IFERROR(IF(SyntheseCirco[[#This Row],[Fiches]]="","",IF(INDIRECT("'"&amp;$A8&amp;"'!$F$13")="","",INDIRECT("'"&amp;$A8&amp;"'!$F$13"))),"")</f>
        <v>202020202</v>
      </c>
      <c r="J8" s="159" t="str">
        <f ca="1">IFERROR(IF(SyntheseCirco[[#This Row],[Fiches]]="","",IF(INDIRECT("'"&amp;$A8&amp;"'!$F$14")="","",INDIRECT("'"&amp;$A8&amp;"'!$F$14"))),"")</f>
        <v/>
      </c>
      <c r="K8" s="156" t="str">
        <f ca="1">IFERROR(IF(SyntheseCirco[[#This Row],[Fiches]]="","",IF(INDIRECT("'"&amp;$A8&amp;"'!$F$15")="","",INDIRECT("'"&amp;$A8&amp;"'!$F$15")&amp;"@ac-mayotte.fr")),"")</f>
        <v/>
      </c>
      <c r="L8" s="40" t="str">
        <f ca="1">IFERROR(IF(SyntheseCirco[[#This Row],[Fiches]]="","",IF(INDIRECT("'"&amp;$A8&amp;"'!L44")="OUI",INDIRECT("'"&amp;$A8&amp;"'!L44"),IF(INDIRECT("'"&amp;$A8&amp;"'!L44")="",INDIRECT("'"&amp;$A8&amp;"'!L44"),"NON"))),"")</f>
        <v>OUI</v>
      </c>
      <c r="M8" s="41" t="str">
        <f ca="1">IFERROR(IF(SyntheseCirco[[#This Row],[Fiches]]="","",IF(INDIRECT("'"&amp;$A8&amp;"'!$L$44")="OUI",INDIRECT("'"&amp;$A8&amp;"'!$L$46"),"")),"")</f>
        <v>CRPE Ext.</v>
      </c>
      <c r="N8" s="120" t="str">
        <f ca="1">IFERROR(IF(SyntheseCirco[[#This Row],[Fiches]]="","",INDIRECT("'"&amp;$A8&amp;"'!$L$48")),"")</f>
        <v/>
      </c>
      <c r="O8" s="162" t="str">
        <f ca="1">IFERROR(IF(SyntheseCirco[[#This Row],[Fiches]]="","",IF(INDIRECT("'"&amp;$A8&amp;"'!$L$51")="","",INDIRECT("'"&amp;$A8&amp;"'!$L$51"))),"")</f>
        <v/>
      </c>
      <c r="P8" s="158" t="str">
        <f ca="1">IFERROR(IF(SyntheseCirco[[#This Row],[Fiches]]="","",IF(INDIRECT("'"&amp;$A8&amp;"'!M19")="Contr.  C1","OUI Obligatoire",IF(INDIRECT("'"&amp;$A8&amp;"'!M19")="Contr.  C3","OUI",IF(INDIRECT("'"&amp;$A8&amp;"'!M19")="Contr.  C5","OUI Obligatoire",IF(INDIRECT("'"&amp;$A8&amp;"'!M23")="T3","OUI",IF(INDIRECT("'"&amp;$A8&amp;"'!M23")="T1","A suivre",IF(INDIRECT("'"&amp;$A8&amp;"'!M23")="T2","OUI Obligatoire",IF(INDIRECT("'"&amp;$A8&amp;"'!M23")="T3","OUI Obligatoire",INDIRECT("'"&amp;$A8&amp;"'!L27"))))))))),"")</f>
        <v>&gt;10 ans</v>
      </c>
      <c r="Q8" s="162" t="str">
        <f ca="1">IFERROR(IF(SyntheseCirco[[#This Row],[Fiches]]="","",IF(INDIRECT("'"&amp;$A8&amp;"'!$F$36")="","",IF(INDIRECT("'"&amp;$A8&amp;"'!$F$36")="Autre",INDIRECT("'"&amp;$A8&amp;"'!$I$36"),INDIRECT("'"&amp;$A8&amp;"'!$F$36")))),"")</f>
        <v/>
      </c>
      <c r="R8" s="160" t="str">
        <f ca="1">IFERROR(IF(SyntheseCirco[[#This Row],[Fiches]]="","",IF(INDIRECT("'"&amp;$A8&amp;"'!$L$25")="","",(INDIRECT("'"&amp;$A8&amp;"'!$L$25")&amp;(INDIRECT("'"&amp;$A8&amp;"'!$M$25"))))),"")</f>
        <v/>
      </c>
      <c r="S8" s="161" t="str">
        <f ca="1">IFERROR(IF(SyntheseCirco[[#This Row],[Fiches]]="","",IF(INDIRECT("'"&amp;$A8&amp;"'!$J$26")="","",(INDIRECT("'"&amp;$A8&amp;"'!$J$25")&amp;" "&amp;(INDIRECT("'"&amp;$A8&amp;"'!$J$26"))))),"")</f>
        <v/>
      </c>
    </row>
    <row r="9" spans="1:19" s="2" customFormat="1" ht="22.05" customHeight="1" x14ac:dyDescent="0.3">
      <c r="A9" s="238" t="str">
        <f>IF(Aremplir!A2&gt;Aremplir!$E$6,"","Fiche "&amp;Aremplir!$A2)</f>
        <v>Fiche 2</v>
      </c>
      <c r="B9" s="154" t="str">
        <f ca="1">IFERROR(IF(SyntheseCirco[[#This Row],[Fiches]]="","",INDIRECT("'"&amp;A9&amp;"'!$L$5")),"")</f>
        <v/>
      </c>
      <c r="C9" s="155" t="str">
        <f ca="1">IFERROR(IF(SyntheseCirco[[#This Row],[Fiches]]="","",IF(INDIRECT("'"&amp;$A9&amp;"'!$E$6")="","",INDIRECT("'"&amp;$A9&amp;"'!$E$6"))),"")</f>
        <v/>
      </c>
      <c r="D9" s="155" t="str">
        <f ca="1">IFERROR(IF(SyntheseCirco[[#This Row],[Fiches]]="","",IF(INDIRECT("'"&amp;$A9&amp;"'!$H$6")="","",INDIRECT("'"&amp;$A9&amp;"'!$H$6"))),"")</f>
        <v/>
      </c>
      <c r="E9" s="156" t="str">
        <f ca="1">IFERROR(IF(SyntheseCirco[[#This Row],[Fiches]]="","",IF(INDIRECT("'"&amp;$A9&amp;"'!$C$18")="","",INDIRECT("'"&amp;$A9&amp;"'!$C$18"))),"")</f>
        <v/>
      </c>
      <c r="F9" s="157" t="str">
        <f ca="1">IFERROR(IF(SyntheseCirco[[#This Row],[Fiches]]="","",IF(INDIRECT("'"&amp;$A9&amp;"'!L23")="Contr",INDIRECT("'"&amp;$A9&amp;"'!M19"),IF(INDIRECT("'"&amp;$A9&amp;"'!L20")="PE",(INDIRECT("'"&amp;$A9&amp;"'!L23"))&amp;"   "&amp;(INDIRECT("'"&amp;$A9&amp;"'!L23")),IF(INDIRECT("'"&amp;$A9&amp;"'!L23")="IERM",(INDIRECT("'"&amp;$A9&amp;"'!L23"))&amp;"   "&amp;(INDIRECT("'"&amp;$A9&amp;"'!M23")),IF(INDIRECT("'"&amp;$A9&amp;"'!L23")="PES1","PES1",INDIRECT("'"&amp;$A9&amp;"'!L23")))))),"")</f>
        <v/>
      </c>
      <c r="G9" s="158" t="str">
        <f ca="1">IFERROR(IF(SyntheseCirco[[#This Row],[Fiches]]="","",IF(INDIRECT("'"&amp;$A9&amp;"'!$L$20")="","",INDIRECT("'"&amp;$A9&amp;"'!$L$20"))),"")</f>
        <v/>
      </c>
      <c r="H9" s="154" t="str">
        <f ca="1">IFERROR(IF(SyntheseCirco[[#This Row],[Fiches]]="","",IF(INDIRECT("'"&amp;$A9&amp;"'!$L$21")="","",INDIRECT("'"&amp;$A9&amp;"'!$L$21"))),"")</f>
        <v/>
      </c>
      <c r="I9" s="159" t="str">
        <f ca="1">IFERROR(IF(SyntheseCirco[[#This Row],[Fiches]]="","",IF(INDIRECT("'"&amp;$A9&amp;"'!$F$13")="","",INDIRECT("'"&amp;$A9&amp;"'!$F$13"))),"")</f>
        <v/>
      </c>
      <c r="J9" s="159" t="str">
        <f ca="1">IFERROR(IF(SyntheseCirco[[#This Row],[Fiches]]="","",IF(INDIRECT("'"&amp;$A9&amp;"'!$F$14")="","",INDIRECT("'"&amp;$A9&amp;"'!$F$14"))),"")</f>
        <v/>
      </c>
      <c r="K9" s="156" t="str">
        <f ca="1">IFERROR(IF(SyntheseCirco[[#This Row],[Fiches]]="","",IF(INDIRECT("'"&amp;$A9&amp;"'!$F$15")="","",INDIRECT("'"&amp;$A9&amp;"'!$F$15")&amp;"@ac-mayotte.fr")),"")</f>
        <v/>
      </c>
      <c r="L9" s="40" t="str">
        <f ca="1">IFERROR(IF(SyntheseCirco[[#This Row],[Fiches]]="","",IF(INDIRECT("'"&amp;$A9&amp;"'!L44")="OUI",INDIRECT("'"&amp;$A9&amp;"'!L44"),IF(INDIRECT("'"&amp;$A9&amp;"'!L44")="",INDIRECT("'"&amp;$A9&amp;"'!L44"),"NON"))),"")</f>
        <v/>
      </c>
      <c r="M9" s="41" t="str">
        <f ca="1">IFERROR(IF(SyntheseCirco[[#This Row],[Fiches]]="","",IF(INDIRECT("'"&amp;$A9&amp;"'!$L$44")="OUI",INDIRECT("'"&amp;$A9&amp;"'!$L$46"),"")),"")</f>
        <v/>
      </c>
      <c r="N9" s="120" t="str">
        <f ca="1">IFERROR(IF(SyntheseCirco[[#This Row],[Fiches]]="","",INDIRECT("'"&amp;$A9&amp;"'!$L$48")),"")</f>
        <v/>
      </c>
      <c r="O9" s="162" t="str">
        <f ca="1">IFERROR(IF(SyntheseCirco[[#This Row],[Fiches]]="","",IF(INDIRECT("'"&amp;$A9&amp;"'!$L$51")="","",INDIRECT("'"&amp;$A9&amp;"'!$L$51"))),"")</f>
        <v/>
      </c>
      <c r="P9" s="158" t="str">
        <f ca="1">IFERROR(IF(SyntheseCirco[[#This Row],[Fiches]]="","",IF(INDIRECT("'"&amp;$A9&amp;"'!M19")="Contr.  C1","OUI Obligatoire",IF(INDIRECT("'"&amp;$A9&amp;"'!M19")="Contr.  C3","OUI",IF(INDIRECT("'"&amp;$A9&amp;"'!M19")="Contr.  C5","OUI Obligatoire",IF(INDIRECT("'"&amp;$A9&amp;"'!M23")="T3","OUI",IF(INDIRECT("'"&amp;$A9&amp;"'!M23")="T1","A suivre",IF(INDIRECT("'"&amp;$A9&amp;"'!M23")="T2","OUI Obligatoire",IF(INDIRECT("'"&amp;$A9&amp;"'!M23")="T3","OUI Obligatoire",INDIRECT("'"&amp;$A9&amp;"'!L27"))))))))),"")</f>
        <v/>
      </c>
      <c r="Q9" s="162" t="str">
        <f ca="1">IFERROR(IF(SyntheseCirco[[#This Row],[Fiches]]="","",IF(INDIRECT("'"&amp;$A9&amp;"'!$F$36")="","",IF(INDIRECT("'"&amp;$A9&amp;"'!$F$36")="Autre",INDIRECT("'"&amp;$A9&amp;"'!$I$36"),INDIRECT("'"&amp;$A9&amp;"'!$F$36")))),"")</f>
        <v/>
      </c>
      <c r="R9" s="160" t="str">
        <f ca="1">IFERROR(IF(SyntheseCirco[[#This Row],[Fiches]]="","",IF(INDIRECT("'"&amp;$A9&amp;"'!$L$25")="","",(INDIRECT("'"&amp;$A9&amp;"'!$L$25")&amp;(INDIRECT("'"&amp;$A9&amp;"'!$M$25"))))),"")</f>
        <v/>
      </c>
      <c r="S9" s="161" t="str">
        <f ca="1">IFERROR(IF(SyntheseCirco[[#This Row],[Fiches]]="","",IF(INDIRECT("'"&amp;$A9&amp;"'!$J$26")="","",(INDIRECT("'"&amp;$A9&amp;"'!$J$25")&amp;" "&amp;(INDIRECT("'"&amp;$A9&amp;"'!$J$26"))))),"")</f>
        <v/>
      </c>
    </row>
    <row r="10" spans="1:19" s="2" customFormat="1" ht="22.05" customHeight="1" x14ac:dyDescent="0.3">
      <c r="A10" s="238" t="str">
        <f>IF(Aremplir!A3&gt;Aremplir!$E$6,"","Fiche "&amp;Aremplir!$A3)</f>
        <v>Fiche 3</v>
      </c>
      <c r="B10" s="154" t="str">
        <f ca="1">IFERROR(IF(SyntheseCirco[[#This Row],[Fiches]]="","",INDIRECT("'"&amp;A10&amp;"'!$L$5")),"")</f>
        <v/>
      </c>
      <c r="C10" s="155" t="str">
        <f ca="1">IFERROR(IF(SyntheseCirco[[#This Row],[Fiches]]="","",IF(INDIRECT("'"&amp;$A10&amp;"'!$E$6")="","",INDIRECT("'"&amp;$A10&amp;"'!$E$6"))),"")</f>
        <v/>
      </c>
      <c r="D10" s="155" t="str">
        <f ca="1">IFERROR(IF(SyntheseCirco[[#This Row],[Fiches]]="","",IF(INDIRECT("'"&amp;$A10&amp;"'!$H$6")="","",INDIRECT("'"&amp;$A10&amp;"'!$H$6"))),"")</f>
        <v/>
      </c>
      <c r="E10" s="156" t="str">
        <f ca="1">IFERROR(IF(SyntheseCirco[[#This Row],[Fiches]]="","",IF(INDIRECT("'"&amp;$A10&amp;"'!$C$18")="","",INDIRECT("'"&amp;$A10&amp;"'!$C$18"))),"")</f>
        <v/>
      </c>
      <c r="F10" s="157" t="str">
        <f ca="1">IFERROR(IF(SyntheseCirco[[#This Row],[Fiches]]="","",IF(INDIRECT("'"&amp;$A10&amp;"'!L23")="Contr",INDIRECT("'"&amp;$A10&amp;"'!M19"),IF(INDIRECT("'"&amp;$A10&amp;"'!L20")="PE",(INDIRECT("'"&amp;$A10&amp;"'!L23"))&amp;"   "&amp;(INDIRECT("'"&amp;$A10&amp;"'!L23")),IF(INDIRECT("'"&amp;$A10&amp;"'!L23")="IERM",(INDIRECT("'"&amp;$A10&amp;"'!L23"))&amp;"   "&amp;(INDIRECT("'"&amp;$A10&amp;"'!M23")),IF(INDIRECT("'"&amp;$A10&amp;"'!L23")="PES1","PES1",INDIRECT("'"&amp;$A10&amp;"'!L23")))))),"")</f>
        <v/>
      </c>
      <c r="G10" s="158" t="str">
        <f ca="1">IFERROR(IF(SyntheseCirco[[#This Row],[Fiches]]="","",IF(INDIRECT("'"&amp;$A10&amp;"'!$L$20")="","",INDIRECT("'"&amp;$A10&amp;"'!$L$20"))),"")</f>
        <v/>
      </c>
      <c r="H10" s="154" t="str">
        <f ca="1">IFERROR(IF(SyntheseCirco[[#This Row],[Fiches]]="","",IF(INDIRECT("'"&amp;$A10&amp;"'!$L$21")="","",INDIRECT("'"&amp;$A10&amp;"'!$L$21"))),"")</f>
        <v/>
      </c>
      <c r="I10" s="159" t="str">
        <f ca="1">IFERROR(IF(SyntheseCirco[[#This Row],[Fiches]]="","",IF(INDIRECT("'"&amp;$A10&amp;"'!$F$13")="","",INDIRECT("'"&amp;$A10&amp;"'!$F$13"))),"")</f>
        <v/>
      </c>
      <c r="J10" s="159" t="str">
        <f ca="1">IFERROR(IF(SyntheseCirco[[#This Row],[Fiches]]="","",IF(INDIRECT("'"&amp;$A10&amp;"'!$F$14")="","",INDIRECT("'"&amp;$A10&amp;"'!$F$14"))),"")</f>
        <v/>
      </c>
      <c r="K10" s="156" t="str">
        <f ca="1">IFERROR(IF(SyntheseCirco[[#This Row],[Fiches]]="","",IF(INDIRECT("'"&amp;$A10&amp;"'!$F$15")="","",INDIRECT("'"&amp;$A10&amp;"'!$F$15")&amp;"@ac-mayotte.fr")),"")</f>
        <v/>
      </c>
      <c r="L10" s="40" t="str">
        <f ca="1">IFERROR(IF(SyntheseCirco[[#This Row],[Fiches]]="","",IF(INDIRECT("'"&amp;$A10&amp;"'!L44")="OUI",INDIRECT("'"&amp;$A10&amp;"'!L44"),IF(INDIRECT("'"&amp;$A10&amp;"'!L44")="",INDIRECT("'"&amp;$A10&amp;"'!L44"),"NON"))),"")</f>
        <v/>
      </c>
      <c r="M10" s="41" t="str">
        <f ca="1">IFERROR(IF(SyntheseCirco[[#This Row],[Fiches]]="","",IF(INDIRECT("'"&amp;$A10&amp;"'!$L$44")="OUI",INDIRECT("'"&amp;$A10&amp;"'!$L$46"),"")),"")</f>
        <v/>
      </c>
      <c r="N10" s="120" t="str">
        <f ca="1">IFERROR(IF(SyntheseCirco[[#This Row],[Fiches]]="","",INDIRECT("'"&amp;$A10&amp;"'!$L$48")),"")</f>
        <v/>
      </c>
      <c r="O10" s="162" t="str">
        <f ca="1">IFERROR(IF(SyntheseCirco[[#This Row],[Fiches]]="","",IF(INDIRECT("'"&amp;$A10&amp;"'!$L$51")="","",INDIRECT("'"&amp;$A10&amp;"'!$L$51"))),"")</f>
        <v/>
      </c>
      <c r="P10" s="158" t="str">
        <f ca="1">IFERROR(IF(SyntheseCirco[[#This Row],[Fiches]]="","",IF(INDIRECT("'"&amp;$A10&amp;"'!M19")="Contr.  C1","OUI Obligatoire",IF(INDIRECT("'"&amp;$A10&amp;"'!M19")="Contr.  C3","OUI",IF(INDIRECT("'"&amp;$A10&amp;"'!M19")="Contr.  C5","OUI Obligatoire",IF(INDIRECT("'"&amp;$A10&amp;"'!M23")="T3","OUI",IF(INDIRECT("'"&amp;$A10&amp;"'!M23")="T1","A suivre",IF(INDIRECT("'"&amp;$A10&amp;"'!M23")="T2","OUI Obligatoire",IF(INDIRECT("'"&amp;$A10&amp;"'!M23")="T3","OUI Obligatoire",INDIRECT("'"&amp;$A10&amp;"'!L27"))))))))),"")</f>
        <v/>
      </c>
      <c r="Q10" s="162" t="str">
        <f ca="1">IFERROR(IF(SyntheseCirco[[#This Row],[Fiches]]="","",IF(INDIRECT("'"&amp;$A10&amp;"'!$F$36")="","",IF(INDIRECT("'"&amp;$A10&amp;"'!$F$36")="Autre",INDIRECT("'"&amp;$A10&amp;"'!$I$36"),INDIRECT("'"&amp;$A10&amp;"'!$F$36")))),"")</f>
        <v/>
      </c>
      <c r="R10" s="160" t="str">
        <f ca="1">IFERROR(IF(SyntheseCirco[[#This Row],[Fiches]]="","",IF(INDIRECT("'"&amp;$A10&amp;"'!$L$25")="","",(INDIRECT("'"&amp;$A10&amp;"'!$L$25")&amp;(INDIRECT("'"&amp;$A10&amp;"'!$M$25"))))),"")</f>
        <v/>
      </c>
      <c r="S10" s="161" t="str">
        <f ca="1">IFERROR(IF(SyntheseCirco[[#This Row],[Fiches]]="","",IF(INDIRECT("'"&amp;$A10&amp;"'!$J$26")="","",(INDIRECT("'"&amp;$A10&amp;"'!$J$25")&amp;" "&amp;(INDIRECT("'"&amp;$A10&amp;"'!$J$26"))))),"")</f>
        <v/>
      </c>
    </row>
    <row r="11" spans="1:19" s="2" customFormat="1" ht="22.05" customHeight="1" x14ac:dyDescent="0.3">
      <c r="A11" s="239" t="str">
        <f>IF(Aremplir!A4&gt;Aremplir!$E$6,"","Fiche "&amp;Aremplir!$A4)</f>
        <v>Fiche 4</v>
      </c>
      <c r="B11" s="154" t="str">
        <f ca="1">IFERROR(IF(SyntheseCirco[[#This Row],[Fiches]]="","",INDIRECT("'"&amp;A11&amp;"'!$L$5")),"")</f>
        <v/>
      </c>
      <c r="C11" s="155" t="str">
        <f ca="1">IFERROR(IF(SyntheseCirco[[#This Row],[Fiches]]="","",IF(INDIRECT("'"&amp;$A11&amp;"'!$E$6")="","",INDIRECT("'"&amp;$A11&amp;"'!$E$6"))),"")</f>
        <v/>
      </c>
      <c r="D11" s="155" t="str">
        <f ca="1">IFERROR(IF(SyntheseCirco[[#This Row],[Fiches]]="","",IF(INDIRECT("'"&amp;$A11&amp;"'!$H$6")="","",INDIRECT("'"&amp;$A11&amp;"'!$H$6"))),"")</f>
        <v/>
      </c>
      <c r="E11" s="156" t="str">
        <f ca="1">IFERROR(IF(SyntheseCirco[[#This Row],[Fiches]]="","",IF(INDIRECT("'"&amp;$A11&amp;"'!$C$18")="","",INDIRECT("'"&amp;$A11&amp;"'!$C$18"))),"")</f>
        <v/>
      </c>
      <c r="F11" s="157" t="str">
        <f ca="1">IFERROR(IF(SyntheseCirco[[#This Row],[Fiches]]="","",IF(INDIRECT("'"&amp;$A11&amp;"'!L23")="Contr",INDIRECT("'"&amp;$A11&amp;"'!M19"),IF(INDIRECT("'"&amp;$A11&amp;"'!L20")="PE",(INDIRECT("'"&amp;$A11&amp;"'!L23"))&amp;"   "&amp;(INDIRECT("'"&amp;$A11&amp;"'!L23")),IF(INDIRECT("'"&amp;$A11&amp;"'!L23")="IERM",(INDIRECT("'"&amp;$A11&amp;"'!L23"))&amp;"   "&amp;(INDIRECT("'"&amp;$A11&amp;"'!M23")),IF(INDIRECT("'"&amp;$A11&amp;"'!L23")="PES1","PES1",INDIRECT("'"&amp;$A11&amp;"'!L23")))))),"")</f>
        <v/>
      </c>
      <c r="G11" s="158" t="str">
        <f ca="1">IFERROR(IF(SyntheseCirco[[#This Row],[Fiches]]="","",IF(INDIRECT("'"&amp;$A11&amp;"'!$L$20")="","",INDIRECT("'"&amp;$A11&amp;"'!$L$20"))),"")</f>
        <v/>
      </c>
      <c r="H11" s="154" t="str">
        <f ca="1">IFERROR(IF(SyntheseCirco[[#This Row],[Fiches]]="","",IF(INDIRECT("'"&amp;$A11&amp;"'!$L$21")="","",INDIRECT("'"&amp;$A11&amp;"'!$L$21"))),"")</f>
        <v/>
      </c>
      <c r="I11" s="159" t="str">
        <f ca="1">IFERROR(IF(SyntheseCirco[[#This Row],[Fiches]]="","",IF(INDIRECT("'"&amp;$A11&amp;"'!$F$13")="","",INDIRECT("'"&amp;$A11&amp;"'!$F$13"))),"")</f>
        <v/>
      </c>
      <c r="J11" s="159" t="str">
        <f ca="1">IFERROR(IF(SyntheseCirco[[#This Row],[Fiches]]="","",IF(INDIRECT("'"&amp;$A11&amp;"'!$F$14")="","",INDIRECT("'"&amp;$A11&amp;"'!$F$14"))),"")</f>
        <v/>
      </c>
      <c r="K11" s="156" t="str">
        <f ca="1">IFERROR(IF(SyntheseCirco[[#This Row],[Fiches]]="","",IF(INDIRECT("'"&amp;$A11&amp;"'!$F$15")="","",INDIRECT("'"&amp;$A11&amp;"'!$F$15")&amp;"@ac-mayotte.fr")),"")</f>
        <v/>
      </c>
      <c r="L11" s="40" t="str">
        <f ca="1">IFERROR(IF(SyntheseCirco[[#This Row],[Fiches]]="","",IF(INDIRECT("'"&amp;$A11&amp;"'!L44")="OUI",INDIRECT("'"&amp;$A11&amp;"'!L44"),IF(INDIRECT("'"&amp;$A11&amp;"'!L44")="",INDIRECT("'"&amp;$A11&amp;"'!L44"),"NON"))),"")</f>
        <v/>
      </c>
      <c r="M11" s="41" t="str">
        <f ca="1">IFERROR(IF(SyntheseCirco[[#This Row],[Fiches]]="","",IF(INDIRECT("'"&amp;$A11&amp;"'!$L$44")="OUI",INDIRECT("'"&amp;$A11&amp;"'!$L$46"),"")),"")</f>
        <v/>
      </c>
      <c r="N11" s="120" t="str">
        <f ca="1">IFERROR(IF(SyntheseCirco[[#This Row],[Fiches]]="","",INDIRECT("'"&amp;$A11&amp;"'!$L$48")),"")</f>
        <v/>
      </c>
      <c r="O11" s="162" t="str">
        <f ca="1">IFERROR(IF(SyntheseCirco[[#This Row],[Fiches]]="","",IF(INDIRECT("'"&amp;$A11&amp;"'!$L$51")="","",INDIRECT("'"&amp;$A11&amp;"'!$L$51"))),"")</f>
        <v/>
      </c>
      <c r="P11" s="158" t="str">
        <f ca="1">IFERROR(IF(SyntheseCirco[[#This Row],[Fiches]]="","",IF(INDIRECT("'"&amp;$A11&amp;"'!M19")="Contr.  C1","OUI Obligatoire",IF(INDIRECT("'"&amp;$A11&amp;"'!M19")="Contr.  C3","OUI",IF(INDIRECT("'"&amp;$A11&amp;"'!M19")="Contr.  C5","OUI Obligatoire",IF(INDIRECT("'"&amp;$A11&amp;"'!M23")="T3","OUI",IF(INDIRECT("'"&amp;$A11&amp;"'!M23")="T1","A suivre",IF(INDIRECT("'"&amp;$A11&amp;"'!M23")="T2","OUI Obligatoire",IF(INDIRECT("'"&amp;$A11&amp;"'!M23")="T3","OUI Obligatoire",INDIRECT("'"&amp;$A11&amp;"'!L27"))))))))),"")</f>
        <v/>
      </c>
      <c r="Q11" s="162" t="str">
        <f ca="1">IFERROR(IF(SyntheseCirco[[#This Row],[Fiches]]="","",IF(INDIRECT("'"&amp;$A11&amp;"'!$F$36")="","",IF(INDIRECT("'"&amp;$A11&amp;"'!$F$36")="Autre",INDIRECT("'"&amp;$A11&amp;"'!$I$36"),INDIRECT("'"&amp;$A11&amp;"'!$F$36")))),"")</f>
        <v/>
      </c>
      <c r="R11" s="160" t="str">
        <f ca="1">IFERROR(IF(SyntheseCirco[[#This Row],[Fiches]]="","",IF(INDIRECT("'"&amp;$A11&amp;"'!$L$25")="","",(INDIRECT("'"&amp;$A11&amp;"'!$L$25")&amp;(INDIRECT("'"&amp;$A11&amp;"'!$M$25"))))),"")</f>
        <v/>
      </c>
      <c r="S11" s="161" t="str">
        <f ca="1">IFERROR(IF(SyntheseCirco[[#This Row],[Fiches]]="","",IF(INDIRECT("'"&amp;$A11&amp;"'!$J$26")="","",(INDIRECT("'"&amp;$A11&amp;"'!$J$25")&amp;" "&amp;(INDIRECT("'"&amp;$A11&amp;"'!$J$26"))))),"")</f>
        <v/>
      </c>
    </row>
    <row r="12" spans="1:19" s="2" customFormat="1" ht="22.05" customHeight="1" x14ac:dyDescent="0.3">
      <c r="A12" s="239" t="str">
        <f>IF(Aremplir!A5&gt;Aremplir!$E$6,"","Fiche "&amp;Aremplir!$A5)</f>
        <v>Fiche 5</v>
      </c>
      <c r="B12" s="154" t="str">
        <f ca="1">IFERROR(IF(SyntheseCirco[[#This Row],[Fiches]]="","",INDIRECT("'"&amp;A12&amp;"'!$L$5")),"")</f>
        <v/>
      </c>
      <c r="C12" s="155" t="str">
        <f ca="1">IFERROR(IF(SyntheseCirco[[#This Row],[Fiches]]="","",IF(INDIRECT("'"&amp;$A12&amp;"'!$E$6")="","",INDIRECT("'"&amp;$A12&amp;"'!$E$6"))),"")</f>
        <v/>
      </c>
      <c r="D12" s="155" t="str">
        <f ca="1">IFERROR(IF(SyntheseCirco[[#This Row],[Fiches]]="","",IF(INDIRECT("'"&amp;$A12&amp;"'!$H$6")="","",INDIRECT("'"&amp;$A12&amp;"'!$H$6"))),"")</f>
        <v/>
      </c>
      <c r="E12" s="156" t="str">
        <f ca="1">IFERROR(IF(SyntheseCirco[[#This Row],[Fiches]]="","",IF(INDIRECT("'"&amp;$A12&amp;"'!$C$18")="","",INDIRECT("'"&amp;$A12&amp;"'!$C$18"))),"")</f>
        <v/>
      </c>
      <c r="F12" s="157" t="str">
        <f ca="1">IFERROR(IF(SyntheseCirco[[#This Row],[Fiches]]="","",IF(INDIRECT("'"&amp;$A12&amp;"'!L23")="Contr",INDIRECT("'"&amp;$A12&amp;"'!M19"),IF(INDIRECT("'"&amp;$A12&amp;"'!L20")="PE",(INDIRECT("'"&amp;$A12&amp;"'!L23"))&amp;"   "&amp;(INDIRECT("'"&amp;$A12&amp;"'!L23")),IF(INDIRECT("'"&amp;$A12&amp;"'!L23")="IERM",(INDIRECT("'"&amp;$A12&amp;"'!L23"))&amp;"   "&amp;(INDIRECT("'"&amp;$A12&amp;"'!M23")),IF(INDIRECT("'"&amp;$A12&amp;"'!L23")="PES1","PES1",INDIRECT("'"&amp;$A12&amp;"'!L23")))))),"")</f>
        <v/>
      </c>
      <c r="G12" s="158" t="str">
        <f ca="1">IFERROR(IF(SyntheseCirco[[#This Row],[Fiches]]="","",IF(INDIRECT("'"&amp;$A12&amp;"'!$L$20")="","",INDIRECT("'"&amp;$A12&amp;"'!$L$20"))),"")</f>
        <v/>
      </c>
      <c r="H12" s="154" t="str">
        <f ca="1">IFERROR(IF(SyntheseCirco[[#This Row],[Fiches]]="","",IF(INDIRECT("'"&amp;$A12&amp;"'!$L$21")="","",INDIRECT("'"&amp;$A12&amp;"'!$L$21"))),"")</f>
        <v/>
      </c>
      <c r="I12" s="159" t="str">
        <f ca="1">IFERROR(IF(SyntheseCirco[[#This Row],[Fiches]]="","",IF(INDIRECT("'"&amp;$A12&amp;"'!$F$13")="","",INDIRECT("'"&amp;$A12&amp;"'!$F$13"))),"")</f>
        <v/>
      </c>
      <c r="J12" s="159" t="str">
        <f ca="1">IFERROR(IF(SyntheseCirco[[#This Row],[Fiches]]="","",IF(INDIRECT("'"&amp;$A12&amp;"'!$F$14")="","",INDIRECT("'"&amp;$A12&amp;"'!$F$14"))),"")</f>
        <v/>
      </c>
      <c r="K12" s="156" t="str">
        <f ca="1">IFERROR(IF(SyntheseCirco[[#This Row],[Fiches]]="","",IF(INDIRECT("'"&amp;$A12&amp;"'!$F$15")="","",INDIRECT("'"&amp;$A12&amp;"'!$F$15")&amp;"@ac-mayotte.fr")),"")</f>
        <v/>
      </c>
      <c r="L12" s="40" t="str">
        <f ca="1">IFERROR(IF(SyntheseCirco[[#This Row],[Fiches]]="","",IF(INDIRECT("'"&amp;$A12&amp;"'!L44")="OUI",INDIRECT("'"&amp;$A12&amp;"'!L44"),IF(INDIRECT("'"&amp;$A12&amp;"'!L44")="",INDIRECT("'"&amp;$A12&amp;"'!L44"),"NON"))),"")</f>
        <v/>
      </c>
      <c r="M12" s="41" t="str">
        <f ca="1">IFERROR(IF(SyntheseCirco[[#This Row],[Fiches]]="","",IF(INDIRECT("'"&amp;$A12&amp;"'!$L$44")="OUI",INDIRECT("'"&amp;$A12&amp;"'!$L$46"),"")),"")</f>
        <v/>
      </c>
      <c r="N12" s="120" t="str">
        <f ca="1">IFERROR(IF(SyntheseCirco[[#This Row],[Fiches]]="","",INDIRECT("'"&amp;$A12&amp;"'!$L$48")),"")</f>
        <v/>
      </c>
      <c r="O12" s="162" t="str">
        <f ca="1">IFERROR(IF(SyntheseCirco[[#This Row],[Fiches]]="","",IF(INDIRECT("'"&amp;$A12&amp;"'!$L$51")="","",INDIRECT("'"&amp;$A12&amp;"'!$L$51"))),"")</f>
        <v/>
      </c>
      <c r="P12" s="158" t="str">
        <f ca="1">IFERROR(IF(SyntheseCirco[[#This Row],[Fiches]]="","",IF(INDIRECT("'"&amp;$A12&amp;"'!M19")="Contr.  C1","OUI Obligatoire",IF(INDIRECT("'"&amp;$A12&amp;"'!M19")="Contr.  C3","OUI",IF(INDIRECT("'"&amp;$A12&amp;"'!M19")="Contr.  C5","OUI Obligatoire",IF(INDIRECT("'"&amp;$A12&amp;"'!M23")="T3","OUI",IF(INDIRECT("'"&amp;$A12&amp;"'!M23")="T1","A suivre",IF(INDIRECT("'"&amp;$A12&amp;"'!M23")="T2","OUI Obligatoire",IF(INDIRECT("'"&amp;$A12&amp;"'!M23")="T3","OUI Obligatoire",INDIRECT("'"&amp;$A12&amp;"'!L27"))))))))),"")</f>
        <v/>
      </c>
      <c r="Q12" s="162" t="str">
        <f ca="1">IFERROR(IF(SyntheseCirco[[#This Row],[Fiches]]="","",IF(INDIRECT("'"&amp;$A12&amp;"'!$F$36")="","",IF(INDIRECT("'"&amp;$A12&amp;"'!$F$36")="Autre",INDIRECT("'"&amp;$A12&amp;"'!$I$36"),INDIRECT("'"&amp;$A12&amp;"'!$F$36")))),"")</f>
        <v/>
      </c>
      <c r="R12" s="160" t="str">
        <f ca="1">IFERROR(IF(SyntheseCirco[[#This Row],[Fiches]]="","",IF(INDIRECT("'"&amp;$A12&amp;"'!$L$25")="","",(INDIRECT("'"&amp;$A12&amp;"'!$L$25")&amp;(INDIRECT("'"&amp;$A12&amp;"'!$M$25"))))),"")</f>
        <v/>
      </c>
      <c r="S12" s="161" t="str">
        <f ca="1">IFERROR(IF(SyntheseCirco[[#This Row],[Fiches]]="","",IF(INDIRECT("'"&amp;$A12&amp;"'!$J$26")="","",(INDIRECT("'"&amp;$A12&amp;"'!$J$25")&amp;" "&amp;(INDIRECT("'"&amp;$A12&amp;"'!$J$26"))))),"")</f>
        <v/>
      </c>
    </row>
    <row r="13" spans="1:19" s="2" customFormat="1" ht="22.05" customHeight="1" x14ac:dyDescent="0.3">
      <c r="A13" s="239" t="str">
        <f>IF(Aremplir!A6&gt;Aremplir!$E$6,"","Fiche "&amp;Aremplir!$A6)</f>
        <v>Fiche 6</v>
      </c>
      <c r="B13" s="154" t="str">
        <f ca="1">IFERROR(IF(SyntheseCirco[[#This Row],[Fiches]]="","",INDIRECT("'"&amp;A13&amp;"'!$L$5")),"")</f>
        <v/>
      </c>
      <c r="C13" s="155" t="str">
        <f ca="1">IFERROR(IF(SyntheseCirco[[#This Row],[Fiches]]="","",IF(INDIRECT("'"&amp;$A13&amp;"'!$E$6")="","",INDIRECT("'"&amp;$A13&amp;"'!$E$6"))),"")</f>
        <v/>
      </c>
      <c r="D13" s="155" t="str">
        <f ca="1">IFERROR(IF(SyntheseCirco[[#This Row],[Fiches]]="","",IF(INDIRECT("'"&amp;$A13&amp;"'!$H$6")="","",INDIRECT("'"&amp;$A13&amp;"'!$H$6"))),"")</f>
        <v/>
      </c>
      <c r="E13" s="156" t="str">
        <f ca="1">IFERROR(IF(SyntheseCirco[[#This Row],[Fiches]]="","",IF(INDIRECT("'"&amp;$A13&amp;"'!$C$18")="","",INDIRECT("'"&amp;$A13&amp;"'!$C$18"))),"")</f>
        <v/>
      </c>
      <c r="F13" s="157" t="str">
        <f ca="1">IFERROR(IF(SyntheseCirco[[#This Row],[Fiches]]="","",IF(INDIRECT("'"&amp;$A13&amp;"'!L23")="Contr",INDIRECT("'"&amp;$A13&amp;"'!M19"),IF(INDIRECT("'"&amp;$A13&amp;"'!L20")="PE",(INDIRECT("'"&amp;$A13&amp;"'!L23"))&amp;"   "&amp;(INDIRECT("'"&amp;$A13&amp;"'!L23")),IF(INDIRECT("'"&amp;$A13&amp;"'!L23")="IERM",(INDIRECT("'"&amp;$A13&amp;"'!L23"))&amp;"   "&amp;(INDIRECT("'"&amp;$A13&amp;"'!M23")),IF(INDIRECT("'"&amp;$A13&amp;"'!L23")="PES1","PES1",INDIRECT("'"&amp;$A13&amp;"'!L23")))))),"")</f>
        <v/>
      </c>
      <c r="G13" s="158" t="str">
        <f ca="1">IFERROR(IF(SyntheseCirco[[#This Row],[Fiches]]="","",IF(INDIRECT("'"&amp;$A13&amp;"'!$L$20")="","",INDIRECT("'"&amp;$A13&amp;"'!$L$20"))),"")</f>
        <v/>
      </c>
      <c r="H13" s="154" t="str">
        <f ca="1">IFERROR(IF(SyntheseCirco[[#This Row],[Fiches]]="","",IF(INDIRECT("'"&amp;$A13&amp;"'!$L$21")="","",INDIRECT("'"&amp;$A13&amp;"'!$L$21"))),"")</f>
        <v/>
      </c>
      <c r="I13" s="159" t="str">
        <f ca="1">IFERROR(IF(SyntheseCirco[[#This Row],[Fiches]]="","",IF(INDIRECT("'"&amp;$A13&amp;"'!$F$13")="","",INDIRECT("'"&amp;$A13&amp;"'!$F$13"))),"")</f>
        <v/>
      </c>
      <c r="J13" s="159" t="str">
        <f ca="1">IFERROR(IF(SyntheseCirco[[#This Row],[Fiches]]="","",IF(INDIRECT("'"&amp;$A13&amp;"'!$F$14")="","",INDIRECT("'"&amp;$A13&amp;"'!$F$14"))),"")</f>
        <v/>
      </c>
      <c r="K13" s="156" t="str">
        <f ca="1">IFERROR(IF(SyntheseCirco[[#This Row],[Fiches]]="","",IF(INDIRECT("'"&amp;$A13&amp;"'!$F$15")="","",INDIRECT("'"&amp;$A13&amp;"'!$F$15")&amp;"@ac-mayotte.fr")),"")</f>
        <v/>
      </c>
      <c r="L13" s="40" t="str">
        <f ca="1">IFERROR(IF(SyntheseCirco[[#This Row],[Fiches]]="","",IF(INDIRECT("'"&amp;$A13&amp;"'!L44")="OUI",INDIRECT("'"&amp;$A13&amp;"'!L44"),IF(INDIRECT("'"&amp;$A13&amp;"'!L44")="",INDIRECT("'"&amp;$A13&amp;"'!L44"),"NON"))),"")</f>
        <v/>
      </c>
      <c r="M13" s="41" t="str">
        <f ca="1">IFERROR(IF(SyntheseCirco[[#This Row],[Fiches]]="","",IF(INDIRECT("'"&amp;$A13&amp;"'!$L$44")="OUI",INDIRECT("'"&amp;$A13&amp;"'!$L$46"),"")),"")</f>
        <v/>
      </c>
      <c r="N13" s="120" t="str">
        <f ca="1">IFERROR(IF(SyntheseCirco[[#This Row],[Fiches]]="","",INDIRECT("'"&amp;$A13&amp;"'!$L$48")),"")</f>
        <v/>
      </c>
      <c r="O13" s="162" t="str">
        <f ca="1">IFERROR(IF(SyntheseCirco[[#This Row],[Fiches]]="","",IF(INDIRECT("'"&amp;$A13&amp;"'!$L$51")="","",INDIRECT("'"&amp;$A13&amp;"'!$L$51"))),"")</f>
        <v/>
      </c>
      <c r="P13" s="158" t="str">
        <f ca="1">IFERROR(IF(SyntheseCirco[[#This Row],[Fiches]]="","",IF(INDIRECT("'"&amp;$A13&amp;"'!M19")="Contr.  C1","OUI Obligatoire",IF(INDIRECT("'"&amp;$A13&amp;"'!M19")="Contr.  C3","OUI",IF(INDIRECT("'"&amp;$A13&amp;"'!M19")="Contr.  C5","OUI Obligatoire",IF(INDIRECT("'"&amp;$A13&amp;"'!M23")="T3","OUI",IF(INDIRECT("'"&amp;$A13&amp;"'!M23")="T1","A suivre",IF(INDIRECT("'"&amp;$A13&amp;"'!M23")="T2","OUI Obligatoire",IF(INDIRECT("'"&amp;$A13&amp;"'!M23")="T3","OUI Obligatoire",INDIRECT("'"&amp;$A13&amp;"'!L27"))))))))),"")</f>
        <v/>
      </c>
      <c r="Q13" s="162" t="str">
        <f ca="1">IFERROR(IF(SyntheseCirco[[#This Row],[Fiches]]="","",IF(INDIRECT("'"&amp;$A13&amp;"'!$F$36")="","",IF(INDIRECT("'"&amp;$A13&amp;"'!$F$36")="Autre",INDIRECT("'"&amp;$A13&amp;"'!$I$36"),INDIRECT("'"&amp;$A13&amp;"'!$F$36")))),"")</f>
        <v/>
      </c>
      <c r="R13" s="160" t="str">
        <f ca="1">IFERROR(IF(SyntheseCirco[[#This Row],[Fiches]]="","",IF(INDIRECT("'"&amp;$A13&amp;"'!$L$25")="","",(INDIRECT("'"&amp;$A13&amp;"'!$L$25")&amp;(INDIRECT("'"&amp;$A13&amp;"'!$M$25"))))),"")</f>
        <v/>
      </c>
      <c r="S13" s="161" t="str">
        <f ca="1">IFERROR(IF(SyntheseCirco[[#This Row],[Fiches]]="","",IF(INDIRECT("'"&amp;$A13&amp;"'!$J$26")="","",(INDIRECT("'"&amp;$A13&amp;"'!$J$25")&amp;" "&amp;(INDIRECT("'"&amp;$A13&amp;"'!$J$26"))))),"")</f>
        <v/>
      </c>
    </row>
    <row r="14" spans="1:19" s="2" customFormat="1" ht="22.05" customHeight="1" x14ac:dyDescent="0.3">
      <c r="A14" s="239" t="str">
        <f>IF(Aremplir!A7&gt;Aremplir!$E$6,"","Fiche "&amp;Aremplir!$A7)</f>
        <v>Fiche 7</v>
      </c>
      <c r="B14" s="154" t="str">
        <f ca="1">IFERROR(IF(SyntheseCirco[[#This Row],[Fiches]]="","",INDIRECT("'"&amp;A14&amp;"'!$L$5")),"")</f>
        <v/>
      </c>
      <c r="C14" s="155" t="str">
        <f ca="1">IFERROR(IF(SyntheseCirco[[#This Row],[Fiches]]="","",IF(INDIRECT("'"&amp;$A14&amp;"'!$E$6")="","",INDIRECT("'"&amp;$A14&amp;"'!$E$6"))),"")</f>
        <v/>
      </c>
      <c r="D14" s="155" t="str">
        <f ca="1">IFERROR(IF(SyntheseCirco[[#This Row],[Fiches]]="","",IF(INDIRECT("'"&amp;$A14&amp;"'!$H$6")="","",INDIRECT("'"&amp;$A14&amp;"'!$H$6"))),"")</f>
        <v/>
      </c>
      <c r="E14" s="156" t="str">
        <f ca="1">IFERROR(IF(SyntheseCirco[[#This Row],[Fiches]]="","",IF(INDIRECT("'"&amp;$A14&amp;"'!$C$18")="","",INDIRECT("'"&amp;$A14&amp;"'!$C$18"))),"")</f>
        <v/>
      </c>
      <c r="F14" s="157" t="str">
        <f ca="1">IFERROR(IF(SyntheseCirco[[#This Row],[Fiches]]="","",IF(INDIRECT("'"&amp;$A14&amp;"'!L23")="Contr",INDIRECT("'"&amp;$A14&amp;"'!M19"),IF(INDIRECT("'"&amp;$A14&amp;"'!L20")="PE",(INDIRECT("'"&amp;$A14&amp;"'!L23"))&amp;"   "&amp;(INDIRECT("'"&amp;$A14&amp;"'!L23")),IF(INDIRECT("'"&amp;$A14&amp;"'!L23")="IERM",(INDIRECT("'"&amp;$A14&amp;"'!L23"))&amp;"   "&amp;(INDIRECT("'"&amp;$A14&amp;"'!M23")),IF(INDIRECT("'"&amp;$A14&amp;"'!L23")="PES1","PES1",INDIRECT("'"&amp;$A14&amp;"'!L23")))))),"")</f>
        <v/>
      </c>
      <c r="G14" s="158" t="str">
        <f ca="1">IFERROR(IF(SyntheseCirco[[#This Row],[Fiches]]="","",IF(INDIRECT("'"&amp;$A14&amp;"'!$L$20")="","",INDIRECT("'"&amp;$A14&amp;"'!$L$20"))),"")</f>
        <v/>
      </c>
      <c r="H14" s="154" t="str">
        <f ca="1">IFERROR(IF(SyntheseCirco[[#This Row],[Fiches]]="","",IF(INDIRECT("'"&amp;$A14&amp;"'!$L$21")="","",INDIRECT("'"&amp;$A14&amp;"'!$L$21"))),"")</f>
        <v/>
      </c>
      <c r="I14" s="159" t="str">
        <f ca="1">IFERROR(IF(SyntheseCirco[[#This Row],[Fiches]]="","",IF(INDIRECT("'"&amp;$A14&amp;"'!$F$13")="","",INDIRECT("'"&amp;$A14&amp;"'!$F$13"))),"")</f>
        <v/>
      </c>
      <c r="J14" s="159" t="str">
        <f ca="1">IFERROR(IF(SyntheseCirco[[#This Row],[Fiches]]="","",IF(INDIRECT("'"&amp;$A14&amp;"'!$F$14")="","",INDIRECT("'"&amp;$A14&amp;"'!$F$14"))),"")</f>
        <v/>
      </c>
      <c r="K14" s="156" t="str">
        <f ca="1">IFERROR(IF(SyntheseCirco[[#This Row],[Fiches]]="","",IF(INDIRECT("'"&amp;$A14&amp;"'!$F$15")="","",INDIRECT("'"&amp;$A14&amp;"'!$F$15")&amp;"@ac-mayotte.fr")),"")</f>
        <v/>
      </c>
      <c r="L14" s="40" t="str">
        <f ca="1">IFERROR(IF(SyntheseCirco[[#This Row],[Fiches]]="","",IF(INDIRECT("'"&amp;$A14&amp;"'!L44")="OUI",INDIRECT("'"&amp;$A14&amp;"'!L44"),IF(INDIRECT("'"&amp;$A14&amp;"'!L44")="",INDIRECT("'"&amp;$A14&amp;"'!L44"),"NON"))),"")</f>
        <v/>
      </c>
      <c r="M14" s="41" t="str">
        <f ca="1">IFERROR(IF(SyntheseCirco[[#This Row],[Fiches]]="","",IF(INDIRECT("'"&amp;$A14&amp;"'!$L$44")="OUI",INDIRECT("'"&amp;$A14&amp;"'!$L$46"),"")),"")</f>
        <v/>
      </c>
      <c r="N14" s="120" t="str">
        <f ca="1">IFERROR(IF(SyntheseCirco[[#This Row],[Fiches]]="","",INDIRECT("'"&amp;$A14&amp;"'!$L$48")),"")</f>
        <v/>
      </c>
      <c r="O14" s="162" t="str">
        <f ca="1">IFERROR(IF(SyntheseCirco[[#This Row],[Fiches]]="","",IF(INDIRECT("'"&amp;$A14&amp;"'!$L$51")="","",INDIRECT("'"&amp;$A14&amp;"'!$L$51"))),"")</f>
        <v/>
      </c>
      <c r="P14" s="158" t="str">
        <f ca="1">IFERROR(IF(SyntheseCirco[[#This Row],[Fiches]]="","",IF(INDIRECT("'"&amp;$A14&amp;"'!M19")="Contr.  C1","OUI Obligatoire",IF(INDIRECT("'"&amp;$A14&amp;"'!M19")="Contr.  C3","OUI",IF(INDIRECT("'"&amp;$A14&amp;"'!M19")="Contr.  C5","OUI Obligatoire",IF(INDIRECT("'"&amp;$A14&amp;"'!M23")="T3","OUI",IF(INDIRECT("'"&amp;$A14&amp;"'!M23")="T1","A suivre",IF(INDIRECT("'"&amp;$A14&amp;"'!M23")="T2","OUI Obligatoire",IF(INDIRECT("'"&amp;$A14&amp;"'!M23")="T3","OUI Obligatoire",INDIRECT("'"&amp;$A14&amp;"'!L27"))))))))),"")</f>
        <v/>
      </c>
      <c r="Q14" s="162" t="str">
        <f ca="1">IFERROR(IF(SyntheseCirco[[#This Row],[Fiches]]="","",IF(INDIRECT("'"&amp;$A14&amp;"'!$F$36")="","",IF(INDIRECT("'"&amp;$A14&amp;"'!$F$36")="Autre",INDIRECT("'"&amp;$A14&amp;"'!$I$36"),INDIRECT("'"&amp;$A14&amp;"'!$F$36")))),"")</f>
        <v/>
      </c>
      <c r="R14" s="160" t="str">
        <f ca="1">IFERROR(IF(SyntheseCirco[[#This Row],[Fiches]]="","",IF(INDIRECT("'"&amp;$A14&amp;"'!$L$25")="","",(INDIRECT("'"&amp;$A14&amp;"'!$L$25")&amp;(INDIRECT("'"&amp;$A14&amp;"'!$M$25"))))),"")</f>
        <v/>
      </c>
      <c r="S14" s="161" t="str">
        <f ca="1">IFERROR(IF(SyntheseCirco[[#This Row],[Fiches]]="","",IF(INDIRECT("'"&amp;$A14&amp;"'!$J$26")="","",(INDIRECT("'"&amp;$A14&amp;"'!$J$25")&amp;" "&amp;(INDIRECT("'"&amp;$A14&amp;"'!$J$26"))))),"")</f>
        <v/>
      </c>
    </row>
    <row r="15" spans="1:19" s="2" customFormat="1" ht="22.05" customHeight="1" x14ac:dyDescent="0.3">
      <c r="A15" s="239" t="str">
        <f>IF(Aremplir!A8&gt;Aremplir!$E$6,"","Fiche "&amp;Aremplir!$A8)</f>
        <v>Fiche 8</v>
      </c>
      <c r="B15" s="154" t="str">
        <f ca="1">IFERROR(IF(SyntheseCirco[[#This Row],[Fiches]]="","",INDIRECT("'"&amp;A15&amp;"'!$L$5")),"")</f>
        <v/>
      </c>
      <c r="C15" s="155" t="str">
        <f ca="1">IFERROR(IF(SyntheseCirco[[#This Row],[Fiches]]="","",IF(INDIRECT("'"&amp;$A15&amp;"'!$E$6")="","",INDIRECT("'"&amp;$A15&amp;"'!$E$6"))),"")</f>
        <v/>
      </c>
      <c r="D15" s="155" t="str">
        <f ca="1">IFERROR(IF(SyntheseCirco[[#This Row],[Fiches]]="","",IF(INDIRECT("'"&amp;$A15&amp;"'!$H$6")="","",INDIRECT("'"&amp;$A15&amp;"'!$H$6"))),"")</f>
        <v/>
      </c>
      <c r="E15" s="156" t="str">
        <f ca="1">IFERROR(IF(SyntheseCirco[[#This Row],[Fiches]]="","",IF(INDIRECT("'"&amp;$A15&amp;"'!$C$18")="","",INDIRECT("'"&amp;$A15&amp;"'!$C$18"))),"")</f>
        <v/>
      </c>
      <c r="F15" s="157" t="str">
        <f ca="1">IFERROR(IF(SyntheseCirco[[#This Row],[Fiches]]="","",IF(INDIRECT("'"&amp;$A15&amp;"'!L23")="Contr",INDIRECT("'"&amp;$A15&amp;"'!M19"),IF(INDIRECT("'"&amp;$A15&amp;"'!L20")="PE",(INDIRECT("'"&amp;$A15&amp;"'!L23"))&amp;"   "&amp;(INDIRECT("'"&amp;$A15&amp;"'!L23")),IF(INDIRECT("'"&amp;$A15&amp;"'!L23")="IERM",(INDIRECT("'"&amp;$A15&amp;"'!L23"))&amp;"   "&amp;(INDIRECT("'"&amp;$A15&amp;"'!M23")),IF(INDIRECT("'"&amp;$A15&amp;"'!L23")="PES1","PES1",INDIRECT("'"&amp;$A15&amp;"'!L23")))))),"")</f>
        <v/>
      </c>
      <c r="G15" s="158" t="str">
        <f ca="1">IFERROR(IF(SyntheseCirco[[#This Row],[Fiches]]="","",IF(INDIRECT("'"&amp;$A15&amp;"'!$L$20")="","",INDIRECT("'"&amp;$A15&amp;"'!$L$20"))),"")</f>
        <v/>
      </c>
      <c r="H15" s="154" t="str">
        <f ca="1">IFERROR(IF(SyntheseCirco[[#This Row],[Fiches]]="","",IF(INDIRECT("'"&amp;$A15&amp;"'!$L$21")="","",INDIRECT("'"&amp;$A15&amp;"'!$L$21"))),"")</f>
        <v/>
      </c>
      <c r="I15" s="159" t="str">
        <f ca="1">IFERROR(IF(SyntheseCirco[[#This Row],[Fiches]]="","",IF(INDIRECT("'"&amp;$A15&amp;"'!$F$13")="","",INDIRECT("'"&amp;$A15&amp;"'!$F$13"))),"")</f>
        <v/>
      </c>
      <c r="J15" s="159" t="str">
        <f ca="1">IFERROR(IF(SyntheseCirco[[#This Row],[Fiches]]="","",IF(INDIRECT("'"&amp;$A15&amp;"'!$F$14")="","",INDIRECT("'"&amp;$A15&amp;"'!$F$14"))),"")</f>
        <v/>
      </c>
      <c r="K15" s="156" t="str">
        <f ca="1">IFERROR(IF(SyntheseCirco[[#This Row],[Fiches]]="","",IF(INDIRECT("'"&amp;$A15&amp;"'!$F$15")="","",INDIRECT("'"&amp;$A15&amp;"'!$F$15")&amp;"@ac-mayotte.fr")),"")</f>
        <v/>
      </c>
      <c r="L15" s="40" t="str">
        <f ca="1">IFERROR(IF(SyntheseCirco[[#This Row],[Fiches]]="","",IF(INDIRECT("'"&amp;$A15&amp;"'!L44")="OUI",INDIRECT("'"&amp;$A15&amp;"'!L44"),IF(INDIRECT("'"&amp;$A15&amp;"'!L44")="",INDIRECT("'"&amp;$A15&amp;"'!L44"),"NON"))),"")</f>
        <v/>
      </c>
      <c r="M15" s="41" t="str">
        <f ca="1">IFERROR(IF(SyntheseCirco[[#This Row],[Fiches]]="","",IF(INDIRECT("'"&amp;$A15&amp;"'!$L$44")="OUI",INDIRECT("'"&amp;$A15&amp;"'!$L$46"),"")),"")</f>
        <v/>
      </c>
      <c r="N15" s="120" t="str">
        <f ca="1">IFERROR(IF(SyntheseCirco[[#This Row],[Fiches]]="","",INDIRECT("'"&amp;$A15&amp;"'!$L$48")),"")</f>
        <v/>
      </c>
      <c r="O15" s="162" t="str">
        <f ca="1">IFERROR(IF(SyntheseCirco[[#This Row],[Fiches]]="","",IF(INDIRECT("'"&amp;$A15&amp;"'!$L$51")="","",INDIRECT("'"&amp;$A15&amp;"'!$L$51"))),"")</f>
        <v/>
      </c>
      <c r="P15" s="158" t="str">
        <f ca="1">IFERROR(IF(SyntheseCirco[[#This Row],[Fiches]]="","",IF(INDIRECT("'"&amp;$A15&amp;"'!M19")="Contr.  C1","OUI Obligatoire",IF(INDIRECT("'"&amp;$A15&amp;"'!M19")="Contr.  C3","OUI",IF(INDIRECT("'"&amp;$A15&amp;"'!M19")="Contr.  C5","OUI Obligatoire",IF(INDIRECT("'"&amp;$A15&amp;"'!M23")="T3","OUI",IF(INDIRECT("'"&amp;$A15&amp;"'!M23")="T1","A suivre",IF(INDIRECT("'"&amp;$A15&amp;"'!M23")="T2","OUI Obligatoire",IF(INDIRECT("'"&amp;$A15&amp;"'!M23")="T3","OUI Obligatoire",INDIRECT("'"&amp;$A15&amp;"'!L27"))))))))),"")</f>
        <v/>
      </c>
      <c r="Q15" s="162" t="str">
        <f ca="1">IFERROR(IF(SyntheseCirco[[#This Row],[Fiches]]="","",IF(INDIRECT("'"&amp;$A15&amp;"'!$F$36")="","",IF(INDIRECT("'"&amp;$A15&amp;"'!$F$36")="Autre",INDIRECT("'"&amp;$A15&amp;"'!$I$36"),INDIRECT("'"&amp;$A15&amp;"'!$F$36")))),"")</f>
        <v/>
      </c>
      <c r="R15" s="160" t="str">
        <f ca="1">IFERROR(IF(SyntheseCirco[[#This Row],[Fiches]]="","",IF(INDIRECT("'"&amp;$A15&amp;"'!$L$25")="","",(INDIRECT("'"&amp;$A15&amp;"'!$L$25")&amp;(INDIRECT("'"&amp;$A15&amp;"'!$M$25"))))),"")</f>
        <v/>
      </c>
      <c r="S15" s="161" t="str">
        <f ca="1">IFERROR(IF(SyntheseCirco[[#This Row],[Fiches]]="","",IF(INDIRECT("'"&amp;$A15&amp;"'!$J$26")="","",(INDIRECT("'"&amp;$A15&amp;"'!$J$25")&amp;" "&amp;(INDIRECT("'"&amp;$A15&amp;"'!$J$26"))))),"")</f>
        <v/>
      </c>
    </row>
    <row r="16" spans="1:19" s="2" customFormat="1" ht="22.05" customHeight="1" x14ac:dyDescent="0.3">
      <c r="A16" s="239" t="str">
        <f>IF(Aremplir!A8&gt;Aremplir!$E$6,"","Fiche "&amp;Aremplir!$A8)</f>
        <v>Fiche 8</v>
      </c>
      <c r="B16" s="154" t="str">
        <f ca="1">IFERROR(IF(SyntheseCirco[[#This Row],[Fiches]]="","",INDIRECT("'"&amp;A16&amp;"'!$L$5")),"")</f>
        <v/>
      </c>
      <c r="C16" s="155" t="str">
        <f ca="1">IFERROR(IF(SyntheseCirco[[#This Row],[Fiches]]="","",IF(INDIRECT("'"&amp;$A16&amp;"'!$E$6")="","",INDIRECT("'"&amp;$A16&amp;"'!$E$6"))),"")</f>
        <v/>
      </c>
      <c r="D16" s="155" t="str">
        <f ca="1">IFERROR(IF(SyntheseCirco[[#This Row],[Fiches]]="","",IF(INDIRECT("'"&amp;$A16&amp;"'!$H$6")="","",INDIRECT("'"&amp;$A16&amp;"'!$H$6"))),"")</f>
        <v/>
      </c>
      <c r="E16" s="156" t="str">
        <f ca="1">IFERROR(IF(SyntheseCirco[[#This Row],[Fiches]]="","",IF(INDIRECT("'"&amp;$A16&amp;"'!$C$18")="","",INDIRECT("'"&amp;$A16&amp;"'!$C$18"))),"")</f>
        <v/>
      </c>
      <c r="F16" s="157" t="str">
        <f ca="1">IFERROR(IF(SyntheseCirco[[#This Row],[Fiches]]="","",IF(INDIRECT("'"&amp;$A16&amp;"'!L23")="Contr",INDIRECT("'"&amp;$A16&amp;"'!M19"),IF(INDIRECT("'"&amp;$A16&amp;"'!L20")="PE",(INDIRECT("'"&amp;$A16&amp;"'!L23"))&amp;"   "&amp;(INDIRECT("'"&amp;$A16&amp;"'!L23")),IF(INDIRECT("'"&amp;$A16&amp;"'!L23")="IERM",(INDIRECT("'"&amp;$A16&amp;"'!L23"))&amp;"   "&amp;(INDIRECT("'"&amp;$A16&amp;"'!M23")),IF(INDIRECT("'"&amp;$A16&amp;"'!L23")="PES1","PES1",INDIRECT("'"&amp;$A16&amp;"'!L23")))))),"")</f>
        <v/>
      </c>
      <c r="G16" s="158" t="str">
        <f ca="1">IFERROR(IF(SyntheseCirco[[#This Row],[Fiches]]="","",IF(INDIRECT("'"&amp;$A16&amp;"'!$L$20")="","",INDIRECT("'"&amp;$A16&amp;"'!$L$20"))),"")</f>
        <v/>
      </c>
      <c r="H16" s="154" t="str">
        <f ca="1">IFERROR(IF(SyntheseCirco[[#This Row],[Fiches]]="","",IF(INDIRECT("'"&amp;$A16&amp;"'!$L$21")="","",INDIRECT("'"&amp;$A16&amp;"'!$L$21"))),"")</f>
        <v/>
      </c>
      <c r="I16" s="159" t="str">
        <f ca="1">IFERROR(IF(SyntheseCirco[[#This Row],[Fiches]]="","",IF(INDIRECT("'"&amp;$A16&amp;"'!$F$13")="","",INDIRECT("'"&amp;$A16&amp;"'!$F$13"))),"")</f>
        <v/>
      </c>
      <c r="J16" s="159" t="str">
        <f ca="1">IFERROR(IF(SyntheseCirco[[#This Row],[Fiches]]="","",IF(INDIRECT("'"&amp;$A16&amp;"'!$F$14")="","",INDIRECT("'"&amp;$A16&amp;"'!$F$14"))),"")</f>
        <v/>
      </c>
      <c r="K16" s="156" t="str">
        <f ca="1">IFERROR(IF(SyntheseCirco[[#This Row],[Fiches]]="","",IF(INDIRECT("'"&amp;$A16&amp;"'!$F$15")="","",INDIRECT("'"&amp;$A16&amp;"'!$F$15")&amp;"@ac-mayotte.fr")),"")</f>
        <v/>
      </c>
      <c r="L16" s="40" t="str">
        <f ca="1">IFERROR(IF(SyntheseCirco[[#This Row],[Fiches]]="","",IF(INDIRECT("'"&amp;$A16&amp;"'!L44")="OUI",INDIRECT("'"&amp;$A16&amp;"'!L44"),IF(INDIRECT("'"&amp;$A16&amp;"'!L44")="",INDIRECT("'"&amp;$A16&amp;"'!L44"),"NON"))),"")</f>
        <v/>
      </c>
      <c r="M16" s="41" t="str">
        <f ca="1">IFERROR(IF(SyntheseCirco[[#This Row],[Fiches]]="","",IF(INDIRECT("'"&amp;$A16&amp;"'!$L$44")="OUI",INDIRECT("'"&amp;$A16&amp;"'!$L$46"),"")),"")</f>
        <v/>
      </c>
      <c r="N16" s="120" t="str">
        <f ca="1">IFERROR(IF(SyntheseCirco[[#This Row],[Fiches]]="","",INDIRECT("'"&amp;$A16&amp;"'!$L$48")),"")</f>
        <v/>
      </c>
      <c r="O16" s="162" t="str">
        <f ca="1">IFERROR(IF(SyntheseCirco[[#This Row],[Fiches]]="","",IF(INDIRECT("'"&amp;$A16&amp;"'!$L$51")="","",INDIRECT("'"&amp;$A16&amp;"'!$L$51"))),"")</f>
        <v/>
      </c>
      <c r="P16" s="158" t="str">
        <f ca="1">IFERROR(IF(SyntheseCirco[[#This Row],[Fiches]]="","",IF(INDIRECT("'"&amp;$A16&amp;"'!M19")="Contr.  C1","OUI Obligatoire",IF(INDIRECT("'"&amp;$A16&amp;"'!M19")="Contr.  C3","OUI",IF(INDIRECT("'"&amp;$A16&amp;"'!M19")="Contr.  C5","OUI Obligatoire",IF(INDIRECT("'"&amp;$A16&amp;"'!M23")="T3","OUI",IF(INDIRECT("'"&amp;$A16&amp;"'!M23")="T1","A suivre",IF(INDIRECT("'"&amp;$A16&amp;"'!M23")="T2","OUI Obligatoire",IF(INDIRECT("'"&amp;$A16&amp;"'!M23")="T3","OUI Obligatoire",INDIRECT("'"&amp;$A16&amp;"'!L27"))))))))),"")</f>
        <v/>
      </c>
      <c r="Q16" s="162" t="str">
        <f ca="1">IFERROR(IF(SyntheseCirco[[#This Row],[Fiches]]="","",IF(INDIRECT("'"&amp;$A16&amp;"'!$F$36")="","",IF(INDIRECT("'"&amp;$A16&amp;"'!$F$36")="Autre",INDIRECT("'"&amp;$A16&amp;"'!$I$36"),INDIRECT("'"&amp;$A16&amp;"'!$F$36")))),"")</f>
        <v/>
      </c>
      <c r="R16" s="160" t="str">
        <f ca="1">IFERROR(IF(SyntheseCirco[[#This Row],[Fiches]]="","",IF(INDIRECT("'"&amp;$A16&amp;"'!$L$25")="","",(INDIRECT("'"&amp;$A16&amp;"'!$L$25")&amp;(INDIRECT("'"&amp;$A16&amp;"'!$M$25"))))),"")</f>
        <v/>
      </c>
      <c r="S16" s="161" t="str">
        <f ca="1">IFERROR(IF(SyntheseCirco[[#This Row],[Fiches]]="","",IF(INDIRECT("'"&amp;$A16&amp;"'!$J$26")="","",(INDIRECT("'"&amp;$A16&amp;"'!$J$25")&amp;" "&amp;(INDIRECT("'"&amp;$A16&amp;"'!$J$26"))))),"")</f>
        <v/>
      </c>
    </row>
    <row r="17" spans="1:19" s="2" customFormat="1" ht="22.05" customHeight="1" x14ac:dyDescent="0.3">
      <c r="A17" s="239" t="str">
        <f>IF(Aremplir!A9&gt;Aremplir!$E$6,"","Fiche "&amp;Aremplir!$A9)</f>
        <v>Fiche 9</v>
      </c>
      <c r="B17" s="154" t="str">
        <f ca="1">IFERROR(IF(SyntheseCirco[[#This Row],[Fiches]]="","",INDIRECT("'"&amp;A17&amp;"'!$L$5")),"")</f>
        <v/>
      </c>
      <c r="C17" s="155" t="str">
        <f ca="1">IFERROR(IF(SyntheseCirco[[#This Row],[Fiches]]="","",IF(INDIRECT("'"&amp;$A17&amp;"'!$E$6")="","",INDIRECT("'"&amp;$A17&amp;"'!$E$6"))),"")</f>
        <v/>
      </c>
      <c r="D17" s="155" t="str">
        <f ca="1">IFERROR(IF(SyntheseCirco[[#This Row],[Fiches]]="","",IF(INDIRECT("'"&amp;$A17&amp;"'!$H$6")="","",INDIRECT("'"&amp;$A17&amp;"'!$H$6"))),"")</f>
        <v/>
      </c>
      <c r="E17" s="156" t="str">
        <f ca="1">IFERROR(IF(SyntheseCirco[[#This Row],[Fiches]]="","",IF(INDIRECT("'"&amp;$A17&amp;"'!$C$18")="","",INDIRECT("'"&amp;$A17&amp;"'!$C$18"))),"")</f>
        <v/>
      </c>
      <c r="F17" s="157" t="str">
        <f ca="1">IFERROR(IF(SyntheseCirco[[#This Row],[Fiches]]="","",IF(INDIRECT("'"&amp;$A17&amp;"'!L23")="Contr",INDIRECT("'"&amp;$A17&amp;"'!M19"),IF(INDIRECT("'"&amp;$A17&amp;"'!L20")="PE",(INDIRECT("'"&amp;$A17&amp;"'!L23"))&amp;"   "&amp;(INDIRECT("'"&amp;$A17&amp;"'!L23")),IF(INDIRECT("'"&amp;$A17&amp;"'!L23")="IERM",(INDIRECT("'"&amp;$A17&amp;"'!L23"))&amp;"   "&amp;(INDIRECT("'"&amp;$A17&amp;"'!M23")),IF(INDIRECT("'"&amp;$A17&amp;"'!L23")="PES1","PES1",INDIRECT("'"&amp;$A17&amp;"'!L23")))))),"")</f>
        <v/>
      </c>
      <c r="G17" s="158" t="str">
        <f ca="1">IFERROR(IF(SyntheseCirco[[#This Row],[Fiches]]="","",IF(INDIRECT("'"&amp;$A17&amp;"'!$L$20")="","",INDIRECT("'"&amp;$A17&amp;"'!$L$20"))),"")</f>
        <v/>
      </c>
      <c r="H17" s="154" t="str">
        <f ca="1">IFERROR(IF(SyntheseCirco[[#This Row],[Fiches]]="","",IF(INDIRECT("'"&amp;$A17&amp;"'!$L$21")="","",INDIRECT("'"&amp;$A17&amp;"'!$L$21"))),"")</f>
        <v/>
      </c>
      <c r="I17" s="159" t="str">
        <f ca="1">IFERROR(IF(SyntheseCirco[[#This Row],[Fiches]]="","",IF(INDIRECT("'"&amp;$A17&amp;"'!$F$13")="","",INDIRECT("'"&amp;$A17&amp;"'!$F$13"))),"")</f>
        <v/>
      </c>
      <c r="J17" s="159" t="str">
        <f ca="1">IFERROR(IF(SyntheseCirco[[#This Row],[Fiches]]="","",IF(INDIRECT("'"&amp;$A17&amp;"'!$F$14")="","",INDIRECT("'"&amp;$A17&amp;"'!$F$14"))),"")</f>
        <v/>
      </c>
      <c r="K17" s="156" t="str">
        <f ca="1">IFERROR(IF(SyntheseCirco[[#This Row],[Fiches]]="","",IF(INDIRECT("'"&amp;$A17&amp;"'!$F$15")="","",INDIRECT("'"&amp;$A17&amp;"'!$F$15")&amp;"@ac-mayotte.fr")),"")</f>
        <v/>
      </c>
      <c r="L17" s="40" t="str">
        <f ca="1">IFERROR(IF(SyntheseCirco[[#This Row],[Fiches]]="","",IF(INDIRECT("'"&amp;$A17&amp;"'!L44")="OUI",INDIRECT("'"&amp;$A17&amp;"'!L44"),IF(INDIRECT("'"&amp;$A17&amp;"'!L44")="",INDIRECT("'"&amp;$A17&amp;"'!L44"),"NON"))),"")</f>
        <v/>
      </c>
      <c r="M17" s="41" t="str">
        <f ca="1">IFERROR(IF(SyntheseCirco[[#This Row],[Fiches]]="","",IF(INDIRECT("'"&amp;$A17&amp;"'!$L$44")="OUI",INDIRECT("'"&amp;$A17&amp;"'!$L$46"),"")),"")</f>
        <v/>
      </c>
      <c r="N17" s="120" t="str">
        <f ca="1">IFERROR(IF(SyntheseCirco[[#This Row],[Fiches]]="","",INDIRECT("'"&amp;$A17&amp;"'!$L$48")),"")</f>
        <v/>
      </c>
      <c r="O17" s="162" t="str">
        <f ca="1">IFERROR(IF(SyntheseCirco[[#This Row],[Fiches]]="","",IF(INDIRECT("'"&amp;$A17&amp;"'!$L$51")="","",INDIRECT("'"&amp;$A17&amp;"'!$L$51"))),"")</f>
        <v/>
      </c>
      <c r="P17" s="158" t="str">
        <f ca="1">IFERROR(IF(SyntheseCirco[[#This Row],[Fiches]]="","",IF(INDIRECT("'"&amp;$A17&amp;"'!M19")="Contr.  C1","OUI Obligatoire",IF(INDIRECT("'"&amp;$A17&amp;"'!M19")="Contr.  C3","OUI",IF(INDIRECT("'"&amp;$A17&amp;"'!M19")="Contr.  C5","OUI Obligatoire",IF(INDIRECT("'"&amp;$A17&amp;"'!M23")="T3","OUI",IF(INDIRECT("'"&amp;$A17&amp;"'!M23")="T1","A suivre",IF(INDIRECT("'"&amp;$A17&amp;"'!M23")="T2","OUI Obligatoire",IF(INDIRECT("'"&amp;$A17&amp;"'!M23")="T3","OUI Obligatoire",INDIRECT("'"&amp;$A17&amp;"'!L27"))))))))),"")</f>
        <v/>
      </c>
      <c r="Q17" s="162" t="str">
        <f ca="1">IFERROR(IF(SyntheseCirco[[#This Row],[Fiches]]="","",IF(INDIRECT("'"&amp;$A17&amp;"'!$F$36")="","",IF(INDIRECT("'"&amp;$A17&amp;"'!$F$36")="Autre",INDIRECT("'"&amp;$A17&amp;"'!$I$36"),INDIRECT("'"&amp;$A17&amp;"'!$F$36")))),"")</f>
        <v/>
      </c>
      <c r="R17" s="160" t="str">
        <f ca="1">IFERROR(IF(SyntheseCirco[[#This Row],[Fiches]]="","",IF(INDIRECT("'"&amp;$A17&amp;"'!$L$25")="","",(INDIRECT("'"&amp;$A17&amp;"'!$L$25")&amp;(INDIRECT("'"&amp;$A17&amp;"'!$M$25"))))),"")</f>
        <v/>
      </c>
      <c r="S17" s="161" t="str">
        <f ca="1">IFERROR(IF(SyntheseCirco[[#This Row],[Fiches]]="","",IF(INDIRECT("'"&amp;$A17&amp;"'!$J$26")="","",(INDIRECT("'"&amp;$A17&amp;"'!$J$25")&amp;" "&amp;(INDIRECT("'"&amp;$A17&amp;"'!$J$26"))))),"")</f>
        <v/>
      </c>
    </row>
    <row r="18" spans="1:19" s="2" customFormat="1" ht="22.05" customHeight="1" x14ac:dyDescent="0.3">
      <c r="A18" s="239" t="str">
        <f>IF(Aremplir!A12&gt;Aremplir!$E$6,"","Fiche "&amp;Aremplir!$A12)</f>
        <v>Fiche 12</v>
      </c>
      <c r="B18" s="154" t="str">
        <f ca="1">IFERROR(IF(SyntheseCirco[[#This Row],[Fiches]]="","",INDIRECT("'"&amp;A18&amp;"'!$L$5")),"")</f>
        <v/>
      </c>
      <c r="C18" s="155" t="str">
        <f ca="1">IFERROR(IF(SyntheseCirco[[#This Row],[Fiches]]="","",IF(INDIRECT("'"&amp;$A18&amp;"'!$E$6")="","",INDIRECT("'"&amp;$A18&amp;"'!$E$6"))),"")</f>
        <v/>
      </c>
      <c r="D18" s="155" t="str">
        <f ca="1">IFERROR(IF(SyntheseCirco[[#This Row],[Fiches]]="","",IF(INDIRECT("'"&amp;$A18&amp;"'!$H$6")="","",INDIRECT("'"&amp;$A18&amp;"'!$H$6"))),"")</f>
        <v/>
      </c>
      <c r="E18" s="156" t="str">
        <f ca="1">IFERROR(IF(SyntheseCirco[[#This Row],[Fiches]]="","",IF(INDIRECT("'"&amp;$A18&amp;"'!$C$18")="","",INDIRECT("'"&amp;$A18&amp;"'!$C$18"))),"")</f>
        <v/>
      </c>
      <c r="F18" s="157" t="str">
        <f ca="1">IFERROR(IF(SyntheseCirco[[#This Row],[Fiches]]="","",IF(INDIRECT("'"&amp;$A18&amp;"'!L23")="Contr",INDIRECT("'"&amp;$A18&amp;"'!M19"),IF(INDIRECT("'"&amp;$A18&amp;"'!L20")="PE",(INDIRECT("'"&amp;$A18&amp;"'!L23"))&amp;"   "&amp;(INDIRECT("'"&amp;$A18&amp;"'!L23")),IF(INDIRECT("'"&amp;$A18&amp;"'!L23")="IERM",(INDIRECT("'"&amp;$A18&amp;"'!L23"))&amp;"   "&amp;(INDIRECT("'"&amp;$A18&amp;"'!M23")),IF(INDIRECT("'"&amp;$A18&amp;"'!L23")="PES1","PES1",INDIRECT("'"&amp;$A18&amp;"'!L23")))))),"")</f>
        <v/>
      </c>
      <c r="G18" s="158" t="str">
        <f ca="1">IFERROR(IF(SyntheseCirco[[#This Row],[Fiches]]="","",IF(INDIRECT("'"&amp;$A18&amp;"'!$L$20")="","",INDIRECT("'"&amp;$A18&amp;"'!$L$20"))),"")</f>
        <v/>
      </c>
      <c r="H18" s="154" t="str">
        <f ca="1">IFERROR(IF(SyntheseCirco[[#This Row],[Fiches]]="","",IF(INDIRECT("'"&amp;$A18&amp;"'!$L$21")="","",INDIRECT("'"&amp;$A18&amp;"'!$L$21"))),"")</f>
        <v/>
      </c>
      <c r="I18" s="159" t="str">
        <f ca="1">IFERROR(IF(SyntheseCirco[[#This Row],[Fiches]]="","",IF(INDIRECT("'"&amp;$A18&amp;"'!$F$13")="","",INDIRECT("'"&amp;$A18&amp;"'!$F$13"))),"")</f>
        <v/>
      </c>
      <c r="J18" s="159" t="str">
        <f ca="1">IFERROR(IF(SyntheseCirco[[#This Row],[Fiches]]="","",IF(INDIRECT("'"&amp;$A18&amp;"'!$F$14")="","",INDIRECT("'"&amp;$A18&amp;"'!$F$14"))),"")</f>
        <v/>
      </c>
      <c r="K18" s="156" t="str">
        <f ca="1">IFERROR(IF(SyntheseCirco[[#This Row],[Fiches]]="","",IF(INDIRECT("'"&amp;$A18&amp;"'!$F$15")="","",INDIRECT("'"&amp;$A18&amp;"'!$F$15")&amp;"@ac-mayotte.fr")),"")</f>
        <v/>
      </c>
      <c r="L18" s="40" t="str">
        <f ca="1">IFERROR(IF(SyntheseCirco[[#This Row],[Fiches]]="","",IF(INDIRECT("'"&amp;$A18&amp;"'!L44")="OUI",INDIRECT("'"&amp;$A18&amp;"'!L44"),IF(INDIRECT("'"&amp;$A18&amp;"'!L44")="",INDIRECT("'"&amp;$A18&amp;"'!L44"),"NON"))),"")</f>
        <v/>
      </c>
      <c r="M18" s="41" t="str">
        <f ca="1">IFERROR(IF(SyntheseCirco[[#This Row],[Fiches]]="","",IF(INDIRECT("'"&amp;$A18&amp;"'!$L$44")="OUI",INDIRECT("'"&amp;$A18&amp;"'!$L$46"),"")),"")</f>
        <v/>
      </c>
      <c r="N18" s="120" t="str">
        <f ca="1">IFERROR(IF(SyntheseCirco[[#This Row],[Fiches]]="","",INDIRECT("'"&amp;$A18&amp;"'!$L$48")),"")</f>
        <v/>
      </c>
      <c r="O18" s="162" t="str">
        <f ca="1">IFERROR(IF(SyntheseCirco[[#This Row],[Fiches]]="","",IF(INDIRECT("'"&amp;$A18&amp;"'!$L$51")="","",INDIRECT("'"&amp;$A18&amp;"'!$L$51"))),"")</f>
        <v/>
      </c>
      <c r="P18" s="158" t="str">
        <f ca="1">IFERROR(IF(SyntheseCirco[[#This Row],[Fiches]]="","",IF(INDIRECT("'"&amp;$A18&amp;"'!M19")="Contr.  C1","OUI Obligatoire",IF(INDIRECT("'"&amp;$A18&amp;"'!M19")="Contr.  C3","OUI",IF(INDIRECT("'"&amp;$A18&amp;"'!M19")="Contr.  C5","OUI Obligatoire",IF(INDIRECT("'"&amp;$A18&amp;"'!M23")="T3","OUI",IF(INDIRECT("'"&amp;$A18&amp;"'!M23")="T1","A suivre",IF(INDIRECT("'"&amp;$A18&amp;"'!M23")="T2","OUI Obligatoire",IF(INDIRECT("'"&amp;$A18&amp;"'!M23")="T3","OUI Obligatoire",INDIRECT("'"&amp;$A18&amp;"'!L27"))))))))),"")</f>
        <v/>
      </c>
      <c r="Q18" s="162" t="str">
        <f ca="1">IFERROR(IF(SyntheseCirco[[#This Row],[Fiches]]="","",IF(INDIRECT("'"&amp;$A18&amp;"'!$F$36")="","",IF(INDIRECT("'"&amp;$A18&amp;"'!$F$36")="Autre",INDIRECT("'"&amp;$A18&amp;"'!$I$36"),INDIRECT("'"&amp;$A18&amp;"'!$F$36")))),"")</f>
        <v/>
      </c>
      <c r="R18" s="160" t="str">
        <f ca="1">IFERROR(IF(SyntheseCirco[[#This Row],[Fiches]]="","",IF(INDIRECT("'"&amp;$A18&amp;"'!$L$25")="","",(INDIRECT("'"&amp;$A18&amp;"'!$L$25")&amp;(INDIRECT("'"&amp;$A18&amp;"'!$M$25"))))),"")</f>
        <v/>
      </c>
      <c r="S18" s="161" t="str">
        <f ca="1">IFERROR(IF(SyntheseCirco[[#This Row],[Fiches]]="","",IF(INDIRECT("'"&amp;$A18&amp;"'!$J$26")="","",(INDIRECT("'"&amp;$A18&amp;"'!$J$25")&amp;" "&amp;(INDIRECT("'"&amp;$A18&amp;"'!$J$26"))))),"")</f>
        <v/>
      </c>
    </row>
    <row r="19" spans="1:19" s="2" customFormat="1" ht="22.05" customHeight="1" x14ac:dyDescent="0.3">
      <c r="A19" s="192" t="str">
        <f>IF(Aremplir!A13&gt;Aremplir!$E$6,"","Fiche "&amp;Aremplir!$A13)</f>
        <v>Fiche 13</v>
      </c>
      <c r="B19" s="162" t="str">
        <f ca="1">IFERROR(IF(SyntheseCirco[[#This Row],[Fiches]]="","",INDIRECT("'"&amp;A19&amp;"'!$L$5")),"")</f>
        <v/>
      </c>
      <c r="C19" s="163" t="str">
        <f ca="1">IFERROR(IF(SyntheseCirco[[#This Row],[Fiches]]="","",IF(INDIRECT("'"&amp;$A19&amp;"'!$E$6")="","",INDIRECT("'"&amp;$A19&amp;"'!$E$6"))),"")</f>
        <v/>
      </c>
      <c r="D19" s="163" t="str">
        <f ca="1">IFERROR(IF(SyntheseCirco[[#This Row],[Fiches]]="","",IF(INDIRECT("'"&amp;$A19&amp;"'!$H$6")="","",INDIRECT("'"&amp;$A19&amp;"'!$H$6"))),"")</f>
        <v/>
      </c>
      <c r="E19" s="164" t="str">
        <f ca="1">IFERROR(IF(SyntheseCirco[[#This Row],[Fiches]]="","",IF(INDIRECT("'"&amp;$A19&amp;"'!$C$18")="","",INDIRECT("'"&amp;$A19&amp;"'!$C$18"))),"")</f>
        <v/>
      </c>
      <c r="F19" s="165" t="str">
        <f ca="1">IFERROR(IF(SyntheseCirco[[#This Row],[Fiches]]="","",IF(INDIRECT("'"&amp;$A19&amp;"'!L23")="Contr",INDIRECT("'"&amp;$A19&amp;"'!M19"),IF(INDIRECT("'"&amp;$A19&amp;"'!L20")="PE",(INDIRECT("'"&amp;$A19&amp;"'!L23"))&amp;"   "&amp;(INDIRECT("'"&amp;$A19&amp;"'!L23")),IF(INDIRECT("'"&amp;$A19&amp;"'!L23")="IERM",(INDIRECT("'"&amp;$A19&amp;"'!L23"))&amp;"   "&amp;(INDIRECT("'"&amp;$A19&amp;"'!M23")),IF(INDIRECT("'"&amp;$A19&amp;"'!L23")="PES1","PES1",INDIRECT("'"&amp;$A19&amp;"'!L23")))))),"")</f>
        <v/>
      </c>
      <c r="G19" s="137" t="str">
        <f ca="1">IFERROR(IF(SyntheseCirco[[#This Row],[Fiches]]="","",IF(INDIRECT("'"&amp;$A19&amp;"'!$L$20")="","",INDIRECT("'"&amp;$A19&amp;"'!$L$20"))),"")</f>
        <v/>
      </c>
      <c r="H19" s="162" t="str">
        <f ca="1">IFERROR(IF(SyntheseCirco[[#This Row],[Fiches]]="","",IF(INDIRECT("'"&amp;$A19&amp;"'!$L$21")="","",INDIRECT("'"&amp;$A19&amp;"'!$L$21"))),"")</f>
        <v/>
      </c>
      <c r="I19" s="166" t="str">
        <f ca="1">IFERROR(IF(SyntheseCirco[[#This Row],[Fiches]]="","",IF(INDIRECT("'"&amp;$A19&amp;"'!$F$13")="","",INDIRECT("'"&amp;$A19&amp;"'!$F$13"))),"")</f>
        <v/>
      </c>
      <c r="J19" s="167" t="str">
        <f ca="1">IFERROR(IF(SyntheseCirco[[#This Row],[Fiches]]="","",IF(INDIRECT("'"&amp;$A19&amp;"'!$F$14")="","",INDIRECT("'"&amp;$A19&amp;"'!$F$14"))),"")</f>
        <v/>
      </c>
      <c r="K19" s="156" t="str">
        <f ca="1">IFERROR(IF(SyntheseCirco[[#This Row],[Fiches]]="","",IF(INDIRECT("'"&amp;$A19&amp;"'!$F$15")="","",INDIRECT("'"&amp;$A19&amp;"'!$F$15")&amp;"@ac-mayotte.fr")),"")</f>
        <v/>
      </c>
      <c r="L19" s="137" t="str">
        <f ca="1">IFERROR(IF(SyntheseCirco[[#This Row],[Fiches]]="","",IF(INDIRECT("'"&amp;$A19&amp;"'!L44")="OUI",INDIRECT("'"&amp;$A19&amp;"'!L44"),IF(INDIRECT("'"&amp;$A19&amp;"'!L44")="",INDIRECT("'"&amp;$A19&amp;"'!L44"),"NON"))),"")</f>
        <v/>
      </c>
      <c r="M19" s="162" t="str">
        <f ca="1">IFERROR(IF(SyntheseCirco[[#This Row],[Fiches]]="","",IF(INDIRECT("'"&amp;$A19&amp;"'!$L$44")="OUI",INDIRECT("'"&amp;$A19&amp;"'!$L$46"),"")),"")</f>
        <v/>
      </c>
      <c r="N19" s="186" t="str">
        <f ca="1">IFERROR(IF(SyntheseCirco[[#This Row],[Fiches]]="","",INDIRECT("'"&amp;$A19&amp;"'!$L$48")),"")</f>
        <v/>
      </c>
      <c r="O19" s="162" t="str">
        <f ca="1">IFERROR(IF(SyntheseCirco[[#This Row],[Fiches]]="","",IF(INDIRECT("'"&amp;$A19&amp;"'!$L$51")="","",INDIRECT("'"&amp;$A19&amp;"'!$L$51"))),"")</f>
        <v/>
      </c>
      <c r="P19" s="137" t="str">
        <f ca="1">IFERROR(IF(SyntheseCirco[[#This Row],[Fiches]]="","",IF(INDIRECT("'"&amp;$A19&amp;"'!M19")="Contr.  C1","OUI Obligatoire",IF(INDIRECT("'"&amp;$A19&amp;"'!M19")="Contr.  C3","OUI",IF(INDIRECT("'"&amp;$A19&amp;"'!M19")="Contr.  C5","OUI Obligatoire",IF(INDIRECT("'"&amp;$A19&amp;"'!M23")="T3","OUI",IF(INDIRECT("'"&amp;$A19&amp;"'!M23")="T1","A suivre",IF(INDIRECT("'"&amp;$A19&amp;"'!M23")="T2","OUI Obligatoire",IF(INDIRECT("'"&amp;$A19&amp;"'!M23")="T3","OUI Obligatoire",INDIRECT("'"&amp;$A19&amp;"'!L27"))))))))),"")</f>
        <v/>
      </c>
      <c r="Q19" s="162" t="str">
        <f ca="1">IFERROR(IF(SyntheseCirco[[#This Row],[Fiches]]="","",IF(INDIRECT("'"&amp;$A19&amp;"'!$F$36")="","",IF(INDIRECT("'"&amp;$A19&amp;"'!$F$36")="Autre",INDIRECT("'"&amp;$A19&amp;"'!$I$36"),INDIRECT("'"&amp;$A19&amp;"'!$F$36")))),"")</f>
        <v/>
      </c>
      <c r="R19" s="168" t="str">
        <f ca="1">IFERROR(IF(SyntheseCirco[[#This Row],[Fiches]]="","",IF(INDIRECT("'"&amp;$A19&amp;"'!$L$25")="","",(INDIRECT("'"&amp;$A19&amp;"'!$L$25")&amp;(INDIRECT("'"&amp;$A19&amp;"'!$M$25"))))),"")</f>
        <v/>
      </c>
      <c r="S19" s="169" t="str">
        <f ca="1">IFERROR(IF(SyntheseCirco[[#This Row],[Fiches]]="","",IF(INDIRECT("'"&amp;$A19&amp;"'!$J$26")="","",(INDIRECT("'"&amp;$A19&amp;"'!$J$25")&amp;" "&amp;(INDIRECT("'"&amp;$A19&amp;"'!$J$26"))))),"")</f>
        <v/>
      </c>
    </row>
    <row r="20" spans="1:19" s="2" customFormat="1" ht="22.05" customHeight="1" x14ac:dyDescent="0.3">
      <c r="A20" s="192" t="str">
        <f>IF(Aremplir!A14&gt;Aremplir!$E$6,"","Fiche "&amp;Aremplir!$A14)</f>
        <v>Fiche 14</v>
      </c>
      <c r="B20" s="162" t="str">
        <f ca="1">IFERROR(IF(SyntheseCirco[[#This Row],[Fiches]]="","",INDIRECT("'"&amp;A20&amp;"'!$L$5")),"")</f>
        <v/>
      </c>
      <c r="C20" s="163" t="str">
        <f ca="1">IFERROR(IF(SyntheseCirco[[#This Row],[Fiches]]="","",IF(INDIRECT("'"&amp;$A20&amp;"'!$E$6")="","",INDIRECT("'"&amp;$A20&amp;"'!$E$6"))),"")</f>
        <v/>
      </c>
      <c r="D20" s="163" t="str">
        <f ca="1">IFERROR(IF(SyntheseCirco[[#This Row],[Fiches]]="","",IF(INDIRECT("'"&amp;$A20&amp;"'!$H$6")="","",INDIRECT("'"&amp;$A20&amp;"'!$H$6"))),"")</f>
        <v/>
      </c>
      <c r="E20" s="164" t="str">
        <f ca="1">IFERROR(IF(SyntheseCirco[[#This Row],[Fiches]]="","",IF(INDIRECT("'"&amp;$A20&amp;"'!$C$18")="","",INDIRECT("'"&amp;$A20&amp;"'!$C$18"))),"")</f>
        <v/>
      </c>
      <c r="F20" s="165" t="str">
        <f ca="1">IFERROR(IF(SyntheseCirco[[#This Row],[Fiches]]="","",IF(INDIRECT("'"&amp;$A20&amp;"'!L23")="Contr",INDIRECT("'"&amp;$A20&amp;"'!M19"),IF(INDIRECT("'"&amp;$A20&amp;"'!L20")="PE",(INDIRECT("'"&amp;$A20&amp;"'!L23"))&amp;"   "&amp;(INDIRECT("'"&amp;$A20&amp;"'!L23")),IF(INDIRECT("'"&amp;$A20&amp;"'!L23")="IERM",(INDIRECT("'"&amp;$A20&amp;"'!L23"))&amp;"   "&amp;(INDIRECT("'"&amp;$A20&amp;"'!M23")),IF(INDIRECT("'"&amp;$A20&amp;"'!L23")="PES1","PES1",INDIRECT("'"&amp;$A20&amp;"'!L23")))))),"")</f>
        <v/>
      </c>
      <c r="G20" s="137" t="str">
        <f ca="1">IFERROR(IF(SyntheseCirco[[#This Row],[Fiches]]="","",IF(INDIRECT("'"&amp;$A20&amp;"'!$L$20")="","",INDIRECT("'"&amp;$A20&amp;"'!$L$20"))),"")</f>
        <v/>
      </c>
      <c r="H20" s="162" t="str">
        <f ca="1">IFERROR(IF(SyntheseCirco[[#This Row],[Fiches]]="","",IF(INDIRECT("'"&amp;$A20&amp;"'!$L$21")="","",INDIRECT("'"&amp;$A20&amp;"'!$L$21"))),"")</f>
        <v/>
      </c>
      <c r="I20" s="167" t="str">
        <f ca="1">IFERROR(IF(SyntheseCirco[[#This Row],[Fiches]]="","",IF(INDIRECT("'"&amp;$A20&amp;"'!$F$13")="","",INDIRECT("'"&amp;$A20&amp;"'!$F$13"))),"")</f>
        <v/>
      </c>
      <c r="J20" s="167" t="str">
        <f ca="1">IFERROR(IF(SyntheseCirco[[#This Row],[Fiches]]="","",IF(INDIRECT("'"&amp;$A20&amp;"'!$F$14")="","",INDIRECT("'"&amp;$A20&amp;"'!$F$14"))),"")</f>
        <v/>
      </c>
      <c r="K20" s="156" t="str">
        <f ca="1">IFERROR(IF(SyntheseCirco[[#This Row],[Fiches]]="","",IF(INDIRECT("'"&amp;$A20&amp;"'!$F$15")="","",INDIRECT("'"&amp;$A20&amp;"'!$F$15")&amp;"@ac-mayotte.fr")),"")</f>
        <v/>
      </c>
      <c r="L20" s="137" t="str">
        <f ca="1">IFERROR(IF(SyntheseCirco[[#This Row],[Fiches]]="","",IF(INDIRECT("'"&amp;$A20&amp;"'!L44")="OUI",INDIRECT("'"&amp;$A20&amp;"'!L44"),IF(INDIRECT("'"&amp;$A20&amp;"'!L44")="",INDIRECT("'"&amp;$A20&amp;"'!L44"),"NON"))),"")</f>
        <v/>
      </c>
      <c r="M20" s="162" t="str">
        <f ca="1">IFERROR(IF(SyntheseCirco[[#This Row],[Fiches]]="","",IF(INDIRECT("'"&amp;$A20&amp;"'!$L$44")="OUI",INDIRECT("'"&amp;$A20&amp;"'!$L$46"),"")),"")</f>
        <v/>
      </c>
      <c r="N20" s="186" t="str">
        <f ca="1">IFERROR(IF(SyntheseCirco[[#This Row],[Fiches]]="","",INDIRECT("'"&amp;$A20&amp;"'!$L$48")),"")</f>
        <v/>
      </c>
      <c r="O20" s="162" t="str">
        <f ca="1">IFERROR(IF(SyntheseCirco[[#This Row],[Fiches]]="","",IF(INDIRECT("'"&amp;$A20&amp;"'!$L$51")="","",INDIRECT("'"&amp;$A20&amp;"'!$L$51"))),"")</f>
        <v/>
      </c>
      <c r="P20" s="137" t="str">
        <f ca="1">IFERROR(IF(SyntheseCirco[[#This Row],[Fiches]]="","",IF(INDIRECT("'"&amp;$A20&amp;"'!M19")="Contr.  C1","OUI Obligatoire",IF(INDIRECT("'"&amp;$A20&amp;"'!M19")="Contr.  C3","OUI",IF(INDIRECT("'"&amp;$A20&amp;"'!M19")="Contr.  C5","OUI Obligatoire",IF(INDIRECT("'"&amp;$A20&amp;"'!M23")="T3","OUI",IF(INDIRECT("'"&amp;$A20&amp;"'!M23")="T1","A suivre",IF(INDIRECT("'"&amp;$A20&amp;"'!M23")="T2","OUI Obligatoire",IF(INDIRECT("'"&amp;$A20&amp;"'!M23")="T3","OUI Obligatoire",INDIRECT("'"&amp;$A20&amp;"'!L27"))))))))),"")</f>
        <v/>
      </c>
      <c r="Q20" s="162" t="str">
        <f ca="1">IFERROR(IF(SyntheseCirco[[#This Row],[Fiches]]="","",IF(INDIRECT("'"&amp;$A20&amp;"'!$F$36")="","",IF(INDIRECT("'"&amp;$A20&amp;"'!$F$36")="Autre",INDIRECT("'"&amp;$A20&amp;"'!$I$36"),INDIRECT("'"&amp;$A20&amp;"'!$F$36")))),"")</f>
        <v/>
      </c>
      <c r="R20" s="168" t="str">
        <f ca="1">IFERROR(IF(SyntheseCirco[[#This Row],[Fiches]]="","",IF(INDIRECT("'"&amp;$A20&amp;"'!$L$25")="","",(INDIRECT("'"&amp;$A20&amp;"'!$L$25")&amp;(INDIRECT("'"&amp;$A20&amp;"'!$M$25"))))),"")</f>
        <v/>
      </c>
      <c r="S20" s="169" t="str">
        <f ca="1">IFERROR(IF(SyntheseCirco[[#This Row],[Fiches]]="","",IF(INDIRECT("'"&amp;$A20&amp;"'!$J$26")="","",(INDIRECT("'"&amp;$A20&amp;"'!$J$25")&amp;" "&amp;(INDIRECT("'"&amp;$A20&amp;"'!$J$26"))))),"")</f>
        <v/>
      </c>
    </row>
    <row r="21" spans="1:19" s="2" customFormat="1" ht="22.05" customHeight="1" x14ac:dyDescent="0.3">
      <c r="A21" s="192" t="str">
        <f>IF(Aremplir!A15&gt;Aremplir!$E$6,"","Fiche "&amp;Aremplir!$A15)</f>
        <v>Fiche 15</v>
      </c>
      <c r="B21" s="162" t="str">
        <f ca="1">IFERROR(IF(SyntheseCirco[[#This Row],[Fiches]]="","",INDIRECT("'"&amp;A21&amp;"'!$L$5")),"")</f>
        <v/>
      </c>
      <c r="C21" s="163" t="str">
        <f ca="1">IFERROR(IF(SyntheseCirco[[#This Row],[Fiches]]="","",IF(INDIRECT("'"&amp;$A21&amp;"'!$E$6")="","",INDIRECT("'"&amp;$A21&amp;"'!$E$6"))),"")</f>
        <v/>
      </c>
      <c r="D21" s="163" t="str">
        <f ca="1">IFERROR(IF(SyntheseCirco[[#This Row],[Fiches]]="","",IF(INDIRECT("'"&amp;$A21&amp;"'!$H$6")="","",INDIRECT("'"&amp;$A21&amp;"'!$H$6"))),"")</f>
        <v/>
      </c>
      <c r="E21" s="164" t="str">
        <f ca="1">IFERROR(IF(SyntheseCirco[[#This Row],[Fiches]]="","",IF(INDIRECT("'"&amp;$A21&amp;"'!$C$18")="","",INDIRECT("'"&amp;$A21&amp;"'!$C$18"))),"")</f>
        <v/>
      </c>
      <c r="F21" s="165" t="str">
        <f ca="1">IFERROR(IF(SyntheseCirco[[#This Row],[Fiches]]="","",IF(INDIRECT("'"&amp;$A21&amp;"'!L23")="Contr",INDIRECT("'"&amp;$A21&amp;"'!M19"),IF(INDIRECT("'"&amp;$A21&amp;"'!L20")="PE",(INDIRECT("'"&amp;$A21&amp;"'!L23"))&amp;"   "&amp;(INDIRECT("'"&amp;$A21&amp;"'!L23")),IF(INDIRECT("'"&amp;$A21&amp;"'!L23")="IERM",(INDIRECT("'"&amp;$A21&amp;"'!L23"))&amp;"   "&amp;(INDIRECT("'"&amp;$A21&amp;"'!M23")),IF(INDIRECT("'"&amp;$A21&amp;"'!L23")="PES1","PES1",INDIRECT("'"&amp;$A21&amp;"'!L23")))))),"")</f>
        <v/>
      </c>
      <c r="G21" s="137" t="str">
        <f ca="1">IFERROR(IF(SyntheseCirco[[#This Row],[Fiches]]="","",IF(INDIRECT("'"&amp;$A21&amp;"'!$L$20")="","",INDIRECT("'"&amp;$A21&amp;"'!$L$20"))),"")</f>
        <v/>
      </c>
      <c r="H21" s="162" t="str">
        <f ca="1">IFERROR(IF(SyntheseCirco[[#This Row],[Fiches]]="","",IF(INDIRECT("'"&amp;$A21&amp;"'!$L$21")="","",INDIRECT("'"&amp;$A21&amp;"'!$L$21"))),"")</f>
        <v/>
      </c>
      <c r="I21" s="167" t="str">
        <f ca="1">IFERROR(IF(SyntheseCirco[[#This Row],[Fiches]]="","",IF(INDIRECT("'"&amp;$A21&amp;"'!$F$13")="","",INDIRECT("'"&amp;$A21&amp;"'!$F$13"))),"")</f>
        <v/>
      </c>
      <c r="J21" s="167" t="str">
        <f ca="1">IFERROR(IF(SyntheseCirco[[#This Row],[Fiches]]="","",IF(INDIRECT("'"&amp;$A21&amp;"'!$F$14")="","",INDIRECT("'"&amp;$A21&amp;"'!$F$14"))),"")</f>
        <v/>
      </c>
      <c r="K21" s="156" t="str">
        <f ca="1">IFERROR(IF(SyntheseCirco[[#This Row],[Fiches]]="","",IF(INDIRECT("'"&amp;$A21&amp;"'!$F$15")="","",INDIRECT("'"&amp;$A21&amp;"'!$F$15")&amp;"@ac-mayotte.fr")),"")</f>
        <v/>
      </c>
      <c r="L21" s="137" t="str">
        <f ca="1">IFERROR(IF(SyntheseCirco[[#This Row],[Fiches]]="","",IF(INDIRECT("'"&amp;$A21&amp;"'!L44")="OUI",INDIRECT("'"&amp;$A21&amp;"'!L44"),IF(INDIRECT("'"&amp;$A21&amp;"'!L44")="",INDIRECT("'"&amp;$A21&amp;"'!L44"),"NON"))),"")</f>
        <v/>
      </c>
      <c r="M21" s="162" t="str">
        <f ca="1">IFERROR(IF(SyntheseCirco[[#This Row],[Fiches]]="","",IF(INDIRECT("'"&amp;$A21&amp;"'!$L$44")="OUI",INDIRECT("'"&amp;$A21&amp;"'!$L$46"),"")),"")</f>
        <v/>
      </c>
      <c r="N21" s="186" t="str">
        <f ca="1">IFERROR(IF(SyntheseCirco[[#This Row],[Fiches]]="","",INDIRECT("'"&amp;$A21&amp;"'!$L$48")),"")</f>
        <v/>
      </c>
      <c r="O21" s="162" t="str">
        <f ca="1">IFERROR(IF(SyntheseCirco[[#This Row],[Fiches]]="","",IF(INDIRECT("'"&amp;$A21&amp;"'!$L$51")="","",INDIRECT("'"&amp;$A21&amp;"'!$L$51"))),"")</f>
        <v/>
      </c>
      <c r="P21" s="137" t="str">
        <f ca="1">IFERROR(IF(SyntheseCirco[[#This Row],[Fiches]]="","",IF(INDIRECT("'"&amp;$A21&amp;"'!M19")="Contr.  C1","OUI Obligatoire",IF(INDIRECT("'"&amp;$A21&amp;"'!M19")="Contr.  C3","OUI",IF(INDIRECT("'"&amp;$A21&amp;"'!M19")="Contr.  C5","OUI Obligatoire",IF(INDIRECT("'"&amp;$A21&amp;"'!M23")="T3","OUI",IF(INDIRECT("'"&amp;$A21&amp;"'!M23")="T1","A suivre",IF(INDIRECT("'"&amp;$A21&amp;"'!M23")="T2","OUI Obligatoire",IF(INDIRECT("'"&amp;$A21&amp;"'!M23")="T3","OUI Obligatoire",INDIRECT("'"&amp;$A21&amp;"'!L27"))))))))),"")</f>
        <v/>
      </c>
      <c r="Q21" s="162" t="str">
        <f ca="1">IFERROR(IF(SyntheseCirco[[#This Row],[Fiches]]="","",IF(INDIRECT("'"&amp;$A21&amp;"'!$F$36")="","",IF(INDIRECT("'"&amp;$A21&amp;"'!$F$36")="Autre",INDIRECT("'"&amp;$A21&amp;"'!$I$36"),INDIRECT("'"&amp;$A21&amp;"'!$F$36")))),"")</f>
        <v/>
      </c>
      <c r="R21" s="168" t="str">
        <f ca="1">IFERROR(IF(SyntheseCirco[[#This Row],[Fiches]]="","",IF(INDIRECT("'"&amp;$A21&amp;"'!$L$25")="","",(INDIRECT("'"&amp;$A21&amp;"'!$L$25")&amp;(INDIRECT("'"&amp;$A21&amp;"'!$M$25"))))),"")</f>
        <v/>
      </c>
      <c r="S21" s="169" t="str">
        <f ca="1">IFERROR(IF(SyntheseCirco[[#This Row],[Fiches]]="","",IF(INDIRECT("'"&amp;$A21&amp;"'!$J$26")="","",(INDIRECT("'"&amp;$A21&amp;"'!$J$25")&amp;" "&amp;(INDIRECT("'"&amp;$A21&amp;"'!$J$26"))))),"")</f>
        <v/>
      </c>
    </row>
    <row r="22" spans="1:19" s="2" customFormat="1" ht="22.05" customHeight="1" x14ac:dyDescent="0.3">
      <c r="A22" s="192" t="str">
        <f>IF(Aremplir!A16&gt;Aremplir!$E$6,"","Fiche "&amp;Aremplir!$A16)</f>
        <v>Fiche 16</v>
      </c>
      <c r="B22" s="162" t="str">
        <f ca="1">IFERROR(IF(SyntheseCirco[[#This Row],[Fiches]]="","",INDIRECT("'"&amp;A22&amp;"'!$L$5")),"")</f>
        <v/>
      </c>
      <c r="C22" s="163" t="str">
        <f ca="1">IFERROR(IF(SyntheseCirco[[#This Row],[Fiches]]="","",IF(INDIRECT("'"&amp;$A22&amp;"'!$E$6")="","",INDIRECT("'"&amp;$A22&amp;"'!$E$6"))),"")</f>
        <v/>
      </c>
      <c r="D22" s="163" t="str">
        <f ca="1">IFERROR(IF(SyntheseCirco[[#This Row],[Fiches]]="","",IF(INDIRECT("'"&amp;$A22&amp;"'!$H$6")="","",INDIRECT("'"&amp;$A22&amp;"'!$H$6"))),"")</f>
        <v/>
      </c>
      <c r="E22" s="164" t="str">
        <f ca="1">IFERROR(IF(SyntheseCirco[[#This Row],[Fiches]]="","",IF(INDIRECT("'"&amp;$A22&amp;"'!$C$18")="","",INDIRECT("'"&amp;$A22&amp;"'!$C$18"))),"")</f>
        <v/>
      </c>
      <c r="F22" s="165" t="str">
        <f ca="1">IFERROR(IF(SyntheseCirco[[#This Row],[Fiches]]="","",IF(INDIRECT("'"&amp;$A22&amp;"'!L23")="Contr",INDIRECT("'"&amp;$A22&amp;"'!M19"),IF(INDIRECT("'"&amp;$A22&amp;"'!L20")="PE",(INDIRECT("'"&amp;$A22&amp;"'!L23"))&amp;"   "&amp;(INDIRECT("'"&amp;$A22&amp;"'!L23")),IF(INDIRECT("'"&amp;$A22&amp;"'!L23")="IERM",(INDIRECT("'"&amp;$A22&amp;"'!L23"))&amp;"   "&amp;(INDIRECT("'"&amp;$A22&amp;"'!M23")),IF(INDIRECT("'"&amp;$A22&amp;"'!L23")="PES1","PES1",INDIRECT("'"&amp;$A22&amp;"'!L23")))))),"")</f>
        <v/>
      </c>
      <c r="G22" s="137" t="str">
        <f ca="1">IFERROR(IF(SyntheseCirco[[#This Row],[Fiches]]="","",IF(INDIRECT("'"&amp;$A22&amp;"'!$L$20")="","",INDIRECT("'"&amp;$A22&amp;"'!$L$20"))),"")</f>
        <v/>
      </c>
      <c r="H22" s="162" t="str">
        <f ca="1">IFERROR(IF(SyntheseCirco[[#This Row],[Fiches]]="","",IF(INDIRECT("'"&amp;$A22&amp;"'!$L$21")="","",INDIRECT("'"&amp;$A22&amp;"'!$L$21"))),"")</f>
        <v/>
      </c>
      <c r="I22" s="167" t="str">
        <f ca="1">IFERROR(IF(SyntheseCirco[[#This Row],[Fiches]]="","",IF(INDIRECT("'"&amp;$A22&amp;"'!$F$13")="","",INDIRECT("'"&amp;$A22&amp;"'!$F$13"))),"")</f>
        <v/>
      </c>
      <c r="J22" s="167" t="str">
        <f ca="1">IFERROR(IF(SyntheseCirco[[#This Row],[Fiches]]="","",IF(INDIRECT("'"&amp;$A22&amp;"'!$F$14")="","",INDIRECT("'"&amp;$A22&amp;"'!$F$14"))),"")</f>
        <v/>
      </c>
      <c r="K22" s="156" t="str">
        <f ca="1">IFERROR(IF(SyntheseCirco[[#This Row],[Fiches]]="","",IF(INDIRECT("'"&amp;$A22&amp;"'!$F$15")="","",INDIRECT("'"&amp;$A22&amp;"'!$F$15")&amp;"@ac-mayotte.fr")),"")</f>
        <v/>
      </c>
      <c r="L22" s="137" t="str">
        <f ca="1">IFERROR(IF(SyntheseCirco[[#This Row],[Fiches]]="","",IF(INDIRECT("'"&amp;$A22&amp;"'!L44")="OUI",INDIRECT("'"&amp;$A22&amp;"'!L44"),IF(INDIRECT("'"&amp;$A22&amp;"'!L44")="",INDIRECT("'"&amp;$A22&amp;"'!L44"),"NON"))),"")</f>
        <v/>
      </c>
      <c r="M22" s="162" t="str">
        <f ca="1">IFERROR(IF(SyntheseCirco[[#This Row],[Fiches]]="","",IF(INDIRECT("'"&amp;$A22&amp;"'!$L$44")="OUI",INDIRECT("'"&amp;$A22&amp;"'!$L$46"),"")),"")</f>
        <v/>
      </c>
      <c r="N22" s="186" t="str">
        <f ca="1">IFERROR(IF(SyntheseCirco[[#This Row],[Fiches]]="","",INDIRECT("'"&amp;$A22&amp;"'!$L$48")),"")</f>
        <v/>
      </c>
      <c r="O22" s="162" t="str">
        <f ca="1">IFERROR(IF(SyntheseCirco[[#This Row],[Fiches]]="","",IF(INDIRECT("'"&amp;$A22&amp;"'!$L$51")="","",INDIRECT("'"&amp;$A22&amp;"'!$L$51"))),"")</f>
        <v/>
      </c>
      <c r="P22" s="137" t="str">
        <f ca="1">IFERROR(IF(SyntheseCirco[[#This Row],[Fiches]]="","",IF(INDIRECT("'"&amp;$A22&amp;"'!M19")="Contr.  C1","OUI Obligatoire",IF(INDIRECT("'"&amp;$A22&amp;"'!M19")="Contr.  C3","OUI",IF(INDIRECT("'"&amp;$A22&amp;"'!M19")="Contr.  C5","OUI Obligatoire",IF(INDIRECT("'"&amp;$A22&amp;"'!M23")="T3","OUI",IF(INDIRECT("'"&amp;$A22&amp;"'!M23")="T1","A suivre",IF(INDIRECT("'"&amp;$A22&amp;"'!M23")="T2","OUI Obligatoire",IF(INDIRECT("'"&amp;$A22&amp;"'!M23")="T3","OUI Obligatoire",INDIRECT("'"&amp;$A22&amp;"'!L27"))))))))),"")</f>
        <v/>
      </c>
      <c r="Q22" s="162" t="str">
        <f ca="1">IFERROR(IF(SyntheseCirco[[#This Row],[Fiches]]="","",IF(INDIRECT("'"&amp;$A22&amp;"'!$F$36")="","",IF(INDIRECT("'"&amp;$A22&amp;"'!$F$36")="Autre",INDIRECT("'"&amp;$A22&amp;"'!$I$36"),INDIRECT("'"&amp;$A22&amp;"'!$F$36")))),"")</f>
        <v/>
      </c>
      <c r="R22" s="168" t="str">
        <f ca="1">IFERROR(IF(SyntheseCirco[[#This Row],[Fiches]]="","",IF(INDIRECT("'"&amp;$A22&amp;"'!$L$25")="","",(INDIRECT("'"&amp;$A22&amp;"'!$L$25")&amp;(INDIRECT("'"&amp;$A22&amp;"'!$M$25"))))),"")</f>
        <v/>
      </c>
      <c r="S22" s="169" t="str">
        <f ca="1">IFERROR(IF(SyntheseCirco[[#This Row],[Fiches]]="","",IF(INDIRECT("'"&amp;$A22&amp;"'!$J$26")="","",(INDIRECT("'"&amp;$A22&amp;"'!$J$25")&amp;" "&amp;(INDIRECT("'"&amp;$A22&amp;"'!$J$26"))))),"")</f>
        <v/>
      </c>
    </row>
    <row r="23" spans="1:19" ht="22.05" customHeight="1" x14ac:dyDescent="0.3">
      <c r="A23" s="192" t="str">
        <f>IF(Aremplir!A17&gt;Aremplir!$E$6,"","Fiche "&amp;Aremplir!$A17)</f>
        <v>Fiche 17</v>
      </c>
      <c r="B23" s="162" t="str">
        <f ca="1">IFERROR(IF(SyntheseCirco[[#This Row],[Fiches]]="","",INDIRECT("'"&amp;A23&amp;"'!$L$5")),"")</f>
        <v/>
      </c>
      <c r="C23" s="163" t="str">
        <f ca="1">IFERROR(IF(SyntheseCirco[[#This Row],[Fiches]]="","",IF(INDIRECT("'"&amp;$A23&amp;"'!$E$6")="","",INDIRECT("'"&amp;$A23&amp;"'!$E$6"))),"")</f>
        <v/>
      </c>
      <c r="D23" s="163" t="str">
        <f ca="1">IFERROR(IF(SyntheseCirco[[#This Row],[Fiches]]="","",IF(INDIRECT("'"&amp;$A23&amp;"'!$H$6")="","",INDIRECT("'"&amp;$A23&amp;"'!$H$6"))),"")</f>
        <v/>
      </c>
      <c r="E23" s="164" t="str">
        <f ca="1">IFERROR(IF(SyntheseCirco[[#This Row],[Fiches]]="","",IF(INDIRECT("'"&amp;$A23&amp;"'!$C$18")="","",INDIRECT("'"&amp;$A23&amp;"'!$C$18"))),"")</f>
        <v/>
      </c>
      <c r="F23" s="165" t="str">
        <f ca="1">IFERROR(IF(SyntheseCirco[[#This Row],[Fiches]]="","",IF(INDIRECT("'"&amp;$A23&amp;"'!L23")="Contr",INDIRECT("'"&amp;$A23&amp;"'!M19"),IF(INDIRECT("'"&amp;$A23&amp;"'!L20")="PE",(INDIRECT("'"&amp;$A23&amp;"'!L23"))&amp;"   "&amp;(INDIRECT("'"&amp;$A23&amp;"'!L23")),IF(INDIRECT("'"&amp;$A23&amp;"'!L23")="IERM",(INDIRECT("'"&amp;$A23&amp;"'!L23"))&amp;"   "&amp;(INDIRECT("'"&amp;$A23&amp;"'!M23")),IF(INDIRECT("'"&amp;$A23&amp;"'!L23")="PES1","PES1",INDIRECT("'"&amp;$A23&amp;"'!L23")))))),"")</f>
        <v/>
      </c>
      <c r="G23" s="137" t="str">
        <f ca="1">IFERROR(IF(SyntheseCirco[[#This Row],[Fiches]]="","",IF(INDIRECT("'"&amp;$A23&amp;"'!$L$20")="","",INDIRECT("'"&amp;$A23&amp;"'!$L$20"))),"")</f>
        <v/>
      </c>
      <c r="H23" s="162" t="str">
        <f ca="1">IFERROR(IF(SyntheseCirco[[#This Row],[Fiches]]="","",IF(INDIRECT("'"&amp;$A23&amp;"'!$L$21")="","",INDIRECT("'"&amp;$A23&amp;"'!$L$21"))),"")</f>
        <v/>
      </c>
      <c r="I23" s="167" t="str">
        <f ca="1">IFERROR(IF(SyntheseCirco[[#This Row],[Fiches]]="","",IF(INDIRECT("'"&amp;$A23&amp;"'!$F$13")="","",INDIRECT("'"&amp;$A23&amp;"'!$F$13"))),"")</f>
        <v/>
      </c>
      <c r="J23" s="167" t="str">
        <f ca="1">IFERROR(IF(SyntheseCirco[[#This Row],[Fiches]]="","",IF(INDIRECT("'"&amp;$A23&amp;"'!$F$14")="","",INDIRECT("'"&amp;$A23&amp;"'!$F$14"))),"")</f>
        <v/>
      </c>
      <c r="K23" s="156" t="str">
        <f ca="1">IFERROR(IF(SyntheseCirco[[#This Row],[Fiches]]="","",IF(INDIRECT("'"&amp;$A23&amp;"'!$F$15")="","",INDIRECT("'"&amp;$A23&amp;"'!$F$15")&amp;"@ac-mayotte.fr")),"")</f>
        <v/>
      </c>
      <c r="L23" s="137" t="str">
        <f ca="1">IFERROR(IF(SyntheseCirco[[#This Row],[Fiches]]="","",IF(INDIRECT("'"&amp;$A23&amp;"'!L44")="OUI",INDIRECT("'"&amp;$A23&amp;"'!L44"),IF(INDIRECT("'"&amp;$A23&amp;"'!L44")="",INDIRECT("'"&amp;$A23&amp;"'!L44"),"NON"))),"")</f>
        <v/>
      </c>
      <c r="M23" s="162" t="str">
        <f ca="1">IFERROR(IF(SyntheseCirco[[#This Row],[Fiches]]="","",IF(INDIRECT("'"&amp;$A23&amp;"'!$L$44")="OUI",INDIRECT("'"&amp;$A23&amp;"'!$L$46"),"")),"")</f>
        <v/>
      </c>
      <c r="N23" s="186" t="str">
        <f ca="1">IFERROR(IF(SyntheseCirco[[#This Row],[Fiches]]="","",INDIRECT("'"&amp;$A23&amp;"'!$L$48")),"")</f>
        <v/>
      </c>
      <c r="O23" s="162" t="str">
        <f ca="1">IFERROR(IF(SyntheseCirco[[#This Row],[Fiches]]="","",IF(INDIRECT("'"&amp;$A23&amp;"'!$L$51")="","",INDIRECT("'"&amp;$A23&amp;"'!$L$51"))),"")</f>
        <v/>
      </c>
      <c r="P23" s="137" t="str">
        <f ca="1">IFERROR(IF(SyntheseCirco[[#This Row],[Fiches]]="","",IF(INDIRECT("'"&amp;$A23&amp;"'!M19")="Contr.  C1","OUI Obligatoire",IF(INDIRECT("'"&amp;$A23&amp;"'!M19")="Contr.  C3","OUI",IF(INDIRECT("'"&amp;$A23&amp;"'!M19")="Contr.  C5","OUI Obligatoire",IF(INDIRECT("'"&amp;$A23&amp;"'!M23")="T3","OUI",IF(INDIRECT("'"&amp;$A23&amp;"'!M23")="T1","A suivre",IF(INDIRECT("'"&amp;$A23&amp;"'!M23")="T2","OUI Obligatoire",IF(INDIRECT("'"&amp;$A23&amp;"'!M23")="T3","OUI Obligatoire",INDIRECT("'"&amp;$A23&amp;"'!L27"))))))))),"")</f>
        <v/>
      </c>
      <c r="Q23" s="162" t="str">
        <f ca="1">IFERROR(IF(SyntheseCirco[[#This Row],[Fiches]]="","",IF(INDIRECT("'"&amp;$A23&amp;"'!$F$36")="","",IF(INDIRECT("'"&amp;$A23&amp;"'!$F$36")="Autre",INDIRECT("'"&amp;$A23&amp;"'!$I$36"),INDIRECT("'"&amp;$A23&amp;"'!$F$36")))),"")</f>
        <v/>
      </c>
      <c r="R23" s="168" t="str">
        <f ca="1">IFERROR(IF(SyntheseCirco[[#This Row],[Fiches]]="","",IF(INDIRECT("'"&amp;$A23&amp;"'!$L$25")="","",(INDIRECT("'"&amp;$A23&amp;"'!$L$25")&amp;(INDIRECT("'"&amp;$A23&amp;"'!$M$25"))))),"")</f>
        <v/>
      </c>
      <c r="S23" s="169" t="str">
        <f ca="1">IFERROR(IF(SyntheseCirco[[#This Row],[Fiches]]="","",IF(INDIRECT("'"&amp;$A23&amp;"'!$J$26")="","",(INDIRECT("'"&amp;$A23&amp;"'!$J$25")&amp;" "&amp;(INDIRECT("'"&amp;$A23&amp;"'!$J$26"))))),"")</f>
        <v/>
      </c>
    </row>
    <row r="24" spans="1:19" ht="22.05" customHeight="1" x14ac:dyDescent="0.3">
      <c r="A24" s="192" t="str">
        <f>IF(Aremplir!A18&gt;Aremplir!$E$6,"","Fiche "&amp;Aremplir!$A18)</f>
        <v>Fiche 18</v>
      </c>
      <c r="B24" s="162" t="str">
        <f ca="1">IFERROR(IF(SyntheseCirco[[#This Row],[Fiches]]="","",INDIRECT("'"&amp;A24&amp;"'!$L$5")),"")</f>
        <v/>
      </c>
      <c r="C24" s="163" t="str">
        <f ca="1">IFERROR(IF(SyntheseCirco[[#This Row],[Fiches]]="","",IF(INDIRECT("'"&amp;$A24&amp;"'!$E$6")="","",INDIRECT("'"&amp;$A24&amp;"'!$E$6"))),"")</f>
        <v/>
      </c>
      <c r="D24" s="163" t="str">
        <f ca="1">IFERROR(IF(SyntheseCirco[[#This Row],[Fiches]]="","",IF(INDIRECT("'"&amp;$A24&amp;"'!$H$6")="","",INDIRECT("'"&amp;$A24&amp;"'!$H$6"))),"")</f>
        <v/>
      </c>
      <c r="E24" s="164" t="str">
        <f ca="1">IFERROR(IF(SyntheseCirco[[#This Row],[Fiches]]="","",IF(INDIRECT("'"&amp;$A24&amp;"'!$C$18")="","",INDIRECT("'"&amp;$A24&amp;"'!$C$18"))),"")</f>
        <v/>
      </c>
      <c r="F24" s="165" t="str">
        <f ca="1">IFERROR(IF(SyntheseCirco[[#This Row],[Fiches]]="","",IF(INDIRECT("'"&amp;$A24&amp;"'!L23")="Contr",INDIRECT("'"&amp;$A24&amp;"'!M19"),IF(INDIRECT("'"&amp;$A24&amp;"'!L20")="PE",(INDIRECT("'"&amp;$A24&amp;"'!L23"))&amp;"   "&amp;(INDIRECT("'"&amp;$A24&amp;"'!L23")),IF(INDIRECT("'"&amp;$A24&amp;"'!L23")="IERM",(INDIRECT("'"&amp;$A24&amp;"'!L23"))&amp;"   "&amp;(INDIRECT("'"&amp;$A24&amp;"'!M23")),IF(INDIRECT("'"&amp;$A24&amp;"'!L23")="PES1","PES1",INDIRECT("'"&amp;$A24&amp;"'!L23")))))),"")</f>
        <v/>
      </c>
      <c r="G24" s="137" t="str">
        <f ca="1">IFERROR(IF(SyntheseCirco[[#This Row],[Fiches]]="","",IF(INDIRECT("'"&amp;$A24&amp;"'!$L$20")="","",INDIRECT("'"&amp;$A24&amp;"'!$L$20"))),"")</f>
        <v/>
      </c>
      <c r="H24" s="162" t="str">
        <f ca="1">IFERROR(IF(SyntheseCirco[[#This Row],[Fiches]]="","",IF(INDIRECT("'"&amp;$A24&amp;"'!$L$21")="","",INDIRECT("'"&amp;$A24&amp;"'!$L$21"))),"")</f>
        <v/>
      </c>
      <c r="I24" s="167" t="str">
        <f ca="1">IFERROR(IF(SyntheseCirco[[#This Row],[Fiches]]="","",IF(INDIRECT("'"&amp;$A24&amp;"'!$F$13")="","",INDIRECT("'"&amp;$A24&amp;"'!$F$13"))),"")</f>
        <v/>
      </c>
      <c r="J24" s="167" t="str">
        <f ca="1">IFERROR(IF(SyntheseCirco[[#This Row],[Fiches]]="","",IF(INDIRECT("'"&amp;$A24&amp;"'!$F$14")="","",INDIRECT("'"&amp;$A24&amp;"'!$F$14"))),"")</f>
        <v/>
      </c>
      <c r="K24" s="156" t="str">
        <f ca="1">IFERROR(IF(SyntheseCirco[[#This Row],[Fiches]]="","",IF(INDIRECT("'"&amp;$A24&amp;"'!$F$15")="","",INDIRECT("'"&amp;$A24&amp;"'!$F$15")&amp;"@ac-mayotte.fr")),"")</f>
        <v/>
      </c>
      <c r="L24" s="137" t="str">
        <f ca="1">IFERROR(IF(SyntheseCirco[[#This Row],[Fiches]]="","",IF(INDIRECT("'"&amp;$A24&amp;"'!L44")="OUI",INDIRECT("'"&amp;$A24&amp;"'!L44"),IF(INDIRECT("'"&amp;$A24&amp;"'!L44")="",INDIRECT("'"&amp;$A24&amp;"'!L44"),"NON"))),"")</f>
        <v/>
      </c>
      <c r="M24" s="162" t="str">
        <f ca="1">IFERROR(IF(SyntheseCirco[[#This Row],[Fiches]]="","",IF(INDIRECT("'"&amp;$A24&amp;"'!$L$44")="OUI",INDIRECT("'"&amp;$A24&amp;"'!$L$46"),"")),"")</f>
        <v/>
      </c>
      <c r="N24" s="186" t="str">
        <f ca="1">IFERROR(IF(SyntheseCirco[[#This Row],[Fiches]]="","",INDIRECT("'"&amp;$A24&amp;"'!$L$48")),"")</f>
        <v/>
      </c>
      <c r="O24" s="162" t="str">
        <f ca="1">IFERROR(IF(SyntheseCirco[[#This Row],[Fiches]]="","",IF(INDIRECT("'"&amp;$A24&amp;"'!$L$51")="","",INDIRECT("'"&amp;$A24&amp;"'!$L$51"))),"")</f>
        <v/>
      </c>
      <c r="P24" s="137" t="str">
        <f ca="1">IFERROR(IF(SyntheseCirco[[#This Row],[Fiches]]="","",IF(INDIRECT("'"&amp;$A24&amp;"'!M19")="Contr.  C1","OUI Obligatoire",IF(INDIRECT("'"&amp;$A24&amp;"'!M19")="Contr.  C3","OUI",IF(INDIRECT("'"&amp;$A24&amp;"'!M19")="Contr.  C5","OUI Obligatoire",IF(INDIRECT("'"&amp;$A24&amp;"'!M23")="T3","OUI",IF(INDIRECT("'"&amp;$A24&amp;"'!M23")="T1","A suivre",IF(INDIRECT("'"&amp;$A24&amp;"'!M23")="T2","OUI Obligatoire",IF(INDIRECT("'"&amp;$A24&amp;"'!M23")="T3","OUI Obligatoire",INDIRECT("'"&amp;$A24&amp;"'!L27"))))))))),"")</f>
        <v/>
      </c>
      <c r="Q24" s="162" t="str">
        <f ca="1">IFERROR(IF(SyntheseCirco[[#This Row],[Fiches]]="","",IF(INDIRECT("'"&amp;$A24&amp;"'!$F$36")="","",IF(INDIRECT("'"&amp;$A24&amp;"'!$F$36")="Autre",INDIRECT("'"&amp;$A24&amp;"'!$I$36"),INDIRECT("'"&amp;$A24&amp;"'!$F$36")))),"")</f>
        <v/>
      </c>
      <c r="R24" s="168" t="str">
        <f ca="1">IFERROR(IF(SyntheseCirco[[#This Row],[Fiches]]="","",IF(INDIRECT("'"&amp;$A24&amp;"'!$L$25")="","",(INDIRECT("'"&amp;$A24&amp;"'!$L$25")&amp;(INDIRECT("'"&amp;$A24&amp;"'!$M$25"))))),"")</f>
        <v/>
      </c>
      <c r="S24" s="169" t="str">
        <f ca="1">IFERROR(IF(SyntheseCirco[[#This Row],[Fiches]]="","",IF(INDIRECT("'"&amp;$A24&amp;"'!$J$26")="","",(INDIRECT("'"&amp;$A24&amp;"'!$J$25")&amp;" "&amp;(INDIRECT("'"&amp;$A24&amp;"'!$J$26"))))),"")</f>
        <v/>
      </c>
    </row>
    <row r="25" spans="1:19" ht="22.05" customHeight="1" x14ac:dyDescent="0.3">
      <c r="A25" s="192" t="str">
        <f>IF(Aremplir!A19&gt;Aremplir!$E$6,"","Fiche "&amp;Aremplir!$A19)</f>
        <v>Fiche 19</v>
      </c>
      <c r="B25" s="162" t="str">
        <f ca="1">IFERROR(IF(SyntheseCirco[[#This Row],[Fiches]]="","",INDIRECT("'"&amp;A25&amp;"'!$L$5")),"")</f>
        <v/>
      </c>
      <c r="C25" s="163" t="str">
        <f ca="1">IFERROR(IF(SyntheseCirco[[#This Row],[Fiches]]="","",IF(INDIRECT("'"&amp;$A25&amp;"'!$E$6")="","",INDIRECT("'"&amp;$A25&amp;"'!$E$6"))),"")</f>
        <v/>
      </c>
      <c r="D25" s="163" t="str">
        <f ca="1">IFERROR(IF(SyntheseCirco[[#This Row],[Fiches]]="","",IF(INDIRECT("'"&amp;$A25&amp;"'!$H$6")="","",INDIRECT("'"&amp;$A25&amp;"'!$H$6"))),"")</f>
        <v/>
      </c>
      <c r="E25" s="164" t="str">
        <f ca="1">IFERROR(IF(SyntheseCirco[[#This Row],[Fiches]]="","",IF(INDIRECT("'"&amp;$A25&amp;"'!$C$18")="","",INDIRECT("'"&amp;$A25&amp;"'!$C$18"))),"")</f>
        <v/>
      </c>
      <c r="F25" s="165" t="str">
        <f ca="1">IFERROR(IF(SyntheseCirco[[#This Row],[Fiches]]="","",IF(INDIRECT("'"&amp;$A25&amp;"'!L23")="Contr",INDIRECT("'"&amp;$A25&amp;"'!M19"),IF(INDIRECT("'"&amp;$A25&amp;"'!L20")="PE",(INDIRECT("'"&amp;$A25&amp;"'!L23"))&amp;"   "&amp;(INDIRECT("'"&amp;$A25&amp;"'!L23")),IF(INDIRECT("'"&amp;$A25&amp;"'!L23")="IERM",(INDIRECT("'"&amp;$A25&amp;"'!L23"))&amp;"   "&amp;(INDIRECT("'"&amp;$A25&amp;"'!M23")),IF(INDIRECT("'"&amp;$A25&amp;"'!L23")="PES1","PES1",INDIRECT("'"&amp;$A25&amp;"'!L23")))))),"")</f>
        <v/>
      </c>
      <c r="G25" s="137" t="str">
        <f ca="1">IFERROR(IF(SyntheseCirco[[#This Row],[Fiches]]="","",IF(INDIRECT("'"&amp;$A25&amp;"'!$L$20")="","",INDIRECT("'"&amp;$A25&amp;"'!$L$20"))),"")</f>
        <v/>
      </c>
      <c r="H25" s="162" t="str">
        <f ca="1">IFERROR(IF(SyntheseCirco[[#This Row],[Fiches]]="","",IF(INDIRECT("'"&amp;$A25&amp;"'!$L$21")="","",INDIRECT("'"&amp;$A25&amp;"'!$L$21"))),"")</f>
        <v/>
      </c>
      <c r="I25" s="167" t="str">
        <f ca="1">IFERROR(IF(SyntheseCirco[[#This Row],[Fiches]]="","",IF(INDIRECT("'"&amp;$A25&amp;"'!$F$13")="","",INDIRECT("'"&amp;$A25&amp;"'!$F$13"))),"")</f>
        <v/>
      </c>
      <c r="J25" s="167" t="str">
        <f ca="1">IFERROR(IF(SyntheseCirco[[#This Row],[Fiches]]="","",IF(INDIRECT("'"&amp;$A25&amp;"'!$F$14")="","",INDIRECT("'"&amp;$A25&amp;"'!$F$14"))),"")</f>
        <v/>
      </c>
      <c r="K25" s="156" t="str">
        <f ca="1">IFERROR(IF(SyntheseCirco[[#This Row],[Fiches]]="","",IF(INDIRECT("'"&amp;$A25&amp;"'!$F$15")="","",INDIRECT("'"&amp;$A25&amp;"'!$F$15")&amp;"@ac-mayotte.fr")),"")</f>
        <v/>
      </c>
      <c r="L25" s="137" t="str">
        <f ca="1">IFERROR(IF(SyntheseCirco[[#This Row],[Fiches]]="","",IF(INDIRECT("'"&amp;$A25&amp;"'!L44")="OUI",INDIRECT("'"&amp;$A25&amp;"'!L44"),IF(INDIRECT("'"&amp;$A25&amp;"'!L44")="",INDIRECT("'"&amp;$A25&amp;"'!L44"),"NON"))),"")</f>
        <v/>
      </c>
      <c r="M25" s="162" t="str">
        <f ca="1">IFERROR(IF(SyntheseCirco[[#This Row],[Fiches]]="","",IF(INDIRECT("'"&amp;$A25&amp;"'!$L$44")="OUI",INDIRECT("'"&amp;$A25&amp;"'!$L$46"),"")),"")</f>
        <v/>
      </c>
      <c r="N25" s="186" t="str">
        <f ca="1">IFERROR(IF(SyntheseCirco[[#This Row],[Fiches]]="","",INDIRECT("'"&amp;$A25&amp;"'!$L$48")),"")</f>
        <v/>
      </c>
      <c r="O25" s="162" t="str">
        <f ca="1">IFERROR(IF(SyntheseCirco[[#This Row],[Fiches]]="","",IF(INDIRECT("'"&amp;$A25&amp;"'!$L$51")="","",INDIRECT("'"&amp;$A25&amp;"'!$L$51"))),"")</f>
        <v/>
      </c>
      <c r="P25" s="137" t="str">
        <f ca="1">IFERROR(IF(SyntheseCirco[[#This Row],[Fiches]]="","",IF(INDIRECT("'"&amp;$A25&amp;"'!M19")="Contr.  C1","OUI Obligatoire",IF(INDIRECT("'"&amp;$A25&amp;"'!M19")="Contr.  C3","OUI",IF(INDIRECT("'"&amp;$A25&amp;"'!M19")="Contr.  C5","OUI Obligatoire",IF(INDIRECT("'"&amp;$A25&amp;"'!M23")="T3","OUI",IF(INDIRECT("'"&amp;$A25&amp;"'!M23")="T1","A suivre",IF(INDIRECT("'"&amp;$A25&amp;"'!M23")="T2","OUI Obligatoire",IF(INDIRECT("'"&amp;$A25&amp;"'!M23")="T3","OUI Obligatoire",INDIRECT("'"&amp;$A25&amp;"'!L27"))))))))),"")</f>
        <v/>
      </c>
      <c r="Q25" s="162" t="str">
        <f ca="1">IFERROR(IF(SyntheseCirco[[#This Row],[Fiches]]="","",IF(INDIRECT("'"&amp;$A25&amp;"'!$F$36")="","",IF(INDIRECT("'"&amp;$A25&amp;"'!$F$36")="Autre",INDIRECT("'"&amp;$A25&amp;"'!$I$36"),INDIRECT("'"&amp;$A25&amp;"'!$F$36")))),"")</f>
        <v/>
      </c>
      <c r="R25" s="168" t="str">
        <f ca="1">IFERROR(IF(SyntheseCirco[[#This Row],[Fiches]]="","",IF(INDIRECT("'"&amp;$A25&amp;"'!$L$25")="","",(INDIRECT("'"&amp;$A25&amp;"'!$L$25")&amp;(INDIRECT("'"&amp;$A25&amp;"'!$M$25"))))),"")</f>
        <v/>
      </c>
      <c r="S25" s="169" t="str">
        <f ca="1">IFERROR(IF(SyntheseCirco[[#This Row],[Fiches]]="","",IF(INDIRECT("'"&amp;$A25&amp;"'!$J$26")="","",(INDIRECT("'"&amp;$A25&amp;"'!$J$25")&amp;" "&amp;(INDIRECT("'"&amp;$A25&amp;"'!$J$26"))))),"")</f>
        <v/>
      </c>
    </row>
    <row r="26" spans="1:19" ht="22.05" customHeight="1" x14ac:dyDescent="0.3">
      <c r="A26" s="192" t="str">
        <f>IF(Aremplir!A20&gt;Aremplir!$E$6,"","Fiche "&amp;Aremplir!$A20)</f>
        <v>Fiche 20</v>
      </c>
      <c r="B26" s="162" t="str">
        <f ca="1">IFERROR(IF(SyntheseCirco[[#This Row],[Fiches]]="","",INDIRECT("'"&amp;A26&amp;"'!$L$5")),"")</f>
        <v/>
      </c>
      <c r="C26" s="163" t="str">
        <f ca="1">IFERROR(IF(SyntheseCirco[[#This Row],[Fiches]]="","",IF(INDIRECT("'"&amp;$A26&amp;"'!$E$6")="","",INDIRECT("'"&amp;$A26&amp;"'!$E$6"))),"")</f>
        <v/>
      </c>
      <c r="D26" s="163" t="str">
        <f ca="1">IFERROR(IF(SyntheseCirco[[#This Row],[Fiches]]="","",IF(INDIRECT("'"&amp;$A26&amp;"'!$H$6")="","",INDIRECT("'"&amp;$A26&amp;"'!$H$6"))),"")</f>
        <v/>
      </c>
      <c r="E26" s="164" t="str">
        <f ca="1">IFERROR(IF(SyntheseCirco[[#This Row],[Fiches]]="","",IF(INDIRECT("'"&amp;$A26&amp;"'!$C$18")="","",INDIRECT("'"&amp;$A26&amp;"'!$C$18"))),"")</f>
        <v/>
      </c>
      <c r="F26" s="165" t="str">
        <f ca="1">IFERROR(IF(SyntheseCirco[[#This Row],[Fiches]]="","",IF(INDIRECT("'"&amp;$A26&amp;"'!L23")="Contr",INDIRECT("'"&amp;$A26&amp;"'!M19"),IF(INDIRECT("'"&amp;$A26&amp;"'!L20")="PE",(INDIRECT("'"&amp;$A26&amp;"'!L23"))&amp;"   "&amp;(INDIRECT("'"&amp;$A26&amp;"'!L23")),IF(INDIRECT("'"&amp;$A26&amp;"'!L23")="IERM",(INDIRECT("'"&amp;$A26&amp;"'!L23"))&amp;"   "&amp;(INDIRECT("'"&amp;$A26&amp;"'!M23")),IF(INDIRECT("'"&amp;$A26&amp;"'!L23")="PES1","PES1",INDIRECT("'"&amp;$A26&amp;"'!L23")))))),"")</f>
        <v/>
      </c>
      <c r="G26" s="137" t="str">
        <f ca="1">IFERROR(IF(SyntheseCirco[[#This Row],[Fiches]]="","",IF(INDIRECT("'"&amp;$A26&amp;"'!$L$20")="","",INDIRECT("'"&amp;$A26&amp;"'!$L$20"))),"")</f>
        <v/>
      </c>
      <c r="H26" s="162" t="str">
        <f ca="1">IFERROR(IF(SyntheseCirco[[#This Row],[Fiches]]="","",IF(INDIRECT("'"&amp;$A26&amp;"'!$L$21")="","",INDIRECT("'"&amp;$A26&amp;"'!$L$21"))),"")</f>
        <v/>
      </c>
      <c r="I26" s="167" t="str">
        <f ca="1">IFERROR(IF(SyntheseCirco[[#This Row],[Fiches]]="","",IF(INDIRECT("'"&amp;$A26&amp;"'!$F$13")="","",INDIRECT("'"&amp;$A26&amp;"'!$F$13"))),"")</f>
        <v/>
      </c>
      <c r="J26" s="167" t="str">
        <f ca="1">IFERROR(IF(SyntheseCirco[[#This Row],[Fiches]]="","",IF(INDIRECT("'"&amp;$A26&amp;"'!$F$14")="","",INDIRECT("'"&amp;$A26&amp;"'!$F$14"))),"")</f>
        <v/>
      </c>
      <c r="K26" s="156" t="str">
        <f ca="1">IFERROR(IF(SyntheseCirco[[#This Row],[Fiches]]="","",IF(INDIRECT("'"&amp;$A26&amp;"'!$F$15")="","",INDIRECT("'"&amp;$A26&amp;"'!$F$15")&amp;"@ac-mayotte.fr")),"")</f>
        <v/>
      </c>
      <c r="L26" s="137" t="str">
        <f ca="1">IFERROR(IF(SyntheseCirco[[#This Row],[Fiches]]="","",IF(INDIRECT("'"&amp;$A26&amp;"'!L44")="OUI",INDIRECT("'"&amp;$A26&amp;"'!L44"),IF(INDIRECT("'"&amp;$A26&amp;"'!L44")="",INDIRECT("'"&amp;$A26&amp;"'!L44"),"NON"))),"")</f>
        <v/>
      </c>
      <c r="M26" s="162" t="str">
        <f ca="1">IFERROR(IF(SyntheseCirco[[#This Row],[Fiches]]="","",IF(INDIRECT("'"&amp;$A26&amp;"'!$L$44")="OUI",INDIRECT("'"&amp;$A26&amp;"'!$L$46"),"")),"")</f>
        <v/>
      </c>
      <c r="N26" s="186" t="str">
        <f ca="1">IFERROR(IF(SyntheseCirco[[#This Row],[Fiches]]="","",INDIRECT("'"&amp;$A26&amp;"'!$L$48")),"")</f>
        <v/>
      </c>
      <c r="O26" s="162" t="str">
        <f ca="1">IFERROR(IF(SyntheseCirco[[#This Row],[Fiches]]="","",IF(INDIRECT("'"&amp;$A26&amp;"'!$L$51")="","",INDIRECT("'"&amp;$A26&amp;"'!$L$51"))),"")</f>
        <v/>
      </c>
      <c r="P26" s="137" t="str">
        <f ca="1">IFERROR(IF(SyntheseCirco[[#This Row],[Fiches]]="","",IF(INDIRECT("'"&amp;$A26&amp;"'!M19")="Contr.  C1","OUI Obligatoire",IF(INDIRECT("'"&amp;$A26&amp;"'!M19")="Contr.  C3","OUI",IF(INDIRECT("'"&amp;$A26&amp;"'!M19")="Contr.  C5","OUI Obligatoire",IF(INDIRECT("'"&amp;$A26&amp;"'!M23")="T3","OUI",IF(INDIRECT("'"&amp;$A26&amp;"'!M23")="T1","A suivre",IF(INDIRECT("'"&amp;$A26&amp;"'!M23")="T2","OUI Obligatoire",IF(INDIRECT("'"&amp;$A26&amp;"'!M23")="T3","OUI Obligatoire",INDIRECT("'"&amp;$A26&amp;"'!L27"))))))))),"")</f>
        <v/>
      </c>
      <c r="Q26" s="162" t="str">
        <f ca="1">IFERROR(IF(SyntheseCirco[[#This Row],[Fiches]]="","",IF(INDIRECT("'"&amp;$A26&amp;"'!$F$36")="","",IF(INDIRECT("'"&amp;$A26&amp;"'!$F$36")="Autre",INDIRECT("'"&amp;$A26&amp;"'!$I$36"),INDIRECT("'"&amp;$A26&amp;"'!$F$36")))),"")</f>
        <v/>
      </c>
      <c r="R26" s="168" t="str">
        <f ca="1">IFERROR(IF(SyntheseCirco[[#This Row],[Fiches]]="","",IF(INDIRECT("'"&amp;$A26&amp;"'!$L$25")="","",(INDIRECT("'"&amp;$A26&amp;"'!$L$25")&amp;(INDIRECT("'"&amp;$A26&amp;"'!$M$25"))))),"")</f>
        <v/>
      </c>
      <c r="S26" s="169" t="str">
        <f ca="1">IFERROR(IF(SyntheseCirco[[#This Row],[Fiches]]="","",IF(INDIRECT("'"&amp;$A26&amp;"'!$J$26")="","",(INDIRECT("'"&amp;$A26&amp;"'!$J$25")&amp;" "&amp;(INDIRECT("'"&amp;$A26&amp;"'!$J$26"))))),"")</f>
        <v/>
      </c>
    </row>
    <row r="27" spans="1:19" ht="22.05" customHeight="1" x14ac:dyDescent="0.3">
      <c r="A27" s="192" t="str">
        <f>IF(Aremplir!A21&gt;Aremplir!$E$6,"","Fiche "&amp;Aremplir!$A21)</f>
        <v>Fiche 21</v>
      </c>
      <c r="B27" s="162" t="str">
        <f ca="1">IFERROR(IF(SyntheseCirco[[#This Row],[Fiches]]="","",INDIRECT("'"&amp;A27&amp;"'!$L$5")),"")</f>
        <v/>
      </c>
      <c r="C27" s="163" t="str">
        <f ca="1">IFERROR(IF(SyntheseCirco[[#This Row],[Fiches]]="","",IF(INDIRECT("'"&amp;$A27&amp;"'!$E$6")="","",INDIRECT("'"&amp;$A27&amp;"'!$E$6"))),"")</f>
        <v/>
      </c>
      <c r="D27" s="163" t="str">
        <f ca="1">IFERROR(IF(SyntheseCirco[[#This Row],[Fiches]]="","",IF(INDIRECT("'"&amp;$A27&amp;"'!$H$6")="","",INDIRECT("'"&amp;$A27&amp;"'!$H$6"))),"")</f>
        <v/>
      </c>
      <c r="E27" s="164" t="str">
        <f ca="1">IFERROR(IF(SyntheseCirco[[#This Row],[Fiches]]="","",IF(INDIRECT("'"&amp;$A27&amp;"'!$C$18")="","",INDIRECT("'"&amp;$A27&amp;"'!$C$18"))),"")</f>
        <v/>
      </c>
      <c r="F27" s="165" t="str">
        <f ca="1">IFERROR(IF(SyntheseCirco[[#This Row],[Fiches]]="","",IF(INDIRECT("'"&amp;$A27&amp;"'!L23")="Contr",INDIRECT("'"&amp;$A27&amp;"'!M19"),IF(INDIRECT("'"&amp;$A27&amp;"'!L20")="PE",(INDIRECT("'"&amp;$A27&amp;"'!L23"))&amp;"   "&amp;(INDIRECT("'"&amp;$A27&amp;"'!L23")),IF(INDIRECT("'"&amp;$A27&amp;"'!L23")="IERM",(INDIRECT("'"&amp;$A27&amp;"'!L23"))&amp;"   "&amp;(INDIRECT("'"&amp;$A27&amp;"'!M23")),IF(INDIRECT("'"&amp;$A27&amp;"'!L23")="PES1","PES1",INDIRECT("'"&amp;$A27&amp;"'!L23")))))),"")</f>
        <v/>
      </c>
      <c r="G27" s="137" t="str">
        <f ca="1">IFERROR(IF(SyntheseCirco[[#This Row],[Fiches]]="","",IF(INDIRECT("'"&amp;$A27&amp;"'!$L$20")="","",INDIRECT("'"&amp;$A27&amp;"'!$L$20"))),"")</f>
        <v/>
      </c>
      <c r="H27" s="162" t="str">
        <f ca="1">IFERROR(IF(SyntheseCirco[[#This Row],[Fiches]]="","",IF(INDIRECT("'"&amp;$A27&amp;"'!$L$21")="","",INDIRECT("'"&amp;$A27&amp;"'!$L$21"))),"")</f>
        <v/>
      </c>
      <c r="I27" s="167" t="str">
        <f ca="1">IFERROR(IF(SyntheseCirco[[#This Row],[Fiches]]="","",IF(INDIRECT("'"&amp;$A27&amp;"'!$F$13")="","",INDIRECT("'"&amp;$A27&amp;"'!$F$13"))),"")</f>
        <v/>
      </c>
      <c r="J27" s="167" t="str">
        <f ca="1">IFERROR(IF(SyntheseCirco[[#This Row],[Fiches]]="","",IF(INDIRECT("'"&amp;$A27&amp;"'!$F$14")="","",INDIRECT("'"&amp;$A27&amp;"'!$F$14"))),"")</f>
        <v/>
      </c>
      <c r="K27" s="156" t="str">
        <f ca="1">IFERROR(IF(SyntheseCirco[[#This Row],[Fiches]]="","",IF(INDIRECT("'"&amp;$A27&amp;"'!$F$15")="","",INDIRECT("'"&amp;$A27&amp;"'!$F$15")&amp;"@ac-mayotte.fr")),"")</f>
        <v/>
      </c>
      <c r="L27" s="137" t="str">
        <f ca="1">IFERROR(IF(SyntheseCirco[[#This Row],[Fiches]]="","",IF(INDIRECT("'"&amp;$A27&amp;"'!L44")="OUI",INDIRECT("'"&amp;$A27&amp;"'!L44"),IF(INDIRECT("'"&amp;$A27&amp;"'!L44")="",INDIRECT("'"&amp;$A27&amp;"'!L44"),"NON"))),"")</f>
        <v/>
      </c>
      <c r="M27" s="162" t="str">
        <f ca="1">IFERROR(IF(SyntheseCirco[[#This Row],[Fiches]]="","",IF(INDIRECT("'"&amp;$A27&amp;"'!$L$44")="OUI",INDIRECT("'"&amp;$A27&amp;"'!$L$46"),"")),"")</f>
        <v/>
      </c>
      <c r="N27" s="186" t="str">
        <f ca="1">IFERROR(IF(SyntheseCirco[[#This Row],[Fiches]]="","",INDIRECT("'"&amp;$A27&amp;"'!$L$48")),"")</f>
        <v/>
      </c>
      <c r="O27" s="162" t="str">
        <f ca="1">IFERROR(IF(SyntheseCirco[[#This Row],[Fiches]]="","",IF(INDIRECT("'"&amp;$A27&amp;"'!$L$51")="","",INDIRECT("'"&amp;$A27&amp;"'!$L$51"))),"")</f>
        <v/>
      </c>
      <c r="P27" s="137" t="str">
        <f ca="1">IFERROR(IF(SyntheseCirco[[#This Row],[Fiches]]="","",IF(INDIRECT("'"&amp;$A27&amp;"'!M19")="Contr.  C1","OUI Obligatoire",IF(INDIRECT("'"&amp;$A27&amp;"'!M19")="Contr.  C3","OUI",IF(INDIRECT("'"&amp;$A27&amp;"'!M19")="Contr.  C5","OUI Obligatoire",IF(INDIRECT("'"&amp;$A27&amp;"'!M23")="T3","OUI",IF(INDIRECT("'"&amp;$A27&amp;"'!M23")="T1","A suivre",IF(INDIRECT("'"&amp;$A27&amp;"'!M23")="T2","OUI Obligatoire",IF(INDIRECT("'"&amp;$A27&amp;"'!M23")="T3","OUI Obligatoire",INDIRECT("'"&amp;$A27&amp;"'!L27"))))))))),"")</f>
        <v/>
      </c>
      <c r="Q27" s="162" t="str">
        <f ca="1">IFERROR(IF(SyntheseCirco[[#This Row],[Fiches]]="","",IF(INDIRECT("'"&amp;$A27&amp;"'!$F$36")="","",IF(INDIRECT("'"&amp;$A27&amp;"'!$F$36")="Autre",INDIRECT("'"&amp;$A27&amp;"'!$I$36"),INDIRECT("'"&amp;$A27&amp;"'!$F$36")))),"")</f>
        <v/>
      </c>
      <c r="R27" s="168" t="str">
        <f ca="1">IFERROR(IF(SyntheseCirco[[#This Row],[Fiches]]="","",IF(INDIRECT("'"&amp;$A27&amp;"'!$L$25")="","",(INDIRECT("'"&amp;$A27&amp;"'!$L$25")&amp;(INDIRECT("'"&amp;$A27&amp;"'!$M$25"))))),"")</f>
        <v/>
      </c>
      <c r="S27" s="169" t="str">
        <f ca="1">IFERROR(IF(SyntheseCirco[[#This Row],[Fiches]]="","",IF(INDIRECT("'"&amp;$A27&amp;"'!$J$26")="","",(INDIRECT("'"&amp;$A27&amp;"'!$J$25")&amp;" "&amp;(INDIRECT("'"&amp;$A27&amp;"'!$J$26"))))),"")</f>
        <v/>
      </c>
    </row>
    <row r="28" spans="1:19" ht="22.05" customHeight="1" x14ac:dyDescent="0.3">
      <c r="A28" s="192" t="str">
        <f>IF(Aremplir!A22&gt;Aremplir!$E$6,"","Fiche "&amp;Aremplir!$A22)</f>
        <v>Fiche 22</v>
      </c>
      <c r="B28" s="162" t="str">
        <f ca="1">IFERROR(IF(SyntheseCirco[[#This Row],[Fiches]]="","",INDIRECT("'"&amp;A28&amp;"'!$L$5")),"")</f>
        <v/>
      </c>
      <c r="C28" s="163" t="str">
        <f ca="1">IFERROR(IF(SyntheseCirco[[#This Row],[Fiches]]="","",IF(INDIRECT("'"&amp;$A28&amp;"'!$E$6")="","",INDIRECT("'"&amp;$A28&amp;"'!$E$6"))),"")</f>
        <v/>
      </c>
      <c r="D28" s="163" t="str">
        <f ca="1">IFERROR(IF(SyntheseCirco[[#This Row],[Fiches]]="","",IF(INDIRECT("'"&amp;$A28&amp;"'!$H$6")="","",INDIRECT("'"&amp;$A28&amp;"'!$H$6"))),"")</f>
        <v/>
      </c>
      <c r="E28" s="164" t="str">
        <f ca="1">IFERROR(IF(SyntheseCirco[[#This Row],[Fiches]]="","",IF(INDIRECT("'"&amp;$A28&amp;"'!$C$18")="","",INDIRECT("'"&amp;$A28&amp;"'!$C$18"))),"")</f>
        <v/>
      </c>
      <c r="F28" s="165" t="str">
        <f ca="1">IFERROR(IF(SyntheseCirco[[#This Row],[Fiches]]="","",IF(INDIRECT("'"&amp;$A28&amp;"'!L23")="Contr",INDIRECT("'"&amp;$A28&amp;"'!M19"),IF(INDIRECT("'"&amp;$A28&amp;"'!L20")="PE",(INDIRECT("'"&amp;$A28&amp;"'!L23"))&amp;"   "&amp;(INDIRECT("'"&amp;$A28&amp;"'!L23")),IF(INDIRECT("'"&amp;$A28&amp;"'!L23")="IERM",(INDIRECT("'"&amp;$A28&amp;"'!L23"))&amp;"   "&amp;(INDIRECT("'"&amp;$A28&amp;"'!M23")),IF(INDIRECT("'"&amp;$A28&amp;"'!L23")="PES1","PES1",INDIRECT("'"&amp;$A28&amp;"'!L23")))))),"")</f>
        <v/>
      </c>
      <c r="G28" s="137" t="str">
        <f ca="1">IFERROR(IF(SyntheseCirco[[#This Row],[Fiches]]="","",IF(INDIRECT("'"&amp;$A28&amp;"'!$L$20")="","",INDIRECT("'"&amp;$A28&amp;"'!$L$20"))),"")</f>
        <v/>
      </c>
      <c r="H28" s="162" t="str">
        <f ca="1">IFERROR(IF(SyntheseCirco[[#This Row],[Fiches]]="","",IF(INDIRECT("'"&amp;$A28&amp;"'!$L$21")="","",INDIRECT("'"&amp;$A28&amp;"'!$L$21"))),"")</f>
        <v/>
      </c>
      <c r="I28" s="167" t="str">
        <f ca="1">IFERROR(IF(SyntheseCirco[[#This Row],[Fiches]]="","",IF(INDIRECT("'"&amp;$A28&amp;"'!$F$13")="","",INDIRECT("'"&amp;$A28&amp;"'!$F$13"))),"")</f>
        <v/>
      </c>
      <c r="J28" s="167" t="str">
        <f ca="1">IFERROR(IF(SyntheseCirco[[#This Row],[Fiches]]="","",IF(INDIRECT("'"&amp;$A28&amp;"'!$F$14")="","",INDIRECT("'"&amp;$A28&amp;"'!$F$14"))),"")</f>
        <v/>
      </c>
      <c r="K28" s="156" t="str">
        <f ca="1">IFERROR(IF(SyntheseCirco[[#This Row],[Fiches]]="","",IF(INDIRECT("'"&amp;$A28&amp;"'!$F$15")="","",INDIRECT("'"&amp;$A28&amp;"'!$F$15")&amp;"@ac-mayotte.fr")),"")</f>
        <v/>
      </c>
      <c r="L28" s="137" t="str">
        <f ca="1">IFERROR(IF(SyntheseCirco[[#This Row],[Fiches]]="","",IF(INDIRECT("'"&amp;$A28&amp;"'!L44")="OUI",INDIRECT("'"&amp;$A28&amp;"'!L44"),IF(INDIRECT("'"&amp;$A28&amp;"'!L44")="",INDIRECT("'"&amp;$A28&amp;"'!L44"),"NON"))),"")</f>
        <v/>
      </c>
      <c r="M28" s="162" t="str">
        <f ca="1">IFERROR(IF(SyntheseCirco[[#This Row],[Fiches]]="","",IF(INDIRECT("'"&amp;$A28&amp;"'!$L$44")="OUI",INDIRECT("'"&amp;$A28&amp;"'!$L$46"),"")),"")</f>
        <v/>
      </c>
      <c r="N28" s="186" t="str">
        <f ca="1">IFERROR(IF(SyntheseCirco[[#This Row],[Fiches]]="","",INDIRECT("'"&amp;$A28&amp;"'!$L$48")),"")</f>
        <v/>
      </c>
      <c r="O28" s="162" t="str">
        <f ca="1">IFERROR(IF(SyntheseCirco[[#This Row],[Fiches]]="","",IF(INDIRECT("'"&amp;$A28&amp;"'!$L$51")="","",INDIRECT("'"&amp;$A28&amp;"'!$L$51"))),"")</f>
        <v/>
      </c>
      <c r="P28" s="137" t="str">
        <f ca="1">IFERROR(IF(SyntheseCirco[[#This Row],[Fiches]]="","",IF(INDIRECT("'"&amp;$A28&amp;"'!M19")="Contr.  C1","OUI Obligatoire",IF(INDIRECT("'"&amp;$A28&amp;"'!M19")="Contr.  C3","OUI",IF(INDIRECT("'"&amp;$A28&amp;"'!M19")="Contr.  C5","OUI Obligatoire",IF(INDIRECT("'"&amp;$A28&amp;"'!M23")="T3","OUI",IF(INDIRECT("'"&amp;$A28&amp;"'!M23")="T1","A suivre",IF(INDIRECT("'"&amp;$A28&amp;"'!M23")="T2","OUI Obligatoire",IF(INDIRECT("'"&amp;$A28&amp;"'!M23")="T3","OUI Obligatoire",INDIRECT("'"&amp;$A28&amp;"'!L27"))))))))),"")</f>
        <v/>
      </c>
      <c r="Q28" s="162" t="str">
        <f ca="1">IFERROR(IF(SyntheseCirco[[#This Row],[Fiches]]="","",IF(INDIRECT("'"&amp;$A28&amp;"'!$F$36")="","",IF(INDIRECT("'"&amp;$A28&amp;"'!$F$36")="Autre",INDIRECT("'"&amp;$A28&amp;"'!$I$36"),INDIRECT("'"&amp;$A28&amp;"'!$F$36")))),"")</f>
        <v/>
      </c>
      <c r="R28" s="168" t="str">
        <f ca="1">IFERROR(IF(SyntheseCirco[[#This Row],[Fiches]]="","",IF(INDIRECT("'"&amp;$A28&amp;"'!$L$25")="","",(INDIRECT("'"&amp;$A28&amp;"'!$L$25")&amp;(INDIRECT("'"&amp;$A28&amp;"'!$M$25"))))),"")</f>
        <v/>
      </c>
      <c r="S28" s="169" t="str">
        <f ca="1">IFERROR(IF(SyntheseCirco[[#This Row],[Fiches]]="","",IF(INDIRECT("'"&amp;$A28&amp;"'!$J$26")="","",(INDIRECT("'"&amp;$A28&amp;"'!$J$25")&amp;" "&amp;(INDIRECT("'"&amp;$A28&amp;"'!$J$26"))))),"")</f>
        <v/>
      </c>
    </row>
    <row r="29" spans="1:19" ht="22.05" customHeight="1" x14ac:dyDescent="0.3">
      <c r="A29" s="192" t="str">
        <f>IF(Aremplir!A23&gt;Aremplir!$E$6,"","Fiche "&amp;Aremplir!$A23)</f>
        <v/>
      </c>
      <c r="B29" s="162" t="str">
        <f ca="1">IFERROR(IF(SyntheseCirco[[#This Row],[Fiches]]="","",INDIRECT("'"&amp;A29&amp;"'!$L$5")),"")</f>
        <v/>
      </c>
      <c r="C29" s="163" t="str">
        <f ca="1">IFERROR(IF(SyntheseCirco[[#This Row],[Fiches]]="","",IF(INDIRECT("'"&amp;$A29&amp;"'!$E$6")="","",INDIRECT("'"&amp;$A29&amp;"'!$E$6"))),"")</f>
        <v/>
      </c>
      <c r="D29" s="163" t="str">
        <f ca="1">IFERROR(IF(SyntheseCirco[[#This Row],[Fiches]]="","",IF(INDIRECT("'"&amp;$A29&amp;"'!$H$6")="","",INDIRECT("'"&amp;$A29&amp;"'!$H$6"))),"")</f>
        <v/>
      </c>
      <c r="E29" s="164" t="str">
        <f ca="1">IFERROR(IF(SyntheseCirco[[#This Row],[Fiches]]="","",IF(INDIRECT("'"&amp;$A29&amp;"'!$C$18")="","",INDIRECT("'"&amp;$A29&amp;"'!$C$18"))),"")</f>
        <v/>
      </c>
      <c r="F29" s="165" t="str">
        <f ca="1">IFERROR(IF(SyntheseCirco[[#This Row],[Fiches]]="","",IF(INDIRECT("'"&amp;$A29&amp;"'!L23")="Contr",INDIRECT("'"&amp;$A29&amp;"'!M19"),IF(INDIRECT("'"&amp;$A29&amp;"'!L20")="PE",(INDIRECT("'"&amp;$A29&amp;"'!L23"))&amp;"   "&amp;(INDIRECT("'"&amp;$A29&amp;"'!L23")),IF(INDIRECT("'"&amp;$A29&amp;"'!L23")="IERM",(INDIRECT("'"&amp;$A29&amp;"'!L23"))&amp;"   "&amp;(INDIRECT("'"&amp;$A29&amp;"'!M23")),IF(INDIRECT("'"&amp;$A29&amp;"'!L23")="PES1","PES1",INDIRECT("'"&amp;$A29&amp;"'!L23")))))),"")</f>
        <v/>
      </c>
      <c r="G29" s="137" t="str">
        <f ca="1">IFERROR(IF(SyntheseCirco[[#This Row],[Fiches]]="","",IF(INDIRECT("'"&amp;$A29&amp;"'!$L$20")="","",INDIRECT("'"&amp;$A29&amp;"'!$L$20"))),"")</f>
        <v/>
      </c>
      <c r="H29" s="162" t="str">
        <f ca="1">IFERROR(IF(SyntheseCirco[[#This Row],[Fiches]]="","",IF(INDIRECT("'"&amp;$A29&amp;"'!$L$21")="","",INDIRECT("'"&amp;$A29&amp;"'!$L$21"))),"")</f>
        <v/>
      </c>
      <c r="I29" s="167" t="str">
        <f ca="1">IFERROR(IF(SyntheseCirco[[#This Row],[Fiches]]="","",IF(INDIRECT("'"&amp;$A29&amp;"'!$F$13")="","",INDIRECT("'"&amp;$A29&amp;"'!$F$13"))),"")</f>
        <v/>
      </c>
      <c r="J29" s="167" t="str">
        <f ca="1">IFERROR(IF(SyntheseCirco[[#This Row],[Fiches]]="","",IF(INDIRECT("'"&amp;$A29&amp;"'!$F$14")="","",INDIRECT("'"&amp;$A29&amp;"'!$F$14"))),"")</f>
        <v/>
      </c>
      <c r="K29" s="156" t="str">
        <f ca="1">IFERROR(IF(SyntheseCirco[[#This Row],[Fiches]]="","",IF(INDIRECT("'"&amp;$A29&amp;"'!$F$15")="","",INDIRECT("'"&amp;$A29&amp;"'!$F$15")&amp;"@ac-mayotte.fr")),"")</f>
        <v/>
      </c>
      <c r="L29" s="137" t="str">
        <f ca="1">IFERROR(IF(SyntheseCirco[[#This Row],[Fiches]]="","",IF(INDIRECT("'"&amp;$A29&amp;"'!L44")="OUI",INDIRECT("'"&amp;$A29&amp;"'!L44"),IF(INDIRECT("'"&amp;$A29&amp;"'!L44")="",INDIRECT("'"&amp;$A29&amp;"'!L44"),"NON"))),"")</f>
        <v/>
      </c>
      <c r="M29" s="162" t="str">
        <f ca="1">IFERROR(IF(SyntheseCirco[[#This Row],[Fiches]]="","",IF(INDIRECT("'"&amp;$A29&amp;"'!$L$44")="OUI",INDIRECT("'"&amp;$A29&amp;"'!$L$46"),"")),"")</f>
        <v/>
      </c>
      <c r="N29" s="186" t="str">
        <f ca="1">IFERROR(IF(SyntheseCirco[[#This Row],[Fiches]]="","",INDIRECT("'"&amp;$A29&amp;"'!$L$48")),"")</f>
        <v/>
      </c>
      <c r="O29" s="162" t="str">
        <f ca="1">IFERROR(IF(SyntheseCirco[[#This Row],[Fiches]]="","",IF(INDIRECT("'"&amp;$A29&amp;"'!$L$51")="","",INDIRECT("'"&amp;$A29&amp;"'!$L$51"))),"")</f>
        <v/>
      </c>
      <c r="P29" s="137" t="str">
        <f ca="1">IFERROR(IF(SyntheseCirco[[#This Row],[Fiches]]="","",IF(INDIRECT("'"&amp;$A29&amp;"'!M19")="Contr.  C1","OUI Obligatoire",IF(INDIRECT("'"&amp;$A29&amp;"'!M19")="Contr.  C3","OUI",IF(INDIRECT("'"&amp;$A29&amp;"'!M19")="Contr.  C5","OUI Obligatoire",IF(INDIRECT("'"&amp;$A29&amp;"'!M23")="T3","OUI",IF(INDIRECT("'"&amp;$A29&amp;"'!M23")="T1","A suivre",IF(INDIRECT("'"&amp;$A29&amp;"'!M23")="T2","OUI Obligatoire",IF(INDIRECT("'"&amp;$A29&amp;"'!M23")="T3","OUI Obligatoire",INDIRECT("'"&amp;$A29&amp;"'!L27"))))))))),"")</f>
        <v/>
      </c>
      <c r="Q29" s="162" t="str">
        <f ca="1">IFERROR(IF(SyntheseCirco[[#This Row],[Fiches]]="","",IF(INDIRECT("'"&amp;$A29&amp;"'!$F$36")="","",IF(INDIRECT("'"&amp;$A29&amp;"'!$F$36")="Autre",INDIRECT("'"&amp;$A29&amp;"'!$I$36"),INDIRECT("'"&amp;$A29&amp;"'!$F$36")))),"")</f>
        <v/>
      </c>
      <c r="R29" s="168" t="str">
        <f ca="1">IFERROR(IF(SyntheseCirco[[#This Row],[Fiches]]="","",IF(INDIRECT("'"&amp;$A29&amp;"'!$L$25")="","",(INDIRECT("'"&amp;$A29&amp;"'!$L$25")&amp;(INDIRECT("'"&amp;$A29&amp;"'!$M$25"))))),"")</f>
        <v/>
      </c>
      <c r="S29" s="169" t="str">
        <f ca="1">IFERROR(IF(SyntheseCirco[[#This Row],[Fiches]]="","",IF(INDIRECT("'"&amp;$A29&amp;"'!$J$26")="","",(INDIRECT("'"&amp;$A29&amp;"'!$J$25")&amp;" "&amp;(INDIRECT("'"&amp;$A29&amp;"'!$J$26"))))),"")</f>
        <v/>
      </c>
    </row>
    <row r="30" spans="1:19" ht="22.05" customHeight="1" x14ac:dyDescent="0.3">
      <c r="A30" s="192" t="str">
        <f>IF(Aremplir!A24&gt;Aremplir!$E$6,"","Fiche "&amp;Aremplir!$A24)</f>
        <v/>
      </c>
      <c r="B30" s="162" t="str">
        <f ca="1">IFERROR(IF(SyntheseCirco[[#This Row],[Fiches]]="","",INDIRECT("'"&amp;A30&amp;"'!$L$5")),"")</f>
        <v/>
      </c>
      <c r="C30" s="163" t="str">
        <f ca="1">IFERROR(IF(SyntheseCirco[[#This Row],[Fiches]]="","",IF(INDIRECT("'"&amp;$A30&amp;"'!$E$6")="","",INDIRECT("'"&amp;$A30&amp;"'!$E$6"))),"")</f>
        <v/>
      </c>
      <c r="D30" s="163" t="str">
        <f ca="1">IFERROR(IF(SyntheseCirco[[#This Row],[Fiches]]="","",IF(INDIRECT("'"&amp;$A30&amp;"'!$H$6")="","",INDIRECT("'"&amp;$A30&amp;"'!$H$6"))),"")</f>
        <v/>
      </c>
      <c r="E30" s="164" t="str">
        <f ca="1">IFERROR(IF(SyntheseCirco[[#This Row],[Fiches]]="","",IF(INDIRECT("'"&amp;$A30&amp;"'!$C$18")="","",INDIRECT("'"&amp;$A30&amp;"'!$C$18"))),"")</f>
        <v/>
      </c>
      <c r="F30" s="165" t="str">
        <f ca="1">IFERROR(IF(SyntheseCirco[[#This Row],[Fiches]]="","",IF(INDIRECT("'"&amp;$A30&amp;"'!L23")="Contr",INDIRECT("'"&amp;$A30&amp;"'!M19"),IF(INDIRECT("'"&amp;$A30&amp;"'!L20")="PE",(INDIRECT("'"&amp;$A30&amp;"'!L23"))&amp;"   "&amp;(INDIRECT("'"&amp;$A30&amp;"'!L23")),IF(INDIRECT("'"&amp;$A30&amp;"'!L23")="IERM",(INDIRECT("'"&amp;$A30&amp;"'!L23"))&amp;"   "&amp;(INDIRECT("'"&amp;$A30&amp;"'!M23")),IF(INDIRECT("'"&amp;$A30&amp;"'!L23")="PES1","PES1",INDIRECT("'"&amp;$A30&amp;"'!L23")))))),"")</f>
        <v/>
      </c>
      <c r="G30" s="137" t="str">
        <f ca="1">IFERROR(IF(SyntheseCirco[[#This Row],[Fiches]]="","",IF(INDIRECT("'"&amp;$A30&amp;"'!$L$20")="","",INDIRECT("'"&amp;$A30&amp;"'!$L$20"))),"")</f>
        <v/>
      </c>
      <c r="H30" s="162" t="str">
        <f ca="1">IFERROR(IF(SyntheseCirco[[#This Row],[Fiches]]="","",IF(INDIRECT("'"&amp;$A30&amp;"'!$L$21")="","",INDIRECT("'"&amp;$A30&amp;"'!$L$21"))),"")</f>
        <v/>
      </c>
      <c r="I30" s="167" t="str">
        <f ca="1">IFERROR(IF(SyntheseCirco[[#This Row],[Fiches]]="","",IF(INDIRECT("'"&amp;$A30&amp;"'!$F$13")="","",INDIRECT("'"&amp;$A30&amp;"'!$F$13"))),"")</f>
        <v/>
      </c>
      <c r="J30" s="167" t="str">
        <f ca="1">IFERROR(IF(SyntheseCirco[[#This Row],[Fiches]]="","",IF(INDIRECT("'"&amp;$A30&amp;"'!$F$14")="","",INDIRECT("'"&amp;$A30&amp;"'!$F$14"))),"")</f>
        <v/>
      </c>
      <c r="K30" s="156" t="str">
        <f ca="1">IFERROR(IF(SyntheseCirco[[#This Row],[Fiches]]="","",IF(INDIRECT("'"&amp;$A30&amp;"'!$F$15")="","",INDIRECT("'"&amp;$A30&amp;"'!$F$15")&amp;"@ac-mayotte.fr")),"")</f>
        <v/>
      </c>
      <c r="L30" s="137" t="str">
        <f ca="1">IFERROR(IF(SyntheseCirco[[#This Row],[Fiches]]="","",IF(INDIRECT("'"&amp;$A30&amp;"'!L44")="OUI",INDIRECT("'"&amp;$A30&amp;"'!L44"),IF(INDIRECT("'"&amp;$A30&amp;"'!L44")="",INDIRECT("'"&amp;$A30&amp;"'!L44"),"NON"))),"")</f>
        <v/>
      </c>
      <c r="M30" s="162" t="str">
        <f ca="1">IFERROR(IF(SyntheseCirco[[#This Row],[Fiches]]="","",IF(INDIRECT("'"&amp;$A30&amp;"'!$L$44")="OUI",INDIRECT("'"&amp;$A30&amp;"'!$L$46"),"")),"")</f>
        <v/>
      </c>
      <c r="N30" s="186" t="str">
        <f ca="1">IFERROR(IF(SyntheseCirco[[#This Row],[Fiches]]="","",INDIRECT("'"&amp;$A30&amp;"'!$L$48")),"")</f>
        <v/>
      </c>
      <c r="O30" s="162" t="str">
        <f ca="1">IFERROR(IF(SyntheseCirco[[#This Row],[Fiches]]="","",IF(INDIRECT("'"&amp;$A30&amp;"'!$L$51")="","",INDIRECT("'"&amp;$A30&amp;"'!$L$51"))),"")</f>
        <v/>
      </c>
      <c r="P30" s="137" t="str">
        <f ca="1">IFERROR(IF(SyntheseCirco[[#This Row],[Fiches]]="","",IF(INDIRECT("'"&amp;$A30&amp;"'!M19")="Contr.  C1","OUI Obligatoire",IF(INDIRECT("'"&amp;$A30&amp;"'!M19")="Contr.  C3","OUI",IF(INDIRECT("'"&amp;$A30&amp;"'!M19")="Contr.  C5","OUI Obligatoire",IF(INDIRECT("'"&amp;$A30&amp;"'!M23")="T3","OUI",IF(INDIRECT("'"&amp;$A30&amp;"'!M23")="T1","A suivre",IF(INDIRECT("'"&amp;$A30&amp;"'!M23")="T2","OUI Obligatoire",IF(INDIRECT("'"&amp;$A30&amp;"'!M23")="T3","OUI Obligatoire",INDIRECT("'"&amp;$A30&amp;"'!L27"))))))))),"")</f>
        <v/>
      </c>
      <c r="Q30" s="162" t="str">
        <f ca="1">IFERROR(IF(SyntheseCirco[[#This Row],[Fiches]]="","",IF(INDIRECT("'"&amp;$A30&amp;"'!$F$36")="","",IF(INDIRECT("'"&amp;$A30&amp;"'!$F$36")="Autre",INDIRECT("'"&amp;$A30&amp;"'!$I$36"),INDIRECT("'"&amp;$A30&amp;"'!$F$36")))),"")</f>
        <v/>
      </c>
      <c r="R30" s="168" t="str">
        <f ca="1">IFERROR(IF(SyntheseCirco[[#This Row],[Fiches]]="","",IF(INDIRECT("'"&amp;$A30&amp;"'!$L$25")="","",(INDIRECT("'"&amp;$A30&amp;"'!$L$25")&amp;(INDIRECT("'"&amp;$A30&amp;"'!$M$25"))))),"")</f>
        <v/>
      </c>
      <c r="S30" s="169" t="str">
        <f ca="1">IFERROR(IF(SyntheseCirco[[#This Row],[Fiches]]="","",IF(INDIRECT("'"&amp;$A30&amp;"'!$J$26")="","",(INDIRECT("'"&amp;$A30&amp;"'!$J$25")&amp;" "&amp;(INDIRECT("'"&amp;$A30&amp;"'!$J$26"))))),"")</f>
        <v/>
      </c>
    </row>
    <row r="31" spans="1:19" ht="22.05" customHeight="1" x14ac:dyDescent="0.3">
      <c r="A31" s="192" t="str">
        <f>IF(Aremplir!A25&gt;Aremplir!$E$6,"","Fiche "&amp;Aremplir!$A25)</f>
        <v/>
      </c>
      <c r="B31" s="162" t="str">
        <f ca="1">IFERROR(IF(SyntheseCirco[[#This Row],[Fiches]]="","",INDIRECT("'"&amp;A31&amp;"'!$L$5")),"")</f>
        <v/>
      </c>
      <c r="C31" s="163" t="str">
        <f ca="1">IFERROR(IF(SyntheseCirco[[#This Row],[Fiches]]="","",IF(INDIRECT("'"&amp;$A31&amp;"'!$E$6")="","",INDIRECT("'"&amp;$A31&amp;"'!$E$6"))),"")</f>
        <v/>
      </c>
      <c r="D31" s="163" t="str">
        <f ca="1">IFERROR(IF(SyntheseCirco[[#This Row],[Fiches]]="","",IF(INDIRECT("'"&amp;$A31&amp;"'!$H$6")="","",INDIRECT("'"&amp;$A31&amp;"'!$H$6"))),"")</f>
        <v/>
      </c>
      <c r="E31" s="164" t="str">
        <f ca="1">IFERROR(IF(SyntheseCirco[[#This Row],[Fiches]]="","",IF(INDIRECT("'"&amp;$A31&amp;"'!$C$18")="","",INDIRECT("'"&amp;$A31&amp;"'!$C$18"))),"")</f>
        <v/>
      </c>
      <c r="F31" s="165" t="str">
        <f ca="1">IFERROR(IF(SyntheseCirco[[#This Row],[Fiches]]="","",IF(INDIRECT("'"&amp;$A31&amp;"'!L23")="Contr",INDIRECT("'"&amp;$A31&amp;"'!M19"),IF(INDIRECT("'"&amp;$A31&amp;"'!L20")="PE",(INDIRECT("'"&amp;$A31&amp;"'!L23"))&amp;"   "&amp;(INDIRECT("'"&amp;$A31&amp;"'!L23")),IF(INDIRECT("'"&amp;$A31&amp;"'!L23")="IERM",(INDIRECT("'"&amp;$A31&amp;"'!L23"))&amp;"   "&amp;(INDIRECT("'"&amp;$A31&amp;"'!M23")),IF(INDIRECT("'"&amp;$A31&amp;"'!L23")="PES1","PES1",INDIRECT("'"&amp;$A31&amp;"'!L23")))))),"")</f>
        <v/>
      </c>
      <c r="G31" s="137" t="str">
        <f ca="1">IFERROR(IF(SyntheseCirco[[#This Row],[Fiches]]="","",IF(INDIRECT("'"&amp;$A31&amp;"'!$L$20")="","",INDIRECT("'"&amp;$A31&amp;"'!$L$20"))),"")</f>
        <v/>
      </c>
      <c r="H31" s="162" t="str">
        <f ca="1">IFERROR(IF(SyntheseCirco[[#This Row],[Fiches]]="","",IF(INDIRECT("'"&amp;$A31&amp;"'!$L$21")="","",INDIRECT("'"&amp;$A31&amp;"'!$L$21"))),"")</f>
        <v/>
      </c>
      <c r="I31" s="167" t="str">
        <f ca="1">IFERROR(IF(SyntheseCirco[[#This Row],[Fiches]]="","",IF(INDIRECT("'"&amp;$A31&amp;"'!$F$13")="","",INDIRECT("'"&amp;$A31&amp;"'!$F$13"))),"")</f>
        <v/>
      </c>
      <c r="J31" s="167" t="str">
        <f ca="1">IFERROR(IF(SyntheseCirco[[#This Row],[Fiches]]="","",IF(INDIRECT("'"&amp;$A31&amp;"'!$F$14")="","",INDIRECT("'"&amp;$A31&amp;"'!$F$14"))),"")</f>
        <v/>
      </c>
      <c r="K31" s="156" t="str">
        <f ca="1">IFERROR(IF(SyntheseCirco[[#This Row],[Fiches]]="","",IF(INDIRECT("'"&amp;$A31&amp;"'!$F$15")="","",INDIRECT("'"&amp;$A31&amp;"'!$F$15")&amp;"@ac-mayotte.fr")),"")</f>
        <v/>
      </c>
      <c r="L31" s="137" t="str">
        <f ca="1">IFERROR(IF(SyntheseCirco[[#This Row],[Fiches]]="","",IF(INDIRECT("'"&amp;$A31&amp;"'!L44")="OUI",INDIRECT("'"&amp;$A31&amp;"'!L44"),IF(INDIRECT("'"&amp;$A31&amp;"'!L44")="",INDIRECT("'"&amp;$A31&amp;"'!L44"),"NON"))),"")</f>
        <v/>
      </c>
      <c r="M31" s="162" t="str">
        <f ca="1">IFERROR(IF(SyntheseCirco[[#This Row],[Fiches]]="","",IF(INDIRECT("'"&amp;$A31&amp;"'!$L$44")="OUI",INDIRECT("'"&amp;$A31&amp;"'!$L$46"),"")),"")</f>
        <v/>
      </c>
      <c r="N31" s="186" t="str">
        <f ca="1">IFERROR(IF(SyntheseCirco[[#This Row],[Fiches]]="","",INDIRECT("'"&amp;$A31&amp;"'!$L$48")),"")</f>
        <v/>
      </c>
      <c r="O31" s="162" t="str">
        <f ca="1">IFERROR(IF(SyntheseCirco[[#This Row],[Fiches]]="","",IF(INDIRECT("'"&amp;$A31&amp;"'!$L$51")="","",INDIRECT("'"&amp;$A31&amp;"'!$L$51"))),"")</f>
        <v/>
      </c>
      <c r="P31" s="137" t="str">
        <f ca="1">IFERROR(IF(SyntheseCirco[[#This Row],[Fiches]]="","",IF(INDIRECT("'"&amp;$A31&amp;"'!M19")="Contr.  C1","OUI Obligatoire",IF(INDIRECT("'"&amp;$A31&amp;"'!M19")="Contr.  C3","OUI",IF(INDIRECT("'"&amp;$A31&amp;"'!M19")="Contr.  C5","OUI Obligatoire",IF(INDIRECT("'"&amp;$A31&amp;"'!M23")="T3","OUI",IF(INDIRECT("'"&amp;$A31&amp;"'!M23")="T1","A suivre",IF(INDIRECT("'"&amp;$A31&amp;"'!M23")="T2","OUI Obligatoire",IF(INDIRECT("'"&amp;$A31&amp;"'!M23")="T3","OUI Obligatoire",INDIRECT("'"&amp;$A31&amp;"'!L27"))))))))),"")</f>
        <v/>
      </c>
      <c r="Q31" s="162" t="str">
        <f ca="1">IFERROR(IF(SyntheseCirco[[#This Row],[Fiches]]="","",IF(INDIRECT("'"&amp;$A31&amp;"'!$F$36")="","",IF(INDIRECT("'"&amp;$A31&amp;"'!$F$36")="Autre",INDIRECT("'"&amp;$A31&amp;"'!$I$36"),INDIRECT("'"&amp;$A31&amp;"'!$F$36")))),"")</f>
        <v/>
      </c>
      <c r="R31" s="168" t="str">
        <f ca="1">IFERROR(IF(SyntheseCirco[[#This Row],[Fiches]]="","",IF(INDIRECT("'"&amp;$A31&amp;"'!$L$25")="","",(INDIRECT("'"&amp;$A31&amp;"'!$L$25")&amp;(INDIRECT("'"&amp;$A31&amp;"'!$M$25"))))),"")</f>
        <v/>
      </c>
      <c r="S31" s="169" t="str">
        <f ca="1">IFERROR(IF(SyntheseCirco[[#This Row],[Fiches]]="","",IF(INDIRECT("'"&amp;$A31&amp;"'!$J$26")="","",(INDIRECT("'"&amp;$A31&amp;"'!$J$25")&amp;" "&amp;(INDIRECT("'"&amp;$A31&amp;"'!$J$26"))))),"")</f>
        <v/>
      </c>
    </row>
    <row r="32" spans="1:19" ht="22.05" customHeight="1" x14ac:dyDescent="0.3">
      <c r="A32" s="192" t="str">
        <f>IF(Aremplir!A26&gt;Aremplir!$E$6,"","Fiche "&amp;Aremplir!$A26)</f>
        <v/>
      </c>
      <c r="B32" s="162" t="str">
        <f ca="1">IFERROR(IF(SyntheseCirco[[#This Row],[Fiches]]="","",INDIRECT("'"&amp;A32&amp;"'!$L$5")),"")</f>
        <v/>
      </c>
      <c r="C32" s="163" t="str">
        <f ca="1">IFERROR(IF(SyntheseCirco[[#This Row],[Fiches]]="","",IF(INDIRECT("'"&amp;$A32&amp;"'!$E$6")="","",INDIRECT("'"&amp;$A32&amp;"'!$E$6"))),"")</f>
        <v/>
      </c>
      <c r="D32" s="163" t="str">
        <f ca="1">IFERROR(IF(SyntheseCirco[[#This Row],[Fiches]]="","",IF(INDIRECT("'"&amp;$A32&amp;"'!$H$6")="","",INDIRECT("'"&amp;$A32&amp;"'!$H$6"))),"")</f>
        <v/>
      </c>
      <c r="E32" s="164" t="str">
        <f ca="1">IFERROR(IF(SyntheseCirco[[#This Row],[Fiches]]="","",IF(INDIRECT("'"&amp;$A32&amp;"'!$C$18")="","",INDIRECT("'"&amp;$A32&amp;"'!$C$18"))),"")</f>
        <v/>
      </c>
      <c r="F32" s="165" t="str">
        <f ca="1">IFERROR(IF(SyntheseCirco[[#This Row],[Fiches]]="","",IF(INDIRECT("'"&amp;$A32&amp;"'!L23")="Contr",INDIRECT("'"&amp;$A32&amp;"'!M19"),IF(INDIRECT("'"&amp;$A32&amp;"'!L20")="PE",(INDIRECT("'"&amp;$A32&amp;"'!L23"))&amp;"   "&amp;(INDIRECT("'"&amp;$A32&amp;"'!L23")),IF(INDIRECT("'"&amp;$A32&amp;"'!L23")="IERM",(INDIRECT("'"&amp;$A32&amp;"'!L23"))&amp;"   "&amp;(INDIRECT("'"&amp;$A32&amp;"'!M23")),IF(INDIRECT("'"&amp;$A32&amp;"'!L23")="PES1","PES1",INDIRECT("'"&amp;$A32&amp;"'!L23")))))),"")</f>
        <v/>
      </c>
      <c r="G32" s="137" t="str">
        <f ca="1">IFERROR(IF(SyntheseCirco[[#This Row],[Fiches]]="","",IF(INDIRECT("'"&amp;$A32&amp;"'!$L$20")="","",INDIRECT("'"&amp;$A32&amp;"'!$L$20"))),"")</f>
        <v/>
      </c>
      <c r="H32" s="162" t="str">
        <f ca="1">IFERROR(IF(SyntheseCirco[[#This Row],[Fiches]]="","",IF(INDIRECT("'"&amp;$A32&amp;"'!$L$21")="","",INDIRECT("'"&amp;$A32&amp;"'!$L$21"))),"")</f>
        <v/>
      </c>
      <c r="I32" s="167" t="str">
        <f ca="1">IFERROR(IF(SyntheseCirco[[#This Row],[Fiches]]="","",IF(INDIRECT("'"&amp;$A32&amp;"'!$F$13")="","",INDIRECT("'"&amp;$A32&amp;"'!$F$13"))),"")</f>
        <v/>
      </c>
      <c r="J32" s="167" t="str">
        <f ca="1">IFERROR(IF(SyntheseCirco[[#This Row],[Fiches]]="","",IF(INDIRECT("'"&amp;$A32&amp;"'!$F$14")="","",INDIRECT("'"&amp;$A32&amp;"'!$F$14"))),"")</f>
        <v/>
      </c>
      <c r="K32" s="156" t="str">
        <f ca="1">IFERROR(IF(SyntheseCirco[[#This Row],[Fiches]]="","",IF(INDIRECT("'"&amp;$A32&amp;"'!$F$15")="","",INDIRECT("'"&amp;$A32&amp;"'!$F$15")&amp;"@ac-mayotte.fr")),"")</f>
        <v/>
      </c>
      <c r="L32" s="137" t="str">
        <f ca="1">IFERROR(IF(SyntheseCirco[[#This Row],[Fiches]]="","",IF(INDIRECT("'"&amp;$A32&amp;"'!L44")="OUI",INDIRECT("'"&amp;$A32&amp;"'!L44"),IF(INDIRECT("'"&amp;$A32&amp;"'!L44")="",INDIRECT("'"&amp;$A32&amp;"'!L44"),"NON"))),"")</f>
        <v/>
      </c>
      <c r="M32" s="162" t="str">
        <f ca="1">IFERROR(IF(SyntheseCirco[[#This Row],[Fiches]]="","",IF(INDIRECT("'"&amp;$A32&amp;"'!$L$44")="OUI",INDIRECT("'"&amp;$A32&amp;"'!$L$46"),"")),"")</f>
        <v/>
      </c>
      <c r="N32" s="186" t="str">
        <f ca="1">IFERROR(IF(SyntheseCirco[[#This Row],[Fiches]]="","",INDIRECT("'"&amp;$A32&amp;"'!$L$48")),"")</f>
        <v/>
      </c>
      <c r="O32" s="162" t="str">
        <f ca="1">IFERROR(IF(SyntheseCirco[[#This Row],[Fiches]]="","",IF(INDIRECT("'"&amp;$A32&amp;"'!$L$51")="","",INDIRECT("'"&amp;$A32&amp;"'!$L$51"))),"")</f>
        <v/>
      </c>
      <c r="P32" s="137" t="str">
        <f ca="1">IFERROR(IF(SyntheseCirco[[#This Row],[Fiches]]="","",IF(INDIRECT("'"&amp;$A32&amp;"'!M19")="Contr.  C1","OUI Obligatoire",IF(INDIRECT("'"&amp;$A32&amp;"'!M19")="Contr.  C3","OUI",IF(INDIRECT("'"&amp;$A32&amp;"'!M19")="Contr.  C5","OUI Obligatoire",IF(INDIRECT("'"&amp;$A32&amp;"'!M23")="T3","OUI",IF(INDIRECT("'"&amp;$A32&amp;"'!M23")="T1","A suivre",IF(INDIRECT("'"&amp;$A32&amp;"'!M23")="T2","OUI Obligatoire",IF(INDIRECT("'"&amp;$A32&amp;"'!M23")="T3","OUI Obligatoire",INDIRECT("'"&amp;$A32&amp;"'!L27"))))))))),"")</f>
        <v/>
      </c>
      <c r="Q32" s="162" t="str">
        <f ca="1">IFERROR(IF(SyntheseCirco[[#This Row],[Fiches]]="","",IF(INDIRECT("'"&amp;$A32&amp;"'!$F$36")="","",IF(INDIRECT("'"&amp;$A32&amp;"'!$F$36")="Autre",INDIRECT("'"&amp;$A32&amp;"'!$I$36"),INDIRECT("'"&amp;$A32&amp;"'!$F$36")))),"")</f>
        <v/>
      </c>
      <c r="R32" s="168" t="str">
        <f ca="1">IFERROR(IF(SyntheseCirco[[#This Row],[Fiches]]="","",IF(INDIRECT("'"&amp;$A32&amp;"'!$L$25")="","",(INDIRECT("'"&amp;$A32&amp;"'!$L$25")&amp;(INDIRECT("'"&amp;$A32&amp;"'!$M$25"))))),"")</f>
        <v/>
      </c>
      <c r="S32" s="169" t="str">
        <f ca="1">IFERROR(IF(SyntheseCirco[[#This Row],[Fiches]]="","",IF(INDIRECT("'"&amp;$A32&amp;"'!$J$26")="","",(INDIRECT("'"&amp;$A32&amp;"'!$J$25")&amp;" "&amp;(INDIRECT("'"&amp;$A32&amp;"'!$J$26"))))),"")</f>
        <v/>
      </c>
    </row>
    <row r="33" spans="1:19" ht="22.05" customHeight="1" x14ac:dyDescent="0.3">
      <c r="A33" s="192" t="str">
        <f>IF(Aremplir!A27&gt;Aremplir!$E$6,"","Fiche "&amp;Aremplir!$A27)</f>
        <v/>
      </c>
      <c r="B33" s="162" t="str">
        <f ca="1">IFERROR(IF(SyntheseCirco[[#This Row],[Fiches]]="","",INDIRECT("'"&amp;A33&amp;"'!$L$5")),"")</f>
        <v/>
      </c>
      <c r="C33" s="163" t="str">
        <f ca="1">IFERROR(IF(SyntheseCirco[[#This Row],[Fiches]]="","",IF(INDIRECT("'"&amp;$A33&amp;"'!$E$6")="","",INDIRECT("'"&amp;$A33&amp;"'!$E$6"))),"")</f>
        <v/>
      </c>
      <c r="D33" s="163" t="str">
        <f ca="1">IFERROR(IF(SyntheseCirco[[#This Row],[Fiches]]="","",IF(INDIRECT("'"&amp;$A33&amp;"'!$H$6")="","",INDIRECT("'"&amp;$A33&amp;"'!$H$6"))),"")</f>
        <v/>
      </c>
      <c r="E33" s="164" t="str">
        <f ca="1">IFERROR(IF(SyntheseCirco[[#This Row],[Fiches]]="","",IF(INDIRECT("'"&amp;$A33&amp;"'!$C$18")="","",INDIRECT("'"&amp;$A33&amp;"'!$C$18"))),"")</f>
        <v/>
      </c>
      <c r="F33" s="165" t="str">
        <f ca="1">IFERROR(IF(SyntheseCirco[[#This Row],[Fiches]]="","",IF(INDIRECT("'"&amp;$A33&amp;"'!L23")="Contr",INDIRECT("'"&amp;$A33&amp;"'!M19"),IF(INDIRECT("'"&amp;$A33&amp;"'!L20")="PE",(INDIRECT("'"&amp;$A33&amp;"'!L23"))&amp;"   "&amp;(INDIRECT("'"&amp;$A33&amp;"'!L23")),IF(INDIRECT("'"&amp;$A33&amp;"'!L23")="IERM",(INDIRECT("'"&amp;$A33&amp;"'!L23"))&amp;"   "&amp;(INDIRECT("'"&amp;$A33&amp;"'!M23")),IF(INDIRECT("'"&amp;$A33&amp;"'!L23")="PES1","PES1",INDIRECT("'"&amp;$A33&amp;"'!L23")))))),"")</f>
        <v/>
      </c>
      <c r="G33" s="137" t="str">
        <f ca="1">IFERROR(IF(SyntheseCirco[[#This Row],[Fiches]]="","",IF(INDIRECT("'"&amp;$A33&amp;"'!$L$20")="","",INDIRECT("'"&amp;$A33&amp;"'!$L$20"))),"")</f>
        <v/>
      </c>
      <c r="H33" s="162" t="str">
        <f ca="1">IFERROR(IF(SyntheseCirco[[#This Row],[Fiches]]="","",IF(INDIRECT("'"&amp;$A33&amp;"'!$L$21")="","",INDIRECT("'"&amp;$A33&amp;"'!$L$21"))),"")</f>
        <v/>
      </c>
      <c r="I33" s="167" t="str">
        <f ca="1">IFERROR(IF(SyntheseCirco[[#This Row],[Fiches]]="","",IF(INDIRECT("'"&amp;$A33&amp;"'!$F$13")="","",INDIRECT("'"&amp;$A33&amp;"'!$F$13"))),"")</f>
        <v/>
      </c>
      <c r="J33" s="167" t="str">
        <f ca="1">IFERROR(IF(SyntheseCirco[[#This Row],[Fiches]]="","",IF(INDIRECT("'"&amp;$A33&amp;"'!$F$14")="","",INDIRECT("'"&amp;$A33&amp;"'!$F$14"))),"")</f>
        <v/>
      </c>
      <c r="K33" s="156" t="str">
        <f ca="1">IFERROR(IF(SyntheseCirco[[#This Row],[Fiches]]="","",IF(INDIRECT("'"&amp;$A33&amp;"'!$F$15")="","",INDIRECT("'"&amp;$A33&amp;"'!$F$15")&amp;"@ac-mayotte.fr")),"")</f>
        <v/>
      </c>
      <c r="L33" s="137" t="str">
        <f ca="1">IFERROR(IF(SyntheseCirco[[#This Row],[Fiches]]="","",IF(INDIRECT("'"&amp;$A33&amp;"'!L44")="OUI",INDIRECT("'"&amp;$A33&amp;"'!L44"),IF(INDIRECT("'"&amp;$A33&amp;"'!L44")="",INDIRECT("'"&amp;$A33&amp;"'!L44"),"NON"))),"")</f>
        <v/>
      </c>
      <c r="M33" s="162" t="str">
        <f ca="1">IFERROR(IF(SyntheseCirco[[#This Row],[Fiches]]="","",IF(INDIRECT("'"&amp;$A33&amp;"'!$L$44")="OUI",INDIRECT("'"&amp;$A33&amp;"'!$L$46"),"")),"")</f>
        <v/>
      </c>
      <c r="N33" s="186" t="str">
        <f ca="1">IFERROR(IF(SyntheseCirco[[#This Row],[Fiches]]="","",INDIRECT("'"&amp;$A33&amp;"'!$L$48")),"")</f>
        <v/>
      </c>
      <c r="O33" s="162" t="str">
        <f ca="1">IFERROR(IF(SyntheseCirco[[#This Row],[Fiches]]="","",IF(INDIRECT("'"&amp;$A33&amp;"'!$L$51")="","",INDIRECT("'"&amp;$A33&amp;"'!$L$51"))),"")</f>
        <v/>
      </c>
      <c r="P33" s="137" t="str">
        <f ca="1">IFERROR(IF(SyntheseCirco[[#This Row],[Fiches]]="","",IF(INDIRECT("'"&amp;$A33&amp;"'!M19")="Contr.  C1","OUI Obligatoire",IF(INDIRECT("'"&amp;$A33&amp;"'!M19")="Contr.  C3","OUI",IF(INDIRECT("'"&amp;$A33&amp;"'!M19")="Contr.  C5","OUI Obligatoire",IF(INDIRECT("'"&amp;$A33&amp;"'!M23")="T3","OUI",IF(INDIRECT("'"&amp;$A33&amp;"'!M23")="T1","A suivre",IF(INDIRECT("'"&amp;$A33&amp;"'!M23")="T2","OUI Obligatoire",IF(INDIRECT("'"&amp;$A33&amp;"'!M23")="T3","OUI Obligatoire",INDIRECT("'"&amp;$A33&amp;"'!L27"))))))))),"")</f>
        <v/>
      </c>
      <c r="Q33" s="162" t="str">
        <f ca="1">IFERROR(IF(SyntheseCirco[[#This Row],[Fiches]]="","",IF(INDIRECT("'"&amp;$A33&amp;"'!$F$36")="","",IF(INDIRECT("'"&amp;$A33&amp;"'!$F$36")="Autre",INDIRECT("'"&amp;$A33&amp;"'!$I$36"),INDIRECT("'"&amp;$A33&amp;"'!$F$36")))),"")</f>
        <v/>
      </c>
      <c r="R33" s="168" t="str">
        <f ca="1">IFERROR(IF(SyntheseCirco[[#This Row],[Fiches]]="","",IF(INDIRECT("'"&amp;$A33&amp;"'!$L$25")="","",(INDIRECT("'"&amp;$A33&amp;"'!$L$25")&amp;(INDIRECT("'"&amp;$A33&amp;"'!$M$25"))))),"")</f>
        <v/>
      </c>
      <c r="S33" s="169" t="str">
        <f ca="1">IFERROR(IF(SyntheseCirco[[#This Row],[Fiches]]="","",IF(INDIRECT("'"&amp;$A33&amp;"'!$J$26")="","",(INDIRECT("'"&amp;$A33&amp;"'!$J$25")&amp;" "&amp;(INDIRECT("'"&amp;$A33&amp;"'!$J$26"))))),"")</f>
        <v/>
      </c>
    </row>
    <row r="34" spans="1:19" ht="22.05" customHeight="1" x14ac:dyDescent="0.3">
      <c r="A34" s="192" t="str">
        <f>IF(Aremplir!A28&gt;Aremplir!$E$6,"","Fiche "&amp;Aremplir!$A28)</f>
        <v/>
      </c>
      <c r="B34" s="162" t="str">
        <f ca="1">IFERROR(IF(SyntheseCirco[[#This Row],[Fiches]]="","",INDIRECT("'"&amp;A34&amp;"'!$L$5")),"")</f>
        <v/>
      </c>
      <c r="C34" s="163" t="str">
        <f ca="1">IFERROR(IF(SyntheseCirco[[#This Row],[Fiches]]="","",IF(INDIRECT("'"&amp;$A34&amp;"'!$E$6")="","",INDIRECT("'"&amp;$A34&amp;"'!$E$6"))),"")</f>
        <v/>
      </c>
      <c r="D34" s="163" t="str">
        <f ca="1">IFERROR(IF(SyntheseCirco[[#This Row],[Fiches]]="","",IF(INDIRECT("'"&amp;$A34&amp;"'!$H$6")="","",INDIRECT("'"&amp;$A34&amp;"'!$H$6"))),"")</f>
        <v/>
      </c>
      <c r="E34" s="164" t="str">
        <f ca="1">IFERROR(IF(SyntheseCirco[[#This Row],[Fiches]]="","",IF(INDIRECT("'"&amp;$A34&amp;"'!$C$18")="","",INDIRECT("'"&amp;$A34&amp;"'!$C$18"))),"")</f>
        <v/>
      </c>
      <c r="F34" s="165" t="str">
        <f ca="1">IFERROR(IF(SyntheseCirco[[#This Row],[Fiches]]="","",IF(INDIRECT("'"&amp;$A34&amp;"'!L23")="Contr",INDIRECT("'"&amp;$A34&amp;"'!M19"),IF(INDIRECT("'"&amp;$A34&amp;"'!L20")="PE",(INDIRECT("'"&amp;$A34&amp;"'!L23"))&amp;"   "&amp;(INDIRECT("'"&amp;$A34&amp;"'!L23")),IF(INDIRECT("'"&amp;$A34&amp;"'!L23")="IERM",(INDIRECT("'"&amp;$A34&amp;"'!L23"))&amp;"   "&amp;(INDIRECT("'"&amp;$A34&amp;"'!M23")),IF(INDIRECT("'"&amp;$A34&amp;"'!L23")="PES1","PES1",INDIRECT("'"&amp;$A34&amp;"'!L23")))))),"")</f>
        <v/>
      </c>
      <c r="G34" s="137" t="str">
        <f ca="1">IFERROR(IF(SyntheseCirco[[#This Row],[Fiches]]="","",IF(INDIRECT("'"&amp;$A34&amp;"'!$L$20")="","",INDIRECT("'"&amp;$A34&amp;"'!$L$20"))),"")</f>
        <v/>
      </c>
      <c r="H34" s="162" t="str">
        <f ca="1">IFERROR(IF(SyntheseCirco[[#This Row],[Fiches]]="","",IF(INDIRECT("'"&amp;$A34&amp;"'!$L$21")="","",INDIRECT("'"&amp;$A34&amp;"'!$L$21"))),"")</f>
        <v/>
      </c>
      <c r="I34" s="167" t="str">
        <f ca="1">IFERROR(IF(SyntheseCirco[[#This Row],[Fiches]]="","",IF(INDIRECT("'"&amp;$A34&amp;"'!$F$13")="","",INDIRECT("'"&amp;$A34&amp;"'!$F$13"))),"")</f>
        <v/>
      </c>
      <c r="J34" s="167" t="str">
        <f ca="1">IFERROR(IF(SyntheseCirco[[#This Row],[Fiches]]="","",IF(INDIRECT("'"&amp;$A34&amp;"'!$F$14")="","",INDIRECT("'"&amp;$A34&amp;"'!$F$14"))),"")</f>
        <v/>
      </c>
      <c r="K34" s="156" t="str">
        <f ca="1">IFERROR(IF(SyntheseCirco[[#This Row],[Fiches]]="","",IF(INDIRECT("'"&amp;$A34&amp;"'!$F$15")="","",INDIRECT("'"&amp;$A34&amp;"'!$F$15")&amp;"@ac-mayotte.fr")),"")</f>
        <v/>
      </c>
      <c r="L34" s="137" t="str">
        <f ca="1">IFERROR(IF(SyntheseCirco[[#This Row],[Fiches]]="","",IF(INDIRECT("'"&amp;$A34&amp;"'!L44")="OUI",INDIRECT("'"&amp;$A34&amp;"'!L44"),IF(INDIRECT("'"&amp;$A34&amp;"'!L44")="",INDIRECT("'"&amp;$A34&amp;"'!L44"),"NON"))),"")</f>
        <v/>
      </c>
      <c r="M34" s="162" t="str">
        <f ca="1">IFERROR(IF(SyntheseCirco[[#This Row],[Fiches]]="","",IF(INDIRECT("'"&amp;$A34&amp;"'!$L$44")="OUI",INDIRECT("'"&amp;$A34&amp;"'!$L$46"),"")),"")</f>
        <v/>
      </c>
      <c r="N34" s="186" t="str">
        <f ca="1">IFERROR(IF(SyntheseCirco[[#This Row],[Fiches]]="","",INDIRECT("'"&amp;$A34&amp;"'!$L$48")),"")</f>
        <v/>
      </c>
      <c r="O34" s="162" t="str">
        <f ca="1">IFERROR(IF(SyntheseCirco[[#This Row],[Fiches]]="","",IF(INDIRECT("'"&amp;$A34&amp;"'!$L$51")="","",INDIRECT("'"&amp;$A34&amp;"'!$L$51"))),"")</f>
        <v/>
      </c>
      <c r="P34" s="137" t="str">
        <f ca="1">IFERROR(IF(SyntheseCirco[[#This Row],[Fiches]]="","",IF(INDIRECT("'"&amp;$A34&amp;"'!M19")="Contr.  C1","OUI Obligatoire",IF(INDIRECT("'"&amp;$A34&amp;"'!M19")="Contr.  C3","OUI",IF(INDIRECT("'"&amp;$A34&amp;"'!M19")="Contr.  C5","OUI Obligatoire",IF(INDIRECT("'"&amp;$A34&amp;"'!M23")="T3","OUI",IF(INDIRECT("'"&amp;$A34&amp;"'!M23")="T1","A suivre",IF(INDIRECT("'"&amp;$A34&amp;"'!M23")="T2","OUI Obligatoire",IF(INDIRECT("'"&amp;$A34&amp;"'!M23")="T3","OUI Obligatoire",INDIRECT("'"&amp;$A34&amp;"'!L27"))))))))),"")</f>
        <v/>
      </c>
      <c r="Q34" s="162" t="str">
        <f ca="1">IFERROR(IF(SyntheseCirco[[#This Row],[Fiches]]="","",IF(INDIRECT("'"&amp;$A34&amp;"'!$F$36")="","",IF(INDIRECT("'"&amp;$A34&amp;"'!$F$36")="Autre",INDIRECT("'"&amp;$A34&amp;"'!$I$36"),INDIRECT("'"&amp;$A34&amp;"'!$F$36")))),"")</f>
        <v/>
      </c>
      <c r="R34" s="168" t="str">
        <f ca="1">IFERROR(IF(SyntheseCirco[[#This Row],[Fiches]]="","",IF(INDIRECT("'"&amp;$A34&amp;"'!$L$25")="","",(INDIRECT("'"&amp;$A34&amp;"'!$L$25")&amp;(INDIRECT("'"&amp;$A34&amp;"'!$M$25"))))),"")</f>
        <v/>
      </c>
      <c r="S34" s="169" t="str">
        <f ca="1">IFERROR(IF(SyntheseCirco[[#This Row],[Fiches]]="","",IF(INDIRECT("'"&amp;$A34&amp;"'!$J$26")="","",(INDIRECT("'"&amp;$A34&amp;"'!$J$25")&amp;" "&amp;(INDIRECT("'"&amp;$A34&amp;"'!$J$26"))))),"")</f>
        <v/>
      </c>
    </row>
    <row r="35" spans="1:19" ht="22.05" customHeight="1" x14ac:dyDescent="0.3">
      <c r="A35" s="192" t="str">
        <f>IF(Aremplir!A29&gt;Aremplir!$E$6,"","Fiche "&amp;Aremplir!$A29)</f>
        <v/>
      </c>
      <c r="B35" s="162" t="str">
        <f ca="1">IFERROR(IF(SyntheseCirco[[#This Row],[Fiches]]="","",INDIRECT("'"&amp;A35&amp;"'!$L$5")),"")</f>
        <v/>
      </c>
      <c r="C35" s="163" t="str">
        <f ca="1">IFERROR(IF(SyntheseCirco[[#This Row],[Fiches]]="","",IF(INDIRECT("'"&amp;$A35&amp;"'!$E$6")="","",INDIRECT("'"&amp;$A35&amp;"'!$E$6"))),"")</f>
        <v/>
      </c>
      <c r="D35" s="163" t="str">
        <f ca="1">IFERROR(IF(SyntheseCirco[[#This Row],[Fiches]]="","",IF(INDIRECT("'"&amp;$A35&amp;"'!$H$6")="","",INDIRECT("'"&amp;$A35&amp;"'!$H$6"))),"")</f>
        <v/>
      </c>
      <c r="E35" s="164" t="str">
        <f ca="1">IFERROR(IF(SyntheseCirco[[#This Row],[Fiches]]="","",IF(INDIRECT("'"&amp;$A35&amp;"'!$C$18")="","",INDIRECT("'"&amp;$A35&amp;"'!$C$18"))),"")</f>
        <v/>
      </c>
      <c r="F35" s="165" t="str">
        <f ca="1">IFERROR(IF(SyntheseCirco[[#This Row],[Fiches]]="","",IF(INDIRECT("'"&amp;$A35&amp;"'!L23")="Contr",INDIRECT("'"&amp;$A35&amp;"'!M19"),IF(INDIRECT("'"&amp;$A35&amp;"'!L20")="PE",(INDIRECT("'"&amp;$A35&amp;"'!L23"))&amp;"   "&amp;(INDIRECT("'"&amp;$A35&amp;"'!L23")),IF(INDIRECT("'"&amp;$A35&amp;"'!L23")="IERM",(INDIRECT("'"&amp;$A35&amp;"'!L23"))&amp;"   "&amp;(INDIRECT("'"&amp;$A35&amp;"'!M23")),IF(INDIRECT("'"&amp;$A35&amp;"'!L23")="PES1","PES1",INDIRECT("'"&amp;$A35&amp;"'!L23")))))),"")</f>
        <v/>
      </c>
      <c r="G35" s="137" t="str">
        <f ca="1">IFERROR(IF(SyntheseCirco[[#This Row],[Fiches]]="","",IF(INDIRECT("'"&amp;$A35&amp;"'!$L$20")="","",INDIRECT("'"&amp;$A35&amp;"'!$L$20"))),"")</f>
        <v/>
      </c>
      <c r="H35" s="162" t="str">
        <f ca="1">IFERROR(IF(SyntheseCirco[[#This Row],[Fiches]]="","",IF(INDIRECT("'"&amp;$A35&amp;"'!$L$21")="","",INDIRECT("'"&amp;$A35&amp;"'!$L$21"))),"")</f>
        <v/>
      </c>
      <c r="I35" s="167" t="str">
        <f ca="1">IFERROR(IF(SyntheseCirco[[#This Row],[Fiches]]="","",IF(INDIRECT("'"&amp;$A35&amp;"'!$F$13")="","",INDIRECT("'"&amp;$A35&amp;"'!$F$13"))),"")</f>
        <v/>
      </c>
      <c r="J35" s="167" t="str">
        <f ca="1">IFERROR(IF(SyntheseCirco[[#This Row],[Fiches]]="","",IF(INDIRECT("'"&amp;$A35&amp;"'!$F$14")="","",INDIRECT("'"&amp;$A35&amp;"'!$F$14"))),"")</f>
        <v/>
      </c>
      <c r="K35" s="156" t="str">
        <f ca="1">IFERROR(IF(SyntheseCirco[[#This Row],[Fiches]]="","",IF(INDIRECT("'"&amp;$A35&amp;"'!$F$15")="","",INDIRECT("'"&amp;$A35&amp;"'!$F$15")&amp;"@ac-mayotte.fr")),"")</f>
        <v/>
      </c>
      <c r="L35" s="137" t="str">
        <f ca="1">IFERROR(IF(SyntheseCirco[[#This Row],[Fiches]]="","",IF(INDIRECT("'"&amp;$A35&amp;"'!L44")="OUI",INDIRECT("'"&amp;$A35&amp;"'!L44"),IF(INDIRECT("'"&amp;$A35&amp;"'!L44")="",INDIRECT("'"&amp;$A35&amp;"'!L44"),"NON"))),"")</f>
        <v/>
      </c>
      <c r="M35" s="162" t="str">
        <f ca="1">IFERROR(IF(SyntheseCirco[[#This Row],[Fiches]]="","",IF(INDIRECT("'"&amp;$A35&amp;"'!$L$44")="OUI",INDIRECT("'"&amp;$A35&amp;"'!$L$46"),"")),"")</f>
        <v/>
      </c>
      <c r="N35" s="186" t="str">
        <f ca="1">IFERROR(IF(SyntheseCirco[[#This Row],[Fiches]]="","",INDIRECT("'"&amp;$A35&amp;"'!$L$48")),"")</f>
        <v/>
      </c>
      <c r="O35" s="162" t="str">
        <f ca="1">IFERROR(IF(SyntheseCirco[[#This Row],[Fiches]]="","",IF(INDIRECT("'"&amp;$A35&amp;"'!$L$51")="","",INDIRECT("'"&amp;$A35&amp;"'!$L$51"))),"")</f>
        <v/>
      </c>
      <c r="P35" s="137" t="str">
        <f ca="1">IFERROR(IF(SyntheseCirco[[#This Row],[Fiches]]="","",IF(INDIRECT("'"&amp;$A35&amp;"'!M19")="Contr.  C1","OUI Obligatoire",IF(INDIRECT("'"&amp;$A35&amp;"'!M19")="Contr.  C3","OUI",IF(INDIRECT("'"&amp;$A35&amp;"'!M19")="Contr.  C5","OUI Obligatoire",IF(INDIRECT("'"&amp;$A35&amp;"'!M23")="T3","OUI",IF(INDIRECT("'"&amp;$A35&amp;"'!M23")="T1","A suivre",IF(INDIRECT("'"&amp;$A35&amp;"'!M23")="T2","OUI Obligatoire",IF(INDIRECT("'"&amp;$A35&amp;"'!M23")="T3","OUI Obligatoire",INDIRECT("'"&amp;$A35&amp;"'!L27"))))))))),"")</f>
        <v/>
      </c>
      <c r="Q35" s="162" t="str">
        <f ca="1">IFERROR(IF(SyntheseCirco[[#This Row],[Fiches]]="","",IF(INDIRECT("'"&amp;$A35&amp;"'!$F$36")="","",IF(INDIRECT("'"&amp;$A35&amp;"'!$F$36")="Autre",INDIRECT("'"&amp;$A35&amp;"'!$I$36"),INDIRECT("'"&amp;$A35&amp;"'!$F$36")))),"")</f>
        <v/>
      </c>
      <c r="R35" s="168" t="str">
        <f ca="1">IFERROR(IF(SyntheseCirco[[#This Row],[Fiches]]="","",IF(INDIRECT("'"&amp;$A35&amp;"'!$L$25")="","",(INDIRECT("'"&amp;$A35&amp;"'!$L$25")&amp;(INDIRECT("'"&amp;$A35&amp;"'!$M$25"))))),"")</f>
        <v/>
      </c>
      <c r="S35" s="169" t="str">
        <f ca="1">IFERROR(IF(SyntheseCirco[[#This Row],[Fiches]]="","",IF(INDIRECT("'"&amp;$A35&amp;"'!$J$26")="","",(INDIRECT("'"&amp;$A35&amp;"'!$J$25")&amp;" "&amp;(INDIRECT("'"&amp;$A35&amp;"'!$J$26"))))),"")</f>
        <v/>
      </c>
    </row>
    <row r="36" spans="1:19" ht="22.05" customHeight="1" x14ac:dyDescent="0.3">
      <c r="A36" s="192" t="str">
        <f>IF(Aremplir!A30&gt;Aremplir!$E$6,"","Fiche "&amp;Aremplir!$A30)</f>
        <v/>
      </c>
      <c r="B36" s="162" t="str">
        <f ca="1">IFERROR(IF(SyntheseCirco[[#This Row],[Fiches]]="","",INDIRECT("'"&amp;A36&amp;"'!$L$5")),"")</f>
        <v/>
      </c>
      <c r="C36" s="163" t="str">
        <f ca="1">IFERROR(IF(SyntheseCirco[[#This Row],[Fiches]]="","",IF(INDIRECT("'"&amp;$A36&amp;"'!$E$6")="","",INDIRECT("'"&amp;$A36&amp;"'!$E$6"))),"")</f>
        <v/>
      </c>
      <c r="D36" s="163" t="str">
        <f ca="1">IFERROR(IF(SyntheseCirco[[#This Row],[Fiches]]="","",IF(INDIRECT("'"&amp;$A36&amp;"'!$H$6")="","",INDIRECT("'"&amp;$A36&amp;"'!$H$6"))),"")</f>
        <v/>
      </c>
      <c r="E36" s="164" t="str">
        <f ca="1">IFERROR(IF(SyntheseCirco[[#This Row],[Fiches]]="","",IF(INDIRECT("'"&amp;$A36&amp;"'!$C$18")="","",INDIRECT("'"&amp;$A36&amp;"'!$C$18"))),"")</f>
        <v/>
      </c>
      <c r="F36" s="165" t="str">
        <f ca="1">IFERROR(IF(SyntheseCirco[[#This Row],[Fiches]]="","",IF(INDIRECT("'"&amp;$A36&amp;"'!L23")="Contr",INDIRECT("'"&amp;$A36&amp;"'!M19"),IF(INDIRECT("'"&amp;$A36&amp;"'!L20")="PE",(INDIRECT("'"&amp;$A36&amp;"'!L23"))&amp;"   "&amp;(INDIRECT("'"&amp;$A36&amp;"'!L23")),IF(INDIRECT("'"&amp;$A36&amp;"'!L23")="IERM",(INDIRECT("'"&amp;$A36&amp;"'!L23"))&amp;"   "&amp;(INDIRECT("'"&amp;$A36&amp;"'!M23")),IF(INDIRECT("'"&amp;$A36&amp;"'!L23")="PES1","PES1",INDIRECT("'"&amp;$A36&amp;"'!L23")))))),"")</f>
        <v/>
      </c>
      <c r="G36" s="137" t="str">
        <f ca="1">IFERROR(IF(SyntheseCirco[[#This Row],[Fiches]]="","",IF(INDIRECT("'"&amp;$A36&amp;"'!$L$20")="","",INDIRECT("'"&amp;$A36&amp;"'!$L$20"))),"")</f>
        <v/>
      </c>
      <c r="H36" s="162" t="str">
        <f ca="1">IFERROR(IF(SyntheseCirco[[#This Row],[Fiches]]="","",IF(INDIRECT("'"&amp;$A36&amp;"'!$L$21")="","",INDIRECT("'"&amp;$A36&amp;"'!$L$21"))),"")</f>
        <v/>
      </c>
      <c r="I36" s="167" t="str">
        <f ca="1">IFERROR(IF(SyntheseCirco[[#This Row],[Fiches]]="","",IF(INDIRECT("'"&amp;$A36&amp;"'!$F$13")="","",INDIRECT("'"&amp;$A36&amp;"'!$F$13"))),"")</f>
        <v/>
      </c>
      <c r="J36" s="167" t="str">
        <f ca="1">IFERROR(IF(SyntheseCirco[[#This Row],[Fiches]]="","",IF(INDIRECT("'"&amp;$A36&amp;"'!$F$14")="","",INDIRECT("'"&amp;$A36&amp;"'!$F$14"))),"")</f>
        <v/>
      </c>
      <c r="K36" s="156" t="str">
        <f ca="1">IFERROR(IF(SyntheseCirco[[#This Row],[Fiches]]="","",IF(INDIRECT("'"&amp;$A36&amp;"'!$F$15")="","",INDIRECT("'"&amp;$A36&amp;"'!$F$15")&amp;"@ac-mayotte.fr")),"")</f>
        <v/>
      </c>
      <c r="L36" s="137" t="str">
        <f ca="1">IFERROR(IF(SyntheseCirco[[#This Row],[Fiches]]="","",IF(INDIRECT("'"&amp;$A36&amp;"'!L44")="OUI",INDIRECT("'"&amp;$A36&amp;"'!L44"),IF(INDIRECT("'"&amp;$A36&amp;"'!L44")="",INDIRECT("'"&amp;$A36&amp;"'!L44"),"NON"))),"")</f>
        <v/>
      </c>
      <c r="M36" s="162" t="str">
        <f ca="1">IFERROR(IF(SyntheseCirco[[#This Row],[Fiches]]="","",IF(INDIRECT("'"&amp;$A36&amp;"'!$L$44")="OUI",INDIRECT("'"&amp;$A36&amp;"'!$L$46"),"")),"")</f>
        <v/>
      </c>
      <c r="N36" s="186" t="str">
        <f ca="1">IFERROR(IF(SyntheseCirco[[#This Row],[Fiches]]="","",INDIRECT("'"&amp;$A36&amp;"'!$L$48")),"")</f>
        <v/>
      </c>
      <c r="O36" s="162" t="str">
        <f ca="1">IFERROR(IF(SyntheseCirco[[#This Row],[Fiches]]="","",IF(INDIRECT("'"&amp;$A36&amp;"'!$L$51")="","",INDIRECT("'"&amp;$A36&amp;"'!$L$51"))),"")</f>
        <v/>
      </c>
      <c r="P36" s="137" t="str">
        <f ca="1">IFERROR(IF(SyntheseCirco[[#This Row],[Fiches]]="","",IF(INDIRECT("'"&amp;$A36&amp;"'!M19")="Contr.  C1","OUI Obligatoire",IF(INDIRECT("'"&amp;$A36&amp;"'!M19")="Contr.  C3","OUI",IF(INDIRECT("'"&amp;$A36&amp;"'!M19")="Contr.  C5","OUI Obligatoire",IF(INDIRECT("'"&amp;$A36&amp;"'!M23")="T3","OUI",IF(INDIRECT("'"&amp;$A36&amp;"'!M23")="T1","A suivre",IF(INDIRECT("'"&amp;$A36&amp;"'!M23")="T2","OUI Obligatoire",IF(INDIRECT("'"&amp;$A36&amp;"'!M23")="T3","OUI Obligatoire",INDIRECT("'"&amp;$A36&amp;"'!L27"))))))))),"")</f>
        <v/>
      </c>
      <c r="Q36" s="162" t="str">
        <f ca="1">IFERROR(IF(SyntheseCirco[[#This Row],[Fiches]]="","",IF(INDIRECT("'"&amp;$A36&amp;"'!$F$36")="","",IF(INDIRECT("'"&amp;$A36&amp;"'!$F$36")="Autre",INDIRECT("'"&amp;$A36&amp;"'!$I$36"),INDIRECT("'"&amp;$A36&amp;"'!$F$36")))),"")</f>
        <v/>
      </c>
      <c r="R36" s="168" t="str">
        <f ca="1">IFERROR(IF(SyntheseCirco[[#This Row],[Fiches]]="","",IF(INDIRECT("'"&amp;$A36&amp;"'!$L$25")="","",(INDIRECT("'"&amp;$A36&amp;"'!$L$25")&amp;(INDIRECT("'"&amp;$A36&amp;"'!$M$25"))))),"")</f>
        <v/>
      </c>
      <c r="S36" s="169" t="str">
        <f ca="1">IFERROR(IF(SyntheseCirco[[#This Row],[Fiches]]="","",IF(INDIRECT("'"&amp;$A36&amp;"'!$J$26")="","",(INDIRECT("'"&amp;$A36&amp;"'!$J$25")&amp;" "&amp;(INDIRECT("'"&amp;$A36&amp;"'!$J$26"))))),"")</f>
        <v/>
      </c>
    </row>
    <row r="37" spans="1:19" ht="22.05" customHeight="1" x14ac:dyDescent="0.3">
      <c r="A37" s="192" t="str">
        <f>IF(Aremplir!A31&gt;Aremplir!$E$6,"","Fiche "&amp;Aremplir!$A31)</f>
        <v/>
      </c>
      <c r="B37" s="162" t="str">
        <f ca="1">IFERROR(IF(SyntheseCirco[[#This Row],[Fiches]]="","",INDIRECT("'"&amp;A37&amp;"'!$L$5")),"")</f>
        <v/>
      </c>
      <c r="C37" s="163" t="str">
        <f ca="1">IFERROR(IF(SyntheseCirco[[#This Row],[Fiches]]="","",IF(INDIRECT("'"&amp;$A37&amp;"'!$E$6")="","",INDIRECT("'"&amp;$A37&amp;"'!$E$6"))),"")</f>
        <v/>
      </c>
      <c r="D37" s="163" t="str">
        <f ca="1">IFERROR(IF(SyntheseCirco[[#This Row],[Fiches]]="","",IF(INDIRECT("'"&amp;$A37&amp;"'!$H$6")="","",INDIRECT("'"&amp;$A37&amp;"'!$H$6"))),"")</f>
        <v/>
      </c>
      <c r="E37" s="164" t="str">
        <f ca="1">IFERROR(IF(SyntheseCirco[[#This Row],[Fiches]]="","",IF(INDIRECT("'"&amp;$A37&amp;"'!$C$18")="","",INDIRECT("'"&amp;$A37&amp;"'!$C$18"))),"")</f>
        <v/>
      </c>
      <c r="F37" s="165" t="str">
        <f ca="1">IFERROR(IF(SyntheseCirco[[#This Row],[Fiches]]="","",IF(INDIRECT("'"&amp;$A37&amp;"'!L23")="Contr",INDIRECT("'"&amp;$A37&amp;"'!M19"),IF(INDIRECT("'"&amp;$A37&amp;"'!L20")="PE",(INDIRECT("'"&amp;$A37&amp;"'!L23"))&amp;"   "&amp;(INDIRECT("'"&amp;$A37&amp;"'!L23")),IF(INDIRECT("'"&amp;$A37&amp;"'!L23")="IERM",(INDIRECT("'"&amp;$A37&amp;"'!L23"))&amp;"   "&amp;(INDIRECT("'"&amp;$A37&amp;"'!M23")),IF(INDIRECT("'"&amp;$A37&amp;"'!L23")="PES1","PES1",INDIRECT("'"&amp;$A37&amp;"'!L23")))))),"")</f>
        <v/>
      </c>
      <c r="G37" s="137" t="str">
        <f ca="1">IFERROR(IF(SyntheseCirco[[#This Row],[Fiches]]="","",IF(INDIRECT("'"&amp;$A37&amp;"'!$L$20")="","",INDIRECT("'"&amp;$A37&amp;"'!$L$20"))),"")</f>
        <v/>
      </c>
      <c r="H37" s="162" t="str">
        <f ca="1">IFERROR(IF(SyntheseCirco[[#This Row],[Fiches]]="","",IF(INDIRECT("'"&amp;$A37&amp;"'!$L$21")="","",INDIRECT("'"&amp;$A37&amp;"'!$L$21"))),"")</f>
        <v/>
      </c>
      <c r="I37" s="167" t="str">
        <f ca="1">IFERROR(IF(SyntheseCirco[[#This Row],[Fiches]]="","",IF(INDIRECT("'"&amp;$A37&amp;"'!$F$13")="","",INDIRECT("'"&amp;$A37&amp;"'!$F$13"))),"")</f>
        <v/>
      </c>
      <c r="J37" s="167" t="str">
        <f ca="1">IFERROR(IF(SyntheseCirco[[#This Row],[Fiches]]="","",IF(INDIRECT("'"&amp;$A37&amp;"'!$F$14")="","",INDIRECT("'"&amp;$A37&amp;"'!$F$14"))),"")</f>
        <v/>
      </c>
      <c r="K37" s="156" t="str">
        <f ca="1">IFERROR(IF(SyntheseCirco[[#This Row],[Fiches]]="","",IF(INDIRECT("'"&amp;$A37&amp;"'!$F$15")="","",INDIRECT("'"&amp;$A37&amp;"'!$F$15")&amp;"@ac-mayotte.fr")),"")</f>
        <v/>
      </c>
      <c r="L37" s="137" t="str">
        <f ca="1">IFERROR(IF(SyntheseCirco[[#This Row],[Fiches]]="","",IF(INDIRECT("'"&amp;$A37&amp;"'!L44")="OUI",INDIRECT("'"&amp;$A37&amp;"'!L44"),IF(INDIRECT("'"&amp;$A37&amp;"'!L44")="",INDIRECT("'"&amp;$A37&amp;"'!L44"),"NON"))),"")</f>
        <v/>
      </c>
      <c r="M37" s="162" t="str">
        <f ca="1">IFERROR(IF(SyntheseCirco[[#This Row],[Fiches]]="","",IF(INDIRECT("'"&amp;$A37&amp;"'!$L$44")="OUI",INDIRECT("'"&amp;$A37&amp;"'!$L$46"),"")),"")</f>
        <v/>
      </c>
      <c r="N37" s="186" t="str">
        <f ca="1">IFERROR(IF(SyntheseCirco[[#This Row],[Fiches]]="","",INDIRECT("'"&amp;$A37&amp;"'!$L$48")),"")</f>
        <v/>
      </c>
      <c r="O37" s="162" t="str">
        <f ca="1">IFERROR(IF(SyntheseCirco[[#This Row],[Fiches]]="","",IF(INDIRECT("'"&amp;$A37&amp;"'!$L$51")="","",INDIRECT("'"&amp;$A37&amp;"'!$L$51"))),"")</f>
        <v/>
      </c>
      <c r="P37" s="137" t="str">
        <f ca="1">IFERROR(IF(SyntheseCirco[[#This Row],[Fiches]]="","",IF(INDIRECT("'"&amp;$A37&amp;"'!M19")="Contr.  C1","OUI Obligatoire",IF(INDIRECT("'"&amp;$A37&amp;"'!M19")="Contr.  C3","OUI",IF(INDIRECT("'"&amp;$A37&amp;"'!M19")="Contr.  C5","OUI Obligatoire",IF(INDIRECT("'"&amp;$A37&amp;"'!M23")="T3","OUI",IF(INDIRECT("'"&amp;$A37&amp;"'!M23")="T1","A suivre",IF(INDIRECT("'"&amp;$A37&amp;"'!M23")="T2","OUI Obligatoire",IF(INDIRECT("'"&amp;$A37&amp;"'!M23")="T3","OUI Obligatoire",INDIRECT("'"&amp;$A37&amp;"'!L27"))))))))),"")</f>
        <v/>
      </c>
      <c r="Q37" s="162" t="str">
        <f ca="1">IFERROR(IF(SyntheseCirco[[#This Row],[Fiches]]="","",IF(INDIRECT("'"&amp;$A37&amp;"'!$F$36")="","",IF(INDIRECT("'"&amp;$A37&amp;"'!$F$36")="Autre",INDIRECT("'"&amp;$A37&amp;"'!$I$36"),INDIRECT("'"&amp;$A37&amp;"'!$F$36")))),"")</f>
        <v/>
      </c>
      <c r="R37" s="168" t="str">
        <f ca="1">IFERROR(IF(SyntheseCirco[[#This Row],[Fiches]]="","",IF(INDIRECT("'"&amp;$A37&amp;"'!$L$25")="","",(INDIRECT("'"&amp;$A37&amp;"'!$L$25")&amp;(INDIRECT("'"&amp;$A37&amp;"'!$M$25"))))),"")</f>
        <v/>
      </c>
      <c r="S37" s="169" t="str">
        <f ca="1">IFERROR(IF(SyntheseCirco[[#This Row],[Fiches]]="","",IF(INDIRECT("'"&amp;$A37&amp;"'!$J$26")="","",(INDIRECT("'"&amp;$A37&amp;"'!$J$25")&amp;" "&amp;(INDIRECT("'"&amp;$A37&amp;"'!$J$26"))))),"")</f>
        <v/>
      </c>
    </row>
    <row r="38" spans="1:19" ht="22.05" customHeight="1" x14ac:dyDescent="0.3">
      <c r="A38" s="192" t="str">
        <f>IF(Aremplir!A32&gt;Aremplir!$E$6,"","Fiche "&amp;Aremplir!$A32)</f>
        <v/>
      </c>
      <c r="B38" s="162" t="str">
        <f ca="1">IFERROR(IF(SyntheseCirco[[#This Row],[Fiches]]="","",INDIRECT("'"&amp;A38&amp;"'!$L$5")),"")</f>
        <v/>
      </c>
      <c r="C38" s="163" t="str">
        <f ca="1">IFERROR(IF(SyntheseCirco[[#This Row],[Fiches]]="","",IF(INDIRECT("'"&amp;$A38&amp;"'!$E$6")="","",INDIRECT("'"&amp;$A38&amp;"'!$E$6"))),"")</f>
        <v/>
      </c>
      <c r="D38" s="163" t="str">
        <f ca="1">IFERROR(IF(SyntheseCirco[[#This Row],[Fiches]]="","",IF(INDIRECT("'"&amp;$A38&amp;"'!$H$6")="","",INDIRECT("'"&amp;$A38&amp;"'!$H$6"))),"")</f>
        <v/>
      </c>
      <c r="E38" s="164" t="str">
        <f ca="1">IFERROR(IF(SyntheseCirco[[#This Row],[Fiches]]="","",IF(INDIRECT("'"&amp;$A38&amp;"'!$C$18")="","",INDIRECT("'"&amp;$A38&amp;"'!$C$18"))),"")</f>
        <v/>
      </c>
      <c r="F38" s="165" t="str">
        <f ca="1">IFERROR(IF(SyntheseCirco[[#This Row],[Fiches]]="","",IF(INDIRECT("'"&amp;$A38&amp;"'!L23")="Contr",INDIRECT("'"&amp;$A38&amp;"'!M19"),IF(INDIRECT("'"&amp;$A38&amp;"'!L20")="PE",(INDIRECT("'"&amp;$A38&amp;"'!L23"))&amp;"   "&amp;(INDIRECT("'"&amp;$A38&amp;"'!L23")),IF(INDIRECT("'"&amp;$A38&amp;"'!L23")="IERM",(INDIRECT("'"&amp;$A38&amp;"'!L23"))&amp;"   "&amp;(INDIRECT("'"&amp;$A38&amp;"'!M23")),IF(INDIRECT("'"&amp;$A38&amp;"'!L23")="PES1","PES1",INDIRECT("'"&amp;$A38&amp;"'!L23")))))),"")</f>
        <v/>
      </c>
      <c r="G38" s="137" t="str">
        <f ca="1">IFERROR(IF(SyntheseCirco[[#This Row],[Fiches]]="","",IF(INDIRECT("'"&amp;$A38&amp;"'!$L$20")="","",INDIRECT("'"&amp;$A38&amp;"'!$L$20"))),"")</f>
        <v/>
      </c>
      <c r="H38" s="162" t="str">
        <f ca="1">IFERROR(IF(SyntheseCirco[[#This Row],[Fiches]]="","",IF(INDIRECT("'"&amp;$A38&amp;"'!$L$21")="","",INDIRECT("'"&amp;$A38&amp;"'!$L$21"))),"")</f>
        <v/>
      </c>
      <c r="I38" s="167" t="str">
        <f ca="1">IFERROR(IF(SyntheseCirco[[#This Row],[Fiches]]="","",IF(INDIRECT("'"&amp;$A38&amp;"'!$F$13")="","",INDIRECT("'"&amp;$A38&amp;"'!$F$13"))),"")</f>
        <v/>
      </c>
      <c r="J38" s="167" t="str">
        <f ca="1">IFERROR(IF(SyntheseCirco[[#This Row],[Fiches]]="","",IF(INDIRECT("'"&amp;$A38&amp;"'!$F$14")="","",INDIRECT("'"&amp;$A38&amp;"'!$F$14"))),"")</f>
        <v/>
      </c>
      <c r="K38" s="156" t="str">
        <f ca="1">IFERROR(IF(SyntheseCirco[[#This Row],[Fiches]]="","",IF(INDIRECT("'"&amp;$A38&amp;"'!$F$15")="","",INDIRECT("'"&amp;$A38&amp;"'!$F$15")&amp;"@ac-mayotte.fr")),"")</f>
        <v/>
      </c>
      <c r="L38" s="137" t="str">
        <f ca="1">IFERROR(IF(SyntheseCirco[[#This Row],[Fiches]]="","",IF(INDIRECT("'"&amp;$A38&amp;"'!L44")="OUI",INDIRECT("'"&amp;$A38&amp;"'!L44"),IF(INDIRECT("'"&amp;$A38&amp;"'!L44")="",INDIRECT("'"&amp;$A38&amp;"'!L44"),"NON"))),"")</f>
        <v/>
      </c>
      <c r="M38" s="162" t="str">
        <f ca="1">IFERROR(IF(SyntheseCirco[[#This Row],[Fiches]]="","",IF(INDIRECT("'"&amp;$A38&amp;"'!$L$44")="OUI",INDIRECT("'"&amp;$A38&amp;"'!$L$46"),"")),"")</f>
        <v/>
      </c>
      <c r="N38" s="186" t="str">
        <f ca="1">IFERROR(IF(SyntheseCirco[[#This Row],[Fiches]]="","",INDIRECT("'"&amp;$A38&amp;"'!$L$48")),"")</f>
        <v/>
      </c>
      <c r="O38" s="162" t="str">
        <f ca="1">IFERROR(IF(SyntheseCirco[[#This Row],[Fiches]]="","",IF(INDIRECT("'"&amp;$A38&amp;"'!$L$51")="","",INDIRECT("'"&amp;$A38&amp;"'!$L$51"))),"")</f>
        <v/>
      </c>
      <c r="P38" s="137" t="str">
        <f ca="1">IFERROR(IF(SyntheseCirco[[#This Row],[Fiches]]="","",IF(INDIRECT("'"&amp;$A38&amp;"'!M19")="Contr.  C1","OUI Obligatoire",IF(INDIRECT("'"&amp;$A38&amp;"'!M19")="Contr.  C3","OUI",IF(INDIRECT("'"&amp;$A38&amp;"'!M19")="Contr.  C5","OUI Obligatoire",IF(INDIRECT("'"&amp;$A38&amp;"'!M23")="T3","OUI",IF(INDIRECT("'"&amp;$A38&amp;"'!M23")="T1","A suivre",IF(INDIRECT("'"&amp;$A38&amp;"'!M23")="T2","OUI Obligatoire",IF(INDIRECT("'"&amp;$A38&amp;"'!M23")="T3","OUI Obligatoire",INDIRECT("'"&amp;$A38&amp;"'!L27"))))))))),"")</f>
        <v/>
      </c>
      <c r="Q38" s="162" t="str">
        <f ca="1">IFERROR(IF(SyntheseCirco[[#This Row],[Fiches]]="","",IF(INDIRECT("'"&amp;$A38&amp;"'!$F$36")="","",IF(INDIRECT("'"&amp;$A38&amp;"'!$F$36")="Autre",INDIRECT("'"&amp;$A38&amp;"'!$I$36"),INDIRECT("'"&amp;$A38&amp;"'!$F$36")))),"")</f>
        <v/>
      </c>
      <c r="R38" s="168" t="str">
        <f ca="1">IFERROR(IF(SyntheseCirco[[#This Row],[Fiches]]="","",IF(INDIRECT("'"&amp;$A38&amp;"'!$L$25")="","",(INDIRECT("'"&amp;$A38&amp;"'!$L$25")&amp;(INDIRECT("'"&amp;$A38&amp;"'!$M$25"))))),"")</f>
        <v/>
      </c>
      <c r="S38" s="169" t="str">
        <f ca="1">IFERROR(IF(SyntheseCirco[[#This Row],[Fiches]]="","",IF(INDIRECT("'"&amp;$A38&amp;"'!$J$26")="","",(INDIRECT("'"&amp;$A38&amp;"'!$J$25")&amp;" "&amp;(INDIRECT("'"&amp;$A38&amp;"'!$J$26"))))),"")</f>
        <v/>
      </c>
    </row>
    <row r="39" spans="1:19" ht="22.05" customHeight="1" x14ac:dyDescent="0.3">
      <c r="A39" s="192" t="str">
        <f>IF(Aremplir!A33&gt;Aremplir!$E$6,"","Fiche "&amp;Aremplir!$A33)</f>
        <v/>
      </c>
      <c r="B39" s="162" t="str">
        <f ca="1">IFERROR(IF(SyntheseCirco[[#This Row],[Fiches]]="","",INDIRECT("'"&amp;A39&amp;"'!$L$5")),"")</f>
        <v/>
      </c>
      <c r="C39" s="163" t="str">
        <f ca="1">IFERROR(IF(SyntheseCirco[[#This Row],[Fiches]]="","",IF(INDIRECT("'"&amp;$A39&amp;"'!$E$6")="","",INDIRECT("'"&amp;$A39&amp;"'!$E$6"))),"")</f>
        <v/>
      </c>
      <c r="D39" s="163" t="str">
        <f ca="1">IFERROR(IF(SyntheseCirco[[#This Row],[Fiches]]="","",IF(INDIRECT("'"&amp;$A39&amp;"'!$H$6")="","",INDIRECT("'"&amp;$A39&amp;"'!$H$6"))),"")</f>
        <v/>
      </c>
      <c r="E39" s="164" t="str">
        <f ca="1">IFERROR(IF(SyntheseCirco[[#This Row],[Fiches]]="","",IF(INDIRECT("'"&amp;$A39&amp;"'!$C$18")="","",INDIRECT("'"&amp;$A39&amp;"'!$C$18"))),"")</f>
        <v/>
      </c>
      <c r="F39" s="165" t="str">
        <f ca="1">IFERROR(IF(SyntheseCirco[[#This Row],[Fiches]]="","",IF(INDIRECT("'"&amp;$A39&amp;"'!L23")="Contr",INDIRECT("'"&amp;$A39&amp;"'!M19"),IF(INDIRECT("'"&amp;$A39&amp;"'!L20")="PE",(INDIRECT("'"&amp;$A39&amp;"'!L23"))&amp;"   "&amp;(INDIRECT("'"&amp;$A39&amp;"'!L23")),IF(INDIRECT("'"&amp;$A39&amp;"'!L23")="IERM",(INDIRECT("'"&amp;$A39&amp;"'!L23"))&amp;"   "&amp;(INDIRECT("'"&amp;$A39&amp;"'!M23")),IF(INDIRECT("'"&amp;$A39&amp;"'!L23")="PES1","PES1",INDIRECT("'"&amp;$A39&amp;"'!L23")))))),"")</f>
        <v/>
      </c>
      <c r="G39" s="137" t="str">
        <f ca="1">IFERROR(IF(SyntheseCirco[[#This Row],[Fiches]]="","",IF(INDIRECT("'"&amp;$A39&amp;"'!$L$20")="","",INDIRECT("'"&amp;$A39&amp;"'!$L$20"))),"")</f>
        <v/>
      </c>
      <c r="H39" s="162" t="str">
        <f ca="1">IFERROR(IF(SyntheseCirco[[#This Row],[Fiches]]="","",IF(INDIRECT("'"&amp;$A39&amp;"'!$L$21")="","",INDIRECT("'"&amp;$A39&amp;"'!$L$21"))),"")</f>
        <v/>
      </c>
      <c r="I39" s="167" t="str">
        <f ca="1">IFERROR(IF(SyntheseCirco[[#This Row],[Fiches]]="","",IF(INDIRECT("'"&amp;$A39&amp;"'!$F$13")="","",INDIRECT("'"&amp;$A39&amp;"'!$F$13"))),"")</f>
        <v/>
      </c>
      <c r="J39" s="167" t="str">
        <f ca="1">IFERROR(IF(SyntheseCirco[[#This Row],[Fiches]]="","",IF(INDIRECT("'"&amp;$A39&amp;"'!$F$14")="","",INDIRECT("'"&amp;$A39&amp;"'!$F$14"))),"")</f>
        <v/>
      </c>
      <c r="K39" s="156" t="str">
        <f ca="1">IFERROR(IF(SyntheseCirco[[#This Row],[Fiches]]="","",IF(INDIRECT("'"&amp;$A39&amp;"'!$F$15")="","",INDIRECT("'"&amp;$A39&amp;"'!$F$15")&amp;"@ac-mayotte.fr")),"")</f>
        <v/>
      </c>
      <c r="L39" s="137" t="str">
        <f ca="1">IFERROR(IF(SyntheseCirco[[#This Row],[Fiches]]="","",IF(INDIRECT("'"&amp;$A39&amp;"'!L44")="OUI",INDIRECT("'"&amp;$A39&amp;"'!L44"),IF(INDIRECT("'"&amp;$A39&amp;"'!L44")="",INDIRECT("'"&amp;$A39&amp;"'!L44"),"NON"))),"")</f>
        <v/>
      </c>
      <c r="M39" s="162" t="str">
        <f ca="1">IFERROR(IF(SyntheseCirco[[#This Row],[Fiches]]="","",IF(INDIRECT("'"&amp;$A39&amp;"'!$L$44")="OUI",INDIRECT("'"&amp;$A39&amp;"'!$L$46"),"")),"")</f>
        <v/>
      </c>
      <c r="N39" s="186" t="str">
        <f ca="1">IFERROR(IF(SyntheseCirco[[#This Row],[Fiches]]="","",INDIRECT("'"&amp;$A39&amp;"'!$L$48")),"")</f>
        <v/>
      </c>
      <c r="O39" s="162" t="str">
        <f ca="1">IFERROR(IF(SyntheseCirco[[#This Row],[Fiches]]="","",IF(INDIRECT("'"&amp;$A39&amp;"'!$L$51")="","",INDIRECT("'"&amp;$A39&amp;"'!$L$51"))),"")</f>
        <v/>
      </c>
      <c r="P39" s="137" t="str">
        <f ca="1">IFERROR(IF(SyntheseCirco[[#This Row],[Fiches]]="","",IF(INDIRECT("'"&amp;$A39&amp;"'!M19")="Contr.  C1","OUI Obligatoire",IF(INDIRECT("'"&amp;$A39&amp;"'!M19")="Contr.  C3","OUI",IF(INDIRECT("'"&amp;$A39&amp;"'!M19")="Contr.  C5","OUI Obligatoire",IF(INDIRECT("'"&amp;$A39&amp;"'!M23")="T3","OUI",IF(INDIRECT("'"&amp;$A39&amp;"'!M23")="T1","A suivre",IF(INDIRECT("'"&amp;$A39&amp;"'!M23")="T2","OUI Obligatoire",IF(INDIRECT("'"&amp;$A39&amp;"'!M23")="T3","OUI Obligatoire",INDIRECT("'"&amp;$A39&amp;"'!L27"))))))))),"")</f>
        <v/>
      </c>
      <c r="Q39" s="162" t="str">
        <f ca="1">IFERROR(IF(SyntheseCirco[[#This Row],[Fiches]]="","",IF(INDIRECT("'"&amp;$A39&amp;"'!$F$36")="","",IF(INDIRECT("'"&amp;$A39&amp;"'!$F$36")="Autre",INDIRECT("'"&amp;$A39&amp;"'!$I$36"),INDIRECT("'"&amp;$A39&amp;"'!$F$36")))),"")</f>
        <v/>
      </c>
      <c r="R39" s="168" t="str">
        <f ca="1">IFERROR(IF(SyntheseCirco[[#This Row],[Fiches]]="","",IF(INDIRECT("'"&amp;$A39&amp;"'!$L$25")="","",(INDIRECT("'"&amp;$A39&amp;"'!$L$25")&amp;(INDIRECT("'"&amp;$A39&amp;"'!$M$25"))))),"")</f>
        <v/>
      </c>
      <c r="S39" s="169" t="str">
        <f ca="1">IFERROR(IF(SyntheseCirco[[#This Row],[Fiches]]="","",IF(INDIRECT("'"&amp;$A39&amp;"'!$J$26")="","",(INDIRECT("'"&amp;$A39&amp;"'!$J$25")&amp;" "&amp;(INDIRECT("'"&amp;$A39&amp;"'!$J$26"))))),"")</f>
        <v/>
      </c>
    </row>
    <row r="40" spans="1:19" ht="22.05" customHeight="1" x14ac:dyDescent="0.3">
      <c r="A40" s="192" t="str">
        <f>IF(Aremplir!A34&gt;Aremplir!$E$6,"","Fiche "&amp;Aremplir!$A34)</f>
        <v/>
      </c>
      <c r="B40" s="162" t="str">
        <f ca="1">IFERROR(IF(SyntheseCirco[[#This Row],[Fiches]]="","",INDIRECT("'"&amp;A40&amp;"'!$L$5")),"")</f>
        <v/>
      </c>
      <c r="C40" s="163" t="str">
        <f ca="1">IFERROR(IF(SyntheseCirco[[#This Row],[Fiches]]="","",IF(INDIRECT("'"&amp;$A40&amp;"'!$E$6")="","",INDIRECT("'"&amp;$A40&amp;"'!$E$6"))),"")</f>
        <v/>
      </c>
      <c r="D40" s="163" t="str">
        <f ca="1">IFERROR(IF(SyntheseCirco[[#This Row],[Fiches]]="","",IF(INDIRECT("'"&amp;$A40&amp;"'!$H$6")="","",INDIRECT("'"&amp;$A40&amp;"'!$H$6"))),"")</f>
        <v/>
      </c>
      <c r="E40" s="164" t="str">
        <f ca="1">IFERROR(IF(SyntheseCirco[[#This Row],[Fiches]]="","",IF(INDIRECT("'"&amp;$A40&amp;"'!$C$18")="","",INDIRECT("'"&amp;$A40&amp;"'!$C$18"))),"")</f>
        <v/>
      </c>
      <c r="F40" s="165" t="str">
        <f ca="1">IFERROR(IF(SyntheseCirco[[#This Row],[Fiches]]="","",IF(INDIRECT("'"&amp;$A40&amp;"'!L23")="Contr",INDIRECT("'"&amp;$A40&amp;"'!M19"),IF(INDIRECT("'"&amp;$A40&amp;"'!L20")="PE",(INDIRECT("'"&amp;$A40&amp;"'!L23"))&amp;"   "&amp;(INDIRECT("'"&amp;$A40&amp;"'!L23")),IF(INDIRECT("'"&amp;$A40&amp;"'!L23")="IERM",(INDIRECT("'"&amp;$A40&amp;"'!L23"))&amp;"   "&amp;(INDIRECT("'"&amp;$A40&amp;"'!M23")),IF(INDIRECT("'"&amp;$A40&amp;"'!L23")="PES1","PES1",INDIRECT("'"&amp;$A40&amp;"'!L23")))))),"")</f>
        <v/>
      </c>
      <c r="G40" s="137" t="str">
        <f ca="1">IFERROR(IF(SyntheseCirco[[#This Row],[Fiches]]="","",IF(INDIRECT("'"&amp;$A40&amp;"'!$L$20")="","",INDIRECT("'"&amp;$A40&amp;"'!$L$20"))),"")</f>
        <v/>
      </c>
      <c r="H40" s="162" t="str">
        <f ca="1">IFERROR(IF(SyntheseCirco[[#This Row],[Fiches]]="","",IF(INDIRECT("'"&amp;$A40&amp;"'!$L$21")="","",INDIRECT("'"&amp;$A40&amp;"'!$L$21"))),"")</f>
        <v/>
      </c>
      <c r="I40" s="167" t="str">
        <f ca="1">IFERROR(IF(SyntheseCirco[[#This Row],[Fiches]]="","",IF(INDIRECT("'"&amp;$A40&amp;"'!$F$13")="","",INDIRECT("'"&amp;$A40&amp;"'!$F$13"))),"")</f>
        <v/>
      </c>
      <c r="J40" s="167" t="str">
        <f ca="1">IFERROR(IF(SyntheseCirco[[#This Row],[Fiches]]="","",IF(INDIRECT("'"&amp;$A40&amp;"'!$F$14")="","",INDIRECT("'"&amp;$A40&amp;"'!$F$14"))),"")</f>
        <v/>
      </c>
      <c r="K40" s="156" t="str">
        <f ca="1">IFERROR(IF(SyntheseCirco[[#This Row],[Fiches]]="","",IF(INDIRECT("'"&amp;$A40&amp;"'!$F$15")="","",INDIRECT("'"&amp;$A40&amp;"'!$F$15")&amp;"@ac-mayotte.fr")),"")</f>
        <v/>
      </c>
      <c r="L40" s="137" t="str">
        <f ca="1">IFERROR(IF(SyntheseCirco[[#This Row],[Fiches]]="","",IF(INDIRECT("'"&amp;$A40&amp;"'!L44")="OUI",INDIRECT("'"&amp;$A40&amp;"'!L44"),IF(INDIRECT("'"&amp;$A40&amp;"'!L44")="",INDIRECT("'"&amp;$A40&amp;"'!L44"),"NON"))),"")</f>
        <v/>
      </c>
      <c r="M40" s="162" t="str">
        <f ca="1">IFERROR(IF(SyntheseCirco[[#This Row],[Fiches]]="","",IF(INDIRECT("'"&amp;$A40&amp;"'!$L$44")="OUI",INDIRECT("'"&amp;$A40&amp;"'!$L$46"),"")),"")</f>
        <v/>
      </c>
      <c r="N40" s="186" t="str">
        <f ca="1">IFERROR(IF(SyntheseCirco[[#This Row],[Fiches]]="","",INDIRECT("'"&amp;$A40&amp;"'!$L$48")),"")</f>
        <v/>
      </c>
      <c r="O40" s="162" t="str">
        <f ca="1">IFERROR(IF(SyntheseCirco[[#This Row],[Fiches]]="","",IF(INDIRECT("'"&amp;$A40&amp;"'!$L$51")="","",INDIRECT("'"&amp;$A40&amp;"'!$L$51"))),"")</f>
        <v/>
      </c>
      <c r="P40" s="137" t="str">
        <f ca="1">IFERROR(IF(SyntheseCirco[[#This Row],[Fiches]]="","",IF(INDIRECT("'"&amp;$A40&amp;"'!M19")="Contr.  C1","OUI Obligatoire",IF(INDIRECT("'"&amp;$A40&amp;"'!M19")="Contr.  C3","OUI",IF(INDIRECT("'"&amp;$A40&amp;"'!M19")="Contr.  C5","OUI Obligatoire",IF(INDIRECT("'"&amp;$A40&amp;"'!M23")="T3","OUI",IF(INDIRECT("'"&amp;$A40&amp;"'!M23")="T1","A suivre",IF(INDIRECT("'"&amp;$A40&amp;"'!M23")="T2","OUI Obligatoire",IF(INDIRECT("'"&amp;$A40&amp;"'!M23")="T3","OUI Obligatoire",INDIRECT("'"&amp;$A40&amp;"'!L27"))))))))),"")</f>
        <v/>
      </c>
      <c r="Q40" s="162" t="str">
        <f ca="1">IFERROR(IF(SyntheseCirco[[#This Row],[Fiches]]="","",IF(INDIRECT("'"&amp;$A40&amp;"'!$F$36")="","",IF(INDIRECT("'"&amp;$A40&amp;"'!$F$36")="Autre",INDIRECT("'"&amp;$A40&amp;"'!$I$36"),INDIRECT("'"&amp;$A40&amp;"'!$F$36")))),"")</f>
        <v/>
      </c>
      <c r="R40" s="168" t="str">
        <f ca="1">IFERROR(IF(SyntheseCirco[[#This Row],[Fiches]]="","",IF(INDIRECT("'"&amp;$A40&amp;"'!$L$25")="","",(INDIRECT("'"&amp;$A40&amp;"'!$L$25")&amp;(INDIRECT("'"&amp;$A40&amp;"'!$M$25"))))),"")</f>
        <v/>
      </c>
      <c r="S40" s="169" t="str">
        <f ca="1">IFERROR(IF(SyntheseCirco[[#This Row],[Fiches]]="","",IF(INDIRECT("'"&amp;$A40&amp;"'!$J$26")="","",(INDIRECT("'"&amp;$A40&amp;"'!$J$25")&amp;" "&amp;(INDIRECT("'"&amp;$A40&amp;"'!$J$26"))))),"")</f>
        <v/>
      </c>
    </row>
    <row r="41" spans="1:19" ht="22.05" customHeight="1" x14ac:dyDescent="0.3">
      <c r="A41" s="192" t="str">
        <f>IF(Aremplir!A35&gt;Aremplir!$E$6,"","Fiche "&amp;Aremplir!$A35)</f>
        <v/>
      </c>
      <c r="B41" s="162" t="str">
        <f ca="1">IFERROR(IF(SyntheseCirco[[#This Row],[Fiches]]="","",INDIRECT("'"&amp;A41&amp;"'!$L$5")),"")</f>
        <v/>
      </c>
      <c r="C41" s="163" t="str">
        <f ca="1">IFERROR(IF(SyntheseCirco[[#This Row],[Fiches]]="","",IF(INDIRECT("'"&amp;$A41&amp;"'!$E$6")="","",INDIRECT("'"&amp;$A41&amp;"'!$E$6"))),"")</f>
        <v/>
      </c>
      <c r="D41" s="163" t="str">
        <f ca="1">IFERROR(IF(SyntheseCirco[[#This Row],[Fiches]]="","",IF(INDIRECT("'"&amp;$A41&amp;"'!$H$6")="","",INDIRECT("'"&amp;$A41&amp;"'!$H$6"))),"")</f>
        <v/>
      </c>
      <c r="E41" s="164" t="str">
        <f ca="1">IFERROR(IF(SyntheseCirco[[#This Row],[Fiches]]="","",IF(INDIRECT("'"&amp;$A41&amp;"'!$C$18")="","",INDIRECT("'"&amp;$A41&amp;"'!$C$18"))),"")</f>
        <v/>
      </c>
      <c r="F41" s="165" t="str">
        <f ca="1">IFERROR(IF(SyntheseCirco[[#This Row],[Fiches]]="","",IF(INDIRECT("'"&amp;$A41&amp;"'!L23")="Contr",INDIRECT("'"&amp;$A41&amp;"'!M19"),IF(INDIRECT("'"&amp;$A41&amp;"'!L20")="PE",(INDIRECT("'"&amp;$A41&amp;"'!L23"))&amp;"   "&amp;(INDIRECT("'"&amp;$A41&amp;"'!L23")),IF(INDIRECT("'"&amp;$A41&amp;"'!L23")="IERM",(INDIRECT("'"&amp;$A41&amp;"'!L23"))&amp;"   "&amp;(INDIRECT("'"&amp;$A41&amp;"'!M23")),IF(INDIRECT("'"&amp;$A41&amp;"'!L23")="PES1","PES1",INDIRECT("'"&amp;$A41&amp;"'!L23")))))),"")</f>
        <v/>
      </c>
      <c r="G41" s="137" t="str">
        <f ca="1">IFERROR(IF(SyntheseCirco[[#This Row],[Fiches]]="","",IF(INDIRECT("'"&amp;$A41&amp;"'!$L$20")="","",INDIRECT("'"&amp;$A41&amp;"'!$L$20"))),"")</f>
        <v/>
      </c>
      <c r="H41" s="162" t="str">
        <f ca="1">IFERROR(IF(SyntheseCirco[[#This Row],[Fiches]]="","",IF(INDIRECT("'"&amp;$A41&amp;"'!$L$21")="","",INDIRECT("'"&amp;$A41&amp;"'!$L$21"))),"")</f>
        <v/>
      </c>
      <c r="I41" s="167" t="str">
        <f ca="1">IFERROR(IF(SyntheseCirco[[#This Row],[Fiches]]="","",IF(INDIRECT("'"&amp;$A41&amp;"'!$F$13")="","",INDIRECT("'"&amp;$A41&amp;"'!$F$13"))),"")</f>
        <v/>
      </c>
      <c r="J41" s="167" t="str">
        <f ca="1">IFERROR(IF(SyntheseCirco[[#This Row],[Fiches]]="","",IF(INDIRECT("'"&amp;$A41&amp;"'!$F$14")="","",INDIRECT("'"&amp;$A41&amp;"'!$F$14"))),"")</f>
        <v/>
      </c>
      <c r="K41" s="156" t="str">
        <f ca="1">IFERROR(IF(SyntheseCirco[[#This Row],[Fiches]]="","",IF(INDIRECT("'"&amp;$A41&amp;"'!$F$15")="","",INDIRECT("'"&amp;$A41&amp;"'!$F$15")&amp;"@ac-mayotte.fr")),"")</f>
        <v/>
      </c>
      <c r="L41" s="137" t="str">
        <f ca="1">IFERROR(IF(SyntheseCirco[[#This Row],[Fiches]]="","",IF(INDIRECT("'"&amp;$A41&amp;"'!L44")="OUI",INDIRECT("'"&amp;$A41&amp;"'!L44"),IF(INDIRECT("'"&amp;$A41&amp;"'!L44")="",INDIRECT("'"&amp;$A41&amp;"'!L44"),"NON"))),"")</f>
        <v/>
      </c>
      <c r="M41" s="162" t="str">
        <f ca="1">IFERROR(IF(SyntheseCirco[[#This Row],[Fiches]]="","",IF(INDIRECT("'"&amp;$A41&amp;"'!$L$44")="OUI",INDIRECT("'"&amp;$A41&amp;"'!$L$46"),"")),"")</f>
        <v/>
      </c>
      <c r="N41" s="186" t="str">
        <f ca="1">IFERROR(IF(SyntheseCirco[[#This Row],[Fiches]]="","",INDIRECT("'"&amp;$A41&amp;"'!$L$48")),"")</f>
        <v/>
      </c>
      <c r="O41" s="162" t="str">
        <f ca="1">IFERROR(IF(SyntheseCirco[[#This Row],[Fiches]]="","",IF(INDIRECT("'"&amp;$A41&amp;"'!$L$51")="","",INDIRECT("'"&amp;$A41&amp;"'!$L$51"))),"")</f>
        <v/>
      </c>
      <c r="P41" s="137" t="str">
        <f ca="1">IFERROR(IF(SyntheseCirco[[#This Row],[Fiches]]="","",IF(INDIRECT("'"&amp;$A41&amp;"'!M19")="Contr.  C1","OUI Obligatoire",IF(INDIRECT("'"&amp;$A41&amp;"'!M19")="Contr.  C3","OUI",IF(INDIRECT("'"&amp;$A41&amp;"'!M19")="Contr.  C5","OUI Obligatoire",IF(INDIRECT("'"&amp;$A41&amp;"'!M23")="T3","OUI",IF(INDIRECT("'"&amp;$A41&amp;"'!M23")="T1","A suivre",IF(INDIRECT("'"&amp;$A41&amp;"'!M23")="T2","OUI Obligatoire",IF(INDIRECT("'"&amp;$A41&amp;"'!M23")="T3","OUI Obligatoire",INDIRECT("'"&amp;$A41&amp;"'!L27"))))))))),"")</f>
        <v/>
      </c>
      <c r="Q41" s="162" t="str">
        <f ca="1">IFERROR(IF(SyntheseCirco[[#This Row],[Fiches]]="","",IF(INDIRECT("'"&amp;$A41&amp;"'!$F$36")="","",IF(INDIRECT("'"&amp;$A41&amp;"'!$F$36")="Autre",INDIRECT("'"&amp;$A41&amp;"'!$I$36"),INDIRECT("'"&amp;$A41&amp;"'!$F$36")))),"")</f>
        <v/>
      </c>
      <c r="R41" s="168" t="str">
        <f ca="1">IFERROR(IF(SyntheseCirco[[#This Row],[Fiches]]="","",IF(INDIRECT("'"&amp;$A41&amp;"'!$L$25")="","",(INDIRECT("'"&amp;$A41&amp;"'!$L$25")&amp;(INDIRECT("'"&amp;$A41&amp;"'!$M$25"))))),"")</f>
        <v/>
      </c>
      <c r="S41" s="169" t="str">
        <f ca="1">IFERROR(IF(SyntheseCirco[[#This Row],[Fiches]]="","",IF(INDIRECT("'"&amp;$A41&amp;"'!$J$26")="","",(INDIRECT("'"&amp;$A41&amp;"'!$J$25")&amp;" "&amp;(INDIRECT("'"&amp;$A41&amp;"'!$J$26"))))),"")</f>
        <v/>
      </c>
    </row>
    <row r="42" spans="1:19" ht="22.05" customHeight="1" x14ac:dyDescent="0.3">
      <c r="A42" s="192" t="str">
        <f>IF(Aremplir!A36&gt;Aremplir!$E$6,"","Fiche "&amp;Aremplir!$A36)</f>
        <v/>
      </c>
      <c r="B42" s="162" t="str">
        <f ca="1">IFERROR(IF(SyntheseCirco[[#This Row],[Fiches]]="","",INDIRECT("'"&amp;A42&amp;"'!$L$5")),"")</f>
        <v/>
      </c>
      <c r="C42" s="163" t="str">
        <f ca="1">IFERROR(IF(SyntheseCirco[[#This Row],[Fiches]]="","",IF(INDIRECT("'"&amp;$A42&amp;"'!$E$6")="","",INDIRECT("'"&amp;$A42&amp;"'!$E$6"))),"")</f>
        <v/>
      </c>
      <c r="D42" s="163" t="str">
        <f ca="1">IFERROR(IF(SyntheseCirco[[#This Row],[Fiches]]="","",IF(INDIRECT("'"&amp;$A42&amp;"'!$H$6")="","",INDIRECT("'"&amp;$A42&amp;"'!$H$6"))),"")</f>
        <v/>
      </c>
      <c r="E42" s="164" t="str">
        <f ca="1">IFERROR(IF(SyntheseCirco[[#This Row],[Fiches]]="","",IF(INDIRECT("'"&amp;$A42&amp;"'!$C$18")="","",INDIRECT("'"&amp;$A42&amp;"'!$C$18"))),"")</f>
        <v/>
      </c>
      <c r="F42" s="165" t="str">
        <f ca="1">IFERROR(IF(SyntheseCirco[[#This Row],[Fiches]]="","",IF(INDIRECT("'"&amp;$A42&amp;"'!L23")="Contr",INDIRECT("'"&amp;$A42&amp;"'!M19"),IF(INDIRECT("'"&amp;$A42&amp;"'!L20")="PE",(INDIRECT("'"&amp;$A42&amp;"'!L23"))&amp;"   "&amp;(INDIRECT("'"&amp;$A42&amp;"'!L23")),IF(INDIRECT("'"&amp;$A42&amp;"'!L23")="IERM",(INDIRECT("'"&amp;$A42&amp;"'!L23"))&amp;"   "&amp;(INDIRECT("'"&amp;$A42&amp;"'!M23")),IF(INDIRECT("'"&amp;$A42&amp;"'!L23")="PES1","PES1",INDIRECT("'"&amp;$A42&amp;"'!L23")))))),"")</f>
        <v/>
      </c>
      <c r="G42" s="137" t="str">
        <f ca="1">IFERROR(IF(SyntheseCirco[[#This Row],[Fiches]]="","",IF(INDIRECT("'"&amp;$A42&amp;"'!$L$20")="","",INDIRECT("'"&amp;$A42&amp;"'!$L$20"))),"")</f>
        <v/>
      </c>
      <c r="H42" s="162" t="str">
        <f ca="1">IFERROR(IF(SyntheseCirco[[#This Row],[Fiches]]="","",IF(INDIRECT("'"&amp;$A42&amp;"'!$L$21")="","",INDIRECT("'"&amp;$A42&amp;"'!$L$21"))),"")</f>
        <v/>
      </c>
      <c r="I42" s="167" t="str">
        <f ca="1">IFERROR(IF(SyntheseCirco[[#This Row],[Fiches]]="","",IF(INDIRECT("'"&amp;$A42&amp;"'!$F$13")="","",INDIRECT("'"&amp;$A42&amp;"'!$F$13"))),"")</f>
        <v/>
      </c>
      <c r="J42" s="167" t="str">
        <f ca="1">IFERROR(IF(SyntheseCirco[[#This Row],[Fiches]]="","",IF(INDIRECT("'"&amp;$A42&amp;"'!$F$14")="","",INDIRECT("'"&amp;$A42&amp;"'!$F$14"))),"")</f>
        <v/>
      </c>
      <c r="K42" s="156" t="str">
        <f ca="1">IFERROR(IF(SyntheseCirco[[#This Row],[Fiches]]="","",IF(INDIRECT("'"&amp;$A42&amp;"'!$F$15")="","",INDIRECT("'"&amp;$A42&amp;"'!$F$15")&amp;"@ac-mayotte.fr")),"")</f>
        <v/>
      </c>
      <c r="L42" s="137" t="str">
        <f ca="1">IFERROR(IF(SyntheseCirco[[#This Row],[Fiches]]="","",IF(INDIRECT("'"&amp;$A42&amp;"'!L44")="OUI",INDIRECT("'"&amp;$A42&amp;"'!L44"),IF(INDIRECT("'"&amp;$A42&amp;"'!L44")="",INDIRECT("'"&amp;$A42&amp;"'!L44"),"NON"))),"")</f>
        <v/>
      </c>
      <c r="M42" s="162" t="str">
        <f ca="1">IFERROR(IF(SyntheseCirco[[#This Row],[Fiches]]="","",IF(INDIRECT("'"&amp;$A42&amp;"'!$L$44")="OUI",INDIRECT("'"&amp;$A42&amp;"'!$L$46"),"")),"")</f>
        <v/>
      </c>
      <c r="N42" s="186" t="str">
        <f ca="1">IFERROR(IF(SyntheseCirco[[#This Row],[Fiches]]="","",INDIRECT("'"&amp;$A42&amp;"'!$L$48")),"")</f>
        <v/>
      </c>
      <c r="O42" s="162" t="str">
        <f ca="1">IFERROR(IF(SyntheseCirco[[#This Row],[Fiches]]="","",IF(INDIRECT("'"&amp;$A42&amp;"'!$L$51")="","",INDIRECT("'"&amp;$A42&amp;"'!$L$51"))),"")</f>
        <v/>
      </c>
      <c r="P42" s="137" t="str">
        <f ca="1">IFERROR(IF(SyntheseCirco[[#This Row],[Fiches]]="","",IF(INDIRECT("'"&amp;$A42&amp;"'!M19")="Contr.  C1","OUI Obligatoire",IF(INDIRECT("'"&amp;$A42&amp;"'!M19")="Contr.  C3","OUI",IF(INDIRECT("'"&amp;$A42&amp;"'!M19")="Contr.  C5","OUI Obligatoire",IF(INDIRECT("'"&amp;$A42&amp;"'!M23")="T3","OUI",IF(INDIRECT("'"&amp;$A42&amp;"'!M23")="T1","A suivre",IF(INDIRECT("'"&amp;$A42&amp;"'!M23")="T2","OUI Obligatoire",IF(INDIRECT("'"&amp;$A42&amp;"'!M23")="T3","OUI Obligatoire",INDIRECT("'"&amp;$A42&amp;"'!L27"))))))))),"")</f>
        <v/>
      </c>
      <c r="Q42" s="162" t="str">
        <f ca="1">IFERROR(IF(SyntheseCirco[[#This Row],[Fiches]]="","",IF(INDIRECT("'"&amp;$A42&amp;"'!$F$36")="","",IF(INDIRECT("'"&amp;$A42&amp;"'!$F$36")="Autre",INDIRECT("'"&amp;$A42&amp;"'!$I$36"),INDIRECT("'"&amp;$A42&amp;"'!$F$36")))),"")</f>
        <v/>
      </c>
      <c r="R42" s="168" t="str">
        <f ca="1">IFERROR(IF(SyntheseCirco[[#This Row],[Fiches]]="","",IF(INDIRECT("'"&amp;$A42&amp;"'!$L$25")="","",(INDIRECT("'"&amp;$A42&amp;"'!$L$25")&amp;(INDIRECT("'"&amp;$A42&amp;"'!$M$25"))))),"")</f>
        <v/>
      </c>
      <c r="S42" s="169" t="str">
        <f ca="1">IFERROR(IF(SyntheseCirco[[#This Row],[Fiches]]="","",IF(INDIRECT("'"&amp;$A42&amp;"'!$J$26")="","",(INDIRECT("'"&amp;$A42&amp;"'!$J$25")&amp;" "&amp;(INDIRECT("'"&amp;$A42&amp;"'!$J$26"))))),"")</f>
        <v/>
      </c>
    </row>
    <row r="43" spans="1:19" ht="22.05" customHeight="1" x14ac:dyDescent="0.3">
      <c r="A43" s="192" t="str">
        <f>IF(Aremplir!A37&gt;Aremplir!$E$6,"","Fiche "&amp;Aremplir!$A37)</f>
        <v/>
      </c>
      <c r="B43" s="162" t="str">
        <f ca="1">IFERROR(IF(SyntheseCirco[[#This Row],[Fiches]]="","",INDIRECT("'"&amp;A43&amp;"'!$L$5")),"")</f>
        <v/>
      </c>
      <c r="C43" s="163" t="str">
        <f ca="1">IFERROR(IF(SyntheseCirco[[#This Row],[Fiches]]="","",IF(INDIRECT("'"&amp;$A43&amp;"'!$E$6")="","",INDIRECT("'"&amp;$A43&amp;"'!$E$6"))),"")</f>
        <v/>
      </c>
      <c r="D43" s="163" t="str">
        <f ca="1">IFERROR(IF(SyntheseCirco[[#This Row],[Fiches]]="","",IF(INDIRECT("'"&amp;$A43&amp;"'!$H$6")="","",INDIRECT("'"&amp;$A43&amp;"'!$H$6"))),"")</f>
        <v/>
      </c>
      <c r="E43" s="164" t="str">
        <f ca="1">IFERROR(IF(SyntheseCirco[[#This Row],[Fiches]]="","",IF(INDIRECT("'"&amp;$A43&amp;"'!$C$18")="","",INDIRECT("'"&amp;$A43&amp;"'!$C$18"))),"")</f>
        <v/>
      </c>
      <c r="F43" s="165" t="str">
        <f ca="1">IFERROR(IF(SyntheseCirco[[#This Row],[Fiches]]="","",IF(INDIRECT("'"&amp;$A43&amp;"'!L23")="Contr",INDIRECT("'"&amp;$A43&amp;"'!M19"),IF(INDIRECT("'"&amp;$A43&amp;"'!L20")="PE",(INDIRECT("'"&amp;$A43&amp;"'!L23"))&amp;"   "&amp;(INDIRECT("'"&amp;$A43&amp;"'!L23")),IF(INDIRECT("'"&amp;$A43&amp;"'!L23")="IERM",(INDIRECT("'"&amp;$A43&amp;"'!L23"))&amp;"   "&amp;(INDIRECT("'"&amp;$A43&amp;"'!M23")),IF(INDIRECT("'"&amp;$A43&amp;"'!L23")="PES1","PES1",INDIRECT("'"&amp;$A43&amp;"'!L23")))))),"")</f>
        <v/>
      </c>
      <c r="G43" s="137" t="str">
        <f ca="1">IFERROR(IF(SyntheseCirco[[#This Row],[Fiches]]="","",IF(INDIRECT("'"&amp;$A43&amp;"'!$L$20")="","",INDIRECT("'"&amp;$A43&amp;"'!$L$20"))),"")</f>
        <v/>
      </c>
      <c r="H43" s="162" t="str">
        <f ca="1">IFERROR(IF(SyntheseCirco[[#This Row],[Fiches]]="","",IF(INDIRECT("'"&amp;$A43&amp;"'!$L$21")="","",INDIRECT("'"&amp;$A43&amp;"'!$L$21"))),"")</f>
        <v/>
      </c>
      <c r="I43" s="167" t="str">
        <f ca="1">IFERROR(IF(SyntheseCirco[[#This Row],[Fiches]]="","",IF(INDIRECT("'"&amp;$A43&amp;"'!$F$13")="","",INDIRECT("'"&amp;$A43&amp;"'!$F$13"))),"")</f>
        <v/>
      </c>
      <c r="J43" s="167" t="str">
        <f ca="1">IFERROR(IF(SyntheseCirco[[#This Row],[Fiches]]="","",IF(INDIRECT("'"&amp;$A43&amp;"'!$F$14")="","",INDIRECT("'"&amp;$A43&amp;"'!$F$14"))),"")</f>
        <v/>
      </c>
      <c r="K43" s="156" t="str">
        <f ca="1">IFERROR(IF(SyntheseCirco[[#This Row],[Fiches]]="","",IF(INDIRECT("'"&amp;$A43&amp;"'!$F$15")="","",INDIRECT("'"&amp;$A43&amp;"'!$F$15")&amp;"@ac-mayotte.fr")),"")</f>
        <v/>
      </c>
      <c r="L43" s="137" t="str">
        <f ca="1">IFERROR(IF(SyntheseCirco[[#This Row],[Fiches]]="","",IF(INDIRECT("'"&amp;$A43&amp;"'!L44")="OUI",INDIRECT("'"&amp;$A43&amp;"'!L44"),IF(INDIRECT("'"&amp;$A43&amp;"'!L44")="",INDIRECT("'"&amp;$A43&amp;"'!L44"),"NON"))),"")</f>
        <v/>
      </c>
      <c r="M43" s="162" t="str">
        <f ca="1">IFERROR(IF(SyntheseCirco[[#This Row],[Fiches]]="","",IF(INDIRECT("'"&amp;$A43&amp;"'!$L$44")="OUI",INDIRECT("'"&amp;$A43&amp;"'!$L$46"),"")),"")</f>
        <v/>
      </c>
      <c r="N43" s="186" t="str">
        <f ca="1">IFERROR(IF(SyntheseCirco[[#This Row],[Fiches]]="","",INDIRECT("'"&amp;$A43&amp;"'!$L$48")),"")</f>
        <v/>
      </c>
      <c r="O43" s="162" t="str">
        <f ca="1">IFERROR(IF(SyntheseCirco[[#This Row],[Fiches]]="","",IF(INDIRECT("'"&amp;$A43&amp;"'!$L$51")="","",INDIRECT("'"&amp;$A43&amp;"'!$L$51"))),"")</f>
        <v/>
      </c>
      <c r="P43" s="137" t="str">
        <f ca="1">IFERROR(IF(SyntheseCirco[[#This Row],[Fiches]]="","",IF(INDIRECT("'"&amp;$A43&amp;"'!M19")="Contr.  C1","OUI Obligatoire",IF(INDIRECT("'"&amp;$A43&amp;"'!M19")="Contr.  C3","OUI",IF(INDIRECT("'"&amp;$A43&amp;"'!M19")="Contr.  C5","OUI Obligatoire",IF(INDIRECT("'"&amp;$A43&amp;"'!M23")="T3","OUI",IF(INDIRECT("'"&amp;$A43&amp;"'!M23")="T1","A suivre",IF(INDIRECT("'"&amp;$A43&amp;"'!M23")="T2","OUI Obligatoire",IF(INDIRECT("'"&amp;$A43&amp;"'!M23")="T3","OUI Obligatoire",INDIRECT("'"&amp;$A43&amp;"'!L27"))))))))),"")</f>
        <v/>
      </c>
      <c r="Q43" s="162" t="str">
        <f ca="1">IFERROR(IF(SyntheseCirco[[#This Row],[Fiches]]="","",IF(INDIRECT("'"&amp;$A43&amp;"'!$F$36")="","",IF(INDIRECT("'"&amp;$A43&amp;"'!$F$36")="Autre",INDIRECT("'"&amp;$A43&amp;"'!$I$36"),INDIRECT("'"&amp;$A43&amp;"'!$F$36")))),"")</f>
        <v/>
      </c>
      <c r="R43" s="168" t="str">
        <f ca="1">IFERROR(IF(SyntheseCirco[[#This Row],[Fiches]]="","",IF(INDIRECT("'"&amp;$A43&amp;"'!$L$25")="","",(INDIRECT("'"&amp;$A43&amp;"'!$L$25")&amp;(INDIRECT("'"&amp;$A43&amp;"'!$M$25"))))),"")</f>
        <v/>
      </c>
      <c r="S43" s="169" t="str">
        <f ca="1">IFERROR(IF(SyntheseCirco[[#This Row],[Fiches]]="","",IF(INDIRECT("'"&amp;$A43&amp;"'!$J$26")="","",(INDIRECT("'"&amp;$A43&amp;"'!$J$25")&amp;" "&amp;(INDIRECT("'"&amp;$A43&amp;"'!$J$26"))))),"")</f>
        <v/>
      </c>
    </row>
    <row r="44" spans="1:19" ht="22.05" customHeight="1" x14ac:dyDescent="0.3">
      <c r="A44" s="192" t="str">
        <f>IF(Aremplir!A38&gt;Aremplir!$E$6,"","Fiche "&amp;Aremplir!$A38)</f>
        <v/>
      </c>
      <c r="B44" s="162" t="str">
        <f ca="1">IFERROR(IF(SyntheseCirco[[#This Row],[Fiches]]="","",INDIRECT("'"&amp;A44&amp;"'!$L$5")),"")</f>
        <v/>
      </c>
      <c r="C44" s="163" t="str">
        <f ca="1">IFERROR(IF(SyntheseCirco[[#This Row],[Fiches]]="","",IF(INDIRECT("'"&amp;$A44&amp;"'!$E$6")="","",INDIRECT("'"&amp;$A44&amp;"'!$E$6"))),"")</f>
        <v/>
      </c>
      <c r="D44" s="163" t="str">
        <f ca="1">IFERROR(IF(SyntheseCirco[[#This Row],[Fiches]]="","",IF(INDIRECT("'"&amp;$A44&amp;"'!$H$6")="","",INDIRECT("'"&amp;$A44&amp;"'!$H$6"))),"")</f>
        <v/>
      </c>
      <c r="E44" s="164" t="str">
        <f ca="1">IFERROR(IF(SyntheseCirco[[#This Row],[Fiches]]="","",IF(INDIRECT("'"&amp;$A44&amp;"'!$C$18")="","",INDIRECT("'"&amp;$A44&amp;"'!$C$18"))),"")</f>
        <v/>
      </c>
      <c r="F44" s="165" t="str">
        <f ca="1">IFERROR(IF(SyntheseCirco[[#This Row],[Fiches]]="","",IF(INDIRECT("'"&amp;$A44&amp;"'!L23")="Contr",INDIRECT("'"&amp;$A44&amp;"'!M19"),IF(INDIRECT("'"&amp;$A44&amp;"'!L20")="PE",(INDIRECT("'"&amp;$A44&amp;"'!L23"))&amp;"   "&amp;(INDIRECT("'"&amp;$A44&amp;"'!L23")),IF(INDIRECT("'"&amp;$A44&amp;"'!L23")="IERM",(INDIRECT("'"&amp;$A44&amp;"'!L23"))&amp;"   "&amp;(INDIRECT("'"&amp;$A44&amp;"'!M23")),IF(INDIRECT("'"&amp;$A44&amp;"'!L23")="PES1","PES1",INDIRECT("'"&amp;$A44&amp;"'!L23")))))),"")</f>
        <v/>
      </c>
      <c r="G44" s="137" t="str">
        <f ca="1">IFERROR(IF(SyntheseCirco[[#This Row],[Fiches]]="","",IF(INDIRECT("'"&amp;$A44&amp;"'!$L$20")="","",INDIRECT("'"&amp;$A44&amp;"'!$L$20"))),"")</f>
        <v/>
      </c>
      <c r="H44" s="162" t="str">
        <f ca="1">IFERROR(IF(SyntheseCirco[[#This Row],[Fiches]]="","",IF(INDIRECT("'"&amp;$A44&amp;"'!$L$21")="","",INDIRECT("'"&amp;$A44&amp;"'!$L$21"))),"")</f>
        <v/>
      </c>
      <c r="I44" s="167" t="str">
        <f ca="1">IFERROR(IF(SyntheseCirco[[#This Row],[Fiches]]="","",IF(INDIRECT("'"&amp;$A44&amp;"'!$F$13")="","",INDIRECT("'"&amp;$A44&amp;"'!$F$13"))),"")</f>
        <v/>
      </c>
      <c r="J44" s="167" t="str">
        <f ca="1">IFERROR(IF(SyntheseCirco[[#This Row],[Fiches]]="","",IF(INDIRECT("'"&amp;$A44&amp;"'!$F$14")="","",INDIRECT("'"&amp;$A44&amp;"'!$F$14"))),"")</f>
        <v/>
      </c>
      <c r="K44" s="156" t="str">
        <f ca="1">IFERROR(IF(SyntheseCirco[[#This Row],[Fiches]]="","",IF(INDIRECT("'"&amp;$A44&amp;"'!$F$15")="","",INDIRECT("'"&amp;$A44&amp;"'!$F$15")&amp;"@ac-mayotte.fr")),"")</f>
        <v/>
      </c>
      <c r="L44" s="137" t="str">
        <f ca="1">IFERROR(IF(SyntheseCirco[[#This Row],[Fiches]]="","",IF(INDIRECT("'"&amp;$A44&amp;"'!L44")="OUI",INDIRECT("'"&amp;$A44&amp;"'!L44"),IF(INDIRECT("'"&amp;$A44&amp;"'!L44")="",INDIRECT("'"&amp;$A44&amp;"'!L44"),"NON"))),"")</f>
        <v/>
      </c>
      <c r="M44" s="162" t="str">
        <f ca="1">IFERROR(IF(SyntheseCirco[[#This Row],[Fiches]]="","",IF(INDIRECT("'"&amp;$A44&amp;"'!$L$44")="OUI",INDIRECT("'"&amp;$A44&amp;"'!$L$46"),"")),"")</f>
        <v/>
      </c>
      <c r="N44" s="186" t="str">
        <f ca="1">IFERROR(IF(SyntheseCirco[[#This Row],[Fiches]]="","",INDIRECT("'"&amp;$A44&amp;"'!$L$48")),"")</f>
        <v/>
      </c>
      <c r="O44" s="162" t="str">
        <f ca="1">IFERROR(IF(SyntheseCirco[[#This Row],[Fiches]]="","",IF(INDIRECT("'"&amp;$A44&amp;"'!$L$51")="","",INDIRECT("'"&amp;$A44&amp;"'!$L$51"))),"")</f>
        <v/>
      </c>
      <c r="P44" s="137" t="str">
        <f ca="1">IFERROR(IF(SyntheseCirco[[#This Row],[Fiches]]="","",IF(INDIRECT("'"&amp;$A44&amp;"'!M19")="Contr.  C1","OUI Obligatoire",IF(INDIRECT("'"&amp;$A44&amp;"'!M19")="Contr.  C3","OUI",IF(INDIRECT("'"&amp;$A44&amp;"'!M19")="Contr.  C5","OUI Obligatoire",IF(INDIRECT("'"&amp;$A44&amp;"'!M23")="T3","OUI",IF(INDIRECT("'"&amp;$A44&amp;"'!M23")="T1","A suivre",IF(INDIRECT("'"&amp;$A44&amp;"'!M23")="T2","OUI Obligatoire",IF(INDIRECT("'"&amp;$A44&amp;"'!M23")="T3","OUI Obligatoire",INDIRECT("'"&amp;$A44&amp;"'!L27"))))))))),"")</f>
        <v/>
      </c>
      <c r="Q44" s="162" t="str">
        <f ca="1">IFERROR(IF(SyntheseCirco[[#This Row],[Fiches]]="","",IF(INDIRECT("'"&amp;$A44&amp;"'!$F$36")="","",IF(INDIRECT("'"&amp;$A44&amp;"'!$F$36")="Autre",INDIRECT("'"&amp;$A44&amp;"'!$I$36"),INDIRECT("'"&amp;$A44&amp;"'!$F$36")))),"")</f>
        <v/>
      </c>
      <c r="R44" s="168" t="str">
        <f ca="1">IFERROR(IF(SyntheseCirco[[#This Row],[Fiches]]="","",IF(INDIRECT("'"&amp;$A44&amp;"'!$L$25")="","",(INDIRECT("'"&amp;$A44&amp;"'!$L$25")&amp;(INDIRECT("'"&amp;$A44&amp;"'!$M$25"))))),"")</f>
        <v/>
      </c>
      <c r="S44" s="169" t="str">
        <f ca="1">IFERROR(IF(SyntheseCirco[[#This Row],[Fiches]]="","",IF(INDIRECT("'"&amp;$A44&amp;"'!$J$26")="","",(INDIRECT("'"&amp;$A44&amp;"'!$J$25")&amp;" "&amp;(INDIRECT("'"&amp;$A44&amp;"'!$J$26"))))),"")</f>
        <v/>
      </c>
    </row>
    <row r="45" spans="1:19" ht="22.05" customHeight="1" x14ac:dyDescent="0.3">
      <c r="A45" s="192" t="str">
        <f>IF(Aremplir!A39&gt;Aremplir!$E$6,"","Fiche "&amp;Aremplir!$A39)</f>
        <v/>
      </c>
      <c r="B45" s="162" t="str">
        <f ca="1">IFERROR(IF(SyntheseCirco[[#This Row],[Fiches]]="","",INDIRECT("'"&amp;A45&amp;"'!$L$5")),"")</f>
        <v/>
      </c>
      <c r="C45" s="163" t="str">
        <f ca="1">IFERROR(IF(SyntheseCirco[[#This Row],[Fiches]]="","",IF(INDIRECT("'"&amp;$A45&amp;"'!$E$6")="","",INDIRECT("'"&amp;$A45&amp;"'!$E$6"))),"")</f>
        <v/>
      </c>
      <c r="D45" s="163" t="str">
        <f ca="1">IFERROR(IF(SyntheseCirco[[#This Row],[Fiches]]="","",IF(INDIRECT("'"&amp;$A45&amp;"'!$H$6")="","",INDIRECT("'"&amp;$A45&amp;"'!$H$6"))),"")</f>
        <v/>
      </c>
      <c r="E45" s="164" t="str">
        <f ca="1">IFERROR(IF(SyntheseCirco[[#This Row],[Fiches]]="","",IF(INDIRECT("'"&amp;$A45&amp;"'!$C$18")="","",INDIRECT("'"&amp;$A45&amp;"'!$C$18"))),"")</f>
        <v/>
      </c>
      <c r="F45" s="165" t="str">
        <f ca="1">IFERROR(IF(SyntheseCirco[[#This Row],[Fiches]]="","",IF(INDIRECT("'"&amp;$A45&amp;"'!L23")="Contr",INDIRECT("'"&amp;$A45&amp;"'!M19"),IF(INDIRECT("'"&amp;$A45&amp;"'!L20")="PE",(INDIRECT("'"&amp;$A45&amp;"'!L23"))&amp;"   "&amp;(INDIRECT("'"&amp;$A45&amp;"'!L23")),IF(INDIRECT("'"&amp;$A45&amp;"'!L23")="IERM",(INDIRECT("'"&amp;$A45&amp;"'!L23"))&amp;"   "&amp;(INDIRECT("'"&amp;$A45&amp;"'!M23")),IF(INDIRECT("'"&amp;$A45&amp;"'!L23")="PES1","PES1",INDIRECT("'"&amp;$A45&amp;"'!L23")))))),"")</f>
        <v/>
      </c>
      <c r="G45" s="137" t="str">
        <f ca="1">IFERROR(IF(SyntheseCirco[[#This Row],[Fiches]]="","",IF(INDIRECT("'"&amp;$A45&amp;"'!$L$20")="","",INDIRECT("'"&amp;$A45&amp;"'!$L$20"))),"")</f>
        <v/>
      </c>
      <c r="H45" s="162" t="str">
        <f ca="1">IFERROR(IF(SyntheseCirco[[#This Row],[Fiches]]="","",IF(INDIRECT("'"&amp;$A45&amp;"'!$L$21")="","",INDIRECT("'"&amp;$A45&amp;"'!$L$21"))),"")</f>
        <v/>
      </c>
      <c r="I45" s="167" t="str">
        <f ca="1">IFERROR(IF(SyntheseCirco[[#This Row],[Fiches]]="","",IF(INDIRECT("'"&amp;$A45&amp;"'!$F$13")="","",INDIRECT("'"&amp;$A45&amp;"'!$F$13"))),"")</f>
        <v/>
      </c>
      <c r="J45" s="167" t="str">
        <f ca="1">IFERROR(IF(SyntheseCirco[[#This Row],[Fiches]]="","",IF(INDIRECT("'"&amp;$A45&amp;"'!$F$14")="","",INDIRECT("'"&amp;$A45&amp;"'!$F$14"))),"")</f>
        <v/>
      </c>
      <c r="K45" s="156" t="str">
        <f ca="1">IFERROR(IF(SyntheseCirco[[#This Row],[Fiches]]="","",IF(INDIRECT("'"&amp;$A45&amp;"'!$F$15")="","",INDIRECT("'"&amp;$A45&amp;"'!$F$15")&amp;"@ac-mayotte.fr")),"")</f>
        <v/>
      </c>
      <c r="L45" s="137" t="str">
        <f ca="1">IFERROR(IF(SyntheseCirco[[#This Row],[Fiches]]="","",IF(INDIRECT("'"&amp;$A45&amp;"'!L44")="OUI",INDIRECT("'"&amp;$A45&amp;"'!L44"),IF(INDIRECT("'"&amp;$A45&amp;"'!L44")="",INDIRECT("'"&amp;$A45&amp;"'!L44"),"NON"))),"")</f>
        <v/>
      </c>
      <c r="M45" s="162" t="str">
        <f ca="1">IFERROR(IF(SyntheseCirco[[#This Row],[Fiches]]="","",IF(INDIRECT("'"&amp;$A45&amp;"'!$L$44")="OUI",INDIRECT("'"&amp;$A45&amp;"'!$L$46"),"")),"")</f>
        <v/>
      </c>
      <c r="N45" s="186" t="str">
        <f ca="1">IFERROR(IF(SyntheseCirco[[#This Row],[Fiches]]="","",INDIRECT("'"&amp;$A45&amp;"'!$L$48")),"")</f>
        <v/>
      </c>
      <c r="O45" s="162" t="str">
        <f ca="1">IFERROR(IF(SyntheseCirco[[#This Row],[Fiches]]="","",IF(INDIRECT("'"&amp;$A45&amp;"'!$L$51")="","",INDIRECT("'"&amp;$A45&amp;"'!$L$51"))),"")</f>
        <v/>
      </c>
      <c r="P45" s="137" t="str">
        <f ca="1">IFERROR(IF(SyntheseCirco[[#This Row],[Fiches]]="","",IF(INDIRECT("'"&amp;$A45&amp;"'!M19")="Contr.  C1","OUI Obligatoire",IF(INDIRECT("'"&amp;$A45&amp;"'!M19")="Contr.  C3","OUI",IF(INDIRECT("'"&amp;$A45&amp;"'!M19")="Contr.  C5","OUI Obligatoire",IF(INDIRECT("'"&amp;$A45&amp;"'!M23")="T3","OUI",IF(INDIRECT("'"&amp;$A45&amp;"'!M23")="T1","A suivre",IF(INDIRECT("'"&amp;$A45&amp;"'!M23")="T2","OUI Obligatoire",IF(INDIRECT("'"&amp;$A45&amp;"'!M23")="T3","OUI Obligatoire",INDIRECT("'"&amp;$A45&amp;"'!L27"))))))))),"")</f>
        <v/>
      </c>
      <c r="Q45" s="162" t="str">
        <f ca="1">IFERROR(IF(SyntheseCirco[[#This Row],[Fiches]]="","",IF(INDIRECT("'"&amp;$A45&amp;"'!$F$36")="","",IF(INDIRECT("'"&amp;$A45&amp;"'!$F$36")="Autre",INDIRECT("'"&amp;$A45&amp;"'!$I$36"),INDIRECT("'"&amp;$A45&amp;"'!$F$36")))),"")</f>
        <v/>
      </c>
      <c r="R45" s="168" t="str">
        <f ca="1">IFERROR(IF(SyntheseCirco[[#This Row],[Fiches]]="","",IF(INDIRECT("'"&amp;$A45&amp;"'!$L$25")="","",(INDIRECT("'"&amp;$A45&amp;"'!$L$25")&amp;(INDIRECT("'"&amp;$A45&amp;"'!$M$25"))))),"")</f>
        <v/>
      </c>
      <c r="S45" s="169" t="str">
        <f ca="1">IFERROR(IF(SyntheseCirco[[#This Row],[Fiches]]="","",IF(INDIRECT("'"&amp;$A45&amp;"'!$J$26")="","",(INDIRECT("'"&amp;$A45&amp;"'!$J$25")&amp;" "&amp;(INDIRECT("'"&amp;$A45&amp;"'!$J$26"))))),"")</f>
        <v/>
      </c>
    </row>
    <row r="46" spans="1:19" ht="22.05" customHeight="1" x14ac:dyDescent="0.3">
      <c r="A46" s="192" t="str">
        <f>IF(Aremplir!A40&gt;Aremplir!$E$6,"","Fiche "&amp;Aremplir!$A40)</f>
        <v/>
      </c>
      <c r="B46" s="162" t="str">
        <f ca="1">IFERROR(IF(SyntheseCirco[[#This Row],[Fiches]]="","",INDIRECT("'"&amp;A46&amp;"'!$L$5")),"")</f>
        <v/>
      </c>
      <c r="C46" s="163" t="str">
        <f ca="1">IFERROR(IF(SyntheseCirco[[#This Row],[Fiches]]="","",IF(INDIRECT("'"&amp;$A46&amp;"'!$E$6")="","",INDIRECT("'"&amp;$A46&amp;"'!$E$6"))),"")</f>
        <v/>
      </c>
      <c r="D46" s="163" t="str">
        <f ca="1">IFERROR(IF(SyntheseCirco[[#This Row],[Fiches]]="","",IF(INDIRECT("'"&amp;$A46&amp;"'!$H$6")="","",INDIRECT("'"&amp;$A46&amp;"'!$H$6"))),"")</f>
        <v/>
      </c>
      <c r="E46" s="164" t="str">
        <f ca="1">IFERROR(IF(SyntheseCirco[[#This Row],[Fiches]]="","",IF(INDIRECT("'"&amp;$A46&amp;"'!$C$18")="","",INDIRECT("'"&amp;$A46&amp;"'!$C$18"))),"")</f>
        <v/>
      </c>
      <c r="F46" s="165" t="str">
        <f ca="1">IFERROR(IF(SyntheseCirco[[#This Row],[Fiches]]="","",IF(INDIRECT("'"&amp;$A46&amp;"'!L23")="Contr",INDIRECT("'"&amp;$A46&amp;"'!M19"),IF(INDIRECT("'"&amp;$A46&amp;"'!L20")="PE",(INDIRECT("'"&amp;$A46&amp;"'!L23"))&amp;"   "&amp;(INDIRECT("'"&amp;$A46&amp;"'!L23")),IF(INDIRECT("'"&amp;$A46&amp;"'!L23")="IERM",(INDIRECT("'"&amp;$A46&amp;"'!L23"))&amp;"   "&amp;(INDIRECT("'"&amp;$A46&amp;"'!M23")),IF(INDIRECT("'"&amp;$A46&amp;"'!L23")="PES1","PES1",INDIRECT("'"&amp;$A46&amp;"'!L23")))))),"")</f>
        <v/>
      </c>
      <c r="G46" s="137" t="str">
        <f ca="1">IFERROR(IF(SyntheseCirco[[#This Row],[Fiches]]="","",IF(INDIRECT("'"&amp;$A46&amp;"'!$L$20")="","",INDIRECT("'"&amp;$A46&amp;"'!$L$20"))),"")</f>
        <v/>
      </c>
      <c r="H46" s="162" t="str">
        <f ca="1">IFERROR(IF(SyntheseCirco[[#This Row],[Fiches]]="","",IF(INDIRECT("'"&amp;$A46&amp;"'!$L$21")="","",INDIRECT("'"&amp;$A46&amp;"'!$L$21"))),"")</f>
        <v/>
      </c>
      <c r="I46" s="167" t="str">
        <f ca="1">IFERROR(IF(SyntheseCirco[[#This Row],[Fiches]]="","",IF(INDIRECT("'"&amp;$A46&amp;"'!$F$13")="","",INDIRECT("'"&amp;$A46&amp;"'!$F$13"))),"")</f>
        <v/>
      </c>
      <c r="J46" s="167" t="str">
        <f ca="1">IFERROR(IF(SyntheseCirco[[#This Row],[Fiches]]="","",IF(INDIRECT("'"&amp;$A46&amp;"'!$F$14")="","",INDIRECT("'"&amp;$A46&amp;"'!$F$14"))),"")</f>
        <v/>
      </c>
      <c r="K46" s="156" t="str">
        <f ca="1">IFERROR(IF(SyntheseCirco[[#This Row],[Fiches]]="","",IF(INDIRECT("'"&amp;$A46&amp;"'!$F$15")="","",INDIRECT("'"&amp;$A46&amp;"'!$F$15")&amp;"@ac-mayotte.fr")),"")</f>
        <v/>
      </c>
      <c r="L46" s="137" t="str">
        <f ca="1">IFERROR(IF(SyntheseCirco[[#This Row],[Fiches]]="","",IF(INDIRECT("'"&amp;$A46&amp;"'!L44")="OUI",INDIRECT("'"&amp;$A46&amp;"'!L44"),IF(INDIRECT("'"&amp;$A46&amp;"'!L44")="",INDIRECT("'"&amp;$A46&amp;"'!L44"),"NON"))),"")</f>
        <v/>
      </c>
      <c r="M46" s="162" t="str">
        <f ca="1">IFERROR(IF(SyntheseCirco[[#This Row],[Fiches]]="","",IF(INDIRECT("'"&amp;$A46&amp;"'!$L$44")="OUI",INDIRECT("'"&amp;$A46&amp;"'!$L$46"),"")),"")</f>
        <v/>
      </c>
      <c r="N46" s="186" t="str">
        <f ca="1">IFERROR(IF(SyntheseCirco[[#This Row],[Fiches]]="","",INDIRECT("'"&amp;$A46&amp;"'!$L$48")),"")</f>
        <v/>
      </c>
      <c r="O46" s="162" t="str">
        <f ca="1">IFERROR(IF(SyntheseCirco[[#This Row],[Fiches]]="","",IF(INDIRECT("'"&amp;$A46&amp;"'!$L$51")="","",INDIRECT("'"&amp;$A46&amp;"'!$L$51"))),"")</f>
        <v/>
      </c>
      <c r="P46" s="137" t="str">
        <f ca="1">IFERROR(IF(SyntheseCirco[[#This Row],[Fiches]]="","",IF(INDIRECT("'"&amp;$A46&amp;"'!M19")="Contr.  C1","OUI Obligatoire",IF(INDIRECT("'"&amp;$A46&amp;"'!M19")="Contr.  C3","OUI",IF(INDIRECT("'"&amp;$A46&amp;"'!M19")="Contr.  C5","OUI Obligatoire",IF(INDIRECT("'"&amp;$A46&amp;"'!M23")="T3","OUI",IF(INDIRECT("'"&amp;$A46&amp;"'!M23")="T1","A suivre",IF(INDIRECT("'"&amp;$A46&amp;"'!M23")="T2","OUI Obligatoire",IF(INDIRECT("'"&amp;$A46&amp;"'!M23")="T3","OUI Obligatoire",INDIRECT("'"&amp;$A46&amp;"'!L27"))))))))),"")</f>
        <v/>
      </c>
      <c r="Q46" s="162" t="str">
        <f ca="1">IFERROR(IF(SyntheseCirco[[#This Row],[Fiches]]="","",IF(INDIRECT("'"&amp;$A46&amp;"'!$F$36")="","",IF(INDIRECT("'"&amp;$A46&amp;"'!$F$36")="Autre",INDIRECT("'"&amp;$A46&amp;"'!$I$36"),INDIRECT("'"&amp;$A46&amp;"'!$F$36")))),"")</f>
        <v/>
      </c>
      <c r="R46" s="168" t="str">
        <f ca="1">IFERROR(IF(SyntheseCirco[[#This Row],[Fiches]]="","",IF(INDIRECT("'"&amp;$A46&amp;"'!$L$25")="","",(INDIRECT("'"&amp;$A46&amp;"'!$L$25")&amp;(INDIRECT("'"&amp;$A46&amp;"'!$M$25"))))),"")</f>
        <v/>
      </c>
      <c r="S46" s="169" t="str">
        <f ca="1">IFERROR(IF(SyntheseCirco[[#This Row],[Fiches]]="","",IF(INDIRECT("'"&amp;$A46&amp;"'!$J$26")="","",(INDIRECT("'"&amp;$A46&amp;"'!$J$25")&amp;" "&amp;(INDIRECT("'"&amp;$A46&amp;"'!$J$26"))))),"")</f>
        <v/>
      </c>
    </row>
    <row r="47" spans="1:19" ht="22.05" customHeight="1" x14ac:dyDescent="0.3">
      <c r="A47" s="192" t="str">
        <f>IF(Aremplir!A41&gt;Aremplir!$E$6,"","Fiche "&amp;Aremplir!$A41)</f>
        <v/>
      </c>
      <c r="B47" s="162" t="str">
        <f ca="1">IFERROR(IF(SyntheseCirco[[#This Row],[Fiches]]="","",INDIRECT("'"&amp;A47&amp;"'!$L$5")),"")</f>
        <v/>
      </c>
      <c r="C47" s="163" t="str">
        <f ca="1">IFERROR(IF(SyntheseCirco[[#This Row],[Fiches]]="","",IF(INDIRECT("'"&amp;$A47&amp;"'!$E$6")="","",INDIRECT("'"&amp;$A47&amp;"'!$E$6"))),"")</f>
        <v/>
      </c>
      <c r="D47" s="163" t="str">
        <f ca="1">IFERROR(IF(SyntheseCirco[[#This Row],[Fiches]]="","",IF(INDIRECT("'"&amp;$A47&amp;"'!$H$6")="","",INDIRECT("'"&amp;$A47&amp;"'!$H$6"))),"")</f>
        <v/>
      </c>
      <c r="E47" s="164" t="str">
        <f ca="1">IFERROR(IF(SyntheseCirco[[#This Row],[Fiches]]="","",IF(INDIRECT("'"&amp;$A47&amp;"'!$C$18")="","",INDIRECT("'"&amp;$A47&amp;"'!$C$18"))),"")</f>
        <v/>
      </c>
      <c r="F47" s="165" t="str">
        <f ca="1">IFERROR(IF(SyntheseCirco[[#This Row],[Fiches]]="","",IF(INDIRECT("'"&amp;$A47&amp;"'!L23")="Contr",INDIRECT("'"&amp;$A47&amp;"'!M19"),IF(INDIRECT("'"&amp;$A47&amp;"'!L20")="PE",(INDIRECT("'"&amp;$A47&amp;"'!L23"))&amp;"   "&amp;(INDIRECT("'"&amp;$A47&amp;"'!L23")),IF(INDIRECT("'"&amp;$A47&amp;"'!L23")="IERM",(INDIRECT("'"&amp;$A47&amp;"'!L23"))&amp;"   "&amp;(INDIRECT("'"&amp;$A47&amp;"'!M23")),IF(INDIRECT("'"&amp;$A47&amp;"'!L23")="PES1","PES1",INDIRECT("'"&amp;$A47&amp;"'!L23")))))),"")</f>
        <v/>
      </c>
      <c r="G47" s="137" t="str">
        <f ca="1">IFERROR(IF(SyntheseCirco[[#This Row],[Fiches]]="","",IF(INDIRECT("'"&amp;$A47&amp;"'!$L$20")="","",INDIRECT("'"&amp;$A47&amp;"'!$L$20"))),"")</f>
        <v/>
      </c>
      <c r="H47" s="162" t="str">
        <f ca="1">IFERROR(IF(SyntheseCirco[[#This Row],[Fiches]]="","",IF(INDIRECT("'"&amp;$A47&amp;"'!$L$21")="","",INDIRECT("'"&amp;$A47&amp;"'!$L$21"))),"")</f>
        <v/>
      </c>
      <c r="I47" s="167" t="str">
        <f ca="1">IFERROR(IF(SyntheseCirco[[#This Row],[Fiches]]="","",IF(INDIRECT("'"&amp;$A47&amp;"'!$F$13")="","",INDIRECT("'"&amp;$A47&amp;"'!$F$13"))),"")</f>
        <v/>
      </c>
      <c r="J47" s="167" t="str">
        <f ca="1">IFERROR(IF(SyntheseCirco[[#This Row],[Fiches]]="","",IF(INDIRECT("'"&amp;$A47&amp;"'!$F$14")="","",INDIRECT("'"&amp;$A47&amp;"'!$F$14"))),"")</f>
        <v/>
      </c>
      <c r="K47" s="156" t="str">
        <f ca="1">IFERROR(IF(SyntheseCirco[[#This Row],[Fiches]]="","",IF(INDIRECT("'"&amp;$A47&amp;"'!$F$15")="","",INDIRECT("'"&amp;$A47&amp;"'!$F$15")&amp;"@ac-mayotte.fr")),"")</f>
        <v/>
      </c>
      <c r="L47" s="137" t="str">
        <f ca="1">IFERROR(IF(SyntheseCirco[[#This Row],[Fiches]]="","",IF(INDIRECT("'"&amp;$A47&amp;"'!L44")="OUI",INDIRECT("'"&amp;$A47&amp;"'!L44"),IF(INDIRECT("'"&amp;$A47&amp;"'!L44")="",INDIRECT("'"&amp;$A47&amp;"'!L44"),"NON"))),"")</f>
        <v/>
      </c>
      <c r="M47" s="162" t="str">
        <f ca="1">IFERROR(IF(SyntheseCirco[[#This Row],[Fiches]]="","",IF(INDIRECT("'"&amp;$A47&amp;"'!$L$44")="OUI",INDIRECT("'"&amp;$A47&amp;"'!$L$46"),"")),"")</f>
        <v/>
      </c>
      <c r="N47" s="186" t="str">
        <f ca="1">IFERROR(IF(SyntheseCirco[[#This Row],[Fiches]]="","",INDIRECT("'"&amp;$A47&amp;"'!$L$48")),"")</f>
        <v/>
      </c>
      <c r="O47" s="162" t="str">
        <f ca="1">IFERROR(IF(SyntheseCirco[[#This Row],[Fiches]]="","",IF(INDIRECT("'"&amp;$A47&amp;"'!$L$51")="","",INDIRECT("'"&amp;$A47&amp;"'!$L$51"))),"")</f>
        <v/>
      </c>
      <c r="P47" s="137" t="str">
        <f ca="1">IFERROR(IF(SyntheseCirco[[#This Row],[Fiches]]="","",IF(INDIRECT("'"&amp;$A47&amp;"'!M19")="Contr.  C1","OUI Obligatoire",IF(INDIRECT("'"&amp;$A47&amp;"'!M19")="Contr.  C3","OUI",IF(INDIRECT("'"&amp;$A47&amp;"'!M19")="Contr.  C5","OUI Obligatoire",IF(INDIRECT("'"&amp;$A47&amp;"'!M23")="T3","OUI",IF(INDIRECT("'"&amp;$A47&amp;"'!M23")="T1","A suivre",IF(INDIRECT("'"&amp;$A47&amp;"'!M23")="T2","OUI Obligatoire",IF(INDIRECT("'"&amp;$A47&amp;"'!M23")="T3","OUI Obligatoire",INDIRECT("'"&amp;$A47&amp;"'!L27"))))))))),"")</f>
        <v/>
      </c>
      <c r="Q47" s="162" t="str">
        <f ca="1">IFERROR(IF(SyntheseCirco[[#This Row],[Fiches]]="","",IF(INDIRECT("'"&amp;$A47&amp;"'!$F$36")="","",IF(INDIRECT("'"&amp;$A47&amp;"'!$F$36")="Autre",INDIRECT("'"&amp;$A47&amp;"'!$I$36"),INDIRECT("'"&amp;$A47&amp;"'!$F$36")))),"")</f>
        <v/>
      </c>
      <c r="R47" s="168" t="str">
        <f ca="1">IFERROR(IF(SyntheseCirco[[#This Row],[Fiches]]="","",IF(INDIRECT("'"&amp;$A47&amp;"'!$L$25")="","",(INDIRECT("'"&amp;$A47&amp;"'!$L$25")&amp;(INDIRECT("'"&amp;$A47&amp;"'!$M$25"))))),"")</f>
        <v/>
      </c>
      <c r="S47" s="169" t="str">
        <f ca="1">IFERROR(IF(SyntheseCirco[[#This Row],[Fiches]]="","",IF(INDIRECT("'"&amp;$A47&amp;"'!$J$26")="","",(INDIRECT("'"&amp;$A47&amp;"'!$J$25")&amp;" "&amp;(INDIRECT("'"&amp;$A47&amp;"'!$J$26"))))),"")</f>
        <v/>
      </c>
    </row>
    <row r="48" spans="1:19" ht="22.05" customHeight="1" x14ac:dyDescent="0.3">
      <c r="A48" s="192" t="str">
        <f>IF(Aremplir!A42&gt;Aremplir!$E$6,"","Fiche "&amp;Aremplir!$A42)</f>
        <v/>
      </c>
      <c r="B48" s="162" t="str">
        <f ca="1">IFERROR(IF(SyntheseCirco[[#This Row],[Fiches]]="","",INDIRECT("'"&amp;A48&amp;"'!$L$5")),"")</f>
        <v/>
      </c>
      <c r="C48" s="163" t="str">
        <f ca="1">IFERROR(IF(SyntheseCirco[[#This Row],[Fiches]]="","",IF(INDIRECT("'"&amp;$A48&amp;"'!$E$6")="","",INDIRECT("'"&amp;$A48&amp;"'!$E$6"))),"")</f>
        <v/>
      </c>
      <c r="D48" s="163" t="str">
        <f ca="1">IFERROR(IF(SyntheseCirco[[#This Row],[Fiches]]="","",IF(INDIRECT("'"&amp;$A48&amp;"'!$H$6")="","",INDIRECT("'"&amp;$A48&amp;"'!$H$6"))),"")</f>
        <v/>
      </c>
      <c r="E48" s="164" t="str">
        <f ca="1">IFERROR(IF(SyntheseCirco[[#This Row],[Fiches]]="","",IF(INDIRECT("'"&amp;$A48&amp;"'!$C$18")="","",INDIRECT("'"&amp;$A48&amp;"'!$C$18"))),"")</f>
        <v/>
      </c>
      <c r="F48" s="165" t="str">
        <f ca="1">IFERROR(IF(SyntheseCirco[[#This Row],[Fiches]]="","",IF(INDIRECT("'"&amp;$A48&amp;"'!L23")="Contr",INDIRECT("'"&amp;$A48&amp;"'!M19"),IF(INDIRECT("'"&amp;$A48&amp;"'!L20")="PE",(INDIRECT("'"&amp;$A48&amp;"'!L23"))&amp;"   "&amp;(INDIRECT("'"&amp;$A48&amp;"'!L23")),IF(INDIRECT("'"&amp;$A48&amp;"'!L23")="IERM",(INDIRECT("'"&amp;$A48&amp;"'!L23"))&amp;"   "&amp;(INDIRECT("'"&amp;$A48&amp;"'!M23")),IF(INDIRECT("'"&amp;$A48&amp;"'!L23")="PES1","PES1",INDIRECT("'"&amp;$A48&amp;"'!L23")))))),"")</f>
        <v/>
      </c>
      <c r="G48" s="137" t="str">
        <f ca="1">IFERROR(IF(SyntheseCirco[[#This Row],[Fiches]]="","",IF(INDIRECT("'"&amp;$A48&amp;"'!$L$20")="","",INDIRECT("'"&amp;$A48&amp;"'!$L$20"))),"")</f>
        <v/>
      </c>
      <c r="H48" s="162" t="str">
        <f ca="1">IFERROR(IF(SyntheseCirco[[#This Row],[Fiches]]="","",IF(INDIRECT("'"&amp;$A48&amp;"'!$L$21")="","",INDIRECT("'"&amp;$A48&amp;"'!$L$21"))),"")</f>
        <v/>
      </c>
      <c r="I48" s="167" t="str">
        <f ca="1">IFERROR(IF(SyntheseCirco[[#This Row],[Fiches]]="","",IF(INDIRECT("'"&amp;$A48&amp;"'!$F$13")="","",INDIRECT("'"&amp;$A48&amp;"'!$F$13"))),"")</f>
        <v/>
      </c>
      <c r="J48" s="167" t="str">
        <f ca="1">IFERROR(IF(SyntheseCirco[[#This Row],[Fiches]]="","",IF(INDIRECT("'"&amp;$A48&amp;"'!$F$14")="","",INDIRECT("'"&amp;$A48&amp;"'!$F$14"))),"")</f>
        <v/>
      </c>
      <c r="K48" s="156" t="str">
        <f ca="1">IFERROR(IF(SyntheseCirco[[#This Row],[Fiches]]="","",IF(INDIRECT("'"&amp;$A48&amp;"'!$F$15")="","",INDIRECT("'"&amp;$A48&amp;"'!$F$15")&amp;"@ac-mayotte.fr")),"")</f>
        <v/>
      </c>
      <c r="L48" s="137" t="str">
        <f ca="1">IFERROR(IF(SyntheseCirco[[#This Row],[Fiches]]="","",IF(INDIRECT("'"&amp;$A48&amp;"'!L44")="OUI",INDIRECT("'"&amp;$A48&amp;"'!L44"),IF(INDIRECT("'"&amp;$A48&amp;"'!L44")="",INDIRECT("'"&amp;$A48&amp;"'!L44"),"NON"))),"")</f>
        <v/>
      </c>
      <c r="M48" s="162" t="str">
        <f ca="1">IFERROR(IF(SyntheseCirco[[#This Row],[Fiches]]="","",IF(INDIRECT("'"&amp;$A48&amp;"'!$L$44")="OUI",INDIRECT("'"&amp;$A48&amp;"'!$L$46"),"")),"")</f>
        <v/>
      </c>
      <c r="N48" s="186" t="str">
        <f ca="1">IFERROR(IF(SyntheseCirco[[#This Row],[Fiches]]="","",INDIRECT("'"&amp;$A48&amp;"'!$L$48")),"")</f>
        <v/>
      </c>
      <c r="O48" s="162" t="str">
        <f ca="1">IFERROR(IF(SyntheseCirco[[#This Row],[Fiches]]="","",IF(INDIRECT("'"&amp;$A48&amp;"'!$L$51")="","",INDIRECT("'"&amp;$A48&amp;"'!$L$51"))),"")</f>
        <v/>
      </c>
      <c r="P48" s="137" t="str">
        <f ca="1">IFERROR(IF(SyntheseCirco[[#This Row],[Fiches]]="","",IF(INDIRECT("'"&amp;$A48&amp;"'!M19")="Contr.  C1","OUI Obligatoire",IF(INDIRECT("'"&amp;$A48&amp;"'!M19")="Contr.  C3","OUI",IF(INDIRECT("'"&amp;$A48&amp;"'!M19")="Contr.  C5","OUI Obligatoire",IF(INDIRECT("'"&amp;$A48&amp;"'!M23")="T3","OUI",IF(INDIRECT("'"&amp;$A48&amp;"'!M23")="T1","A suivre",IF(INDIRECT("'"&amp;$A48&amp;"'!M23")="T2","OUI Obligatoire",IF(INDIRECT("'"&amp;$A48&amp;"'!M23")="T3","OUI Obligatoire",INDIRECT("'"&amp;$A48&amp;"'!L27"))))))))),"")</f>
        <v/>
      </c>
      <c r="Q48" s="162" t="str">
        <f ca="1">IFERROR(IF(SyntheseCirco[[#This Row],[Fiches]]="","",IF(INDIRECT("'"&amp;$A48&amp;"'!$F$36")="","",IF(INDIRECT("'"&amp;$A48&amp;"'!$F$36")="Autre",INDIRECT("'"&amp;$A48&amp;"'!$I$36"),INDIRECT("'"&amp;$A48&amp;"'!$F$36")))),"")</f>
        <v/>
      </c>
      <c r="R48" s="168" t="str">
        <f ca="1">IFERROR(IF(SyntheseCirco[[#This Row],[Fiches]]="","",IF(INDIRECT("'"&amp;$A48&amp;"'!$L$25")="","",(INDIRECT("'"&amp;$A48&amp;"'!$L$25")&amp;(INDIRECT("'"&amp;$A48&amp;"'!$M$25"))))),"")</f>
        <v/>
      </c>
      <c r="S48" s="169" t="str">
        <f ca="1">IFERROR(IF(SyntheseCirco[[#This Row],[Fiches]]="","",IF(INDIRECT("'"&amp;$A48&amp;"'!$J$26")="","",(INDIRECT("'"&amp;$A48&amp;"'!$J$25")&amp;" "&amp;(INDIRECT("'"&amp;$A48&amp;"'!$J$26"))))),"")</f>
        <v/>
      </c>
    </row>
    <row r="49" spans="1:19" ht="22.05" customHeight="1" x14ac:dyDescent="0.3">
      <c r="A49" s="192" t="str">
        <f>IF(Aremplir!A43&gt;Aremplir!$E$6,"","Fiche "&amp;Aremplir!$A43)</f>
        <v/>
      </c>
      <c r="B49" s="162" t="str">
        <f ca="1">IFERROR(IF(SyntheseCirco[[#This Row],[Fiches]]="","",INDIRECT("'"&amp;A49&amp;"'!$L$5")),"")</f>
        <v/>
      </c>
      <c r="C49" s="163" t="str">
        <f ca="1">IFERROR(IF(SyntheseCirco[[#This Row],[Fiches]]="","",IF(INDIRECT("'"&amp;$A49&amp;"'!$E$6")="","",INDIRECT("'"&amp;$A49&amp;"'!$E$6"))),"")</f>
        <v/>
      </c>
      <c r="D49" s="163" t="str">
        <f ca="1">IFERROR(IF(SyntheseCirco[[#This Row],[Fiches]]="","",IF(INDIRECT("'"&amp;$A49&amp;"'!$H$6")="","",INDIRECT("'"&amp;$A49&amp;"'!$H$6"))),"")</f>
        <v/>
      </c>
      <c r="E49" s="164" t="str">
        <f ca="1">IFERROR(IF(SyntheseCirco[[#This Row],[Fiches]]="","",IF(INDIRECT("'"&amp;$A49&amp;"'!$C$18")="","",INDIRECT("'"&amp;$A49&amp;"'!$C$18"))),"")</f>
        <v/>
      </c>
      <c r="F49" s="165" t="str">
        <f ca="1">IFERROR(IF(SyntheseCirco[[#This Row],[Fiches]]="","",IF(INDIRECT("'"&amp;$A49&amp;"'!L23")="Contr",INDIRECT("'"&amp;$A49&amp;"'!M19"),IF(INDIRECT("'"&amp;$A49&amp;"'!L20")="PE",(INDIRECT("'"&amp;$A49&amp;"'!L23"))&amp;"   "&amp;(INDIRECT("'"&amp;$A49&amp;"'!L23")),IF(INDIRECT("'"&amp;$A49&amp;"'!L23")="IERM",(INDIRECT("'"&amp;$A49&amp;"'!L23"))&amp;"   "&amp;(INDIRECT("'"&amp;$A49&amp;"'!M23")),IF(INDIRECT("'"&amp;$A49&amp;"'!L23")="PES1","PES1",INDIRECT("'"&amp;$A49&amp;"'!L23")))))),"")</f>
        <v/>
      </c>
      <c r="G49" s="137" t="str">
        <f ca="1">IFERROR(IF(SyntheseCirco[[#This Row],[Fiches]]="","",IF(INDIRECT("'"&amp;$A49&amp;"'!$L$20")="","",INDIRECT("'"&amp;$A49&amp;"'!$L$20"))),"")</f>
        <v/>
      </c>
      <c r="H49" s="162" t="str">
        <f ca="1">IFERROR(IF(SyntheseCirco[[#This Row],[Fiches]]="","",IF(INDIRECT("'"&amp;$A49&amp;"'!$L$21")="","",INDIRECT("'"&amp;$A49&amp;"'!$L$21"))),"")</f>
        <v/>
      </c>
      <c r="I49" s="167" t="str">
        <f ca="1">IFERROR(IF(SyntheseCirco[[#This Row],[Fiches]]="","",IF(INDIRECT("'"&amp;$A49&amp;"'!$F$13")="","",INDIRECT("'"&amp;$A49&amp;"'!$F$13"))),"")</f>
        <v/>
      </c>
      <c r="J49" s="167" t="str">
        <f ca="1">IFERROR(IF(SyntheseCirco[[#This Row],[Fiches]]="","",IF(INDIRECT("'"&amp;$A49&amp;"'!$F$14")="","",INDIRECT("'"&amp;$A49&amp;"'!$F$14"))),"")</f>
        <v/>
      </c>
      <c r="K49" s="156" t="str">
        <f ca="1">IFERROR(IF(SyntheseCirco[[#This Row],[Fiches]]="","",IF(INDIRECT("'"&amp;$A49&amp;"'!$F$15")="","",INDIRECT("'"&amp;$A49&amp;"'!$F$15")&amp;"@ac-mayotte.fr")),"")</f>
        <v/>
      </c>
      <c r="L49" s="137" t="str">
        <f ca="1">IFERROR(IF(SyntheseCirco[[#This Row],[Fiches]]="","",IF(INDIRECT("'"&amp;$A49&amp;"'!L44")="OUI",INDIRECT("'"&amp;$A49&amp;"'!L44"),IF(INDIRECT("'"&amp;$A49&amp;"'!L44")="",INDIRECT("'"&amp;$A49&amp;"'!L44"),"NON"))),"")</f>
        <v/>
      </c>
      <c r="M49" s="162" t="str">
        <f ca="1">IFERROR(IF(SyntheseCirco[[#This Row],[Fiches]]="","",IF(INDIRECT("'"&amp;$A49&amp;"'!$L$44")="OUI",INDIRECT("'"&amp;$A49&amp;"'!$L$46"),"")),"")</f>
        <v/>
      </c>
      <c r="N49" s="186" t="str">
        <f ca="1">IFERROR(IF(SyntheseCirco[[#This Row],[Fiches]]="","",INDIRECT("'"&amp;$A49&amp;"'!$L$48")),"")</f>
        <v/>
      </c>
      <c r="O49" s="162" t="str">
        <f ca="1">IFERROR(IF(SyntheseCirco[[#This Row],[Fiches]]="","",IF(INDIRECT("'"&amp;$A49&amp;"'!$L$51")="","",INDIRECT("'"&amp;$A49&amp;"'!$L$51"))),"")</f>
        <v/>
      </c>
      <c r="P49" s="137" t="str">
        <f ca="1">IFERROR(IF(SyntheseCirco[[#This Row],[Fiches]]="","",IF(INDIRECT("'"&amp;$A49&amp;"'!M19")="Contr.  C1","OUI Obligatoire",IF(INDIRECT("'"&amp;$A49&amp;"'!M19")="Contr.  C3","OUI",IF(INDIRECT("'"&amp;$A49&amp;"'!M19")="Contr.  C5","OUI Obligatoire",IF(INDIRECT("'"&amp;$A49&amp;"'!M23")="T3","OUI",IF(INDIRECT("'"&amp;$A49&amp;"'!M23")="T1","A suivre",IF(INDIRECT("'"&amp;$A49&amp;"'!M23")="T2","OUI Obligatoire",IF(INDIRECT("'"&amp;$A49&amp;"'!M23")="T3","OUI Obligatoire",INDIRECT("'"&amp;$A49&amp;"'!L27"))))))))),"")</f>
        <v/>
      </c>
      <c r="Q49" s="162" t="str">
        <f ca="1">IFERROR(IF(SyntheseCirco[[#This Row],[Fiches]]="","",IF(INDIRECT("'"&amp;$A49&amp;"'!$F$36")="","",IF(INDIRECT("'"&amp;$A49&amp;"'!$F$36")="Autre",INDIRECT("'"&amp;$A49&amp;"'!$I$36"),INDIRECT("'"&amp;$A49&amp;"'!$F$36")))),"")</f>
        <v/>
      </c>
      <c r="R49" s="168" t="str">
        <f ca="1">IFERROR(IF(SyntheseCirco[[#This Row],[Fiches]]="","",IF(INDIRECT("'"&amp;$A49&amp;"'!$L$25")="","",(INDIRECT("'"&amp;$A49&amp;"'!$L$25")&amp;(INDIRECT("'"&amp;$A49&amp;"'!$M$25"))))),"")</f>
        <v/>
      </c>
      <c r="S49" s="169" t="str">
        <f ca="1">IFERROR(IF(SyntheseCirco[[#This Row],[Fiches]]="","",IF(INDIRECT("'"&amp;$A49&amp;"'!$J$26")="","",(INDIRECT("'"&amp;$A49&amp;"'!$J$25")&amp;" "&amp;(INDIRECT("'"&amp;$A49&amp;"'!$J$26"))))),"")</f>
        <v/>
      </c>
    </row>
    <row r="50" spans="1:19" ht="22.05" customHeight="1" x14ac:dyDescent="0.3">
      <c r="A50" s="192" t="str">
        <f>IF(Aremplir!A44&gt;Aremplir!$E$6,"","Fiche "&amp;Aremplir!$A44)</f>
        <v/>
      </c>
      <c r="B50" s="162" t="str">
        <f ca="1">IFERROR(IF(SyntheseCirco[[#This Row],[Fiches]]="","",INDIRECT("'"&amp;A50&amp;"'!$L$5")),"")</f>
        <v/>
      </c>
      <c r="C50" s="163" t="str">
        <f ca="1">IFERROR(IF(SyntheseCirco[[#This Row],[Fiches]]="","",IF(INDIRECT("'"&amp;$A50&amp;"'!$E$6")="","",INDIRECT("'"&amp;$A50&amp;"'!$E$6"))),"")</f>
        <v/>
      </c>
      <c r="D50" s="163" t="str">
        <f ca="1">IFERROR(IF(SyntheseCirco[[#This Row],[Fiches]]="","",IF(INDIRECT("'"&amp;$A50&amp;"'!$H$6")="","",INDIRECT("'"&amp;$A50&amp;"'!$H$6"))),"")</f>
        <v/>
      </c>
      <c r="E50" s="164" t="str">
        <f ca="1">IFERROR(IF(SyntheseCirco[[#This Row],[Fiches]]="","",IF(INDIRECT("'"&amp;$A50&amp;"'!$C$18")="","",INDIRECT("'"&amp;$A50&amp;"'!$C$18"))),"")</f>
        <v/>
      </c>
      <c r="F50" s="165" t="str">
        <f ca="1">IFERROR(IF(SyntheseCirco[[#This Row],[Fiches]]="","",IF(INDIRECT("'"&amp;$A50&amp;"'!L23")="Contr",INDIRECT("'"&amp;$A50&amp;"'!M19"),IF(INDIRECT("'"&amp;$A50&amp;"'!L20")="PE",(INDIRECT("'"&amp;$A50&amp;"'!L23"))&amp;"   "&amp;(INDIRECT("'"&amp;$A50&amp;"'!L23")),IF(INDIRECT("'"&amp;$A50&amp;"'!L23")="IERM",(INDIRECT("'"&amp;$A50&amp;"'!L23"))&amp;"   "&amp;(INDIRECT("'"&amp;$A50&amp;"'!M23")),IF(INDIRECT("'"&amp;$A50&amp;"'!L23")="PES1","PES1",INDIRECT("'"&amp;$A50&amp;"'!L23")))))),"")</f>
        <v/>
      </c>
      <c r="G50" s="137" t="str">
        <f ca="1">IFERROR(IF(SyntheseCirco[[#This Row],[Fiches]]="","",IF(INDIRECT("'"&amp;$A50&amp;"'!$L$20")="","",INDIRECT("'"&amp;$A50&amp;"'!$L$20"))),"")</f>
        <v/>
      </c>
      <c r="H50" s="162" t="str">
        <f ca="1">IFERROR(IF(SyntheseCirco[[#This Row],[Fiches]]="","",IF(INDIRECT("'"&amp;$A50&amp;"'!$L$21")="","",INDIRECT("'"&amp;$A50&amp;"'!$L$21"))),"")</f>
        <v/>
      </c>
      <c r="I50" s="167" t="str">
        <f ca="1">IFERROR(IF(SyntheseCirco[[#This Row],[Fiches]]="","",IF(INDIRECT("'"&amp;$A50&amp;"'!$F$13")="","",INDIRECT("'"&amp;$A50&amp;"'!$F$13"))),"")</f>
        <v/>
      </c>
      <c r="J50" s="167" t="str">
        <f ca="1">IFERROR(IF(SyntheseCirco[[#This Row],[Fiches]]="","",IF(INDIRECT("'"&amp;$A50&amp;"'!$F$14")="","",INDIRECT("'"&amp;$A50&amp;"'!$F$14"))),"")</f>
        <v/>
      </c>
      <c r="K50" s="156" t="str">
        <f ca="1">IFERROR(IF(SyntheseCirco[[#This Row],[Fiches]]="","",IF(INDIRECT("'"&amp;$A50&amp;"'!$F$15")="","",INDIRECT("'"&amp;$A50&amp;"'!$F$15")&amp;"@ac-mayotte.fr")),"")</f>
        <v/>
      </c>
      <c r="L50" s="137" t="str">
        <f ca="1">IFERROR(IF(SyntheseCirco[[#This Row],[Fiches]]="","",IF(INDIRECT("'"&amp;$A50&amp;"'!L44")="OUI",INDIRECT("'"&amp;$A50&amp;"'!L44"),IF(INDIRECT("'"&amp;$A50&amp;"'!L44")="",INDIRECT("'"&amp;$A50&amp;"'!L44"),"NON"))),"")</f>
        <v/>
      </c>
      <c r="M50" s="162" t="str">
        <f ca="1">IFERROR(IF(SyntheseCirco[[#This Row],[Fiches]]="","",IF(INDIRECT("'"&amp;$A50&amp;"'!$L$44")="OUI",INDIRECT("'"&amp;$A50&amp;"'!$L$46"),"")),"")</f>
        <v/>
      </c>
      <c r="N50" s="186" t="str">
        <f ca="1">IFERROR(IF(SyntheseCirco[[#This Row],[Fiches]]="","",INDIRECT("'"&amp;$A50&amp;"'!$L$48")),"")</f>
        <v/>
      </c>
      <c r="O50" s="162" t="str">
        <f ca="1">IFERROR(IF(SyntheseCirco[[#This Row],[Fiches]]="","",IF(INDIRECT("'"&amp;$A50&amp;"'!$L$51")="","",INDIRECT("'"&amp;$A50&amp;"'!$L$51"))),"")</f>
        <v/>
      </c>
      <c r="P50" s="137" t="str">
        <f ca="1">IFERROR(IF(SyntheseCirco[[#This Row],[Fiches]]="","",IF(INDIRECT("'"&amp;$A50&amp;"'!M19")="Contr.  C1","OUI Obligatoire",IF(INDIRECT("'"&amp;$A50&amp;"'!M19")="Contr.  C3","OUI",IF(INDIRECT("'"&amp;$A50&amp;"'!M19")="Contr.  C5","OUI Obligatoire",IF(INDIRECT("'"&amp;$A50&amp;"'!M23")="T3","OUI",IF(INDIRECT("'"&amp;$A50&amp;"'!M23")="T1","A suivre",IF(INDIRECT("'"&amp;$A50&amp;"'!M23")="T2","OUI Obligatoire",IF(INDIRECT("'"&amp;$A50&amp;"'!M23")="T3","OUI Obligatoire",INDIRECT("'"&amp;$A50&amp;"'!L27"))))))))),"")</f>
        <v/>
      </c>
      <c r="Q50" s="162" t="str">
        <f ca="1">IFERROR(IF(SyntheseCirco[[#This Row],[Fiches]]="","",IF(INDIRECT("'"&amp;$A50&amp;"'!$F$36")="","",IF(INDIRECT("'"&amp;$A50&amp;"'!$F$36")="Autre",INDIRECT("'"&amp;$A50&amp;"'!$I$36"),INDIRECT("'"&amp;$A50&amp;"'!$F$36")))),"")</f>
        <v/>
      </c>
      <c r="R50" s="168" t="str">
        <f ca="1">IFERROR(IF(SyntheseCirco[[#This Row],[Fiches]]="","",IF(INDIRECT("'"&amp;$A50&amp;"'!$L$25")="","",(INDIRECT("'"&amp;$A50&amp;"'!$L$25")&amp;(INDIRECT("'"&amp;$A50&amp;"'!$M$25"))))),"")</f>
        <v/>
      </c>
      <c r="S50" s="169" t="str">
        <f ca="1">IFERROR(IF(SyntheseCirco[[#This Row],[Fiches]]="","",IF(INDIRECT("'"&amp;$A50&amp;"'!$J$26")="","",(INDIRECT("'"&amp;$A50&amp;"'!$J$25")&amp;" "&amp;(INDIRECT("'"&amp;$A50&amp;"'!$J$26"))))),"")</f>
        <v/>
      </c>
    </row>
    <row r="51" spans="1:19" ht="22.05" customHeight="1" x14ac:dyDescent="0.3">
      <c r="A51" s="192" t="str">
        <f>IF(Aremplir!A45&gt;Aremplir!$E$6,"","Fiche "&amp;Aremplir!$A45)</f>
        <v/>
      </c>
      <c r="B51" s="162" t="str">
        <f ca="1">IFERROR(IF(SyntheseCirco[[#This Row],[Fiches]]="","",INDIRECT("'"&amp;A51&amp;"'!$L$5")),"")</f>
        <v/>
      </c>
      <c r="C51" s="163" t="str">
        <f ca="1">IFERROR(IF(SyntheseCirco[[#This Row],[Fiches]]="","",IF(INDIRECT("'"&amp;$A51&amp;"'!$E$6")="","",INDIRECT("'"&amp;$A51&amp;"'!$E$6"))),"")</f>
        <v/>
      </c>
      <c r="D51" s="163" t="str">
        <f ca="1">IFERROR(IF(SyntheseCirco[[#This Row],[Fiches]]="","",IF(INDIRECT("'"&amp;$A51&amp;"'!$H$6")="","",INDIRECT("'"&amp;$A51&amp;"'!$H$6"))),"")</f>
        <v/>
      </c>
      <c r="E51" s="164" t="str">
        <f ca="1">IFERROR(IF(SyntheseCirco[[#This Row],[Fiches]]="","",IF(INDIRECT("'"&amp;$A51&amp;"'!$C$18")="","",INDIRECT("'"&amp;$A51&amp;"'!$C$18"))),"")</f>
        <v/>
      </c>
      <c r="F51" s="165" t="str">
        <f ca="1">IFERROR(IF(SyntheseCirco[[#This Row],[Fiches]]="","",IF(INDIRECT("'"&amp;$A51&amp;"'!L23")="Contr",INDIRECT("'"&amp;$A51&amp;"'!M19"),IF(INDIRECT("'"&amp;$A51&amp;"'!L20")="PE",(INDIRECT("'"&amp;$A51&amp;"'!L23"))&amp;"   "&amp;(INDIRECT("'"&amp;$A51&amp;"'!L23")),IF(INDIRECT("'"&amp;$A51&amp;"'!L23")="IERM",(INDIRECT("'"&amp;$A51&amp;"'!L23"))&amp;"   "&amp;(INDIRECT("'"&amp;$A51&amp;"'!M23")),IF(INDIRECT("'"&amp;$A51&amp;"'!L23")="PES1","PES1",INDIRECT("'"&amp;$A51&amp;"'!L23")))))),"")</f>
        <v/>
      </c>
      <c r="G51" s="137" t="str">
        <f ca="1">IFERROR(IF(SyntheseCirco[[#This Row],[Fiches]]="","",IF(INDIRECT("'"&amp;$A51&amp;"'!$L$20")="","",INDIRECT("'"&amp;$A51&amp;"'!$L$20"))),"")</f>
        <v/>
      </c>
      <c r="H51" s="162" t="str">
        <f ca="1">IFERROR(IF(SyntheseCirco[[#This Row],[Fiches]]="","",IF(INDIRECT("'"&amp;$A51&amp;"'!$L$21")="","",INDIRECT("'"&amp;$A51&amp;"'!$L$21"))),"")</f>
        <v/>
      </c>
      <c r="I51" s="167" t="str">
        <f ca="1">IFERROR(IF(SyntheseCirco[[#This Row],[Fiches]]="","",IF(INDIRECT("'"&amp;$A51&amp;"'!$F$13")="","",INDIRECT("'"&amp;$A51&amp;"'!$F$13"))),"")</f>
        <v/>
      </c>
      <c r="J51" s="167" t="str">
        <f ca="1">IFERROR(IF(SyntheseCirco[[#This Row],[Fiches]]="","",IF(INDIRECT("'"&amp;$A51&amp;"'!$F$14")="","",INDIRECT("'"&amp;$A51&amp;"'!$F$14"))),"")</f>
        <v/>
      </c>
      <c r="K51" s="156" t="str">
        <f ca="1">IFERROR(IF(SyntheseCirco[[#This Row],[Fiches]]="","",IF(INDIRECT("'"&amp;$A51&amp;"'!$F$15")="","",INDIRECT("'"&amp;$A51&amp;"'!$F$15")&amp;"@ac-mayotte.fr")),"")</f>
        <v/>
      </c>
      <c r="L51" s="137" t="str">
        <f ca="1">IFERROR(IF(SyntheseCirco[[#This Row],[Fiches]]="","",IF(INDIRECT("'"&amp;$A51&amp;"'!L44")="OUI",INDIRECT("'"&amp;$A51&amp;"'!L44"),IF(INDIRECT("'"&amp;$A51&amp;"'!L44")="",INDIRECT("'"&amp;$A51&amp;"'!L44"),"NON"))),"")</f>
        <v/>
      </c>
      <c r="M51" s="162" t="str">
        <f ca="1">IFERROR(IF(SyntheseCirco[[#This Row],[Fiches]]="","",IF(INDIRECT("'"&amp;$A51&amp;"'!$L$44")="OUI",INDIRECT("'"&amp;$A51&amp;"'!$L$46"),"")),"")</f>
        <v/>
      </c>
      <c r="N51" s="186" t="str">
        <f ca="1">IFERROR(IF(SyntheseCirco[[#This Row],[Fiches]]="","",INDIRECT("'"&amp;$A51&amp;"'!$L$48")),"")</f>
        <v/>
      </c>
      <c r="O51" s="162" t="str">
        <f ca="1">IFERROR(IF(SyntheseCirco[[#This Row],[Fiches]]="","",IF(INDIRECT("'"&amp;$A51&amp;"'!$L$51")="","",INDIRECT("'"&amp;$A51&amp;"'!$L$51"))),"")</f>
        <v/>
      </c>
      <c r="P51" s="137" t="str">
        <f ca="1">IFERROR(IF(SyntheseCirco[[#This Row],[Fiches]]="","",IF(INDIRECT("'"&amp;$A51&amp;"'!M19")="Contr.  C1","OUI Obligatoire",IF(INDIRECT("'"&amp;$A51&amp;"'!M19")="Contr.  C3","OUI",IF(INDIRECT("'"&amp;$A51&amp;"'!M19")="Contr.  C5","OUI Obligatoire",IF(INDIRECT("'"&amp;$A51&amp;"'!M23")="T3","OUI",IF(INDIRECT("'"&amp;$A51&amp;"'!M23")="T1","A suivre",IF(INDIRECT("'"&amp;$A51&amp;"'!M23")="T2","OUI Obligatoire",IF(INDIRECT("'"&amp;$A51&amp;"'!M23")="T3","OUI Obligatoire",INDIRECT("'"&amp;$A51&amp;"'!L27"))))))))),"")</f>
        <v/>
      </c>
      <c r="Q51" s="162" t="str">
        <f ca="1">IFERROR(IF(SyntheseCirco[[#This Row],[Fiches]]="","",IF(INDIRECT("'"&amp;$A51&amp;"'!$F$36")="","",IF(INDIRECT("'"&amp;$A51&amp;"'!$F$36")="Autre",INDIRECT("'"&amp;$A51&amp;"'!$I$36"),INDIRECT("'"&amp;$A51&amp;"'!$F$36")))),"")</f>
        <v/>
      </c>
      <c r="R51" s="168" t="str">
        <f ca="1">IFERROR(IF(SyntheseCirco[[#This Row],[Fiches]]="","",IF(INDIRECT("'"&amp;$A51&amp;"'!$L$25")="","",(INDIRECT("'"&amp;$A51&amp;"'!$L$25")&amp;(INDIRECT("'"&amp;$A51&amp;"'!$M$25"))))),"")</f>
        <v/>
      </c>
      <c r="S51" s="169" t="str">
        <f ca="1">IFERROR(IF(SyntheseCirco[[#This Row],[Fiches]]="","",IF(INDIRECT("'"&amp;$A51&amp;"'!$J$26")="","",(INDIRECT("'"&amp;$A51&amp;"'!$J$25")&amp;" "&amp;(INDIRECT("'"&amp;$A51&amp;"'!$J$26"))))),"")</f>
        <v/>
      </c>
    </row>
    <row r="52" spans="1:19" ht="22.05" customHeight="1" x14ac:dyDescent="0.3">
      <c r="A52" s="192" t="str">
        <f>IF(Aremplir!A46&gt;Aremplir!$E$6,"","Fiche "&amp;Aremplir!$A46)</f>
        <v/>
      </c>
      <c r="B52" s="162" t="str">
        <f ca="1">IFERROR(IF(SyntheseCirco[[#This Row],[Fiches]]="","",INDIRECT("'"&amp;A52&amp;"'!$L$5")),"")</f>
        <v/>
      </c>
      <c r="C52" s="163" t="str">
        <f ca="1">IFERROR(IF(SyntheseCirco[[#This Row],[Fiches]]="","",IF(INDIRECT("'"&amp;$A52&amp;"'!$E$6")="","",INDIRECT("'"&amp;$A52&amp;"'!$E$6"))),"")</f>
        <v/>
      </c>
      <c r="D52" s="163" t="str">
        <f ca="1">IFERROR(IF(SyntheseCirco[[#This Row],[Fiches]]="","",IF(INDIRECT("'"&amp;$A52&amp;"'!$H$6")="","",INDIRECT("'"&amp;$A52&amp;"'!$H$6"))),"")</f>
        <v/>
      </c>
      <c r="E52" s="164" t="str">
        <f ca="1">IFERROR(IF(SyntheseCirco[[#This Row],[Fiches]]="","",IF(INDIRECT("'"&amp;$A52&amp;"'!$C$18")="","",INDIRECT("'"&amp;$A52&amp;"'!$C$18"))),"")</f>
        <v/>
      </c>
      <c r="F52" s="165" t="str">
        <f ca="1">IFERROR(IF(SyntheseCirco[[#This Row],[Fiches]]="","",IF(INDIRECT("'"&amp;$A52&amp;"'!L23")="Contr",INDIRECT("'"&amp;$A52&amp;"'!M19"),IF(INDIRECT("'"&amp;$A52&amp;"'!L20")="PE",(INDIRECT("'"&amp;$A52&amp;"'!L23"))&amp;"   "&amp;(INDIRECT("'"&amp;$A52&amp;"'!L23")),IF(INDIRECT("'"&amp;$A52&amp;"'!L23")="IERM",(INDIRECT("'"&amp;$A52&amp;"'!L23"))&amp;"   "&amp;(INDIRECT("'"&amp;$A52&amp;"'!M23")),IF(INDIRECT("'"&amp;$A52&amp;"'!L23")="PES1","PES1",INDIRECT("'"&amp;$A52&amp;"'!L23")))))),"")</f>
        <v/>
      </c>
      <c r="G52" s="137" t="str">
        <f ca="1">IFERROR(IF(SyntheseCirco[[#This Row],[Fiches]]="","",IF(INDIRECT("'"&amp;$A52&amp;"'!$L$20")="","",INDIRECT("'"&amp;$A52&amp;"'!$L$20"))),"")</f>
        <v/>
      </c>
      <c r="H52" s="162" t="str">
        <f ca="1">IFERROR(IF(SyntheseCirco[[#This Row],[Fiches]]="","",IF(INDIRECT("'"&amp;$A52&amp;"'!$L$21")="","",INDIRECT("'"&amp;$A52&amp;"'!$L$21"))),"")</f>
        <v/>
      </c>
      <c r="I52" s="167" t="str">
        <f ca="1">IFERROR(IF(SyntheseCirco[[#This Row],[Fiches]]="","",IF(INDIRECT("'"&amp;$A52&amp;"'!$F$13")="","",INDIRECT("'"&amp;$A52&amp;"'!$F$13"))),"")</f>
        <v/>
      </c>
      <c r="J52" s="167" t="str">
        <f ca="1">IFERROR(IF(SyntheseCirco[[#This Row],[Fiches]]="","",IF(INDIRECT("'"&amp;$A52&amp;"'!$F$14")="","",INDIRECT("'"&amp;$A52&amp;"'!$F$14"))),"")</f>
        <v/>
      </c>
      <c r="K52" s="156" t="str">
        <f ca="1">IFERROR(IF(SyntheseCirco[[#This Row],[Fiches]]="","",IF(INDIRECT("'"&amp;$A52&amp;"'!$F$15")="","",INDIRECT("'"&amp;$A52&amp;"'!$F$15")&amp;"@ac-mayotte.fr")),"")</f>
        <v/>
      </c>
      <c r="L52" s="137" t="str">
        <f ca="1">IFERROR(IF(SyntheseCirco[[#This Row],[Fiches]]="","",IF(INDIRECT("'"&amp;$A52&amp;"'!L44")="OUI",INDIRECT("'"&amp;$A52&amp;"'!L44"),IF(INDIRECT("'"&amp;$A52&amp;"'!L44")="",INDIRECT("'"&amp;$A52&amp;"'!L44"),"NON"))),"")</f>
        <v/>
      </c>
      <c r="M52" s="162" t="str">
        <f ca="1">IFERROR(IF(SyntheseCirco[[#This Row],[Fiches]]="","",IF(INDIRECT("'"&amp;$A52&amp;"'!$L$44")="OUI",INDIRECT("'"&amp;$A52&amp;"'!$L$46"),"")),"")</f>
        <v/>
      </c>
      <c r="N52" s="186" t="str">
        <f ca="1">IFERROR(IF(SyntheseCirco[[#This Row],[Fiches]]="","",INDIRECT("'"&amp;$A52&amp;"'!$L$48")),"")</f>
        <v/>
      </c>
      <c r="O52" s="162" t="str">
        <f ca="1">IFERROR(IF(SyntheseCirco[[#This Row],[Fiches]]="","",IF(INDIRECT("'"&amp;$A52&amp;"'!$L$51")="","",INDIRECT("'"&amp;$A52&amp;"'!$L$51"))),"")</f>
        <v/>
      </c>
      <c r="P52" s="137" t="str">
        <f ca="1">IFERROR(IF(SyntheseCirco[[#This Row],[Fiches]]="","",IF(INDIRECT("'"&amp;$A52&amp;"'!M19")="Contr.  C1","OUI Obligatoire",IF(INDIRECT("'"&amp;$A52&amp;"'!M19")="Contr.  C3","OUI",IF(INDIRECT("'"&amp;$A52&amp;"'!M19")="Contr.  C5","OUI Obligatoire",IF(INDIRECT("'"&amp;$A52&amp;"'!M23")="T3","OUI",IF(INDIRECT("'"&amp;$A52&amp;"'!M23")="T1","A suivre",IF(INDIRECT("'"&amp;$A52&amp;"'!M23")="T2","OUI Obligatoire",IF(INDIRECT("'"&amp;$A52&amp;"'!M23")="T3","OUI Obligatoire",INDIRECT("'"&amp;$A52&amp;"'!L27"))))))))),"")</f>
        <v/>
      </c>
      <c r="Q52" s="162" t="str">
        <f ca="1">IFERROR(IF(SyntheseCirco[[#This Row],[Fiches]]="","",IF(INDIRECT("'"&amp;$A52&amp;"'!$F$36")="","",IF(INDIRECT("'"&amp;$A52&amp;"'!$F$36")="Autre",INDIRECT("'"&amp;$A52&amp;"'!$I$36"),INDIRECT("'"&amp;$A52&amp;"'!$F$36")))),"")</f>
        <v/>
      </c>
      <c r="R52" s="168" t="str">
        <f ca="1">IFERROR(IF(SyntheseCirco[[#This Row],[Fiches]]="","",IF(INDIRECT("'"&amp;$A52&amp;"'!$L$25")="","",(INDIRECT("'"&amp;$A52&amp;"'!$L$25")&amp;(INDIRECT("'"&amp;$A52&amp;"'!$M$25"))))),"")</f>
        <v/>
      </c>
      <c r="S52" s="169" t="str">
        <f ca="1">IFERROR(IF(SyntheseCirco[[#This Row],[Fiches]]="","",IF(INDIRECT("'"&amp;$A52&amp;"'!$J$26")="","",(INDIRECT("'"&amp;$A52&amp;"'!$J$25")&amp;" "&amp;(INDIRECT("'"&amp;$A52&amp;"'!$J$26"))))),"")</f>
        <v/>
      </c>
    </row>
    <row r="53" spans="1:19" x14ac:dyDescent="0.3">
      <c r="A53" s="192"/>
      <c r="B53" s="137"/>
      <c r="C53" s="163"/>
      <c r="D53" s="163"/>
      <c r="E53" s="164"/>
      <c r="F53" s="165"/>
      <c r="G53" s="137"/>
      <c r="H53" s="162"/>
      <c r="I53" s="167"/>
      <c r="J53" s="167"/>
      <c r="K53" s="164"/>
      <c r="L53" s="137"/>
      <c r="M53" s="162"/>
      <c r="N53" s="186"/>
      <c r="O53" s="137"/>
      <c r="P53" s="137"/>
      <c r="Q53" s="170"/>
      <c r="R53" s="127"/>
      <c r="S53" s="127"/>
    </row>
    <row r="54" spans="1:19" x14ac:dyDescent="0.3">
      <c r="A54" s="192"/>
      <c r="B54" s="137"/>
      <c r="C54" s="163"/>
      <c r="D54" s="163"/>
      <c r="E54" s="164"/>
      <c r="F54" s="165"/>
      <c r="G54" s="137"/>
      <c r="H54" s="162"/>
      <c r="I54" s="167"/>
      <c r="J54" s="167"/>
      <c r="K54" s="164"/>
      <c r="L54" s="137"/>
      <c r="M54" s="162"/>
      <c r="N54" s="186"/>
      <c r="O54" s="137"/>
      <c r="P54" s="137"/>
      <c r="Q54" s="170"/>
      <c r="R54" s="127"/>
      <c r="S54" s="127"/>
    </row>
    <row r="55" spans="1:19" x14ac:dyDescent="0.3">
      <c r="A55" s="192"/>
      <c r="B55" s="137"/>
      <c r="C55" s="163"/>
      <c r="D55" s="163"/>
      <c r="E55" s="164"/>
      <c r="F55" s="165"/>
      <c r="G55" s="137"/>
      <c r="H55" s="162"/>
      <c r="I55" s="167"/>
      <c r="J55" s="167"/>
      <c r="K55" s="164"/>
      <c r="L55" s="137"/>
      <c r="M55" s="162"/>
      <c r="N55" s="186"/>
      <c r="O55" s="137"/>
      <c r="P55" s="137"/>
      <c r="Q55" s="170"/>
      <c r="R55" s="127"/>
      <c r="S55" s="127"/>
    </row>
    <row r="56" spans="1:19" x14ac:dyDescent="0.3">
      <c r="A56" s="192"/>
      <c r="B56" s="137"/>
      <c r="C56" s="163"/>
      <c r="D56" s="163"/>
      <c r="E56" s="164"/>
      <c r="F56" s="165"/>
      <c r="G56" s="137"/>
      <c r="H56" s="162"/>
      <c r="I56" s="167"/>
      <c r="J56" s="167"/>
      <c r="K56" s="164"/>
      <c r="L56" s="137"/>
      <c r="M56" s="162"/>
      <c r="N56" s="186"/>
      <c r="O56" s="137"/>
      <c r="P56" s="137"/>
      <c r="Q56" s="170"/>
      <c r="R56" s="127"/>
      <c r="S56" s="127"/>
    </row>
    <row r="57" spans="1:19" x14ac:dyDescent="0.3">
      <c r="A57" s="192"/>
      <c r="B57" s="137"/>
      <c r="C57" s="163"/>
      <c r="D57" s="163"/>
      <c r="E57" s="164"/>
      <c r="F57" s="165"/>
      <c r="G57" s="137"/>
      <c r="H57" s="162"/>
      <c r="I57" s="167"/>
      <c r="J57" s="167"/>
      <c r="K57" s="164"/>
      <c r="L57" s="137"/>
      <c r="M57" s="162"/>
      <c r="N57" s="186"/>
      <c r="O57" s="137"/>
      <c r="P57" s="137"/>
      <c r="Q57" s="170"/>
      <c r="R57" s="97"/>
      <c r="S57" s="97"/>
    </row>
    <row r="58" spans="1:19" x14ac:dyDescent="0.3">
      <c r="A58" s="192"/>
      <c r="B58" s="137"/>
      <c r="C58" s="163"/>
      <c r="D58" s="163"/>
      <c r="E58" s="164"/>
      <c r="F58" s="165"/>
      <c r="G58" s="137"/>
      <c r="H58" s="162"/>
      <c r="I58" s="167"/>
      <c r="J58" s="167"/>
      <c r="K58" s="164"/>
      <c r="L58" s="137"/>
      <c r="M58" s="162"/>
      <c r="N58" s="186"/>
      <c r="O58" s="137"/>
      <c r="P58" s="137"/>
      <c r="Q58" s="170"/>
      <c r="R58" s="97"/>
      <c r="S58" s="97"/>
    </row>
    <row r="59" spans="1:19" x14ac:dyDescent="0.3">
      <c r="A59" s="192"/>
      <c r="B59" s="137"/>
      <c r="C59" s="163"/>
      <c r="D59" s="163"/>
      <c r="E59" s="164"/>
      <c r="F59" s="165"/>
      <c r="G59" s="137"/>
      <c r="H59" s="162"/>
      <c r="I59" s="167"/>
      <c r="J59" s="167"/>
      <c r="K59" s="164"/>
      <c r="L59" s="137"/>
      <c r="M59" s="162"/>
      <c r="N59" s="186"/>
      <c r="O59" s="137"/>
      <c r="P59" s="137"/>
      <c r="Q59" s="170"/>
      <c r="R59" s="97"/>
      <c r="S59" s="97"/>
    </row>
    <row r="60" spans="1:19" x14ac:dyDescent="0.3">
      <c r="A60" s="192"/>
      <c r="B60" s="137"/>
      <c r="C60" s="163"/>
      <c r="D60" s="163"/>
      <c r="E60" s="164"/>
      <c r="F60" s="165"/>
      <c r="G60" s="137"/>
      <c r="H60" s="162"/>
      <c r="I60" s="167"/>
      <c r="J60" s="167"/>
      <c r="K60" s="164"/>
      <c r="L60" s="137"/>
      <c r="M60" s="162"/>
      <c r="N60" s="186"/>
      <c r="O60" s="137"/>
      <c r="P60" s="137"/>
      <c r="Q60" s="170"/>
      <c r="R60" s="97"/>
      <c r="S60" s="97"/>
    </row>
    <row r="61" spans="1:19" x14ac:dyDescent="0.3">
      <c r="A61" s="192"/>
      <c r="B61" s="142"/>
      <c r="C61" s="163"/>
      <c r="D61" s="163"/>
      <c r="E61" s="164"/>
      <c r="F61" s="165"/>
      <c r="G61" s="137"/>
      <c r="H61" s="137"/>
      <c r="I61" s="167"/>
      <c r="J61" s="167"/>
      <c r="K61" s="164"/>
      <c r="L61" s="137"/>
      <c r="M61" s="162"/>
      <c r="N61" s="186"/>
      <c r="O61" s="137"/>
      <c r="P61" s="171"/>
      <c r="Q61" s="172"/>
      <c r="R61" s="97"/>
      <c r="S61" s="97"/>
    </row>
    <row r="62" spans="1:19" x14ac:dyDescent="0.3">
      <c r="A62" s="192"/>
      <c r="B62" s="142"/>
      <c r="C62" s="163"/>
      <c r="D62" s="163"/>
      <c r="E62" s="164"/>
      <c r="F62" s="165"/>
      <c r="G62" s="137"/>
      <c r="H62" s="137"/>
      <c r="I62" s="167"/>
      <c r="J62" s="167"/>
      <c r="K62" s="164"/>
      <c r="L62" s="137"/>
      <c r="M62" s="162"/>
      <c r="N62" s="173"/>
      <c r="O62" s="171"/>
      <c r="P62" s="171"/>
      <c r="Q62" s="172"/>
      <c r="R62" s="97"/>
      <c r="S62" s="97"/>
    </row>
    <row r="63" spans="1:19" x14ac:dyDescent="0.3">
      <c r="A63" s="192"/>
      <c r="B63" s="142"/>
      <c r="C63" s="163"/>
      <c r="D63" s="163"/>
      <c r="E63" s="164"/>
      <c r="F63" s="165"/>
      <c r="G63" s="137"/>
      <c r="H63" s="137"/>
      <c r="I63" s="167"/>
      <c r="J63" s="167"/>
      <c r="K63" s="164"/>
      <c r="L63" s="137"/>
      <c r="M63" s="162"/>
      <c r="N63" s="173"/>
      <c r="O63" s="171"/>
      <c r="P63" s="171"/>
      <c r="Q63" s="172"/>
      <c r="R63" s="97"/>
      <c r="S63" s="97"/>
    </row>
    <row r="64" spans="1:19" x14ac:dyDescent="0.3">
      <c r="A64" s="192"/>
      <c r="B64" s="142"/>
      <c r="C64" s="163"/>
      <c r="D64" s="163"/>
      <c r="E64" s="164"/>
      <c r="F64" s="165"/>
      <c r="G64" s="137"/>
      <c r="H64" s="137"/>
      <c r="I64" s="167"/>
      <c r="J64" s="167"/>
      <c r="K64" s="164"/>
      <c r="L64" s="137"/>
      <c r="M64" s="162"/>
      <c r="N64" s="173"/>
      <c r="O64" s="171"/>
      <c r="P64" s="171"/>
      <c r="Q64" s="172"/>
      <c r="R64" s="97"/>
      <c r="S64" s="97"/>
    </row>
    <row r="65" spans="1:19" x14ac:dyDescent="0.3">
      <c r="A65" s="192"/>
      <c r="B65" s="142"/>
      <c r="C65" s="163"/>
      <c r="D65" s="163"/>
      <c r="E65" s="164"/>
      <c r="F65" s="165"/>
      <c r="G65" s="137"/>
      <c r="H65" s="137"/>
      <c r="I65" s="167"/>
      <c r="J65" s="167"/>
      <c r="K65" s="164"/>
      <c r="L65" s="137"/>
      <c r="M65" s="162"/>
      <c r="N65" s="173"/>
      <c r="O65" s="171"/>
      <c r="P65" s="171"/>
      <c r="Q65" s="172"/>
      <c r="R65" s="97"/>
      <c r="S65" s="97"/>
    </row>
    <row r="66" spans="1:19" x14ac:dyDescent="0.3">
      <c r="A66" s="192"/>
      <c r="B66" s="142"/>
      <c r="C66" s="163"/>
      <c r="D66" s="163"/>
      <c r="E66" s="164"/>
      <c r="F66" s="165"/>
      <c r="G66" s="137"/>
      <c r="H66" s="137"/>
      <c r="I66" s="167"/>
      <c r="J66" s="167"/>
      <c r="K66" s="164"/>
      <c r="L66" s="137"/>
      <c r="M66" s="162"/>
      <c r="N66" s="173"/>
      <c r="O66" s="171"/>
      <c r="P66" s="171"/>
      <c r="Q66" s="172"/>
      <c r="R66" s="97"/>
      <c r="S66" s="97"/>
    </row>
    <row r="67" spans="1:19" x14ac:dyDescent="0.3">
      <c r="A67" s="192"/>
      <c r="B67" s="142"/>
      <c r="C67" s="163"/>
      <c r="D67" s="163"/>
      <c r="E67" s="164"/>
      <c r="F67" s="165"/>
      <c r="G67" s="137"/>
      <c r="H67" s="137"/>
      <c r="I67" s="167"/>
      <c r="J67" s="167"/>
      <c r="K67" s="164"/>
      <c r="L67" s="137"/>
      <c r="M67" s="162"/>
      <c r="N67" s="173"/>
      <c r="O67" s="171"/>
      <c r="P67" s="171"/>
      <c r="Q67" s="172"/>
      <c r="R67" s="97"/>
      <c r="S67" s="97"/>
    </row>
    <row r="68" spans="1:19" x14ac:dyDescent="0.3">
      <c r="A68" s="192"/>
      <c r="B68" s="142"/>
      <c r="C68" s="163"/>
      <c r="D68" s="163"/>
      <c r="E68" s="164"/>
      <c r="F68" s="165"/>
      <c r="G68" s="137"/>
      <c r="H68" s="137"/>
      <c r="I68" s="167"/>
      <c r="J68" s="167"/>
      <c r="K68" s="164"/>
      <c r="L68" s="137"/>
      <c r="M68" s="162"/>
      <c r="N68" s="173"/>
      <c r="O68" s="171"/>
      <c r="P68" s="171"/>
      <c r="Q68" s="172"/>
      <c r="R68" s="97"/>
      <c r="S68" s="97"/>
    </row>
    <row r="69" spans="1:19" x14ac:dyDescent="0.3">
      <c r="A69" s="45"/>
      <c r="B69" s="97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</row>
    <row r="70" spans="1:19" x14ac:dyDescent="0.3">
      <c r="A70" s="45"/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</row>
    <row r="71" spans="1:19" x14ac:dyDescent="0.3">
      <c r="A71" s="45"/>
      <c r="B71" s="97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</row>
    <row r="72" spans="1:19" x14ac:dyDescent="0.3">
      <c r="A72" s="45"/>
      <c r="B72" s="97"/>
      <c r="C72" s="97"/>
      <c r="D72" s="174"/>
      <c r="E72" s="175"/>
      <c r="F72" s="174"/>
      <c r="G72" s="174"/>
      <c r="H72" s="174"/>
      <c r="I72" s="174"/>
      <c r="J72" s="174"/>
      <c r="K72" s="97"/>
      <c r="L72" s="97"/>
      <c r="M72" s="97"/>
      <c r="N72" s="97"/>
      <c r="O72" s="97"/>
      <c r="P72" s="97"/>
      <c r="Q72" s="97"/>
      <c r="R72" s="97"/>
      <c r="S72" s="176"/>
    </row>
    <row r="73" spans="1:19" x14ac:dyDescent="0.3">
      <c r="A73" s="45"/>
      <c r="B73" s="97"/>
      <c r="C73" s="97"/>
      <c r="D73" s="174"/>
      <c r="E73" s="174"/>
      <c r="F73" s="174"/>
      <c r="G73" s="174"/>
      <c r="H73" s="174"/>
      <c r="I73" s="174"/>
      <c r="J73" s="174"/>
      <c r="K73" s="97"/>
      <c r="L73" s="97"/>
      <c r="M73" s="97"/>
      <c r="N73" s="97"/>
      <c r="O73" s="97"/>
      <c r="P73" s="97"/>
      <c r="Q73" s="97"/>
      <c r="R73" s="97"/>
      <c r="S73" s="97"/>
    </row>
    <row r="74" spans="1:19" x14ac:dyDescent="0.3">
      <c r="A74" s="45"/>
      <c r="B74" s="97"/>
      <c r="C74" s="97"/>
      <c r="D74" s="174"/>
      <c r="E74" s="174"/>
      <c r="F74" s="174"/>
      <c r="G74" s="174"/>
      <c r="H74" s="174"/>
      <c r="I74" s="174"/>
      <c r="J74" s="174"/>
      <c r="K74" s="97"/>
      <c r="L74" s="97"/>
      <c r="M74" s="97"/>
      <c r="N74" s="97"/>
      <c r="O74" s="97"/>
      <c r="P74" s="97"/>
      <c r="Q74" s="97"/>
      <c r="R74" s="97"/>
      <c r="S74" s="97"/>
    </row>
    <row r="75" spans="1:19" x14ac:dyDescent="0.3">
      <c r="A75" s="45"/>
      <c r="B75" s="4"/>
      <c r="C75" s="4"/>
      <c r="D75" s="227"/>
      <c r="E75" s="227"/>
      <c r="F75" s="227"/>
      <c r="G75" s="227"/>
      <c r="H75" s="227"/>
      <c r="I75" s="227"/>
      <c r="J75" s="227"/>
      <c r="K75" s="4"/>
      <c r="L75" s="4"/>
      <c r="M75" s="4"/>
      <c r="N75" s="4"/>
      <c r="O75" s="4"/>
      <c r="P75" s="4"/>
      <c r="Q75" s="4"/>
      <c r="R75" s="4"/>
      <c r="S75" s="4"/>
    </row>
    <row r="76" spans="1:19" x14ac:dyDescent="0.3">
      <c r="A76" s="45"/>
      <c r="B76" s="4"/>
      <c r="C76" s="4"/>
      <c r="D76" s="227"/>
      <c r="E76" s="227"/>
      <c r="F76" s="227"/>
      <c r="G76" s="227"/>
      <c r="H76" s="227"/>
      <c r="I76" s="227"/>
      <c r="J76" s="227"/>
      <c r="K76" s="4"/>
      <c r="L76" s="4"/>
      <c r="M76" s="4"/>
      <c r="N76" s="4"/>
      <c r="O76" s="4"/>
      <c r="P76" s="4"/>
      <c r="Q76" s="4"/>
      <c r="R76" s="4"/>
      <c r="S76" s="4"/>
    </row>
    <row r="77" spans="1:19" x14ac:dyDescent="0.3">
      <c r="A77" s="45"/>
      <c r="B77" s="4"/>
      <c r="C77" s="4"/>
      <c r="D77" s="227"/>
      <c r="E77" s="227"/>
      <c r="F77" s="227"/>
      <c r="G77" s="227"/>
      <c r="H77" s="227"/>
      <c r="I77" s="227"/>
      <c r="J77" s="227"/>
      <c r="K77" s="4"/>
      <c r="L77" s="4"/>
      <c r="M77" s="4"/>
      <c r="N77" s="4"/>
      <c r="O77" s="4"/>
      <c r="P77" s="4"/>
      <c r="Q77" s="4"/>
      <c r="R77" s="4"/>
      <c r="S77" s="4"/>
    </row>
    <row r="78" spans="1:19" x14ac:dyDescent="0.3">
      <c r="A78" s="45"/>
      <c r="B78" s="4"/>
      <c r="C78" s="4"/>
      <c r="D78" s="227"/>
      <c r="E78" s="227"/>
      <c r="F78" s="227"/>
      <c r="G78" s="227"/>
      <c r="H78" s="227"/>
      <c r="I78" s="227"/>
      <c r="J78" s="227"/>
      <c r="K78" s="4"/>
      <c r="L78" s="4"/>
      <c r="M78" s="4"/>
      <c r="N78" s="4"/>
      <c r="O78" s="4"/>
      <c r="P78" s="4"/>
      <c r="Q78" s="4"/>
      <c r="R78" s="4"/>
      <c r="S78" s="4"/>
    </row>
    <row r="79" spans="1:19" x14ac:dyDescent="0.3">
      <c r="D79" s="228"/>
      <c r="E79" s="228"/>
      <c r="F79" s="228"/>
      <c r="G79" s="228"/>
      <c r="H79" s="228"/>
      <c r="I79" s="228"/>
      <c r="J79" s="228"/>
    </row>
    <row r="80" spans="1:19" x14ac:dyDescent="0.3">
      <c r="D80" s="228"/>
      <c r="E80" s="228"/>
      <c r="F80" s="228"/>
      <c r="G80" s="228"/>
      <c r="H80" s="228"/>
      <c r="I80" s="228"/>
      <c r="J80" s="228"/>
    </row>
    <row r="81" spans="4:10" x14ac:dyDescent="0.3">
      <c r="D81" s="228"/>
      <c r="E81" s="228"/>
      <c r="F81" s="228"/>
      <c r="G81" s="228"/>
      <c r="H81" s="228"/>
      <c r="I81" s="228"/>
      <c r="J81" s="228"/>
    </row>
    <row r="82" spans="4:10" x14ac:dyDescent="0.3">
      <c r="D82" s="228"/>
      <c r="E82" s="228"/>
      <c r="F82" s="228"/>
      <c r="G82" s="228"/>
      <c r="H82" s="228"/>
      <c r="I82" s="228"/>
      <c r="J82" s="228"/>
    </row>
  </sheetData>
  <sheetProtection sort="0" autoFilter="0"/>
  <mergeCells count="21">
    <mergeCell ref="O5:O6"/>
    <mergeCell ref="P5:P6"/>
    <mergeCell ref="C2:S2"/>
    <mergeCell ref="M3:O3"/>
    <mergeCell ref="B3:F3"/>
    <mergeCell ref="S5:S6"/>
    <mergeCell ref="R5:R6"/>
    <mergeCell ref="Q5:Q6"/>
    <mergeCell ref="A5:A6"/>
    <mergeCell ref="E5:E6"/>
    <mergeCell ref="H5:H6"/>
    <mergeCell ref="B5:B6"/>
    <mergeCell ref="N5:N6"/>
    <mergeCell ref="C5:D5"/>
    <mergeCell ref="I5:I6"/>
    <mergeCell ref="J5:J6"/>
    <mergeCell ref="F5:F6"/>
    <mergeCell ref="G5:G6"/>
    <mergeCell ref="L5:L6"/>
    <mergeCell ref="M5:M6"/>
    <mergeCell ref="K5:K6"/>
  </mergeCells>
  <conditionalFormatting sqref="P53:P60">
    <cfRule type="containsText" dxfId="64" priority="30" operator="containsText" text="&gt;3 ans">
      <formula>NOT(ISERROR(SEARCH("&gt;3 ans",P53)))</formula>
    </cfRule>
    <cfRule type="containsText" dxfId="63" priority="31" operator="containsText" text="&gt;5 ans">
      <formula>NOT(ISERROR(SEARCH("&gt;5 ans",P53)))</formula>
    </cfRule>
    <cfRule type="containsText" dxfId="62" priority="32" operator="containsText" text="&gt;10 ans">
      <formula>NOT(ISERROR(SEARCH("&gt;10 ans",P53)))</formula>
    </cfRule>
  </conditionalFormatting>
  <conditionalFormatting sqref="P8:P52">
    <cfRule type="containsText" dxfId="61" priority="10" operator="containsText" text="&gt;15 ans">
      <formula>NOT(ISERROR(SEARCH("&gt;15 ans",P8)))</formula>
    </cfRule>
    <cfRule type="containsText" dxfId="60" priority="19" operator="containsText" text="&gt;10 ans">
      <formula>NOT(ISERROR(SEARCH("&gt;10 ans",P8)))</formula>
    </cfRule>
    <cfRule type="containsText" dxfId="59" priority="20" operator="containsText" text="&gt;5 ans">
      <formula>NOT(ISERROR(SEARCH("&gt;5 ans",P8)))</formula>
    </cfRule>
    <cfRule type="containsText" dxfId="58" priority="21" operator="containsText" text="&gt;3 ans">
      <formula>NOT(ISERROR(SEARCH("&gt;3 ans",P8)))</formula>
    </cfRule>
  </conditionalFormatting>
  <conditionalFormatting sqref="A8:S52">
    <cfRule type="expression" dxfId="57" priority="25">
      <formula>$A8&lt;&gt;""</formula>
    </cfRule>
  </conditionalFormatting>
  <conditionalFormatting sqref="A8:M52">
    <cfRule type="expression" dxfId="56" priority="7">
      <formula>IF($A8="","",MOD(ROW(),2))</formula>
    </cfRule>
  </conditionalFormatting>
  <conditionalFormatting sqref="L8:M52">
    <cfRule type="expression" dxfId="55" priority="6">
      <formula>IF($A8="","",NOT(MOD(ROW(),2)))</formula>
    </cfRule>
  </conditionalFormatting>
  <conditionalFormatting sqref="R8:S52">
    <cfRule type="expression" dxfId="54" priority="1">
      <formula>IF($A8="","",NOT(MOD(ROW(),2)))</formula>
    </cfRule>
  </conditionalFormatting>
  <conditionalFormatting sqref="O8:O52 Q8:Q52">
    <cfRule type="expression" dxfId="53" priority="4">
      <formula>IF($A8="","",MOD(ROW(),2))</formula>
    </cfRule>
    <cfRule type="expression" dxfId="52" priority="5">
      <formula>IF($A8="","",NOT(MOD(ROW(),2)))</formula>
    </cfRule>
  </conditionalFormatting>
  <hyperlinks>
    <hyperlink ref="A8" location="'Fiche 1'!A1" display="'Fiche 1'!A1" xr:uid="{171514DB-9BC2-4793-B119-82F2CDEBD87F}"/>
    <hyperlink ref="A9" location="'Fiche 2'!A1" display="'Fiche 2'!A1" xr:uid="{9AC8A11C-83CC-4A1F-8395-18247F561113}"/>
    <hyperlink ref="A10" location="'Fiche 3'!A1" display="'Fiche 3'!A1" xr:uid="{21E45E50-FFDD-492C-82E2-8C25EA803324}"/>
  </hyperlinks>
  <pageMargins left="0" right="0" top="0.55118110236220474" bottom="0.74803149606299213" header="0.31496062992125984" footer="0.31496062992125984"/>
  <pageSetup paperSize="8" scale="47" orientation="landscape" r:id="rId1"/>
  <headerFooter>
    <oddHeader>&amp;LInspection de Tsingoni</oddHeader>
    <oddFooter>&amp;R&amp;"-,Italique"&amp;9BESSEAU Bruno I.A.I de Tsingoni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</sheetPr>
  <dimension ref="A1:P56"/>
  <sheetViews>
    <sheetView showGridLines="0" topLeftCell="B37" zoomScale="130" zoomScaleNormal="130" workbookViewId="0">
      <selection activeCell="F27" sqref="F27"/>
    </sheetView>
  </sheetViews>
  <sheetFormatPr baseColWidth="10" defaultColWidth="11.44140625" defaultRowHeight="14.4" x14ac:dyDescent="0.3"/>
  <cols>
    <col min="1" max="1" width="3.33203125" style="1" customWidth="1"/>
    <col min="2" max="2" width="12.109375" style="1" customWidth="1"/>
    <col min="3" max="3" width="7.5546875" style="1" customWidth="1"/>
    <col min="4" max="4" width="2.21875" style="1" customWidth="1"/>
    <col min="5" max="5" width="10.77734375" style="1" customWidth="1"/>
    <col min="6" max="6" width="12.21875" style="1" customWidth="1"/>
    <col min="7" max="7" width="12.77734375" style="1" customWidth="1"/>
    <col min="8" max="8" width="13.44140625" style="1" customWidth="1"/>
    <col min="9" max="9" width="10.44140625" style="1" customWidth="1"/>
    <col min="10" max="10" width="7.6640625" style="1" bestFit="1" customWidth="1"/>
    <col min="11" max="11" width="9.21875" style="1" hidden="1" customWidth="1"/>
    <col min="12" max="12" width="14.33203125" style="1" hidden="1" customWidth="1"/>
    <col min="13" max="13" width="11.5546875" style="1" hidden="1" customWidth="1"/>
    <col min="14" max="14" width="6.33203125" style="1" hidden="1" customWidth="1"/>
    <col min="15" max="15" width="10.88671875" style="1" hidden="1" customWidth="1"/>
    <col min="16" max="16" width="2.44140625" style="1" hidden="1" customWidth="1"/>
    <col min="17" max="17" width="2.44140625" style="1" customWidth="1"/>
    <col min="18" max="18" width="3.21875" style="1" customWidth="1"/>
    <col min="19" max="19" width="2.33203125" style="1" customWidth="1"/>
    <col min="20" max="20" width="4.88671875" style="1" customWidth="1"/>
    <col min="21" max="21" width="5.77734375" style="1" customWidth="1"/>
    <col min="22" max="22" width="2.21875" style="1" customWidth="1"/>
    <col min="23" max="23" width="11.44140625" style="1"/>
    <col min="24" max="24" width="6.88671875" style="1" customWidth="1"/>
    <col min="25" max="16384" width="11.44140625" style="1"/>
  </cols>
  <sheetData>
    <row r="1" spans="1:16" ht="29.25" customHeight="1" x14ac:dyDescent="0.3">
      <c r="A1" s="5"/>
      <c r="B1" s="5"/>
      <c r="C1" s="5"/>
      <c r="D1" s="5"/>
      <c r="E1" s="341" t="s">
        <v>443</v>
      </c>
      <c r="F1" s="341"/>
      <c r="G1" s="341"/>
      <c r="H1" s="341"/>
      <c r="I1" s="340" t="s">
        <v>19</v>
      </c>
      <c r="J1" s="340"/>
      <c r="K1" s="187"/>
      <c r="L1" s="5"/>
      <c r="M1" s="313" t="s">
        <v>474</v>
      </c>
      <c r="N1" s="313"/>
      <c r="O1" s="313"/>
      <c r="P1" s="313"/>
    </row>
    <row r="2" spans="1:16" ht="20.25" customHeight="1" x14ac:dyDescent="0.3">
      <c r="A2" s="5"/>
      <c r="B2" s="5"/>
      <c r="C2" s="5"/>
      <c r="D2" s="5"/>
      <c r="E2" s="341"/>
      <c r="F2" s="341"/>
      <c r="G2" s="341"/>
      <c r="H2" s="341"/>
      <c r="I2" s="116">
        <f>Aremplir!$E$4</f>
        <v>2021</v>
      </c>
      <c r="J2" s="116" t="str">
        <f>Aremplir!$F$4</f>
        <v>/2022</v>
      </c>
      <c r="K2" s="116"/>
      <c r="L2" s="5"/>
      <c r="M2" s="5"/>
      <c r="N2" s="5"/>
      <c r="O2" s="5"/>
      <c r="P2" s="5"/>
    </row>
    <row r="3" spans="1:16" ht="33.75" customHeight="1" thickBot="1" x14ac:dyDescent="0.35">
      <c r="A3" s="5"/>
      <c r="B3" s="117"/>
      <c r="C3" s="117"/>
      <c r="D3" s="117"/>
      <c r="E3" s="342"/>
      <c r="F3" s="342"/>
      <c r="G3" s="342"/>
      <c r="H3" s="342"/>
      <c r="I3" s="116"/>
      <c r="J3" s="116"/>
      <c r="K3" s="116"/>
      <c r="L3" s="5"/>
      <c r="M3" s="118"/>
      <c r="N3" s="5"/>
      <c r="O3" s="5"/>
      <c r="P3" s="5"/>
    </row>
    <row r="4" spans="1:16" ht="15" customHeight="1" thickBot="1" x14ac:dyDescent="0.35">
      <c r="A4" s="326" t="s">
        <v>143</v>
      </c>
      <c r="B4" s="327"/>
      <c r="C4" s="327"/>
      <c r="D4" s="327"/>
      <c r="E4" s="327"/>
      <c r="F4" s="327"/>
      <c r="G4" s="327"/>
      <c r="H4" s="327"/>
      <c r="I4" s="327"/>
      <c r="J4" s="328"/>
      <c r="K4" s="119"/>
      <c r="L4" s="5"/>
      <c r="M4" s="5"/>
      <c r="N4" s="5"/>
      <c r="O4" s="5"/>
      <c r="P4" s="5"/>
    </row>
    <row r="5" spans="1:16" ht="15" customHeight="1" x14ac:dyDescent="0.3">
      <c r="A5" s="56"/>
      <c r="B5" s="120"/>
      <c r="C5" s="56"/>
      <c r="D5" s="56"/>
      <c r="E5" s="57" t="s">
        <v>444</v>
      </c>
      <c r="F5" s="39" t="b">
        <v>1</v>
      </c>
      <c r="G5" s="57" t="s">
        <v>113</v>
      </c>
      <c r="H5" s="39" t="b">
        <v>0</v>
      </c>
      <c r="I5" s="120"/>
      <c r="J5" s="120"/>
      <c r="K5" s="120"/>
      <c r="L5" s="5" t="str">
        <f>IF($F$5=TRUE,"Mr",IF(H5=TRUE,"Mme",""))</f>
        <v>Mr</v>
      </c>
      <c r="M5" s="5"/>
      <c r="N5" s="5"/>
      <c r="O5" s="5"/>
      <c r="P5" s="5"/>
    </row>
    <row r="6" spans="1:16" ht="15.6" x14ac:dyDescent="0.3">
      <c r="A6" s="5"/>
      <c r="B6" s="352" t="s">
        <v>6</v>
      </c>
      <c r="C6" s="352"/>
      <c r="D6" s="58"/>
      <c r="E6" s="346" t="s">
        <v>544</v>
      </c>
      <c r="F6" s="346"/>
      <c r="G6" s="208" t="s">
        <v>0</v>
      </c>
      <c r="H6" s="346" t="s">
        <v>545</v>
      </c>
      <c r="I6" s="346"/>
      <c r="J6" s="346"/>
      <c r="K6" s="210"/>
      <c r="L6" s="5"/>
      <c r="M6" s="5"/>
      <c r="N6" s="5"/>
      <c r="O6" s="5"/>
      <c r="P6" s="5"/>
    </row>
    <row r="7" spans="1:16" ht="15.6" x14ac:dyDescent="0.3">
      <c r="A7" s="5"/>
      <c r="B7" s="352" t="s">
        <v>114</v>
      </c>
      <c r="C7" s="352"/>
      <c r="D7" s="58"/>
      <c r="E7" s="350"/>
      <c r="F7" s="350"/>
      <c r="G7" s="125" t="s">
        <v>1</v>
      </c>
      <c r="H7" s="347"/>
      <c r="I7" s="347"/>
      <c r="J7" s="347"/>
      <c r="K7" s="127"/>
      <c r="L7" s="5"/>
      <c r="M7" s="5"/>
      <c r="N7" s="5"/>
      <c r="O7" s="5"/>
      <c r="P7" s="5"/>
    </row>
    <row r="8" spans="1:16" ht="14.25" customHeight="1" x14ac:dyDescent="0.3">
      <c r="A8" s="5"/>
      <c r="B8" s="121" t="str">
        <f>IF($E$7="","","Âge:")</f>
        <v/>
      </c>
      <c r="C8" s="121"/>
      <c r="D8" s="121"/>
      <c r="E8" s="122" t="str">
        <f ca="1">IF(E7="","",DATEDIF($E$7,TODAY(),"Y"))</f>
        <v/>
      </c>
      <c r="F8" s="345" t="s">
        <v>477</v>
      </c>
      <c r="G8" s="345"/>
      <c r="H8" s="37"/>
      <c r="I8" s="357" t="str">
        <f>IFERROR(IF($H$8="","",VLOOKUP($H$8,departements,2,FALSE)),"département non valide")</f>
        <v/>
      </c>
      <c r="J8" s="357"/>
      <c r="K8" s="188"/>
      <c r="L8" s="5"/>
      <c r="M8" s="5"/>
      <c r="N8" s="5"/>
      <c r="O8" s="5"/>
      <c r="P8" s="198"/>
    </row>
    <row r="9" spans="1:16" ht="14.25" customHeight="1" x14ac:dyDescent="0.3">
      <c r="A9" s="5"/>
      <c r="B9" s="123"/>
      <c r="C9" s="123"/>
      <c r="D9" s="123"/>
      <c r="E9" s="122"/>
      <c r="F9" s="345" t="s">
        <v>476</v>
      </c>
      <c r="G9" s="345"/>
      <c r="H9" s="14" t="b">
        <v>1</v>
      </c>
      <c r="I9" s="7" t="b">
        <v>0</v>
      </c>
      <c r="J9" s="209"/>
      <c r="K9" s="209"/>
      <c r="L9" s="5" t="str">
        <f>IF($H$9=TRUE,"OUI",IF($I$9=TRUE,"NON",""))</f>
        <v>OUI</v>
      </c>
      <c r="M9" s="5"/>
      <c r="N9" s="5"/>
      <c r="O9" s="5"/>
      <c r="P9" s="5"/>
    </row>
    <row r="10" spans="1:16" ht="13.2" customHeight="1" x14ac:dyDescent="0.3">
      <c r="A10" s="124"/>
      <c r="B10" s="185" t="s">
        <v>462</v>
      </c>
      <c r="C10" s="347"/>
      <c r="D10" s="347"/>
      <c r="E10" s="347"/>
      <c r="F10" s="347"/>
      <c r="G10" s="347"/>
      <c r="H10" s="347"/>
      <c r="I10" s="347"/>
      <c r="J10" s="347"/>
      <c r="K10" s="127"/>
      <c r="L10" s="5" t="str">
        <f>IF($L$9="NON","0","")</f>
        <v/>
      </c>
      <c r="M10" s="5"/>
      <c r="N10" s="5"/>
      <c r="O10" s="5"/>
      <c r="P10" s="5"/>
    </row>
    <row r="11" spans="1:16" ht="15" customHeight="1" x14ac:dyDescent="0.3">
      <c r="A11" s="128"/>
      <c r="B11" s="185" t="s">
        <v>98</v>
      </c>
      <c r="C11" s="348" t="s">
        <v>35</v>
      </c>
      <c r="D11" s="353"/>
      <c r="E11" s="349"/>
      <c r="F11" s="126" t="s">
        <v>27</v>
      </c>
      <c r="G11" s="127">
        <f>IF($C$11="","",VLOOKUP($C$11,data!$F$14:$G$30,2,FALSE))</f>
        <v>97600</v>
      </c>
      <c r="H11" s="185" t="s">
        <v>99</v>
      </c>
      <c r="I11" s="348" t="s">
        <v>35</v>
      </c>
      <c r="J11" s="349"/>
      <c r="K11" s="127"/>
      <c r="L11" s="5"/>
      <c r="M11" s="5" t="str">
        <f ca="1">VLOOKUP($C$11,data!$C$25:$D$53,2,FALSE)</f>
        <v>Koungou</v>
      </c>
      <c r="N11" s="5"/>
      <c r="O11" s="5"/>
      <c r="P11" s="5"/>
    </row>
    <row r="12" spans="1:16" ht="6.75" customHeight="1" x14ac:dyDescent="0.3">
      <c r="A12" s="5"/>
      <c r="B12" s="129"/>
      <c r="C12" s="129"/>
      <c r="D12" s="129"/>
      <c r="E12" s="6"/>
      <c r="F12" s="55"/>
      <c r="G12" s="59"/>
      <c r="H12" s="59"/>
      <c r="I12" s="3"/>
      <c r="J12" s="60"/>
      <c r="K12" s="211"/>
      <c r="L12" s="5"/>
      <c r="M12" s="5"/>
      <c r="N12" s="5"/>
      <c r="O12" s="5"/>
      <c r="P12" s="198"/>
    </row>
    <row r="13" spans="1:16" x14ac:dyDescent="0.3">
      <c r="A13" s="5"/>
      <c r="B13" s="343" t="s">
        <v>404</v>
      </c>
      <c r="C13" s="343"/>
      <c r="D13" s="343"/>
      <c r="E13" s="343"/>
      <c r="F13" s="344">
        <v>202020202</v>
      </c>
      <c r="G13" s="344"/>
      <c r="H13" s="344"/>
      <c r="I13" s="97"/>
      <c r="J13" s="97"/>
      <c r="K13" s="97"/>
      <c r="L13" s="5"/>
      <c r="M13" s="5"/>
      <c r="N13" s="5"/>
      <c r="O13" s="5"/>
      <c r="P13" s="5"/>
    </row>
    <row r="14" spans="1:16" x14ac:dyDescent="0.3">
      <c r="A14" s="5"/>
      <c r="B14" s="345" t="s">
        <v>403</v>
      </c>
      <c r="C14" s="345"/>
      <c r="D14" s="345"/>
      <c r="E14" s="345"/>
      <c r="F14" s="344"/>
      <c r="G14" s="344"/>
      <c r="H14" s="344"/>
      <c r="I14" s="97"/>
      <c r="J14" s="97"/>
      <c r="K14" s="97"/>
      <c r="L14" s="5"/>
      <c r="M14" s="5"/>
      <c r="N14" s="5"/>
      <c r="O14" s="5"/>
      <c r="P14" s="5"/>
    </row>
    <row r="15" spans="1:16" x14ac:dyDescent="0.3">
      <c r="A15" s="5"/>
      <c r="B15" s="343" t="s">
        <v>105</v>
      </c>
      <c r="C15" s="343"/>
      <c r="D15" s="343"/>
      <c r="E15" s="343"/>
      <c r="F15" s="351"/>
      <c r="G15" s="351"/>
      <c r="H15" s="351"/>
      <c r="I15" s="356" t="s">
        <v>442</v>
      </c>
      <c r="J15" s="356"/>
      <c r="K15" s="212"/>
      <c r="L15" s="5"/>
      <c r="M15" s="5"/>
      <c r="N15" s="5"/>
      <c r="O15" s="5"/>
      <c r="P15" s="5"/>
    </row>
    <row r="16" spans="1:16" ht="13.2" customHeight="1" thickBot="1" x14ac:dyDescent="0.35">
      <c r="A16" s="5"/>
      <c r="B16" s="354" t="str">
        <f>IF($F$15="","Si besoin, votre email secondaire :","")</f>
        <v>Si besoin, votre email secondaire :</v>
      </c>
      <c r="C16" s="354"/>
      <c r="D16" s="354"/>
      <c r="E16" s="354"/>
      <c r="F16" s="355"/>
      <c r="G16" s="355"/>
      <c r="H16" s="355"/>
      <c r="I16" s="355"/>
      <c r="J16" s="97"/>
      <c r="K16" s="97"/>
      <c r="L16" s="5"/>
      <c r="M16" s="5"/>
      <c r="N16" s="5"/>
      <c r="O16" s="5"/>
      <c r="P16" s="198"/>
    </row>
    <row r="17" spans="1:16" ht="16.2" thickBot="1" x14ac:dyDescent="0.35">
      <c r="A17" s="326" t="s">
        <v>139</v>
      </c>
      <c r="B17" s="327"/>
      <c r="C17" s="360"/>
      <c r="D17" s="360"/>
      <c r="E17" s="360"/>
      <c r="F17" s="327"/>
      <c r="G17" s="360"/>
      <c r="H17" s="327"/>
      <c r="I17" s="360"/>
      <c r="J17" s="361"/>
      <c r="K17" s="119"/>
      <c r="L17" s="5"/>
      <c r="M17" s="5"/>
      <c r="N17" s="5"/>
      <c r="O17" s="5"/>
      <c r="P17" s="5"/>
    </row>
    <row r="18" spans="1:16" ht="16.5" customHeight="1" x14ac:dyDescent="0.3">
      <c r="A18" s="132"/>
      <c r="B18" s="131" t="s">
        <v>380</v>
      </c>
      <c r="C18" s="369" t="s">
        <v>8</v>
      </c>
      <c r="D18" s="370"/>
      <c r="E18" s="371"/>
      <c r="F18" s="130" t="s">
        <v>2</v>
      </c>
      <c r="G18" s="193" t="s">
        <v>423</v>
      </c>
      <c r="H18" s="130" t="s">
        <v>3</v>
      </c>
      <c r="I18" s="364" t="s">
        <v>41</v>
      </c>
      <c r="J18" s="365"/>
      <c r="K18" s="181"/>
      <c r="L18" s="5"/>
      <c r="M18" s="5"/>
      <c r="N18" s="5" t="str">
        <f>IFERROR(IF(FIND(data!$I$43,C18)&gt;0,data!$I$43),"")&amp;IFERROR(IF(FIND(data!$J$43,C18)&gt;0,data!$J$43),"")&amp;IFERROR( IF(FIND(data!$K$43,C18)&gt;0,data!$K$43),"")</f>
        <v>mat</v>
      </c>
      <c r="O18" s="5"/>
      <c r="P18" s="5"/>
    </row>
    <row r="19" spans="1:16" x14ac:dyDescent="0.3">
      <c r="A19" s="7"/>
      <c r="B19" s="7" t="b">
        <v>0</v>
      </c>
      <c r="C19" s="7"/>
      <c r="D19" s="7"/>
      <c r="E19" s="7" t="b">
        <v>1</v>
      </c>
      <c r="F19" s="9" t="b">
        <v>0</v>
      </c>
      <c r="G19" s="10" t="b">
        <v>0</v>
      </c>
      <c r="H19" s="10" t="b">
        <v>0</v>
      </c>
      <c r="I19" s="8" t="b">
        <v>0</v>
      </c>
      <c r="J19" s="11" t="b">
        <v>0</v>
      </c>
      <c r="K19" s="11"/>
      <c r="L19" s="5" t="s">
        <v>137</v>
      </c>
      <c r="M19" s="6" t="str">
        <f>IF($G$31="","",IF($G$31="1ère année","Contr.  C1",IF($G$31="2ème année","Contr.  C2",IF($G$31="3ème année","Contr.  C3",IF($G$31="4ème année","Contr.  C4",IF($G$31="5ème année","Contr.  C5",IF($G$31="6ème année","Contr.  C6")))))))</f>
        <v/>
      </c>
      <c r="N19" s="199"/>
      <c r="O19" s="5"/>
      <c r="P19" s="5"/>
    </row>
    <row r="20" spans="1:16" x14ac:dyDescent="0.3">
      <c r="A20" s="38"/>
      <c r="B20" s="7" t="b">
        <v>0</v>
      </c>
      <c r="C20" s="7"/>
      <c r="D20" s="7"/>
      <c r="E20" s="7" t="b">
        <v>0</v>
      </c>
      <c r="F20" s="9" t="b">
        <v>0</v>
      </c>
      <c r="G20" s="136"/>
      <c r="H20" s="136"/>
      <c r="I20" s="137"/>
      <c r="J20" s="138"/>
      <c r="K20" s="179"/>
      <c r="L20" s="5" t="str">
        <f>IF(B$19=TRUE,"Directeur",IF($E$19=TRUE,"Adjoint",IF($G$19=TRUE,"ZIL",IF($F$19=TRUE,"FAEX",IF($H$19=TRUE,"RASED",IF($I$19=TRUE,"UPE2A",IF($J$19=TRUE,"ULIS",IF($B$20=TRUE,"CPC",IF($E$20=TRUE,"Psy",IF($F$20=TRUE,"IAI",""))))))))))</f>
        <v>Adjoint</v>
      </c>
      <c r="M20" s="6"/>
      <c r="N20" s="199"/>
      <c r="O20" s="5"/>
      <c r="P20" s="5"/>
    </row>
    <row r="21" spans="1:16" s="13" customFormat="1" ht="15" customHeight="1" x14ac:dyDescent="0.3">
      <c r="A21" s="362" t="s">
        <v>369</v>
      </c>
      <c r="B21" s="363" t="b">
        <v>0</v>
      </c>
      <c r="C21" s="180"/>
      <c r="D21" s="180"/>
      <c r="E21" s="9" t="b">
        <v>0</v>
      </c>
      <c r="F21" s="9" t="b">
        <v>0</v>
      </c>
      <c r="G21" s="9"/>
      <c r="H21" s="9" t="b">
        <v>0</v>
      </c>
      <c r="I21" s="9" t="b">
        <v>0</v>
      </c>
      <c r="J21" s="9"/>
      <c r="K21" s="9"/>
      <c r="L21" s="200" t="str">
        <f>IF(AND($E$21=TRUE,$H$21=TRUE),"P.A. titre définitif",IF(AND($F$21=TRUE,$H$21=TRUE),"P.A. titre provisoire",IF(AND($F$21=TRUE,$I$21=TRUE),"P.F. à titre provisoire",IF(AND($E$21=TRUE,$I$21=TRUE),"P.F. titre définitif",IF(E$21=TRUE,"Définitif",IF($F$21=TRUE,"Provisoire",IF($H$21=TRUE,"P.A.",IF($I21=TRUE,"P.F.",""))))))))</f>
        <v/>
      </c>
      <c r="M21" s="129"/>
      <c r="N21" s="201"/>
      <c r="O21" s="201"/>
      <c r="P21" s="201"/>
    </row>
    <row r="22" spans="1:16" s="13" customFormat="1" ht="9.75" customHeight="1" x14ac:dyDescent="0.3">
      <c r="A22" s="9"/>
      <c r="B22" s="32"/>
      <c r="C22" s="32"/>
      <c r="D22" s="32"/>
      <c r="E22" s="9"/>
      <c r="F22" s="9"/>
      <c r="G22" s="9"/>
      <c r="H22" s="9"/>
      <c r="I22" s="9"/>
      <c r="J22" s="9"/>
      <c r="K22" s="9"/>
      <c r="L22" s="202" t="s">
        <v>138</v>
      </c>
      <c r="M22" s="129"/>
      <c r="N22" s="201"/>
      <c r="O22" s="201"/>
      <c r="P22" s="201"/>
    </row>
    <row r="23" spans="1:16" ht="15" customHeight="1" x14ac:dyDescent="0.3">
      <c r="A23" s="35"/>
      <c r="B23" s="12" t="b">
        <v>0</v>
      </c>
      <c r="C23" s="12"/>
      <c r="D23" s="12"/>
      <c r="E23" s="12" t="b">
        <v>0</v>
      </c>
      <c r="F23" s="35" t="b">
        <v>0</v>
      </c>
      <c r="G23" s="35"/>
      <c r="H23" s="35" t="b">
        <v>0</v>
      </c>
      <c r="I23" s="35" t="b">
        <v>0</v>
      </c>
      <c r="J23" s="133"/>
      <c r="K23" s="35"/>
      <c r="L23" s="5" t="str">
        <f>IF(B$23=TRUE,"PE",IF($E$23=TRUE,"IERM",IF($F$23=TRUE,"Contr",IF($H$23=TRUE,"PES1",IF($I$23=TRUE,"PES2","")))))</f>
        <v/>
      </c>
      <c r="M23" s="5" t="str">
        <f>IF($F$29="","",$F$29)</f>
        <v/>
      </c>
      <c r="N23" s="5"/>
      <c r="O23" s="5"/>
      <c r="P23" s="5"/>
    </row>
    <row r="24" spans="1:16" x14ac:dyDescent="0.3">
      <c r="A24" s="133"/>
      <c r="B24" s="377" t="s">
        <v>364</v>
      </c>
      <c r="C24" s="377"/>
      <c r="D24" s="377"/>
      <c r="E24" s="377"/>
      <c r="F24" s="375"/>
      <c r="G24" s="376"/>
      <c r="H24" s="368" t="s">
        <v>368</v>
      </c>
      <c r="I24" s="368"/>
      <c r="J24" s="197"/>
      <c r="K24" s="53"/>
      <c r="L24" s="5"/>
      <c r="M24" s="5"/>
      <c r="N24" s="5"/>
      <c r="O24" s="5"/>
      <c r="P24" s="5"/>
    </row>
    <row r="25" spans="1:16" ht="13.2" customHeight="1" x14ac:dyDescent="0.3">
      <c r="A25" s="133"/>
      <c r="B25" s="321" t="s">
        <v>429</v>
      </c>
      <c r="C25" s="321"/>
      <c r="D25" s="321"/>
      <c r="E25" s="322"/>
      <c r="F25" s="50"/>
      <c r="G25" s="46"/>
      <c r="H25" s="320" t="s">
        <v>428</v>
      </c>
      <c r="I25" s="320"/>
      <c r="J25" s="43"/>
      <c r="K25" s="54"/>
      <c r="L25" s="203" t="str">
        <f>IF(F25="","",F25)</f>
        <v/>
      </c>
      <c r="M25" s="203" t="str">
        <f>IF(G25="",""," et "&amp;G25)</f>
        <v/>
      </c>
      <c r="N25" s="204"/>
      <c r="O25" s="5"/>
      <c r="P25" s="5"/>
    </row>
    <row r="26" spans="1:16" x14ac:dyDescent="0.3">
      <c r="A26" s="5"/>
      <c r="B26" s="331" t="s">
        <v>7</v>
      </c>
      <c r="C26" s="331"/>
      <c r="D26" s="331"/>
      <c r="E26" s="331"/>
      <c r="F26" s="330">
        <v>40493</v>
      </c>
      <c r="G26" s="330"/>
      <c r="H26" s="366" t="str">
        <f>IF(J25="","","Dans quelle langue?")</f>
        <v/>
      </c>
      <c r="I26" s="366"/>
      <c r="J26" s="195"/>
      <c r="K26" s="51"/>
      <c r="L26" s="201" t="s">
        <v>400</v>
      </c>
      <c r="M26" s="5" t="str">
        <f ca="1">IF($F$26="","",DATEDIF($F$26,TODAY(),"y")&amp;" ans "&amp;DATEDIF($F$26,TODAY(),"ym")&amp;" mois")</f>
        <v>11 ans 0 mois</v>
      </c>
      <c r="N26" s="5"/>
      <c r="O26" s="5"/>
      <c r="P26" s="5"/>
    </row>
    <row r="27" spans="1:16" x14ac:dyDescent="0.3">
      <c r="A27" s="5"/>
      <c r="B27" s="185" t="s">
        <v>383</v>
      </c>
      <c r="C27" s="184"/>
      <c r="D27" s="178"/>
      <c r="F27" s="178" t="s">
        <v>4</v>
      </c>
      <c r="G27" s="373"/>
      <c r="H27" s="373"/>
      <c r="I27" s="5"/>
      <c r="J27" s="5"/>
      <c r="L27" s="205" t="str">
        <f ca="1">IF($F$26="","",IF(TODAY()&gt;=$F$26+5475,"&gt;15 ans",IF(TODAY()&gt;=$F$26+3650,"&gt;10 ans",IF(TODAY()&gt;=$F$26+1825,"&gt;5 ans",IF($F$26+1095&lt;=TODAY(),"&gt;3 ans","")))))</f>
        <v>&gt;10 ans</v>
      </c>
      <c r="M27" s="206"/>
      <c r="N27" s="5"/>
      <c r="O27" s="5"/>
      <c r="P27" s="5"/>
    </row>
    <row r="28" spans="1:16" ht="13.5" customHeight="1" x14ac:dyDescent="0.3">
      <c r="A28" s="5"/>
      <c r="B28" s="316" t="s">
        <v>384</v>
      </c>
      <c r="C28" s="316"/>
      <c r="D28" s="316"/>
      <c r="E28" s="316"/>
      <c r="F28" s="316"/>
      <c r="G28" s="373"/>
      <c r="H28" s="373"/>
      <c r="I28" s="126" t="s">
        <v>128</v>
      </c>
      <c r="J28" s="65"/>
      <c r="K28" s="48"/>
      <c r="L28" s="118"/>
      <c r="M28" s="5"/>
      <c r="N28" s="5"/>
      <c r="O28" s="5"/>
      <c r="P28" s="5"/>
    </row>
    <row r="29" spans="1:16" ht="13.5" customHeight="1" x14ac:dyDescent="0.3">
      <c r="A29" s="5"/>
      <c r="B29" s="339" t="s">
        <v>20</v>
      </c>
      <c r="C29" s="339"/>
      <c r="D29" s="339"/>
      <c r="E29" s="339"/>
      <c r="F29" s="194"/>
      <c r="G29" s="5"/>
      <c r="H29" s="5"/>
      <c r="I29" s="135"/>
      <c r="J29" s="5"/>
      <c r="L29" s="5"/>
      <c r="M29" s="5"/>
      <c r="N29" s="5"/>
      <c r="O29" s="5"/>
      <c r="P29" s="5"/>
    </row>
    <row r="30" spans="1:16" ht="13.5" customHeight="1" x14ac:dyDescent="0.3">
      <c r="A30" s="5"/>
      <c r="B30" s="374" t="s">
        <v>129</v>
      </c>
      <c r="C30" s="374"/>
      <c r="D30" s="372"/>
      <c r="E30" s="372"/>
      <c r="F30" s="134" t="s">
        <v>473</v>
      </c>
      <c r="G30" s="64" t="str">
        <f ca="1">IF($D$30="","",DATEDIF($D$30,TODAY(),"y")&amp;" ans "&amp;DATEDIF($D$30,TODAY(),"ym")&amp;" mois")</f>
        <v/>
      </c>
      <c r="H30" s="126" t="s">
        <v>388</v>
      </c>
      <c r="I30" s="324" t="str">
        <f ca="1">IF($G$28="","",DATEDIF($G$28,TODAY(),"y")&amp;" ans &amp; "&amp;DATEDIF($G$28,TODAY(),"ym")&amp;" mois")</f>
        <v/>
      </c>
      <c r="J30" s="324"/>
      <c r="K30" s="52"/>
      <c r="L30" s="21" t="s">
        <v>388</v>
      </c>
      <c r="M30" s="207" t="str">
        <f ca="1">IF($G$28="","",DATEDIF($G$28,TODAY(),"y")&amp;" ans "&amp;DATEDIF($G$28,TODAY(),"ym")&amp;" mois")</f>
        <v/>
      </c>
      <c r="N30" s="5"/>
      <c r="O30" s="5"/>
      <c r="P30" s="5"/>
    </row>
    <row r="31" spans="1:16" ht="13.5" customHeight="1" x14ac:dyDescent="0.3">
      <c r="A31" s="5"/>
      <c r="B31" s="367" t="s">
        <v>478</v>
      </c>
      <c r="C31" s="367"/>
      <c r="D31" s="367"/>
      <c r="E31" s="367"/>
      <c r="F31" s="367"/>
      <c r="G31" s="195"/>
      <c r="H31" s="139"/>
      <c r="I31" s="5"/>
      <c r="J31" s="5"/>
      <c r="L31" s="5"/>
      <c r="M31" s="5"/>
      <c r="N31" s="5"/>
      <c r="O31" s="5"/>
      <c r="P31" s="5"/>
    </row>
    <row r="32" spans="1:16" ht="6" customHeight="1" thickBot="1" x14ac:dyDescent="0.35">
      <c r="A32" s="5"/>
      <c r="B32" s="140"/>
      <c r="C32" s="140"/>
      <c r="D32" s="140"/>
      <c r="E32" s="140"/>
      <c r="F32" s="141"/>
      <c r="G32" s="141"/>
      <c r="H32" s="141"/>
      <c r="I32" s="142"/>
      <c r="J32" s="143"/>
      <c r="K32" s="15"/>
      <c r="L32" s="5"/>
      <c r="M32" s="5"/>
      <c r="N32" s="5"/>
      <c r="O32" s="5"/>
      <c r="P32" s="5"/>
    </row>
    <row r="33" spans="1:16" ht="15" customHeight="1" thickBot="1" x14ac:dyDescent="0.35">
      <c r="A33" s="326" t="s">
        <v>140</v>
      </c>
      <c r="B33" s="327"/>
      <c r="C33" s="327"/>
      <c r="D33" s="327"/>
      <c r="E33" s="327"/>
      <c r="F33" s="327"/>
      <c r="G33" s="327"/>
      <c r="H33" s="327"/>
      <c r="I33" s="327"/>
      <c r="J33" s="328"/>
      <c r="K33" s="66"/>
      <c r="L33" s="5"/>
      <c r="M33" s="358"/>
      <c r="N33" s="359"/>
      <c r="O33" s="5"/>
      <c r="P33" s="5"/>
    </row>
    <row r="34" spans="1:16" ht="12.9" customHeight="1" x14ac:dyDescent="0.3">
      <c r="A34" s="5"/>
      <c r="B34" s="323" t="s">
        <v>107</v>
      </c>
      <c r="C34" s="323"/>
      <c r="D34" s="323"/>
      <c r="E34" s="323"/>
      <c r="F34" s="323"/>
      <c r="G34" s="325"/>
      <c r="H34" s="325"/>
      <c r="I34" s="144" t="s">
        <v>108</v>
      </c>
      <c r="J34" s="49"/>
      <c r="K34" s="49"/>
      <c r="L34" s="5"/>
      <c r="M34" s="5"/>
      <c r="N34" s="5"/>
      <c r="O34" s="5"/>
      <c r="P34" s="5"/>
    </row>
    <row r="35" spans="1:16" ht="12.9" customHeight="1" x14ac:dyDescent="0.3">
      <c r="A35" s="5"/>
      <c r="B35" s="316" t="s">
        <v>391</v>
      </c>
      <c r="C35" s="316"/>
      <c r="D35" s="316"/>
      <c r="E35" s="316"/>
      <c r="F35" s="319"/>
      <c r="G35" s="319"/>
      <c r="H35" s="319"/>
      <c r="I35" s="97"/>
      <c r="J35" s="97"/>
      <c r="K35" s="4"/>
      <c r="L35" s="5"/>
      <c r="M35" s="5"/>
      <c r="N35" s="5"/>
      <c r="O35" s="5"/>
      <c r="P35" s="5"/>
    </row>
    <row r="36" spans="1:16" ht="12.9" customHeight="1" x14ac:dyDescent="0.3">
      <c r="A36" s="5"/>
      <c r="B36" s="316" t="s">
        <v>475</v>
      </c>
      <c r="C36" s="316"/>
      <c r="D36" s="316"/>
      <c r="E36" s="316"/>
      <c r="F36" s="318"/>
      <c r="G36" s="318"/>
      <c r="H36" s="144" t="str">
        <f>IF($F$36="Autre","Précisez :","")</f>
        <v/>
      </c>
      <c r="I36" s="337"/>
      <c r="J36" s="337"/>
      <c r="K36" s="4"/>
      <c r="L36" s="5"/>
      <c r="M36" s="5"/>
      <c r="N36" s="5"/>
      <c r="O36" s="5"/>
      <c r="P36" s="5"/>
    </row>
    <row r="37" spans="1:16" x14ac:dyDescent="0.3">
      <c r="A37" s="5"/>
      <c r="B37" s="339" t="s">
        <v>5</v>
      </c>
      <c r="C37" s="339"/>
      <c r="D37" s="339"/>
      <c r="E37" s="339"/>
      <c r="F37" s="339"/>
      <c r="G37" s="97"/>
      <c r="H37" s="97"/>
      <c r="I37" s="97"/>
      <c r="J37" s="97"/>
      <c r="K37" s="4"/>
      <c r="L37" s="5"/>
      <c r="M37" s="5"/>
      <c r="N37" s="5"/>
      <c r="O37" s="5"/>
      <c r="P37" s="5"/>
    </row>
    <row r="38" spans="1:16" x14ac:dyDescent="0.3">
      <c r="A38" s="5"/>
      <c r="B38" s="243" t="s">
        <v>547</v>
      </c>
      <c r="C38" s="145">
        <f>$I$2-1</f>
        <v>2020</v>
      </c>
      <c r="D38" s="146" t="s">
        <v>460</v>
      </c>
      <c r="E38" s="147">
        <f>$C$38+1</f>
        <v>2021</v>
      </c>
      <c r="F38" s="126" t="s">
        <v>380</v>
      </c>
      <c r="G38" s="338"/>
      <c r="H38" s="338"/>
      <c r="I38" s="126" t="s">
        <v>387</v>
      </c>
      <c r="J38" s="193"/>
      <c r="K38" s="15"/>
      <c r="L38" s="5"/>
      <c r="M38" s="5"/>
      <c r="N38" s="5"/>
      <c r="O38" s="5"/>
      <c r="P38" s="5"/>
    </row>
    <row r="39" spans="1:16" x14ac:dyDescent="0.3">
      <c r="A39" s="5"/>
      <c r="B39" s="243" t="s">
        <v>548</v>
      </c>
      <c r="C39" s="145">
        <f>$C$38-1</f>
        <v>2019</v>
      </c>
      <c r="D39" s="146" t="s">
        <v>460</v>
      </c>
      <c r="E39" s="147">
        <f>$C$38</f>
        <v>2020</v>
      </c>
      <c r="F39" s="126" t="s">
        <v>380</v>
      </c>
      <c r="G39" s="338"/>
      <c r="H39" s="338"/>
      <c r="I39" s="126" t="s">
        <v>387</v>
      </c>
      <c r="J39" s="193"/>
      <c r="K39" s="15"/>
      <c r="L39" s="5"/>
      <c r="M39" s="5"/>
      <c r="N39" s="5"/>
      <c r="O39" s="5"/>
      <c r="P39" s="5"/>
    </row>
    <row r="40" spans="1:16" x14ac:dyDescent="0.3">
      <c r="A40" s="5"/>
      <c r="B40" s="243" t="s">
        <v>549</v>
      </c>
      <c r="C40" s="145">
        <f>$C$39-1</f>
        <v>2018</v>
      </c>
      <c r="D40" s="146" t="s">
        <v>460</v>
      </c>
      <c r="E40" s="147">
        <f>$C$39</f>
        <v>2019</v>
      </c>
      <c r="F40" s="126" t="s">
        <v>380</v>
      </c>
      <c r="G40" s="338"/>
      <c r="H40" s="338"/>
      <c r="I40" s="126" t="s">
        <v>387</v>
      </c>
      <c r="J40" s="193"/>
      <c r="K40" s="15"/>
      <c r="L40" s="5"/>
      <c r="M40" s="5"/>
      <c r="N40" s="5"/>
      <c r="O40" s="5"/>
      <c r="P40" s="5"/>
    </row>
    <row r="41" spans="1:16" x14ac:dyDescent="0.3">
      <c r="A41" s="5"/>
      <c r="B41" s="243" t="s">
        <v>550</v>
      </c>
      <c r="C41" s="145">
        <f>$C$40-1</f>
        <v>2017</v>
      </c>
      <c r="D41" s="146" t="s">
        <v>460</v>
      </c>
      <c r="E41" s="147">
        <f>$C$40</f>
        <v>2018</v>
      </c>
      <c r="F41" s="126" t="s">
        <v>380</v>
      </c>
      <c r="G41" s="338"/>
      <c r="H41" s="338"/>
      <c r="I41" s="126" t="s">
        <v>387</v>
      </c>
      <c r="J41" s="193"/>
      <c r="K41" s="15"/>
      <c r="L41" s="5"/>
      <c r="M41" s="5"/>
      <c r="N41" s="5"/>
      <c r="O41" s="5"/>
      <c r="P41" s="5"/>
    </row>
    <row r="42" spans="1:16" ht="5.25" customHeight="1" thickBot="1" x14ac:dyDescent="0.35">
      <c r="A42" s="5"/>
      <c r="B42" s="97"/>
      <c r="C42" s="97"/>
      <c r="D42" s="97"/>
      <c r="E42" s="97"/>
      <c r="F42" s="97"/>
      <c r="G42" s="97"/>
      <c r="H42" s="97"/>
      <c r="I42" s="97"/>
      <c r="J42" s="97"/>
      <c r="K42" s="4"/>
      <c r="L42" s="5"/>
      <c r="M42" s="5"/>
      <c r="N42" s="5"/>
      <c r="O42" s="5"/>
      <c r="P42" s="5"/>
    </row>
    <row r="43" spans="1:16" ht="15" customHeight="1" thickBot="1" x14ac:dyDescent="0.35">
      <c r="A43" s="326" t="s">
        <v>141</v>
      </c>
      <c r="B43" s="327"/>
      <c r="C43" s="327"/>
      <c r="D43" s="327"/>
      <c r="E43" s="327"/>
      <c r="F43" s="327"/>
      <c r="G43" s="327"/>
      <c r="H43" s="327"/>
      <c r="I43" s="327"/>
      <c r="J43" s="328"/>
      <c r="K43" s="66"/>
      <c r="L43" s="5"/>
      <c r="M43" s="5"/>
      <c r="N43" s="5"/>
      <c r="O43" s="5"/>
      <c r="P43" s="5"/>
    </row>
    <row r="44" spans="1:16" ht="15" customHeight="1" x14ac:dyDescent="0.3">
      <c r="A44" s="149"/>
      <c r="B44" s="335" t="s">
        <v>420</v>
      </c>
      <c r="C44" s="335"/>
      <c r="D44" s="335"/>
      <c r="E44" s="335"/>
      <c r="F44" s="335"/>
      <c r="G44" s="335"/>
      <c r="H44" s="335"/>
      <c r="I44" s="14" t="b">
        <v>1</v>
      </c>
      <c r="J44" s="7" t="b">
        <v>0</v>
      </c>
      <c r="K44" s="7"/>
      <c r="L44" s="5" t="str">
        <f>IF($I$44=TRUE,"OUI",IF($J$44=TRUE,"",""))</f>
        <v>OUI</v>
      </c>
      <c r="M44" s="5"/>
      <c r="N44" s="5"/>
      <c r="O44" s="5"/>
      <c r="P44" s="5"/>
    </row>
    <row r="45" spans="1:16" ht="15" customHeight="1" x14ac:dyDescent="0.3">
      <c r="A45" s="5"/>
      <c r="B45" s="213" t="s">
        <v>408</v>
      </c>
      <c r="C45" s="148"/>
      <c r="D45" s="148"/>
      <c r="E45" s="97"/>
      <c r="F45" s="97"/>
      <c r="G45" s="150"/>
      <c r="H45" s="97"/>
      <c r="I45" s="97"/>
      <c r="J45" s="97"/>
      <c r="K45" s="4"/>
      <c r="L45" s="5"/>
      <c r="M45" s="5"/>
      <c r="N45" s="5"/>
      <c r="O45" s="5"/>
      <c r="P45" s="5"/>
    </row>
    <row r="46" spans="1:16" x14ac:dyDescent="0.3">
      <c r="A46" s="7"/>
      <c r="B46" s="7" t="b">
        <v>0</v>
      </c>
      <c r="C46" s="7"/>
      <c r="D46" s="7"/>
      <c r="E46" s="7" t="b">
        <v>0</v>
      </c>
      <c r="F46" s="9" t="b">
        <v>0</v>
      </c>
      <c r="G46" s="10" t="b">
        <v>0</v>
      </c>
      <c r="H46" s="10" t="b">
        <v>1</v>
      </c>
      <c r="I46" s="8" t="b">
        <v>0</v>
      </c>
      <c r="J46" s="11" t="b">
        <v>0</v>
      </c>
      <c r="K46" s="11"/>
      <c r="L46" s="5" t="str">
        <f>IF(AND($F$46=TRUE,$I$46=TRUE),"PE int + Liste apt",IF(B$46=TRUE,"CAPPEI",IF($E$46=TRUE,"CAFIPEMF",IF($F$46=TRUE,"CRPE Int.",IF($H$46=TRUE,"CRPE Ext.",IF(I$46=TRUE,"PE Liste d'apt",""))))))</f>
        <v>CRPE Ext.</v>
      </c>
      <c r="M46" s="5"/>
      <c r="N46" s="5"/>
      <c r="O46" s="5"/>
      <c r="P46" s="5"/>
    </row>
    <row r="47" spans="1:16" ht="8.4" customHeight="1" x14ac:dyDescent="0.3">
      <c r="A47" s="7"/>
      <c r="B47" s="7"/>
      <c r="C47" s="7"/>
      <c r="D47" s="7"/>
      <c r="E47" s="7"/>
      <c r="F47" s="9"/>
      <c r="G47" s="10"/>
      <c r="H47" s="10"/>
      <c r="I47" s="8"/>
      <c r="J47" s="11"/>
      <c r="K47" s="11"/>
      <c r="L47" s="5"/>
      <c r="M47" s="5"/>
      <c r="N47" s="5"/>
      <c r="O47" s="5"/>
      <c r="P47" s="5"/>
    </row>
    <row r="48" spans="1:16" ht="15" thickBot="1" x14ac:dyDescent="0.35">
      <c r="A48" s="61"/>
      <c r="B48" s="336" t="s">
        <v>389</v>
      </c>
      <c r="C48" s="336"/>
      <c r="D48" s="336"/>
      <c r="E48" s="336"/>
      <c r="F48" s="336"/>
      <c r="G48" s="14" t="b">
        <v>0</v>
      </c>
      <c r="H48" s="7" t="b">
        <v>0</v>
      </c>
      <c r="I48" s="97"/>
      <c r="J48" s="97"/>
      <c r="K48" s="4"/>
      <c r="L48" s="199" t="str">
        <f>IF($G$48=TRUE,"OUI",IF($H$48=TRUE,"",""))</f>
        <v/>
      </c>
      <c r="M48" s="5"/>
      <c r="N48" s="5"/>
      <c r="O48" s="5"/>
      <c r="P48" s="5"/>
    </row>
    <row r="49" spans="1:16" ht="15" customHeight="1" thickBot="1" x14ac:dyDescent="0.35">
      <c r="A49" s="332" t="s">
        <v>142</v>
      </c>
      <c r="B49" s="333"/>
      <c r="C49" s="333"/>
      <c r="D49" s="333"/>
      <c r="E49" s="333"/>
      <c r="F49" s="333"/>
      <c r="G49" s="333"/>
      <c r="H49" s="333"/>
      <c r="I49" s="333"/>
      <c r="J49" s="334"/>
      <c r="K49" s="66"/>
      <c r="L49" s="5"/>
      <c r="M49" s="5"/>
      <c r="N49" s="5"/>
      <c r="O49" s="5"/>
      <c r="P49" s="5"/>
    </row>
    <row r="50" spans="1:16" x14ac:dyDescent="0.3">
      <c r="B50" s="317" t="s">
        <v>18</v>
      </c>
      <c r="C50" s="317"/>
      <c r="D50" s="317"/>
      <c r="E50" s="317"/>
      <c r="F50" s="14" t="b">
        <v>0</v>
      </c>
      <c r="G50" s="7" t="b">
        <v>1</v>
      </c>
      <c r="H50" s="4"/>
      <c r="I50" s="4"/>
      <c r="J50" s="62"/>
      <c r="K50" s="62"/>
      <c r="L50" s="5"/>
      <c r="M50" s="5"/>
      <c r="N50" s="5"/>
      <c r="O50" s="5"/>
      <c r="P50" s="5"/>
    </row>
    <row r="51" spans="1:16" x14ac:dyDescent="0.3">
      <c r="B51" s="319" t="s">
        <v>390</v>
      </c>
      <c r="C51" s="319"/>
      <c r="D51" s="319"/>
      <c r="E51" s="319"/>
      <c r="F51" s="319"/>
      <c r="G51" s="319"/>
      <c r="H51" s="196"/>
      <c r="I51" s="44"/>
      <c r="J51" s="34"/>
      <c r="K51" s="34"/>
      <c r="L51" s="5" t="str">
        <f>IF($H$51="","",H$51)</f>
        <v/>
      </c>
      <c r="M51" s="5"/>
      <c r="N51" s="5"/>
      <c r="O51" s="5"/>
      <c r="P51" s="5"/>
    </row>
    <row r="52" spans="1:16" ht="11.4" customHeight="1" x14ac:dyDescent="0.3">
      <c r="B52" s="315" t="s">
        <v>4</v>
      </c>
      <c r="C52" s="315"/>
      <c r="D52" s="314"/>
      <c r="E52" s="314"/>
      <c r="F52" s="45"/>
      <c r="G52" s="177" t="s">
        <v>401</v>
      </c>
      <c r="H52" s="329"/>
      <c r="I52" s="329"/>
      <c r="J52" s="4"/>
      <c r="K52" s="4"/>
      <c r="L52" s="5"/>
      <c r="M52" s="5"/>
      <c r="N52" s="5"/>
      <c r="O52" s="5"/>
      <c r="P52" s="5"/>
    </row>
    <row r="53" spans="1:16" ht="8.4" customHeight="1" x14ac:dyDescent="0.3">
      <c r="B53" s="182"/>
      <c r="C53" s="182"/>
      <c r="D53" s="182"/>
      <c r="E53" s="183"/>
      <c r="F53" s="4"/>
      <c r="G53" s="63"/>
      <c r="H53" s="183"/>
      <c r="I53" s="183"/>
      <c r="J53" s="4"/>
      <c r="K53" s="4"/>
    </row>
    <row r="54" spans="1:16" ht="15" customHeight="1" x14ac:dyDescent="0.3"/>
    <row r="55" spans="1:16" ht="12" customHeight="1" x14ac:dyDescent="0.3"/>
    <row r="56" spans="1:16" ht="10.8" customHeight="1" x14ac:dyDescent="0.3"/>
  </sheetData>
  <sheetProtection selectLockedCells="1"/>
  <mergeCells count="68">
    <mergeCell ref="M33:N33"/>
    <mergeCell ref="A17:J17"/>
    <mergeCell ref="B29:E29"/>
    <mergeCell ref="A21:B21"/>
    <mergeCell ref="I18:J18"/>
    <mergeCell ref="H26:I26"/>
    <mergeCell ref="B31:F31"/>
    <mergeCell ref="H24:I24"/>
    <mergeCell ref="C18:E18"/>
    <mergeCell ref="D30:E30"/>
    <mergeCell ref="G28:H28"/>
    <mergeCell ref="B28:F28"/>
    <mergeCell ref="G27:H27"/>
    <mergeCell ref="B30:C30"/>
    <mergeCell ref="F24:G24"/>
    <mergeCell ref="B24:E24"/>
    <mergeCell ref="C10:J10"/>
    <mergeCell ref="B6:C6"/>
    <mergeCell ref="B7:C7"/>
    <mergeCell ref="C11:E11"/>
    <mergeCell ref="B16:E16"/>
    <mergeCell ref="F16:I16"/>
    <mergeCell ref="I15:J15"/>
    <mergeCell ref="I8:J8"/>
    <mergeCell ref="I1:J1"/>
    <mergeCell ref="E1:H3"/>
    <mergeCell ref="B15:E15"/>
    <mergeCell ref="B13:E13"/>
    <mergeCell ref="F13:H13"/>
    <mergeCell ref="B14:E14"/>
    <mergeCell ref="F14:H14"/>
    <mergeCell ref="A4:J4"/>
    <mergeCell ref="H6:J6"/>
    <mergeCell ref="E6:F6"/>
    <mergeCell ref="H7:J7"/>
    <mergeCell ref="F8:G8"/>
    <mergeCell ref="I11:J11"/>
    <mergeCell ref="E7:F7"/>
    <mergeCell ref="F9:G9"/>
    <mergeCell ref="F15:H15"/>
    <mergeCell ref="A49:J49"/>
    <mergeCell ref="B35:E35"/>
    <mergeCell ref="B44:H44"/>
    <mergeCell ref="B48:F48"/>
    <mergeCell ref="B51:G51"/>
    <mergeCell ref="I36:J36"/>
    <mergeCell ref="A43:J43"/>
    <mergeCell ref="G39:H39"/>
    <mergeCell ref="G40:H40"/>
    <mergeCell ref="G41:H41"/>
    <mergeCell ref="G38:H38"/>
    <mergeCell ref="B37:F37"/>
    <mergeCell ref="M1:P1"/>
    <mergeCell ref="D52:E52"/>
    <mergeCell ref="B52:C52"/>
    <mergeCell ref="B36:E36"/>
    <mergeCell ref="B50:E50"/>
    <mergeCell ref="F36:G36"/>
    <mergeCell ref="F35:H35"/>
    <mergeCell ref="H25:I25"/>
    <mergeCell ref="B25:E25"/>
    <mergeCell ref="B34:F34"/>
    <mergeCell ref="I30:J30"/>
    <mergeCell ref="G34:H34"/>
    <mergeCell ref="A33:J33"/>
    <mergeCell ref="H52:I52"/>
    <mergeCell ref="F26:G26"/>
    <mergeCell ref="B26:E26"/>
  </mergeCells>
  <conditionalFormatting sqref="I15">
    <cfRule type="expression" priority="20">
      <formula>COUNTA($E$6)</formula>
    </cfRule>
  </conditionalFormatting>
  <conditionalFormatting sqref="F15:F16">
    <cfRule type="containsBlanks" dxfId="8" priority="21">
      <formula>LEN(TRIM(F15))=0</formula>
    </cfRule>
  </conditionalFormatting>
  <conditionalFormatting sqref="E6:F7 C10:J10 C11:E11 F13:H14 H6:J7 H8">
    <cfRule type="containsBlanks" dxfId="7" priority="8">
      <formula>LEN(TRIM(C6))=0</formula>
    </cfRule>
  </conditionalFormatting>
  <conditionalFormatting sqref="J24:J25 F24:G26 C27 G27:H28 F29 D30:E30 G31 J28 G34:H34 J34 F36:G36 F35:H35 J38:J41 G38:H41 H52:I52 H51 D52:E52">
    <cfRule type="containsBlanks" dxfId="6" priority="7">
      <formula>LEN(TRIM(C24))=0</formula>
    </cfRule>
  </conditionalFormatting>
  <conditionalFormatting sqref="I11:J11">
    <cfRule type="containsBlanks" dxfId="5" priority="6">
      <formula>LEN(TRIM(I11))=0</formula>
    </cfRule>
  </conditionalFormatting>
  <conditionalFormatting sqref="C18:E18 G18 I18:J18">
    <cfRule type="containsBlanks" dxfId="4" priority="5">
      <formula>LEN(TRIM(C18))=0</formula>
    </cfRule>
  </conditionalFormatting>
  <conditionalFormatting sqref="G30 I30:J30">
    <cfRule type="containsBlanks" dxfId="3" priority="4">
      <formula>LEN(TRIM(G30))=0</formula>
    </cfRule>
  </conditionalFormatting>
  <conditionalFormatting sqref="I36">
    <cfRule type="expression" dxfId="2" priority="3">
      <formula>$H$36&lt;&gt;"Précisez :"</formula>
    </cfRule>
  </conditionalFormatting>
  <conditionalFormatting sqref="M33:N33">
    <cfRule type="expression" dxfId="1" priority="2">
      <formula>$H$36&lt;&gt;""</formula>
    </cfRule>
  </conditionalFormatting>
  <conditionalFormatting sqref="I36:J36">
    <cfRule type="expression" dxfId="0" priority="1">
      <formula>$H$36="Précisez :"</formula>
    </cfRule>
  </conditionalFormatting>
  <dataValidations xWindow="675" yWindow="863" count="31">
    <dataValidation type="list" errorStyle="information" allowBlank="1" showInputMessage="1" showErrorMessage="1" error="Merci de renseigner ce champs" sqref="I18:K18" xr:uid="{76C31D24-F279-422A-A237-2C1B6CCC72BE}">
      <formula1>"Ouangani,Tsingoni"</formula1>
    </dataValidation>
    <dataValidation type="custom" allowBlank="1" showInputMessage="1" showErrorMessage="1" error="Saisir le Prénom , 1ère lettre en Majuscule," promptTitle="Information :" prompt="Ecrivez votre prénom avec la 1ere lettre en majuscule " sqref="H6:K6" xr:uid="{D8429FB0-93B9-46F3-9819-3048E13561EB}">
      <formula1>EXACT(H6,PROPER(H6))</formula1>
    </dataValidation>
    <dataValidation type="list" allowBlank="1" showInputMessage="1" showErrorMessage="1" errorTitle="OBLIGATOIRE" error="Merci d'utiliser le menu déroulant pour répondre." promptTitle="Sélection de votre commune." prompt="Merci de selectionner dans le menu votre 1ère votre commune de résidence." sqref="C11:E11" xr:uid="{81F1139A-C6BD-4BD6-81A2-F725CEC838FB}">
      <formula1>Communes</formula1>
    </dataValidation>
    <dataValidation type="whole" allowBlank="1" showInputMessage="1" showErrorMessage="1" errorTitle="Données non valide." error="Saisir uniquement l'année d'obtention de votre diplôme!." promptTitle="INFORMATION :" prompt="Merci de saisir l'année de votre dernier diplôme obtenu." sqref="J34:K34" xr:uid="{1EDF57F4-5963-4629-B6DD-B01034DDF76D}">
      <formula1>1950</formula1>
      <formula2>2030</formula2>
    </dataValidation>
    <dataValidation type="date" allowBlank="1" showInputMessage="1" showErrorMessage="1" errorTitle="OBLIGATOIRE" error="Merci de valider une date de naissance: jj/mm/aaaa" promptTitle="INFORMATION" prompt="Saisir votre date de naissance : jj/mm/aaaa" sqref="E7" xr:uid="{207597C4-FBD5-43C1-8745-AE1AF416EDA6}">
      <formula1>16438</formula1>
      <formula2>40909</formula2>
    </dataValidation>
    <dataValidation type="whole" allowBlank="1" showInputMessage="1" showErrorMessage="1" promptTitle="INFORMATION:" prompt="Ancienneté générale de service._x000a_Voir avec votre gestionnaire ou bien sur le site I-Prof :_x000a_bv.ac-mayotte.fr" sqref="J32:K32" xr:uid="{D153089B-4283-4BA9-9E92-4626E6E489EE}">
      <formula1>1</formula1>
      <formula2>55</formula2>
    </dataValidation>
    <dataValidation type="date" showInputMessage="1" showErrorMessage="1" errorTitle="Données non valides." error="Saisir votre année d'entrée dans l'Education Nationale." promptTitle="INFORMATION" prompt="Saisir votre année d'entrée dans l'Education Nationale :_x000a_sous la forme :  jj/mm/aaaa" sqref="G28:H28" xr:uid="{0B300D80-09A4-410D-A855-F2995E8BC351}">
      <formula1>16438</formula1>
      <formula2>45658</formula2>
    </dataValidation>
    <dataValidation type="date" allowBlank="1" showInputMessage="1" showErrorMessage="1" sqref="H52:I53" xr:uid="{7196635F-4444-48F3-8559-4D4B8926A7C8}">
      <formula1>18264</formula1>
      <formula2>54789</formula2>
    </dataValidation>
    <dataValidation type="date" allowBlank="1" showInputMessage="1" showErrorMessage="1" sqref="E53" xr:uid="{5C8EEBE2-F879-43CB-8B27-2E9F5778DA32}">
      <formula1>18264</formula1>
      <formula2>47484</formula2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( France et DOM TOM uniquement)._x000a_-&gt; autrement écrire : 000 (Autre)" sqref="H8" xr:uid="{E3CC8089-0A92-42FC-9747-4DFE61D89905}">
      <formula1>2</formula1>
      <formula2>4</formula2>
    </dataValidation>
    <dataValidation type="whole" allowBlank="1" showInputMessage="1" showErrorMessage="1" promptTitle="INFORMATION" prompt="Se référer à votre fiche de salaire pour avoir cette information." sqref="K28" xr:uid="{4F7E1B9B-7134-4AE6-9251-30AA9404DD85}">
      <formula1>1</formula1>
      <formula2>900</formula2>
    </dataValidation>
    <dataValidation allowBlank="1" showInputMessage="1" showErrorMessage="1" promptTitle="INFORMATION :" prompt="Si besoin, indiquez ici la spécialité de votre diplôme obtenue." sqref="F35:H35" xr:uid="{7EAFFD92-4C2D-4094-8DEA-D3F15F354F91}"/>
    <dataValidation type="date" allowBlank="1" showInputMessage="1" showErrorMessage="1" errorTitle="OBLIGATOIRE" error="Saisir ici la date de votre dernière inspection. " promptTitle="INFORMATION" prompt="Saisir ici la date de votre dernière inspection. OBLIGATOIRE." sqref="F26:G26" xr:uid="{B931CACE-BEC5-4BB4-BA4C-3C551E25CF61}">
      <formula1>18264</formula1>
      <formula2>54789</formula2>
    </dataValidation>
    <dataValidation type="date" allowBlank="1" showInputMessage="1" showErrorMessage="1" errorTitle="Données non valides" promptTitle="Information :" prompt="Date de votre dernier échelon._x000a_jj/mm/aaaa" sqref="G27:H27" xr:uid="{F5967A23-9C35-498C-A62D-0976B0197FC6}">
      <formula1>25569</formula1>
      <formula2>51136</formula2>
    </dataValidation>
    <dataValidation type="whole" allowBlank="1" showInputMessage="1" showErrorMessage="1" errorTitle="Donées non valide" error="Entrez votre échelon ici. sauf les Hors classes." promptTitle="INFORMATION:" prompt="Entrez votre échelon ici. sauf les Hors classes." sqref="C27" xr:uid="{327D8112-D160-414F-82AE-1AF63D657C25}">
      <formula1>1</formula1>
      <formula2>40</formula2>
    </dataValidation>
    <dataValidation allowBlank="1" showInputMessage="1" showErrorMessage="1" promptTitle="Pour information :" prompt="Ne pas remplir ici, calcul automatique de votre âge." sqref="E8" xr:uid="{3874B60A-FA2E-4269-B40F-51EA12F2C7AC}"/>
    <dataValidation type="textLength" allowBlank="1" showInputMessage="1" showErrorMessage="1" errorTitle="Données non valides." error="Merci de saisir votre numéro de téléphone valide._x000a_10 chiffres maximum." promptTitle="Saisie Obligatoire" prompt="Merci de saisir votre numéro de téléphone valide._x000a_Avec ou sans les espaces._x000a_xx xx xx xx xx ou xxxxxxxxx" sqref="F13:H13" xr:uid="{6A52C389-A56F-4EB2-A47F-258D261F7068}">
      <formula1>9</formula1>
      <formula2>10</formula2>
    </dataValidation>
    <dataValidation type="textLength" allowBlank="1" showInputMessage="1" showErrorMessage="1" errorTitle="OBLIGATOIRE" error="Merci de saisir votre numéro de téléphone valide._x000a_10 chiffres maximum autorisés." promptTitle="Saisie 2ème numéro" prompt="Merci de saisir si besoin votre 2ème numéro de téléphone valide. _x000a_Avec ou sans les espaces." sqref="F14:H14" xr:uid="{E1B14770-4C83-4355-84E3-938AEFDB04F1}">
      <formula1>9</formula1>
      <formula2>10</formula2>
    </dataValidation>
    <dataValidation allowBlank="1" showInputMessage="1" showErrorMessage="1" errorTitle="INFORMATION" error="Ancienneté générale de service._x000a_Voir avec votre gestionnaire ou bien sur le site I-Prof :_x000a_bv.ac-mayotte.fr" promptTitle="INFORMATION" prompt="Ancienneté générale de service._x000a_Voir avec votre gestionnaire ou bien sur le site I-Prof :_x000a_bv.ac-mayotte.fr_x000a_Ecrivez les mois et années uniquement,_x000a_Exemple : 4 ans 3 mois" sqref="K30" xr:uid="{4DDBF833-996F-4061-A53C-0B1174212892}"/>
    <dataValidation type="custom" allowBlank="1" showInputMessage="1" showErrorMessage="1" sqref="P10" xr:uid="{22DB8DB7-0971-4792-9470-618EF08FA19B}">
      <formula1>AND(SEARCH("@",F16)&gt;0,SEARCH(".",F16)&gt;0,LEN(F16)&gt;6)</formula1>
    </dataValidation>
    <dataValidation type="custom" allowBlank="1" showInputMessage="1" showErrorMessage="1" errorTitle="ATTENTION !" error="Email non valide : MAJUSCULES et lettres avec accents non autorisées :_x000a_Email non reconnue" promptTitle="ATTENTION !" prompt="NE PAS SAISIR DE MAJUSCULES, NI ACCENTS._x000a_Sous la forme :  prenom.nom_x000a_uniquement en minuscules, sans aucun accent." sqref="F15:H15" xr:uid="{844D79A3-D329-4E78-A163-4512833B561B}">
      <formula1>AND(EXACT(F15,LOWER(F15)),SEARCH(".",F15)&gt;0,LEN(F15)&gt;6,SUMPRODUCT((F15 &lt;&gt; "")*(ISERROR(SEARCH(MID(F15, ROW(INDIRECT("1:"&amp;LEN(F15))),1),"éèêëùâôàïîç&amp;,"))=FALSE))=0)</formula1>
    </dataValidation>
    <dataValidation type="custom" allowBlank="1" showInputMessage="1" showErrorMessage="1" errorTitle="ATTENTION !" error="Email non valide : MAJUSCULES et lettres avec accents non autorisées :_x000a_Email non reconnue" promptTitle="ATTENTION !" prompt="NE PAS SAISIR DE MAJUSCULES NI ACCENT." sqref="F16:I16" xr:uid="{4E74CB44-84E5-4DB6-9C84-115E6C96E2D6}">
      <formula1>AND(EXACT(F16,LOWER(F16)),SEARCH("@",F16)&gt;0,SEARCH(".",F16)&gt;0,LEN(F16)&gt;6,SUMPRODUCT((F16 &lt;&gt; "")*(ISERROR(SEARCH(MID(F16, ROW(INDIRECT("1:"&amp;LEN(F16))),1),"éèêëùâôàïîç&amp;,"))=FALSE))=0)</formula1>
    </dataValidation>
    <dataValidation type="list" allowBlank="1" showInputMessage="1" showErrorMessage="1" errorTitle="OBLIGATOIRE" error="Champs obligatoire" promptTitle="INFORMATION :" prompt="Merci de saisir votre école d'affectation de l'année scolaire en cours." sqref="C18:E18" xr:uid="{6CD951BC-60BA-45AE-9200-EF944501B406}">
      <formula1>Ecoles</formula1>
    </dataValidation>
    <dataValidation type="date" allowBlank="1" showInputMessage="1" showErrorMessage="1" promptTitle="Information :" prompt="Saisissez la date de votre titularisation._x000a_jj/mm/aaaa" sqref="D30" xr:uid="{E2BCE943-9BFB-4C58-8E76-FB4619DF0614}">
      <formula1>16438</formula1>
      <formula2>51136</formula2>
    </dataValidation>
    <dataValidation allowBlank="1" showInputMessage="1" promptTitle="INFORMATION" prompt="Calculé automatiquement avec votre date d'entrée dans l'éducation nationale._x000a_Il peut y avoir un léger décalage entre ce calcul et I-prof. qui n'est mis à jour qu'à chaque nouvelle rentrée scolaire." sqref="I30:J30" xr:uid="{6BD05B86-DA40-49D0-AA60-2229C9FB5D38}"/>
    <dataValidation allowBlank="1" showInputMessage="1" showErrorMessage="1" prompt="Ancienneté générale de service. calculé automatique avec votre date de titularisation._x000a_Voir avec votre gestionnaire ou bien sur le site I-Prof :_x000a_https://bv.ac-mayotte.fr/" sqref="G30" xr:uid="{CF171620-9B24-402E-B01D-FC7FAC225B4E}"/>
    <dataValidation type="whole" allowBlank="1" showInputMessage="1" showErrorMessage="1" errorTitle="Données non valides." error="Saisir ici votre indice ecrite sur votre fiche de paye." promptTitle="INFORMATION" prompt="Se référer à votre fiche de salaire pour avoir cette information." sqref="J28" xr:uid="{A3B969E2-A19C-408E-99E6-1545502598C1}">
      <formula1>1</formula1>
      <formula2>900</formula2>
    </dataValidation>
    <dataValidation type="list" allowBlank="1" showInputMessage="1" showErrorMessage="1" sqref="G18" xr:uid="{9CC8FB82-0681-4029-9C23-98C5A229B427}">
      <formula1>INDIRECT(Classe)</formula1>
    </dataValidation>
    <dataValidation type="list" allowBlank="1" showInputMessage="1" showErrorMessage="1" errorTitle="Données non valides." error="Merci d'utiliser le menu déroulant pour répondre." promptTitle="INFORMATION :" prompt="Utilisez le menu déroulant pour répondre." sqref="J38:J41" xr:uid="{AD9C610C-584A-4F29-8E76-5D88769C2712}">
      <formula1>prim</formula1>
    </dataValidation>
    <dataValidation type="list" allowBlank="1" showInputMessage="1" showErrorMessage="1" sqref="I11:J11" xr:uid="{7ABFB39F-8FD5-48AA-AE21-E0C9717A9C3F}">
      <formula1>INDIRECT(Ville_trouve)</formula1>
    </dataValidation>
    <dataValidation type="custom" allowBlank="1" showInputMessage="1" showErrorMessage="1" errorTitle="ATTENTION !" error="SAISIE DU NOM DE FAMILLE EN MAJUSCULES UNIQUEMENT !" promptTitle="INFORMATION :" prompt="Merci de saisir votre nom de famille en MAJUSCULES UNIQUEMENT et 3 lettres minimum." sqref="E6:F6" xr:uid="{D567B9A8-18C0-4EDC-A11E-C6DEE2CB5324}">
      <formula1>AND(LEN(E6)&gt;3,EXACT(E6,UPPER(E6)))</formula1>
    </dataValidation>
  </dataValidations>
  <pageMargins left="3.937007874015748E-2" right="3.937007874015748E-2" top="0.35433070866141736" bottom="0.35433070866141736" header="0.31496062992125984" footer="0.31496062992125984"/>
  <pageSetup paperSize="9" orientation="portrait" r:id="rId1"/>
  <headerFooter>
    <oddFooter>&amp;R &amp;"-,Italique"&amp;8BESSEAU Bruno IAI Tsingoni</oddFooter>
  </headerFooter>
  <ignoredErrors>
    <ignoredError sqref="L4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7" r:id="rId4" name="Check Box 83">
              <controlPr defaultSize="0" autoFill="0" autoLine="0" autoPict="0">
                <anchor moveWithCells="1">
                  <from>
                    <xdr:col>6</xdr:col>
                    <xdr:colOff>114300</xdr:colOff>
                    <xdr:row>17</xdr:row>
                    <xdr:rowOff>198120</xdr:rowOff>
                  </from>
                  <to>
                    <xdr:col>6</xdr:col>
                    <xdr:colOff>670560</xdr:colOff>
                    <xdr:row>18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" name="Check Box 86">
              <controlPr defaultSize="0" autoFill="0" autoLine="0" autoPict="0">
                <anchor moveWithCells="1">
                  <from>
                    <xdr:col>1</xdr:col>
                    <xdr:colOff>7620</xdr:colOff>
                    <xdr:row>18</xdr:row>
                    <xdr:rowOff>7620</xdr:rowOff>
                  </from>
                  <to>
                    <xdr:col>2</xdr:col>
                    <xdr:colOff>30480</xdr:colOff>
                    <xdr:row>18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" name="Check Box 87">
              <controlPr defaultSize="0" autoFill="0" autoLine="0" autoPict="0">
                <anchor moveWithCells="1">
                  <from>
                    <xdr:col>4</xdr:col>
                    <xdr:colOff>960120</xdr:colOff>
                    <xdr:row>18</xdr:row>
                    <xdr:rowOff>7620</xdr:rowOff>
                  </from>
                  <to>
                    <xdr:col>5</xdr:col>
                    <xdr:colOff>769620</xdr:colOff>
                    <xdr:row>18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" name="Check Box 88">
              <controlPr defaultSize="0" autoFill="0" autoLine="0" autoPict="0">
                <anchor moveWithCells="1">
                  <from>
                    <xdr:col>2</xdr:col>
                    <xdr:colOff>137160</xdr:colOff>
                    <xdr:row>20</xdr:row>
                    <xdr:rowOff>53340</xdr:rowOff>
                  </from>
                  <to>
                    <xdr:col>4</xdr:col>
                    <xdr:colOff>571500</xdr:colOff>
                    <xdr:row>21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" name="Check Box 90">
              <controlPr defaultSize="0" autoFill="0" autoLine="0" autoPict="0">
                <anchor moveWithCells="1">
                  <from>
                    <xdr:col>2</xdr:col>
                    <xdr:colOff>160020</xdr:colOff>
                    <xdr:row>18</xdr:row>
                    <xdr:rowOff>7620</xdr:rowOff>
                  </from>
                  <to>
                    <xdr:col>4</xdr:col>
                    <xdr:colOff>274320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" name="Check Box 91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45720</xdr:rowOff>
                  </from>
                  <to>
                    <xdr:col>6</xdr:col>
                    <xdr:colOff>495300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0" name="Check Box 92">
              <controlPr defaultSize="0" autoFill="0" autoLine="0" autoPict="0">
                <anchor moveWithCells="1">
                  <from>
                    <xdr:col>5</xdr:col>
                    <xdr:colOff>0</xdr:colOff>
                    <xdr:row>21</xdr:row>
                    <xdr:rowOff>99060</xdr:rowOff>
                  </from>
                  <to>
                    <xdr:col>6</xdr:col>
                    <xdr:colOff>205740</xdr:colOff>
                    <xdr:row>22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1" name="Check Box 93">
              <controlPr defaultSize="0" autoFill="0" autoLine="0" autoPict="0">
                <anchor moveWithCells="1">
                  <from>
                    <xdr:col>1</xdr:col>
                    <xdr:colOff>0</xdr:colOff>
                    <xdr:row>22</xdr:row>
                    <xdr:rowOff>15240</xdr:rowOff>
                  </from>
                  <to>
                    <xdr:col>1</xdr:col>
                    <xdr:colOff>563880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2" name="Check Box 94">
              <controlPr defaultSize="0" autoFill="0" autoLine="0" autoPict="0">
                <anchor moveWithCells="1">
                  <from>
                    <xdr:col>2</xdr:col>
                    <xdr:colOff>121920</xdr:colOff>
                    <xdr:row>22</xdr:row>
                    <xdr:rowOff>7620</xdr:rowOff>
                  </from>
                  <to>
                    <xdr:col>4</xdr:col>
                    <xdr:colOff>91440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3" name="Check Box 120">
              <controlPr defaultSize="0" autoFill="0" autoLine="0" autoPict="0">
                <anchor moveWithCells="1">
                  <from>
                    <xdr:col>8</xdr:col>
                    <xdr:colOff>30480</xdr:colOff>
                    <xdr:row>45</xdr:row>
                    <xdr:rowOff>0</xdr:rowOff>
                  </from>
                  <to>
                    <xdr:col>17</xdr:col>
                    <xdr:colOff>45720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4" name="Check Box 121">
              <controlPr defaultSize="0" autoFill="0" autoLine="0" autoPict="0">
                <anchor moveWithCells="1">
                  <from>
                    <xdr:col>6</xdr:col>
                    <xdr:colOff>411480</xdr:colOff>
                    <xdr:row>44</xdr:row>
                    <xdr:rowOff>175260</xdr:rowOff>
                  </from>
                  <to>
                    <xdr:col>7</xdr:col>
                    <xdr:colOff>693420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5" name="Check Box 122">
              <controlPr defaultSize="0" autoFill="0" autoLine="0" autoPict="0">
                <anchor moveWithCells="1">
                  <from>
                    <xdr:col>5</xdr:col>
                    <xdr:colOff>22860</xdr:colOff>
                    <xdr:row>45</xdr:row>
                    <xdr:rowOff>0</xdr:rowOff>
                  </from>
                  <to>
                    <xdr:col>6</xdr:col>
                    <xdr:colOff>266700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6" name="Check Box 123">
              <controlPr defaultSize="0" autoFill="0" autoLine="0" autoPict="0">
                <anchor moveWithCells="1">
                  <from>
                    <xdr:col>1</xdr:col>
                    <xdr:colOff>7620</xdr:colOff>
                    <xdr:row>44</xdr:row>
                    <xdr:rowOff>175260</xdr:rowOff>
                  </from>
                  <to>
                    <xdr:col>1</xdr:col>
                    <xdr:colOff>754380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7" name="Check Box 124">
              <controlPr defaultSize="0" autoFill="0" autoLine="0" autoPict="0">
                <anchor moveWithCells="1">
                  <from>
                    <xdr:col>2</xdr:col>
                    <xdr:colOff>228600</xdr:colOff>
                    <xdr:row>44</xdr:row>
                    <xdr:rowOff>190500</xdr:rowOff>
                  </from>
                  <to>
                    <xdr:col>4</xdr:col>
                    <xdr:colOff>441960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8" name="Check Box 126">
              <controlPr defaultSize="0" autoFill="0" autoLine="0" autoPict="0">
                <anchor moveWithCells="1">
                  <from>
                    <xdr:col>8</xdr:col>
                    <xdr:colOff>670560</xdr:colOff>
                    <xdr:row>43</xdr:row>
                    <xdr:rowOff>0</xdr:rowOff>
                  </from>
                  <to>
                    <xdr:col>16</xdr:col>
                    <xdr:colOff>38100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9" name="Check Box 127">
              <controlPr defaultSize="0" autoFill="0" autoLine="0" autoPict="0">
                <anchor moveWithCells="1">
                  <from>
                    <xdr:col>8</xdr:col>
                    <xdr:colOff>0</xdr:colOff>
                    <xdr:row>43</xdr:row>
                    <xdr:rowOff>22860</xdr:rowOff>
                  </from>
                  <to>
                    <xdr:col>8</xdr:col>
                    <xdr:colOff>449580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0" name="Check Box 135">
              <controlPr defaultSize="0" autoFill="0" autoLine="0" autoPict="0">
                <anchor moveWithCells="1">
                  <from>
                    <xdr:col>6</xdr:col>
                    <xdr:colOff>60960</xdr:colOff>
                    <xdr:row>49</xdr:row>
                    <xdr:rowOff>0</xdr:rowOff>
                  </from>
                  <to>
                    <xdr:col>6</xdr:col>
                    <xdr:colOff>525780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21" name="Check Box 136">
              <controlPr defaultSize="0" autoFill="0" autoLine="0" autoPict="0">
                <anchor moveWithCells="1">
                  <from>
                    <xdr:col>5</xdr:col>
                    <xdr:colOff>144780</xdr:colOff>
                    <xdr:row>49</xdr:row>
                    <xdr:rowOff>22860</xdr:rowOff>
                  </from>
                  <to>
                    <xdr:col>5</xdr:col>
                    <xdr:colOff>594360</xdr:colOff>
                    <xdr:row>49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2" name="Check Box 153">
              <controlPr defaultSize="0" autoFill="0" autoLine="0" autoPict="0">
                <anchor moveWithCells="1">
                  <from>
                    <xdr:col>8</xdr:col>
                    <xdr:colOff>335280</xdr:colOff>
                    <xdr:row>19</xdr:row>
                    <xdr:rowOff>175260</xdr:rowOff>
                  </from>
                  <to>
                    <xdr:col>18</xdr:col>
                    <xdr:colOff>45720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3" name="Check Box 154">
              <controlPr defaultSize="0" autoFill="0" autoLine="0" autoPict="0">
                <anchor moveWithCells="1">
                  <from>
                    <xdr:col>7</xdr:col>
                    <xdr:colOff>99060</xdr:colOff>
                    <xdr:row>19</xdr:row>
                    <xdr:rowOff>152400</xdr:rowOff>
                  </from>
                  <to>
                    <xdr:col>8</xdr:col>
                    <xdr:colOff>220980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4" name="Check Box 156">
              <controlPr defaultSize="0" autoFill="0" autoLine="0" autoPict="0">
                <anchor moveWithCells="1">
                  <from>
                    <xdr:col>8</xdr:col>
                    <xdr:colOff>60960</xdr:colOff>
                    <xdr:row>8</xdr:row>
                    <xdr:rowOff>7620</xdr:rowOff>
                  </from>
                  <to>
                    <xdr:col>8</xdr:col>
                    <xdr:colOff>480060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5" name="Check Box 157">
              <controlPr defaultSize="0" autoFill="0" autoLine="0" autoPict="0">
                <anchor moveWithCells="1">
                  <from>
                    <xdr:col>7</xdr:col>
                    <xdr:colOff>152400</xdr:colOff>
                    <xdr:row>8</xdr:row>
                    <xdr:rowOff>22860</xdr:rowOff>
                  </from>
                  <to>
                    <xdr:col>7</xdr:col>
                    <xdr:colOff>556260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26" name="Check Box 161">
              <controlPr locked="0" defaultSize="0" autoFill="0" autoLine="0" autoPict="0">
                <anchor moveWithCells="1">
                  <from>
                    <xdr:col>7</xdr:col>
                    <xdr:colOff>99060</xdr:colOff>
                    <xdr:row>21</xdr:row>
                    <xdr:rowOff>45720</xdr:rowOff>
                  </from>
                  <to>
                    <xdr:col>7</xdr:col>
                    <xdr:colOff>777240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7" name="Check Box 162">
              <controlPr defaultSize="0" autoFill="0" autoLine="0" autoPict="0">
                <anchor moveWithCells="1">
                  <from>
                    <xdr:col>8</xdr:col>
                    <xdr:colOff>60960</xdr:colOff>
                    <xdr:row>21</xdr:row>
                    <xdr:rowOff>60960</xdr:rowOff>
                  </from>
                  <to>
                    <xdr:col>8</xdr:col>
                    <xdr:colOff>640080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28" name="Check Box 165">
              <controlPr defaultSize="0" autoFill="0" autoLine="0" autoPict="0">
                <anchor moveWithCells="1">
                  <from>
                    <xdr:col>6</xdr:col>
                    <xdr:colOff>792480</xdr:colOff>
                    <xdr:row>47</xdr:row>
                    <xdr:rowOff>0</xdr:rowOff>
                  </from>
                  <to>
                    <xdr:col>7</xdr:col>
                    <xdr:colOff>449580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29" name="Check Box 166">
              <controlPr defaultSize="0" autoFill="0" autoLine="0" autoPict="0">
                <anchor moveWithCells="1">
                  <from>
                    <xdr:col>6</xdr:col>
                    <xdr:colOff>152400</xdr:colOff>
                    <xdr:row>46</xdr:row>
                    <xdr:rowOff>76200</xdr:rowOff>
                  </from>
                  <to>
                    <xdr:col>6</xdr:col>
                    <xdr:colOff>701040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30" name="Check Box 172">
              <controlPr defaultSize="0" autoFill="0" autoLine="0" autoPict="0">
                <anchor moveWithCells="1">
                  <from>
                    <xdr:col>7</xdr:col>
                    <xdr:colOff>106680</xdr:colOff>
                    <xdr:row>17</xdr:row>
                    <xdr:rowOff>190500</xdr:rowOff>
                  </from>
                  <to>
                    <xdr:col>7</xdr:col>
                    <xdr:colOff>845820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31" name="Check Box 173">
              <controlPr defaultSize="0" autoFill="0" autoLine="0" autoPict="0">
                <anchor moveWithCells="1">
                  <from>
                    <xdr:col>8</xdr:col>
                    <xdr:colOff>45720</xdr:colOff>
                    <xdr:row>17</xdr:row>
                    <xdr:rowOff>190500</xdr:rowOff>
                  </from>
                  <to>
                    <xdr:col>9</xdr:col>
                    <xdr:colOff>22860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32" name="Check Box 174">
              <controlPr defaultSize="0" autoFill="0" autoLine="0" autoPict="0">
                <anchor moveWithCells="1">
                  <from>
                    <xdr:col>9</xdr:col>
                    <xdr:colOff>144780</xdr:colOff>
                    <xdr:row>17</xdr:row>
                    <xdr:rowOff>182880</xdr:rowOff>
                  </from>
                  <to>
                    <xdr:col>17</xdr:col>
                    <xdr:colOff>22860</xdr:colOff>
                    <xdr:row>18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33" name="Check Box 175">
              <controlPr defaultSize="0" autoFill="0" autoLine="0" autoPict="0">
                <anchor moveWithCells="1">
                  <from>
                    <xdr:col>1</xdr:col>
                    <xdr:colOff>0</xdr:colOff>
                    <xdr:row>18</xdr:row>
                    <xdr:rowOff>175260</xdr:rowOff>
                  </from>
                  <to>
                    <xdr:col>1</xdr:col>
                    <xdr:colOff>617220</xdr:colOff>
                    <xdr:row>19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34" name="Check Box 176">
              <controlPr defaultSize="0" autoFill="0" autoLine="0" autoPict="0">
                <anchor moveWithCells="1">
                  <from>
                    <xdr:col>2</xdr:col>
                    <xdr:colOff>137160</xdr:colOff>
                    <xdr:row>19</xdr:row>
                    <xdr:rowOff>7620</xdr:rowOff>
                  </from>
                  <to>
                    <xdr:col>4</xdr:col>
                    <xdr:colOff>457200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5" name="Check Box 177">
              <controlPr defaultSize="0" autoFill="0" autoLine="0" autoPict="0">
                <anchor moveWithCells="1">
                  <from>
                    <xdr:col>5</xdr:col>
                    <xdr:colOff>0</xdr:colOff>
                    <xdr:row>19</xdr:row>
                    <xdr:rowOff>22860</xdr:rowOff>
                  </from>
                  <to>
                    <xdr:col>5</xdr:col>
                    <xdr:colOff>373380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6" name="Check Box 183">
              <controlPr defaultSize="0" autoFill="0" autoLine="0" autoPict="0">
                <anchor moveWithCells="1">
                  <from>
                    <xdr:col>7</xdr:col>
                    <xdr:colOff>7620</xdr:colOff>
                    <xdr:row>4</xdr:row>
                    <xdr:rowOff>7620</xdr:rowOff>
                  </from>
                  <to>
                    <xdr:col>7</xdr:col>
                    <xdr:colOff>213360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37" name="Check Box 188">
              <controlPr defaultSize="0" autoFill="0" autoLine="0" autoPict="0">
                <anchor moveWithCells="1">
                  <from>
                    <xdr:col>5</xdr:col>
                    <xdr:colOff>7620</xdr:colOff>
                    <xdr:row>4</xdr:row>
                    <xdr:rowOff>7620</xdr:rowOff>
                  </from>
                  <to>
                    <xdr:col>5</xdr:col>
                    <xdr:colOff>213360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75" yWindow="863" count="14">
        <x14:dataValidation type="list" allowBlank="1" showInputMessage="1" showErrorMessage="1" errorTitle="Données non valides" error="Merci d'utiliser le menu déroulant pour répondre." promptTitle="INFORMATION" prompt="Votre habilitation LVE est-elle ?_x000a_Utilisez le menu déroulant." xr:uid="{9FF8C976-6F82-45B1-A2C7-577B7CA95B43}">
          <x14:formula1>
            <xm:f>data!$J$29:$J$30</xm:f>
          </x14:formula1>
          <xm:sqref>J25</xm:sqref>
        </x14:dataValidation>
        <x14:dataValidation type="list" allowBlank="1" showInputMessage="1" showErrorMessage="1" error="Merci de saisir " promptTitle="INFORMATION :" prompt="Indiquez ici ,si vous êtes en 1ère année contractuel ,2ème année ....etc" xr:uid="{D0CF83E4-2491-4C05-80E0-2BF6EDB6C7BE}">
          <x14:formula1>
            <xm:f>data!$F$6:$F$10</xm:f>
          </x14:formula1>
          <xm:sqref>I32</xm:sqref>
        </x14:dataValidation>
        <x14:dataValidation type="list" allowBlank="1" showInputMessage="1" showErrorMessage="1" errorTitle="Données non valide." error="Merci d'utiliser le menu déroulant pour répondre." promptTitle="INFORMATION :  OBLIGATOIRE " prompt="Utilisez le menu déroumant pour indiquer si vous êtes en 1ère année contractuel ,2ème année ....etc" xr:uid="{7C3E8D2D-834B-4750-9DD4-20B2D5020A5D}">
          <x14:formula1>
            <xm:f>data!$F$6:$F$11</xm:f>
          </x14:formula1>
          <xm:sqref>G31</xm:sqref>
        </x14:dataValidation>
        <x14:dataValidation type="list" allowBlank="1" showInputMessage="1" showErrorMessage="1" errorTitle="Données non valide." error="Merci d'utiliser le menu déroulant pour répondre." promptTitle="INFORMATION" prompt="Titulaire : Précisez si vous êtes T1 ;T2 ;T3 ; T4 ou T5" xr:uid="{F4AC199F-C16C-46EE-887B-D306F7A1E770}">
          <x14:formula1>
            <xm:f>data!$G$5:$G$11</xm:f>
          </x14:formula1>
          <xm:sqref>F29</xm:sqref>
        </x14:dataValidation>
        <x14:dataValidation type="list" allowBlank="1" showInputMessage="1" showErrorMessage="1" errorTitle="Données non valides." error="Merci d'utiliser le menu déroulant pour répondre." promptTitle="INFORMATION" prompt="Indiquez votre option." xr:uid="{B2E88DDF-0886-4CB2-A98B-F14A842DA282}">
          <x14:formula1>
            <xm:f>data!$I$17:$I$23</xm:f>
          </x14:formula1>
          <xm:sqref>K24</xm:sqref>
        </x14:dataValidation>
        <x14:dataValidation type="list" allowBlank="1" showInputMessage="1" showErrorMessage="1" errorTitle="Données non valides." error="Merci d'utiliser le menu déroulant pour répondre." promptTitle="INFORMATION" prompt="Indiquez votre option de votre certification" xr:uid="{074FCE5A-A85D-4894-B046-7E5F65EFEE24}">
          <x14:formula1>
            <xm:f>data!$I$17:$I$23</xm:f>
          </x14:formula1>
          <xm:sqref>J24</xm:sqref>
        </x14:dataValidation>
        <x14:dataValidation type="list" allowBlank="1" showInputMessage="1" showErrorMessage="1" errorTitle="Données non valides." error="Merci d'utiliser le menu déroulant pour répondre." promptTitle="INFORMATION :" prompt="Indoquez ici votre décharge si vous en avez une." xr:uid="{5E49CAF4-9A08-47E4-A64F-B282310C1EB4}">
          <x14:formula1>
            <xm:f>data!$F$33:$F$38</xm:f>
          </x14:formula1>
          <xm:sqref>H51</xm:sqref>
        </x14:dataValidation>
        <x14:dataValidation type="list" allowBlank="1" showInputMessage="1" showErrorMessage="1" promptTitle="INFORMATION" prompt="Choisissez votre 2ème habilitaion si besoin." xr:uid="{941D36C5-D092-4D4F-A2BE-A0787EE95E85}">
          <x14:formula1>
            <xm:f>data!$I$29:$I$36</xm:f>
          </x14:formula1>
          <xm:sqref>G25</xm:sqref>
        </x14:dataValidation>
        <x14:dataValidation type="list" allowBlank="1" showInputMessage="1" showErrorMessage="1" errorTitle="Données non valides" error="Merci d'utiliser le menu déroulant pour répondre." promptTitle="INFORMATION" prompt="Votre habilitation LVE est-elle?" xr:uid="{5F5B1E85-0630-43F3-9531-696CC9422866}">
          <x14:formula1>
            <xm:f>data!$J$29:$J$30</xm:f>
          </x14:formula1>
          <xm:sqref>K25</xm:sqref>
        </x14:dataValidation>
        <x14:dataValidation type="list" allowBlank="1" showInputMessage="1" showErrorMessage="1" promptTitle="INFORMATION" prompt="Merci d'indiquer la langue pour laquelle vous désirez être candidat à l'habilitaion cette année," xr:uid="{036DEF1F-CF46-4C29-8945-1666F03B5DF5}">
          <x14:formula1>
            <xm:f>data!$J$32:$J$35</xm:f>
          </x14:formula1>
          <xm:sqref>J26:K26</xm:sqref>
        </x14:dataValidation>
        <x14:dataValidation type="list" allowBlank="1" showInputMessage="1" showErrorMessage="1" promptTitle="INFORMATION" prompt="Choisissez votre habilitation dans le menu." xr:uid="{26A6D98E-1C9E-49FE-98E9-547784E6AA15}">
          <x14:formula1>
            <xm:f>data!$I$29:$I$36</xm:f>
          </x14:formula1>
          <xm:sqref>F25</xm:sqref>
        </x14:dataValidation>
        <x14:dataValidation type="list" allowBlank="1" showInputMessage="1" showErrorMessage="1" errorTitle="Données non valides." error="Merci d'utiliser le menu déroulant pour répondre." promptTitle="INFORMATION :" prompt="Utilisez le menu déroulant pour répondre." xr:uid="{9354337F-1AB0-4F61-A191-52137BF22FE3}">
          <x14:formula1>
            <xm:f>data!#REF!</xm:f>
          </x14:formula1>
          <xm:sqref>K38:K41</xm:sqref>
        </x14:dataValidation>
        <x14:dataValidation type="list" allowBlank="1" showInputMessage="1" showErrorMessage="1" errorTitle="Données non valide." error="Merci d'utiliser le menu déroulant pour répondre." promptTitle="INFORMATION" prompt="Indiquez ici si vous possédez un domaine particuler de compétence autre que votre diplôme._x000a_" xr:uid="{E444A590-00CC-4CCD-A074-278C9A74A278}">
          <x14:formula1>
            <xm:f>data!$K$11:$K$20</xm:f>
          </x14:formula1>
          <xm:sqref>F36:G36</xm:sqref>
        </x14:dataValidation>
        <x14:dataValidation type="list" allowBlank="1" showInputMessage="1" showErrorMessage="1" errorTitle="Données non valides." error="Merci d'utiliser le menu déroulant pour répondre." promptTitle="INFORMATION" prompt="Uniquement les titulaires d'une certification de l'éducation nationale" xr:uid="{F6D6CB5D-90CB-4C16-AB6C-0B4FB9350A86}">
          <x14:formula1>
            <xm:f>data!$I$5:$I$8</xm:f>
          </x14:formula1>
          <xm:sqref>F24:G24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B1:O112"/>
  <sheetViews>
    <sheetView topLeftCell="B7" zoomScaleNormal="100" workbookViewId="0">
      <selection activeCell="C25" sqref="C25"/>
    </sheetView>
  </sheetViews>
  <sheetFormatPr baseColWidth="10" defaultColWidth="11.44140625" defaultRowHeight="14.4" x14ac:dyDescent="0.3"/>
  <cols>
    <col min="1" max="1" width="1.44140625" style="5" customWidth="1"/>
    <col min="2" max="2" width="21.44140625" style="5" customWidth="1"/>
    <col min="3" max="3" width="15.33203125" style="5" customWidth="1"/>
    <col min="4" max="4" width="19.77734375" style="5" customWidth="1"/>
    <col min="5" max="5" width="9.77734375" style="5" customWidth="1"/>
    <col min="6" max="6" width="20.33203125" style="5" customWidth="1"/>
    <col min="7" max="7" width="11.5546875" style="5" customWidth="1"/>
    <col min="8" max="8" width="3.5546875" style="5" customWidth="1"/>
    <col min="9" max="9" width="19.33203125" style="5" customWidth="1"/>
    <col min="10" max="10" width="14.5546875" style="5" customWidth="1"/>
    <col min="11" max="11" width="22.6640625" style="5" customWidth="1"/>
    <col min="12" max="12" width="5.77734375" style="5" customWidth="1"/>
    <col min="13" max="13" width="4.33203125" style="5" customWidth="1"/>
    <col min="14" max="14" width="6.44140625" style="6" customWidth="1"/>
    <col min="15" max="15" width="26" style="6" customWidth="1"/>
    <col min="16" max="16384" width="11.44140625" style="5"/>
  </cols>
  <sheetData>
    <row r="1" spans="2:15" x14ac:dyDescent="0.3">
      <c r="J1" s="5" t="s">
        <v>497</v>
      </c>
    </row>
    <row r="3" spans="2:15" x14ac:dyDescent="0.3">
      <c r="B3" s="91" t="s">
        <v>17</v>
      </c>
      <c r="C3" s="91" t="s">
        <v>456</v>
      </c>
      <c r="I3" s="16"/>
      <c r="J3" s="16"/>
      <c r="K3" s="16"/>
      <c r="L3" s="16"/>
    </row>
    <row r="4" spans="2:15" ht="18.600000000000001" customHeight="1" thickBot="1" x14ac:dyDescent="0.35">
      <c r="B4" s="17" t="s">
        <v>8</v>
      </c>
      <c r="C4" s="17" t="s">
        <v>9</v>
      </c>
      <c r="G4" s="16"/>
      <c r="H4" s="16"/>
      <c r="I4" s="16"/>
      <c r="J4" s="16"/>
      <c r="K4" s="16"/>
      <c r="L4" s="16"/>
      <c r="M4" s="16"/>
      <c r="N4" s="18" t="s">
        <v>147</v>
      </c>
      <c r="O4" s="18" t="s">
        <v>148</v>
      </c>
    </row>
    <row r="5" spans="2:15" x14ac:dyDescent="0.3">
      <c r="B5" s="22" t="s">
        <v>11</v>
      </c>
      <c r="C5" s="22" t="s">
        <v>423</v>
      </c>
      <c r="F5" s="90" t="s">
        <v>96</v>
      </c>
      <c r="G5" s="67" t="s">
        <v>130</v>
      </c>
      <c r="H5" s="16"/>
      <c r="I5" s="33" t="s">
        <v>366</v>
      </c>
      <c r="J5" s="19"/>
      <c r="K5" s="19"/>
      <c r="L5" s="16"/>
      <c r="M5" s="16"/>
      <c r="N5" s="20" t="s">
        <v>149</v>
      </c>
      <c r="O5" s="20" t="s">
        <v>150</v>
      </c>
    </row>
    <row r="6" spans="2:15" x14ac:dyDescent="0.3">
      <c r="B6" s="22" t="s">
        <v>12</v>
      </c>
      <c r="C6" s="22" t="s">
        <v>412</v>
      </c>
      <c r="F6" s="85" t="s">
        <v>21</v>
      </c>
      <c r="G6" s="68" t="s">
        <v>131</v>
      </c>
      <c r="H6" s="16"/>
      <c r="I6" s="33" t="s">
        <v>365</v>
      </c>
      <c r="J6" s="16"/>
      <c r="K6" s="16"/>
      <c r="L6" s="16"/>
      <c r="M6" s="16"/>
      <c r="N6" s="20" t="s">
        <v>151</v>
      </c>
      <c r="O6" s="20" t="s">
        <v>152</v>
      </c>
    </row>
    <row r="7" spans="2:15" x14ac:dyDescent="0.3">
      <c r="B7" s="22" t="s">
        <v>10</v>
      </c>
      <c r="C7" s="22" t="s">
        <v>424</v>
      </c>
      <c r="F7" s="86" t="s">
        <v>22</v>
      </c>
      <c r="G7" s="68" t="s">
        <v>132</v>
      </c>
      <c r="H7" s="16"/>
      <c r="I7" s="33" t="s">
        <v>367</v>
      </c>
      <c r="J7" s="16"/>
      <c r="K7" s="16"/>
      <c r="L7" s="16"/>
      <c r="M7" s="16"/>
      <c r="N7" s="20" t="s">
        <v>153</v>
      </c>
      <c r="O7" s="20" t="s">
        <v>154</v>
      </c>
    </row>
    <row r="8" spans="2:15" x14ac:dyDescent="0.3">
      <c r="B8" s="22" t="s">
        <v>469</v>
      </c>
      <c r="C8" s="22" t="s">
        <v>411</v>
      </c>
      <c r="F8" s="86" t="s">
        <v>23</v>
      </c>
      <c r="G8" s="68" t="s">
        <v>133</v>
      </c>
      <c r="H8" s="16"/>
      <c r="I8" s="33" t="s">
        <v>416</v>
      </c>
      <c r="J8" s="16"/>
      <c r="K8" s="16"/>
      <c r="L8" s="16"/>
      <c r="M8" s="16"/>
      <c r="N8" s="20" t="s">
        <v>155</v>
      </c>
      <c r="O8" s="20" t="s">
        <v>156</v>
      </c>
    </row>
    <row r="9" spans="2:15" x14ac:dyDescent="0.3">
      <c r="B9" s="22" t="s">
        <v>470</v>
      </c>
      <c r="C9" s="27" t="s">
        <v>455</v>
      </c>
      <c r="F9" s="86" t="s">
        <v>24</v>
      </c>
      <c r="G9" s="68" t="s">
        <v>134</v>
      </c>
      <c r="H9" s="16"/>
      <c r="I9" s="33"/>
      <c r="J9" s="16"/>
      <c r="K9" s="16"/>
      <c r="L9" s="16"/>
      <c r="M9" s="16"/>
      <c r="N9" s="20" t="s">
        <v>157</v>
      </c>
      <c r="O9" s="20" t="s">
        <v>158</v>
      </c>
    </row>
    <row r="10" spans="2:15" x14ac:dyDescent="0.3">
      <c r="B10" s="22" t="s">
        <v>13</v>
      </c>
      <c r="C10" s="22" t="s">
        <v>447</v>
      </c>
      <c r="F10" s="89" t="s">
        <v>25</v>
      </c>
      <c r="G10" s="84" t="s">
        <v>479</v>
      </c>
      <c r="H10" s="16"/>
      <c r="I10" s="33"/>
      <c r="J10" s="16"/>
      <c r="K10" s="241" t="s">
        <v>392</v>
      </c>
      <c r="L10" s="16"/>
      <c r="M10" s="16"/>
      <c r="N10" s="20" t="s">
        <v>159</v>
      </c>
      <c r="O10" s="20" t="s">
        <v>160</v>
      </c>
    </row>
    <row r="11" spans="2:15" ht="15" thickBot="1" x14ac:dyDescent="0.35">
      <c r="B11" s="22" t="s">
        <v>14</v>
      </c>
      <c r="C11" s="22" t="s">
        <v>448</v>
      </c>
      <c r="F11" s="87" t="s">
        <v>386</v>
      </c>
      <c r="G11" s="88" t="s">
        <v>480</v>
      </c>
      <c r="H11" s="16"/>
      <c r="J11" s="16"/>
      <c r="K11" s="24" t="s">
        <v>393</v>
      </c>
      <c r="L11" s="16"/>
      <c r="M11" s="16"/>
      <c r="N11" s="20" t="s">
        <v>161</v>
      </c>
      <c r="O11" s="20" t="s">
        <v>162</v>
      </c>
    </row>
    <row r="12" spans="2:15" ht="15" thickBot="1" x14ac:dyDescent="0.35">
      <c r="B12" s="22" t="s">
        <v>445</v>
      </c>
      <c r="C12" s="22" t="s">
        <v>449</v>
      </c>
      <c r="G12" s="16"/>
      <c r="H12" s="16"/>
      <c r="J12" s="16"/>
      <c r="K12" s="27" t="s">
        <v>394</v>
      </c>
      <c r="L12" s="16"/>
      <c r="M12" s="16"/>
      <c r="N12" s="20" t="s">
        <v>163</v>
      </c>
      <c r="O12" s="20" t="s">
        <v>164</v>
      </c>
    </row>
    <row r="13" spans="2:15" x14ac:dyDescent="0.3">
      <c r="B13" s="22" t="s">
        <v>446</v>
      </c>
      <c r="C13" s="27" t="s">
        <v>450</v>
      </c>
      <c r="F13" s="100" t="s">
        <v>43</v>
      </c>
      <c r="G13" s="101" t="s">
        <v>44</v>
      </c>
      <c r="H13" s="25"/>
      <c r="J13" s="16"/>
      <c r="K13" s="27" t="s">
        <v>402</v>
      </c>
      <c r="L13" s="16"/>
      <c r="M13" s="16"/>
      <c r="N13" s="20" t="s">
        <v>165</v>
      </c>
      <c r="O13" s="20" t="s">
        <v>166</v>
      </c>
    </row>
    <row r="14" spans="2:15" x14ac:dyDescent="0.3">
      <c r="B14" s="22" t="s">
        <v>15</v>
      </c>
      <c r="C14" s="22" t="s">
        <v>451</v>
      </c>
      <c r="F14" s="102" t="s">
        <v>28</v>
      </c>
      <c r="G14" s="103">
        <v>97630</v>
      </c>
      <c r="H14" s="25"/>
      <c r="J14" s="16"/>
      <c r="K14" s="27" t="s">
        <v>395</v>
      </c>
      <c r="L14" s="16"/>
      <c r="M14" s="16"/>
      <c r="N14" s="20" t="s">
        <v>167</v>
      </c>
      <c r="O14" s="20" t="s">
        <v>168</v>
      </c>
    </row>
    <row r="15" spans="2:15" x14ac:dyDescent="0.3">
      <c r="B15" s="22" t="s">
        <v>467</v>
      </c>
      <c r="C15" s="27" t="s">
        <v>452</v>
      </c>
      <c r="F15" s="104" t="s">
        <v>29</v>
      </c>
      <c r="G15" s="105">
        <v>97650</v>
      </c>
      <c r="H15" s="25"/>
      <c r="J15" s="16"/>
      <c r="K15" s="27" t="s">
        <v>375</v>
      </c>
      <c r="L15" s="16"/>
      <c r="M15" s="16"/>
      <c r="N15" s="20" t="s">
        <v>169</v>
      </c>
      <c r="O15" s="20" t="s">
        <v>170</v>
      </c>
    </row>
    <row r="16" spans="2:15" x14ac:dyDescent="0.3">
      <c r="B16" s="22" t="s">
        <v>468</v>
      </c>
      <c r="C16" s="26" t="s">
        <v>453</v>
      </c>
      <c r="F16" s="104" t="s">
        <v>30</v>
      </c>
      <c r="G16" s="105">
        <v>97660</v>
      </c>
      <c r="H16" s="25"/>
      <c r="I16" s="91" t="s">
        <v>366</v>
      </c>
      <c r="J16" s="16"/>
      <c r="K16" s="27" t="s">
        <v>396</v>
      </c>
      <c r="L16" s="16"/>
      <c r="M16" s="16"/>
      <c r="N16" s="20" t="s">
        <v>171</v>
      </c>
      <c r="O16" s="20" t="s">
        <v>172</v>
      </c>
    </row>
    <row r="17" spans="2:15" x14ac:dyDescent="0.3">
      <c r="B17" s="22" t="s">
        <v>16</v>
      </c>
      <c r="C17" s="22" t="s">
        <v>463</v>
      </c>
      <c r="F17" s="104" t="s">
        <v>31</v>
      </c>
      <c r="G17" s="105">
        <v>97620</v>
      </c>
      <c r="H17" s="25"/>
      <c r="I17" s="22" t="s">
        <v>370</v>
      </c>
      <c r="J17" s="16"/>
      <c r="K17" s="27" t="s">
        <v>397</v>
      </c>
      <c r="L17" s="16"/>
      <c r="M17" s="16"/>
      <c r="N17" s="20" t="s">
        <v>173</v>
      </c>
      <c r="O17" s="20" t="s">
        <v>174</v>
      </c>
    </row>
    <row r="18" spans="2:15" x14ac:dyDescent="0.3">
      <c r="B18" s="22" t="s">
        <v>465</v>
      </c>
      <c r="C18" s="26" t="s">
        <v>454</v>
      </c>
      <c r="F18" s="104" t="s">
        <v>32</v>
      </c>
      <c r="G18" s="106">
        <v>97670</v>
      </c>
      <c r="H18" s="25"/>
      <c r="I18" s="22" t="s">
        <v>371</v>
      </c>
      <c r="J18" s="16"/>
      <c r="K18" s="27" t="s">
        <v>422</v>
      </c>
      <c r="L18" s="16"/>
      <c r="M18" s="16"/>
      <c r="N18" s="20" t="s">
        <v>175</v>
      </c>
      <c r="O18" s="20" t="s">
        <v>176</v>
      </c>
    </row>
    <row r="19" spans="2:15" x14ac:dyDescent="0.3">
      <c r="B19" s="23" t="s">
        <v>466</v>
      </c>
      <c r="F19" s="104" t="s">
        <v>33</v>
      </c>
      <c r="G19" s="105">
        <v>97620</v>
      </c>
      <c r="H19" s="25"/>
      <c r="I19" s="27" t="s">
        <v>385</v>
      </c>
      <c r="J19" s="16"/>
      <c r="K19" s="27" t="s">
        <v>421</v>
      </c>
      <c r="L19" s="16"/>
      <c r="M19" s="16"/>
      <c r="N19" s="20" t="s">
        <v>177</v>
      </c>
      <c r="O19" s="20" t="s">
        <v>178</v>
      </c>
    </row>
    <row r="20" spans="2:15" x14ac:dyDescent="0.3">
      <c r="F20" s="104" t="s">
        <v>34</v>
      </c>
      <c r="G20" s="105">
        <v>97660</v>
      </c>
      <c r="H20" s="25"/>
      <c r="I20" s="22" t="s">
        <v>372</v>
      </c>
      <c r="J20" s="16"/>
      <c r="K20" s="26" t="s">
        <v>377</v>
      </c>
      <c r="L20" s="16"/>
      <c r="M20" s="16"/>
      <c r="N20" s="20" t="s">
        <v>179</v>
      </c>
      <c r="O20" s="20" t="s">
        <v>180</v>
      </c>
    </row>
    <row r="21" spans="2:15" x14ac:dyDescent="0.3">
      <c r="D21" s="16"/>
      <c r="F21" s="104" t="s">
        <v>42</v>
      </c>
      <c r="G21" s="105">
        <v>97615</v>
      </c>
      <c r="H21" s="25"/>
      <c r="I21" s="27" t="s">
        <v>373</v>
      </c>
      <c r="J21" s="16"/>
      <c r="K21" s="16"/>
      <c r="L21" s="16"/>
      <c r="M21" s="16"/>
      <c r="N21" s="20" t="s">
        <v>181</v>
      </c>
      <c r="O21" s="20" t="s">
        <v>182</v>
      </c>
    </row>
    <row r="22" spans="2:15" x14ac:dyDescent="0.3">
      <c r="C22" s="16"/>
      <c r="D22" s="16"/>
      <c r="F22" s="104" t="s">
        <v>84</v>
      </c>
      <c r="G22" s="105">
        <v>97625</v>
      </c>
      <c r="H22" s="25"/>
      <c r="I22" s="27" t="s">
        <v>374</v>
      </c>
      <c r="J22" s="16"/>
      <c r="K22" s="16"/>
      <c r="L22" s="16"/>
      <c r="M22" s="16"/>
      <c r="N22" s="20" t="s">
        <v>183</v>
      </c>
      <c r="O22" s="20" t="s">
        <v>184</v>
      </c>
    </row>
    <row r="23" spans="2:15" x14ac:dyDescent="0.3">
      <c r="C23" s="16"/>
      <c r="D23" s="75"/>
      <c r="F23" s="104" t="s">
        <v>35</v>
      </c>
      <c r="G23" s="105">
        <v>97600</v>
      </c>
      <c r="H23" s="25"/>
      <c r="I23" s="26" t="s">
        <v>375</v>
      </c>
      <c r="J23" s="16"/>
      <c r="K23" s="72"/>
      <c r="L23" s="16"/>
      <c r="M23" s="16"/>
      <c r="N23" s="20" t="s">
        <v>185</v>
      </c>
      <c r="O23" s="20" t="s">
        <v>186</v>
      </c>
    </row>
    <row r="24" spans="2:15" ht="21.6" customHeight="1" x14ac:dyDescent="0.3">
      <c r="B24" s="82" t="s">
        <v>425</v>
      </c>
      <c r="C24" s="83" t="s">
        <v>482</v>
      </c>
      <c r="D24" s="82" t="s">
        <v>481</v>
      </c>
      <c r="F24" s="104" t="s">
        <v>37</v>
      </c>
      <c r="G24" s="105">
        <v>97600</v>
      </c>
      <c r="H24" s="25"/>
      <c r="I24" s="16"/>
      <c r="J24" s="16"/>
      <c r="K24" s="16"/>
      <c r="L24" s="16"/>
      <c r="M24" s="16"/>
      <c r="N24" s="20" t="s">
        <v>187</v>
      </c>
      <c r="O24" s="20" t="s">
        <v>188</v>
      </c>
    </row>
    <row r="25" spans="2:15" x14ac:dyDescent="0.3">
      <c r="B25" s="76" t="s">
        <v>115</v>
      </c>
      <c r="C25" s="42" t="str">
        <f t="shared" ref="C25:C69" ca="1" si="0">INDIRECT("'"&amp;B25&amp;"'!C11")</f>
        <v>Koungou</v>
      </c>
      <c r="D25" s="29" t="str">
        <f t="shared" ref="D25:D69" ca="1" si="1">IF($C25="M'tsamboro","Mtsamboro",IF($C25="M'tsangamouji","Mtsangamouji",IF($C25="Kani-Kéli","KaniKéli",IF($C25="Dzaoudzi/ Labattoir","DzaoudziLab", $C25))))</f>
        <v>Koungou</v>
      </c>
      <c r="F25" s="104" t="s">
        <v>38</v>
      </c>
      <c r="G25" s="105">
        <v>97630</v>
      </c>
      <c r="H25" s="25"/>
      <c r="I25" s="16"/>
      <c r="J25" s="16"/>
      <c r="K25" s="16"/>
      <c r="L25" s="16"/>
      <c r="M25" s="16"/>
      <c r="N25" s="20" t="s">
        <v>189</v>
      </c>
      <c r="O25" s="20" t="s">
        <v>190</v>
      </c>
    </row>
    <row r="26" spans="2:15" x14ac:dyDescent="0.3">
      <c r="B26" s="76" t="s">
        <v>116</v>
      </c>
      <c r="C26" s="42" t="e">
        <f t="shared" ca="1" si="0"/>
        <v>#REF!</v>
      </c>
      <c r="D26" s="29" t="e">
        <f t="shared" ca="1" si="1"/>
        <v>#REF!</v>
      </c>
      <c r="F26" s="104" t="s">
        <v>103</v>
      </c>
      <c r="G26" s="105">
        <v>97650</v>
      </c>
      <c r="H26" s="25"/>
      <c r="I26" s="16"/>
      <c r="J26" s="16"/>
      <c r="K26" s="19"/>
      <c r="L26" s="16"/>
      <c r="M26" s="16"/>
      <c r="N26" s="20" t="s">
        <v>191</v>
      </c>
      <c r="O26" s="20" t="s">
        <v>192</v>
      </c>
    </row>
    <row r="27" spans="2:15" ht="17.399999999999999" customHeight="1" x14ac:dyDescent="0.3">
      <c r="B27" s="76" t="s">
        <v>117</v>
      </c>
      <c r="C27" s="42" t="e">
        <f t="shared" ca="1" si="0"/>
        <v>#REF!</v>
      </c>
      <c r="D27" s="29" t="e">
        <f t="shared" ca="1" si="1"/>
        <v>#REF!</v>
      </c>
      <c r="F27" s="104" t="s">
        <v>26</v>
      </c>
      <c r="G27" s="105">
        <v>97670</v>
      </c>
      <c r="H27" s="30"/>
      <c r="I27" s="16"/>
      <c r="J27" s="16"/>
      <c r="K27" s="16"/>
      <c r="L27" s="16"/>
      <c r="M27" s="16"/>
      <c r="N27" s="20" t="s">
        <v>193</v>
      </c>
      <c r="O27" s="20" t="s">
        <v>194</v>
      </c>
    </row>
    <row r="28" spans="2:15" ht="16.2" customHeight="1" x14ac:dyDescent="0.3">
      <c r="B28" s="76" t="s">
        <v>118</v>
      </c>
      <c r="C28" s="42" t="e">
        <f t="shared" ca="1" si="0"/>
        <v>#REF!</v>
      </c>
      <c r="D28" s="29" t="e">
        <f t="shared" ca="1" si="1"/>
        <v>#REF!</v>
      </c>
      <c r="F28" s="104" t="s">
        <v>39</v>
      </c>
      <c r="G28" s="106">
        <v>97615</v>
      </c>
      <c r="H28" s="25"/>
      <c r="I28" s="91" t="s">
        <v>426</v>
      </c>
      <c r="J28" s="16"/>
      <c r="K28" s="16"/>
      <c r="L28" s="16"/>
      <c r="M28" s="16"/>
      <c r="N28" s="20" t="s">
        <v>195</v>
      </c>
      <c r="O28" s="20" t="s">
        <v>196</v>
      </c>
    </row>
    <row r="29" spans="2:15" ht="17.399999999999999" customHeight="1" x14ac:dyDescent="0.3">
      <c r="B29" s="76" t="s">
        <v>119</v>
      </c>
      <c r="C29" s="42" t="e">
        <f t="shared" ca="1" si="0"/>
        <v>#REF!</v>
      </c>
      <c r="D29" s="29" t="e">
        <f t="shared" ca="1" si="1"/>
        <v>#REF!</v>
      </c>
      <c r="F29" s="104" t="s">
        <v>40</v>
      </c>
      <c r="G29" s="105">
        <v>97640</v>
      </c>
      <c r="H29" s="25"/>
      <c r="I29" s="33" t="s">
        <v>435</v>
      </c>
      <c r="J29" s="47" t="s">
        <v>427</v>
      </c>
      <c r="K29" s="16"/>
      <c r="L29" s="16"/>
      <c r="M29" s="16"/>
      <c r="N29" s="20" t="s">
        <v>197</v>
      </c>
      <c r="O29" s="20" t="s">
        <v>198</v>
      </c>
    </row>
    <row r="30" spans="2:15" x14ac:dyDescent="0.3">
      <c r="B30" s="76" t="s">
        <v>120</v>
      </c>
      <c r="C30" s="42" t="e">
        <f t="shared" ca="1" si="0"/>
        <v>#REF!</v>
      </c>
      <c r="D30" s="29" t="e">
        <f t="shared" ca="1" si="1"/>
        <v>#REF!</v>
      </c>
      <c r="F30" s="107" t="s">
        <v>41</v>
      </c>
      <c r="G30" s="108">
        <v>97680</v>
      </c>
      <c r="H30" s="25"/>
      <c r="I30" s="33" t="s">
        <v>436</v>
      </c>
      <c r="J30" s="47" t="s">
        <v>525</v>
      </c>
      <c r="K30" s="16"/>
      <c r="L30" s="16"/>
      <c r="M30" s="16"/>
      <c r="N30" s="20" t="s">
        <v>199</v>
      </c>
      <c r="O30" s="20" t="s">
        <v>200</v>
      </c>
    </row>
    <row r="31" spans="2:15" x14ac:dyDescent="0.3">
      <c r="B31" s="76" t="s">
        <v>121</v>
      </c>
      <c r="C31" s="42" t="e">
        <f t="shared" ca="1" si="0"/>
        <v>#REF!</v>
      </c>
      <c r="D31" s="29" t="e">
        <f t="shared" ca="1" si="1"/>
        <v>#REF!</v>
      </c>
      <c r="H31" s="30"/>
      <c r="I31" s="33" t="s">
        <v>461</v>
      </c>
      <c r="J31" s="16"/>
      <c r="K31" s="28"/>
      <c r="L31" s="16"/>
      <c r="M31" s="16"/>
      <c r="N31" s="20" t="s">
        <v>201</v>
      </c>
      <c r="O31" s="20" t="s">
        <v>202</v>
      </c>
    </row>
    <row r="32" spans="2:15" x14ac:dyDescent="0.3">
      <c r="B32" s="76" t="s">
        <v>122</v>
      </c>
      <c r="C32" s="42" t="e">
        <f t="shared" ca="1" si="0"/>
        <v>#REF!</v>
      </c>
      <c r="D32" s="29" t="e">
        <f t="shared" ca="1" si="1"/>
        <v>#REF!</v>
      </c>
      <c r="G32" s="16"/>
      <c r="H32" s="16"/>
      <c r="I32" s="33" t="s">
        <v>437</v>
      </c>
      <c r="J32" s="21" t="s">
        <v>430</v>
      </c>
      <c r="K32" s="19"/>
      <c r="L32" s="16"/>
      <c r="M32" s="16"/>
      <c r="N32" s="20" t="s">
        <v>203</v>
      </c>
      <c r="O32" s="20" t="s">
        <v>204</v>
      </c>
    </row>
    <row r="33" spans="2:15" x14ac:dyDescent="0.3">
      <c r="B33" s="76" t="s">
        <v>123</v>
      </c>
      <c r="C33" s="42" t="e">
        <f t="shared" ca="1" si="0"/>
        <v>#REF!</v>
      </c>
      <c r="D33" s="29" t="e">
        <f t="shared" ca="1" si="1"/>
        <v>#REF!</v>
      </c>
      <c r="F33" s="17" t="s">
        <v>376</v>
      </c>
      <c r="G33" s="16"/>
      <c r="H33" s="16"/>
      <c r="I33" s="21" t="s">
        <v>438</v>
      </c>
      <c r="J33" s="33" t="s">
        <v>431</v>
      </c>
      <c r="K33" s="16"/>
      <c r="L33" s="16"/>
      <c r="M33" s="16"/>
      <c r="N33" s="20" t="s">
        <v>205</v>
      </c>
      <c r="O33" s="20" t="s">
        <v>206</v>
      </c>
    </row>
    <row r="34" spans="2:15" x14ac:dyDescent="0.3">
      <c r="B34" s="76" t="s">
        <v>124</v>
      </c>
      <c r="C34" s="42" t="e">
        <f t="shared" ca="1" si="0"/>
        <v>#REF!</v>
      </c>
      <c r="D34" s="29" t="e">
        <f t="shared" ca="1" si="1"/>
        <v>#REF!</v>
      </c>
      <c r="F34" s="22" t="s">
        <v>417</v>
      </c>
      <c r="G34" s="16"/>
      <c r="H34" s="16"/>
      <c r="I34" s="33" t="s">
        <v>439</v>
      </c>
      <c r="J34" s="33" t="s">
        <v>432</v>
      </c>
      <c r="K34" s="16"/>
      <c r="L34" s="16"/>
      <c r="M34" s="16"/>
      <c r="N34" s="20" t="s">
        <v>207</v>
      </c>
      <c r="O34" s="20" t="s">
        <v>208</v>
      </c>
    </row>
    <row r="35" spans="2:15" x14ac:dyDescent="0.3">
      <c r="B35" s="76" t="s">
        <v>125</v>
      </c>
      <c r="C35" s="42" t="e">
        <f t="shared" ca="1" si="0"/>
        <v>#REF!</v>
      </c>
      <c r="D35" s="29" t="e">
        <f t="shared" ca="1" si="1"/>
        <v>#REF!</v>
      </c>
      <c r="F35" s="22" t="s">
        <v>418</v>
      </c>
      <c r="G35" s="16"/>
      <c r="H35" s="16"/>
      <c r="I35" s="33" t="s">
        <v>440</v>
      </c>
      <c r="J35" s="33" t="s">
        <v>433</v>
      </c>
      <c r="K35" s="16"/>
      <c r="L35" s="16"/>
      <c r="M35" s="16"/>
      <c r="N35" s="20" t="s">
        <v>209</v>
      </c>
      <c r="O35" s="20" t="s">
        <v>210</v>
      </c>
    </row>
    <row r="36" spans="2:15" x14ac:dyDescent="0.3">
      <c r="B36" s="76" t="s">
        <v>127</v>
      </c>
      <c r="C36" s="42" t="e">
        <f t="shared" ca="1" si="0"/>
        <v>#REF!</v>
      </c>
      <c r="D36" s="29" t="e">
        <f t="shared" ca="1" si="1"/>
        <v>#REF!</v>
      </c>
      <c r="F36" s="27" t="s">
        <v>419</v>
      </c>
      <c r="G36" s="16"/>
      <c r="H36" s="16"/>
      <c r="I36" s="33" t="s">
        <v>441</v>
      </c>
      <c r="J36" s="16"/>
      <c r="K36" s="16"/>
      <c r="L36" s="16"/>
      <c r="M36" s="16"/>
      <c r="N36" s="20" t="s">
        <v>211</v>
      </c>
      <c r="O36" s="20" t="s">
        <v>414</v>
      </c>
    </row>
    <row r="37" spans="2:15" x14ac:dyDescent="0.3">
      <c r="B37" s="76" t="s">
        <v>360</v>
      </c>
      <c r="C37" s="42" t="e">
        <f t="shared" ca="1" si="0"/>
        <v>#REF!</v>
      </c>
      <c r="D37" s="29" t="e">
        <f t="shared" ca="1" si="1"/>
        <v>#REF!</v>
      </c>
      <c r="F37" s="36" t="s">
        <v>378</v>
      </c>
      <c r="G37" s="16"/>
      <c r="H37" s="16"/>
      <c r="I37" s="16"/>
      <c r="J37" s="16"/>
      <c r="K37" s="16"/>
      <c r="L37" s="16"/>
      <c r="M37" s="16"/>
      <c r="N37" s="20" t="s">
        <v>413</v>
      </c>
      <c r="O37" s="20" t="s">
        <v>415</v>
      </c>
    </row>
    <row r="38" spans="2:15" x14ac:dyDescent="0.3">
      <c r="B38" s="76" t="s">
        <v>361</v>
      </c>
      <c r="C38" s="42" t="e">
        <f t="shared" ca="1" si="0"/>
        <v>#REF!</v>
      </c>
      <c r="D38" s="29" t="e">
        <f t="shared" ca="1" si="1"/>
        <v>#REF!</v>
      </c>
      <c r="F38" s="23" t="s">
        <v>377</v>
      </c>
      <c r="G38" s="16"/>
      <c r="H38" s="16"/>
      <c r="I38" s="16"/>
      <c r="J38" s="16"/>
      <c r="K38" s="16"/>
      <c r="L38" s="16"/>
      <c r="M38" s="16"/>
      <c r="N38" s="20" t="s">
        <v>212</v>
      </c>
      <c r="O38" s="20" t="s">
        <v>213</v>
      </c>
    </row>
    <row r="39" spans="2:15" x14ac:dyDescent="0.3">
      <c r="B39" s="76" t="s">
        <v>362</v>
      </c>
      <c r="C39" s="42" t="e">
        <f t="shared" ca="1" si="0"/>
        <v>#REF!</v>
      </c>
      <c r="D39" s="29" t="e">
        <f t="shared" ca="1" si="1"/>
        <v>#REF!</v>
      </c>
      <c r="G39" s="16"/>
      <c r="H39" s="16"/>
      <c r="I39" s="16"/>
      <c r="J39" s="16"/>
      <c r="K39" s="16"/>
      <c r="L39" s="16"/>
      <c r="M39" s="16"/>
      <c r="N39" s="20" t="s">
        <v>214</v>
      </c>
      <c r="O39" s="20" t="s">
        <v>215</v>
      </c>
    </row>
    <row r="40" spans="2:15" x14ac:dyDescent="0.3">
      <c r="B40" s="76" t="s">
        <v>363</v>
      </c>
      <c r="C40" s="42" t="e">
        <f t="shared" ca="1" si="0"/>
        <v>#REF!</v>
      </c>
      <c r="D40" s="29" t="e">
        <f t="shared" ca="1" si="1"/>
        <v>#REF!</v>
      </c>
      <c r="G40" s="16"/>
      <c r="H40" s="16"/>
      <c r="I40" s="16"/>
      <c r="J40" s="16"/>
      <c r="K40" s="16"/>
      <c r="L40" s="16"/>
      <c r="M40" s="16"/>
      <c r="N40" s="20" t="s">
        <v>216</v>
      </c>
      <c r="O40" s="20" t="s">
        <v>217</v>
      </c>
    </row>
    <row r="41" spans="2:15" ht="15" thickBot="1" x14ac:dyDescent="0.35">
      <c r="B41" s="76" t="s">
        <v>483</v>
      </c>
      <c r="C41" s="42" t="e">
        <f t="shared" ca="1" si="0"/>
        <v>#REF!</v>
      </c>
      <c r="D41" s="29" t="e">
        <f t="shared" ca="1" si="1"/>
        <v>#REF!</v>
      </c>
      <c r="G41" s="16"/>
      <c r="H41" s="16"/>
      <c r="I41" s="16"/>
      <c r="J41" s="16"/>
      <c r="K41" s="16"/>
      <c r="L41" s="16"/>
      <c r="M41" s="16"/>
      <c r="N41" s="20" t="s">
        <v>218</v>
      </c>
      <c r="O41" s="20" t="s">
        <v>219</v>
      </c>
    </row>
    <row r="42" spans="2:15" x14ac:dyDescent="0.3">
      <c r="B42" s="76" t="s">
        <v>484</v>
      </c>
      <c r="C42" s="42" t="e">
        <f t="shared" ca="1" si="0"/>
        <v>#REF!</v>
      </c>
      <c r="D42" s="29" t="e">
        <f t="shared" ca="1" si="1"/>
        <v>#REF!</v>
      </c>
      <c r="F42" s="100" t="s">
        <v>514</v>
      </c>
      <c r="G42" s="16"/>
      <c r="H42" s="16"/>
      <c r="L42" s="16"/>
      <c r="M42" s="16"/>
      <c r="N42" s="20" t="s">
        <v>220</v>
      </c>
      <c r="O42" s="20" t="s">
        <v>221</v>
      </c>
    </row>
    <row r="43" spans="2:15" x14ac:dyDescent="0.3">
      <c r="B43" s="76" t="s">
        <v>485</v>
      </c>
      <c r="C43" s="42" t="e">
        <f t="shared" ca="1" si="0"/>
        <v>#REF!</v>
      </c>
      <c r="D43" s="29" t="e">
        <f t="shared" ca="1" si="1"/>
        <v>#REF!</v>
      </c>
      <c r="F43" s="151" t="s">
        <v>28</v>
      </c>
      <c r="G43" s="16"/>
      <c r="H43" s="16"/>
      <c r="I43" s="69" t="s">
        <v>457</v>
      </c>
      <c r="J43" s="70" t="s">
        <v>459</v>
      </c>
      <c r="K43" s="71" t="s">
        <v>464</v>
      </c>
      <c r="L43" s="16"/>
      <c r="M43" s="16"/>
      <c r="N43" s="20" t="s">
        <v>222</v>
      </c>
      <c r="O43" s="20" t="s">
        <v>223</v>
      </c>
    </row>
    <row r="44" spans="2:15" x14ac:dyDescent="0.3">
      <c r="B44" s="76" t="s">
        <v>486</v>
      </c>
      <c r="C44" s="42" t="e">
        <f t="shared" ca="1" si="0"/>
        <v>#REF!</v>
      </c>
      <c r="D44" s="29" t="e">
        <f t="shared" ca="1" si="1"/>
        <v>#REF!</v>
      </c>
      <c r="F44" s="152" t="s">
        <v>29</v>
      </c>
      <c r="G44" s="16"/>
      <c r="H44" s="16"/>
      <c r="I44" s="92" t="s">
        <v>458</v>
      </c>
      <c r="J44" s="93" t="s">
        <v>447</v>
      </c>
      <c r="K44" s="94" t="s">
        <v>458</v>
      </c>
      <c r="L44" s="16"/>
      <c r="M44" s="16"/>
      <c r="N44" s="20" t="s">
        <v>224</v>
      </c>
      <c r="O44" s="20" t="s">
        <v>225</v>
      </c>
    </row>
    <row r="45" spans="2:15" x14ac:dyDescent="0.3">
      <c r="B45" s="76" t="s">
        <v>487</v>
      </c>
      <c r="C45" s="42" t="e">
        <f t="shared" ca="1" si="0"/>
        <v>#REF!</v>
      </c>
      <c r="D45" s="29" t="e">
        <f t="shared" ca="1" si="1"/>
        <v>#REF!</v>
      </c>
      <c r="F45" s="152" t="s">
        <v>517</v>
      </c>
      <c r="G45" s="16"/>
      <c r="H45" s="16"/>
      <c r="I45" s="92" t="s">
        <v>423</v>
      </c>
      <c r="J45" s="95" t="s">
        <v>471</v>
      </c>
      <c r="K45" s="94" t="s">
        <v>423</v>
      </c>
      <c r="L45" s="16"/>
      <c r="M45" s="16"/>
      <c r="N45" s="20" t="s">
        <v>226</v>
      </c>
      <c r="O45" s="20" t="s">
        <v>227</v>
      </c>
    </row>
    <row r="46" spans="2:15" x14ac:dyDescent="0.3">
      <c r="B46" s="76" t="s">
        <v>488</v>
      </c>
      <c r="C46" s="42" t="e">
        <f t="shared" ca="1" si="0"/>
        <v>#REF!</v>
      </c>
      <c r="D46" s="29" t="e">
        <f t="shared" ca="1" si="1"/>
        <v>#REF!</v>
      </c>
      <c r="F46" s="152" t="s">
        <v>518</v>
      </c>
      <c r="G46" s="16"/>
      <c r="H46" s="16"/>
      <c r="I46" s="92" t="s">
        <v>412</v>
      </c>
      <c r="J46" s="93" t="s">
        <v>448</v>
      </c>
      <c r="K46" s="94" t="s">
        <v>412</v>
      </c>
      <c r="L46" s="16"/>
      <c r="M46" s="16"/>
      <c r="N46" s="20" t="s">
        <v>228</v>
      </c>
      <c r="O46" s="20" t="s">
        <v>229</v>
      </c>
    </row>
    <row r="47" spans="2:15" x14ac:dyDescent="0.3">
      <c r="B47" s="76" t="s">
        <v>489</v>
      </c>
      <c r="C47" s="42" t="e">
        <f t="shared" ca="1" si="0"/>
        <v>#REF!</v>
      </c>
      <c r="D47" s="29" t="e">
        <f t="shared" ca="1" si="1"/>
        <v>#REF!</v>
      </c>
      <c r="F47" s="152" t="s">
        <v>519</v>
      </c>
      <c r="H47" s="16"/>
      <c r="I47" s="92" t="s">
        <v>424</v>
      </c>
      <c r="J47" s="93" t="s">
        <v>472</v>
      </c>
      <c r="K47" s="94" t="s">
        <v>424</v>
      </c>
      <c r="L47" s="16"/>
      <c r="M47" s="16"/>
      <c r="N47" s="20" t="s">
        <v>230</v>
      </c>
      <c r="O47" s="20" t="s">
        <v>231</v>
      </c>
    </row>
    <row r="48" spans="2:15" x14ac:dyDescent="0.3">
      <c r="B48" s="76" t="s">
        <v>490</v>
      </c>
      <c r="C48" s="42" t="e">
        <f t="shared" ca="1" si="0"/>
        <v>#REF!</v>
      </c>
      <c r="D48" s="29" t="e">
        <f t="shared" ca="1" si="1"/>
        <v>#REF!</v>
      </c>
      <c r="F48" s="152" t="s">
        <v>36</v>
      </c>
      <c r="H48" s="16"/>
      <c r="I48" s="92" t="s">
        <v>411</v>
      </c>
      <c r="J48" s="93" t="s">
        <v>449</v>
      </c>
      <c r="K48" s="94" t="s">
        <v>411</v>
      </c>
      <c r="L48" s="16"/>
      <c r="M48" s="16"/>
      <c r="N48" s="20" t="s">
        <v>232</v>
      </c>
      <c r="O48" s="20" t="s">
        <v>233</v>
      </c>
    </row>
    <row r="49" spans="2:15" x14ac:dyDescent="0.3">
      <c r="B49" s="76" t="s">
        <v>491</v>
      </c>
      <c r="C49" s="42" t="e">
        <f t="shared" ca="1" si="0"/>
        <v>#REF!</v>
      </c>
      <c r="D49" s="29" t="e">
        <f t="shared" ca="1" si="1"/>
        <v>#REF!</v>
      </c>
      <c r="F49" s="152" t="s">
        <v>35</v>
      </c>
      <c r="H49" s="16"/>
      <c r="I49" s="96"/>
      <c r="J49" s="93" t="s">
        <v>452</v>
      </c>
      <c r="K49" s="93" t="s">
        <v>447</v>
      </c>
      <c r="L49" s="16"/>
      <c r="M49" s="16"/>
      <c r="N49" s="20" t="s">
        <v>234</v>
      </c>
      <c r="O49" s="20" t="s">
        <v>235</v>
      </c>
    </row>
    <row r="50" spans="2:15" x14ac:dyDescent="0.3">
      <c r="B50" s="76" t="s">
        <v>492</v>
      </c>
      <c r="C50" s="42" t="e">
        <f t="shared" ca="1" si="0"/>
        <v>#REF!</v>
      </c>
      <c r="D50" s="29" t="e">
        <f t="shared" ca="1" si="1"/>
        <v>#REF!</v>
      </c>
      <c r="F50" s="152" t="s">
        <v>511</v>
      </c>
      <c r="H50" s="16"/>
      <c r="I50" s="96"/>
      <c r="J50" s="93" t="s">
        <v>453</v>
      </c>
      <c r="K50" s="98" t="s">
        <v>471</v>
      </c>
      <c r="L50" s="16"/>
      <c r="M50" s="16"/>
      <c r="N50" s="20" t="s">
        <v>236</v>
      </c>
      <c r="O50" s="20" t="s">
        <v>237</v>
      </c>
    </row>
    <row r="51" spans="2:15" x14ac:dyDescent="0.3">
      <c r="B51" s="76" t="s">
        <v>493</v>
      </c>
      <c r="C51" s="42" t="e">
        <f t="shared" ca="1" si="0"/>
        <v>#REF!</v>
      </c>
      <c r="D51" s="29" t="e">
        <f t="shared" ca="1" si="1"/>
        <v>#REF!</v>
      </c>
      <c r="F51" s="152" t="s">
        <v>512</v>
      </c>
      <c r="H51" s="16"/>
      <c r="I51" s="96"/>
      <c r="J51" s="93" t="s">
        <v>463</v>
      </c>
      <c r="K51" s="93" t="s">
        <v>448</v>
      </c>
      <c r="L51" s="16"/>
      <c r="M51" s="16"/>
      <c r="N51" s="20" t="s">
        <v>238</v>
      </c>
      <c r="O51" s="20" t="s">
        <v>239</v>
      </c>
    </row>
    <row r="52" spans="2:15" x14ac:dyDescent="0.3">
      <c r="B52" s="76" t="s">
        <v>494</v>
      </c>
      <c r="C52" s="42" t="e">
        <f t="shared" ca="1" si="0"/>
        <v>#REF!</v>
      </c>
      <c r="D52" s="29" t="e">
        <f t="shared" ca="1" si="1"/>
        <v>#REF!</v>
      </c>
      <c r="F52" s="152" t="s">
        <v>513</v>
      </c>
      <c r="H52" s="16"/>
      <c r="I52" s="96"/>
      <c r="J52" s="93" t="s">
        <v>454</v>
      </c>
      <c r="K52" s="93" t="s">
        <v>472</v>
      </c>
      <c r="L52" s="72"/>
      <c r="M52" s="16"/>
      <c r="N52" s="20" t="s">
        <v>240</v>
      </c>
      <c r="O52" s="20" t="s">
        <v>241</v>
      </c>
    </row>
    <row r="53" spans="2:15" x14ac:dyDescent="0.3">
      <c r="B53" s="76" t="s">
        <v>495</v>
      </c>
      <c r="C53" s="42" t="e">
        <f t="shared" ca="1" si="0"/>
        <v>#REF!</v>
      </c>
      <c r="D53" s="29" t="e">
        <f t="shared" ca="1" si="1"/>
        <v>#REF!</v>
      </c>
      <c r="F53" s="152" t="s">
        <v>520</v>
      </c>
      <c r="H53" s="16"/>
      <c r="I53" s="96"/>
      <c r="J53" s="96"/>
      <c r="K53" s="93" t="s">
        <v>449</v>
      </c>
      <c r="L53" s="72"/>
      <c r="M53" s="16"/>
      <c r="N53" s="20" t="s">
        <v>242</v>
      </c>
      <c r="O53" s="20" t="s">
        <v>243</v>
      </c>
    </row>
    <row r="54" spans="2:15" x14ac:dyDescent="0.3">
      <c r="B54" s="76" t="s">
        <v>498</v>
      </c>
      <c r="C54" s="42" t="e">
        <f t="shared" ca="1" si="0"/>
        <v>#REF!</v>
      </c>
      <c r="D54" s="29" t="e">
        <f t="shared" ca="1" si="1"/>
        <v>#REF!</v>
      </c>
      <c r="F54" s="153" t="s">
        <v>522</v>
      </c>
      <c r="H54" s="16"/>
      <c r="I54" s="96"/>
      <c r="J54" s="96"/>
      <c r="K54" s="93" t="s">
        <v>452</v>
      </c>
      <c r="L54" s="72"/>
      <c r="M54" s="16"/>
      <c r="N54" s="20" t="s">
        <v>244</v>
      </c>
      <c r="O54" s="20" t="s">
        <v>245</v>
      </c>
    </row>
    <row r="55" spans="2:15" x14ac:dyDescent="0.3">
      <c r="B55" s="76" t="s">
        <v>499</v>
      </c>
      <c r="C55" s="42" t="e">
        <f t="shared" ca="1" si="0"/>
        <v>#REF!</v>
      </c>
      <c r="D55" s="29" t="e">
        <f t="shared" ca="1" si="1"/>
        <v>#REF!</v>
      </c>
      <c r="H55" s="16"/>
      <c r="I55" s="97"/>
      <c r="J55" s="97"/>
      <c r="K55" s="93" t="s">
        <v>453</v>
      </c>
      <c r="L55" s="72"/>
      <c r="M55" s="16"/>
      <c r="N55" s="20" t="s">
        <v>246</v>
      </c>
      <c r="O55" s="20" t="s">
        <v>247</v>
      </c>
    </row>
    <row r="56" spans="2:15" x14ac:dyDescent="0.3">
      <c r="B56" s="76" t="s">
        <v>500</v>
      </c>
      <c r="C56" s="42" t="e">
        <f t="shared" ca="1" si="0"/>
        <v>#REF!</v>
      </c>
      <c r="D56" s="29" t="e">
        <f t="shared" ca="1" si="1"/>
        <v>#REF!</v>
      </c>
      <c r="G56" s="16"/>
      <c r="H56" s="16"/>
      <c r="I56" s="97"/>
      <c r="J56" s="97"/>
      <c r="K56" s="99" t="s">
        <v>463</v>
      </c>
      <c r="L56" s="72"/>
      <c r="M56" s="16"/>
      <c r="N56" s="20" t="s">
        <v>248</v>
      </c>
      <c r="O56" s="20" t="s">
        <v>249</v>
      </c>
    </row>
    <row r="57" spans="2:15" x14ac:dyDescent="0.3">
      <c r="B57" s="76" t="s">
        <v>501</v>
      </c>
      <c r="C57" s="42" t="e">
        <f t="shared" ca="1" si="0"/>
        <v>#REF!</v>
      </c>
      <c r="D57" s="29" t="e">
        <f t="shared" ca="1" si="1"/>
        <v>#REF!</v>
      </c>
      <c r="G57" s="16"/>
      <c r="H57" s="16"/>
      <c r="I57" s="97"/>
      <c r="J57" s="97"/>
      <c r="K57" s="99" t="s">
        <v>377</v>
      </c>
      <c r="L57" s="72"/>
      <c r="M57" s="16"/>
      <c r="N57" s="20" t="s">
        <v>250</v>
      </c>
      <c r="O57" s="20" t="s">
        <v>251</v>
      </c>
    </row>
    <row r="58" spans="2:15" x14ac:dyDescent="0.3">
      <c r="B58" s="76" t="s">
        <v>502</v>
      </c>
      <c r="C58" s="42" t="e">
        <f t="shared" ca="1" si="0"/>
        <v>#REF!</v>
      </c>
      <c r="D58" s="29" t="e">
        <f t="shared" ca="1" si="1"/>
        <v>#REF!</v>
      </c>
      <c r="G58" s="16"/>
      <c r="H58" s="16"/>
      <c r="I58" s="97"/>
      <c r="J58" s="97"/>
      <c r="K58" s="99" t="s">
        <v>454</v>
      </c>
      <c r="L58" s="72"/>
      <c r="M58" s="16"/>
      <c r="N58" s="20" t="s">
        <v>252</v>
      </c>
      <c r="O58" s="20" t="s">
        <v>253</v>
      </c>
    </row>
    <row r="59" spans="2:15" x14ac:dyDescent="0.3">
      <c r="B59" s="76" t="s">
        <v>503</v>
      </c>
      <c r="C59" s="42" t="e">
        <f t="shared" ca="1" si="0"/>
        <v>#REF!</v>
      </c>
      <c r="D59" s="29" t="e">
        <f t="shared" ca="1" si="1"/>
        <v>#REF!</v>
      </c>
      <c r="G59" s="16"/>
      <c r="H59" s="16"/>
      <c r="L59" s="72"/>
      <c r="M59" s="16"/>
      <c r="N59" s="20" t="s">
        <v>254</v>
      </c>
      <c r="O59" s="20" t="s">
        <v>255</v>
      </c>
    </row>
    <row r="60" spans="2:15" x14ac:dyDescent="0.3">
      <c r="B60" s="76" t="s">
        <v>504</v>
      </c>
      <c r="C60" s="42" t="e">
        <f t="shared" ca="1" si="0"/>
        <v>#REF!</v>
      </c>
      <c r="D60" s="29" t="e">
        <f t="shared" ca="1" si="1"/>
        <v>#REF!</v>
      </c>
      <c r="G60" s="16"/>
      <c r="H60" s="16"/>
      <c r="I60" s="16"/>
      <c r="J60" s="16"/>
      <c r="K60" s="73"/>
      <c r="L60" s="72"/>
      <c r="M60" s="16"/>
      <c r="N60" s="20" t="s">
        <v>256</v>
      </c>
      <c r="O60" s="20" t="s">
        <v>257</v>
      </c>
    </row>
    <row r="61" spans="2:15" x14ac:dyDescent="0.3">
      <c r="B61" s="76" t="s">
        <v>505</v>
      </c>
      <c r="C61" s="42" t="e">
        <f t="shared" ca="1" si="0"/>
        <v>#REF!</v>
      </c>
      <c r="D61" s="29" t="e">
        <f t="shared" ca="1" si="1"/>
        <v>#REF!</v>
      </c>
      <c r="G61" s="16"/>
      <c r="H61" s="16"/>
      <c r="I61" s="16"/>
      <c r="J61" s="16"/>
      <c r="K61" s="73"/>
      <c r="L61" s="72"/>
      <c r="M61" s="16"/>
      <c r="N61" s="20" t="s">
        <v>258</v>
      </c>
      <c r="O61" s="20" t="s">
        <v>259</v>
      </c>
    </row>
    <row r="62" spans="2:15" x14ac:dyDescent="0.3">
      <c r="B62" s="76" t="s">
        <v>506</v>
      </c>
      <c r="C62" s="42" t="e">
        <f t="shared" ca="1" si="0"/>
        <v>#REF!</v>
      </c>
      <c r="D62" s="29" t="e">
        <f t="shared" ca="1" si="1"/>
        <v>#REF!</v>
      </c>
      <c r="G62" s="16"/>
      <c r="H62" s="16"/>
      <c r="I62" s="16"/>
      <c r="J62" s="16"/>
      <c r="K62" s="73"/>
      <c r="L62" s="72"/>
      <c r="M62" s="16"/>
      <c r="N62" s="20" t="s">
        <v>260</v>
      </c>
      <c r="O62" s="20" t="s">
        <v>261</v>
      </c>
    </row>
    <row r="63" spans="2:15" x14ac:dyDescent="0.3">
      <c r="B63" s="76" t="s">
        <v>507</v>
      </c>
      <c r="C63" s="42" t="e">
        <f t="shared" ca="1" si="0"/>
        <v>#REF!</v>
      </c>
      <c r="D63" s="29" t="e">
        <f t="shared" ca="1" si="1"/>
        <v>#REF!</v>
      </c>
      <c r="F63" s="104"/>
      <c r="G63" s="16"/>
      <c r="H63" s="16"/>
      <c r="I63" s="16"/>
      <c r="J63" s="16"/>
      <c r="K63" s="16"/>
      <c r="L63" s="72"/>
      <c r="M63" s="16"/>
      <c r="N63" s="20" t="s">
        <v>262</v>
      </c>
      <c r="O63" s="20" t="s">
        <v>263</v>
      </c>
    </row>
    <row r="64" spans="2:15" x14ac:dyDescent="0.3">
      <c r="B64" s="76" t="s">
        <v>508</v>
      </c>
      <c r="C64" s="42" t="e">
        <f t="shared" ca="1" si="0"/>
        <v>#REF!</v>
      </c>
      <c r="D64" s="29" t="e">
        <f t="shared" ca="1" si="1"/>
        <v>#REF!</v>
      </c>
      <c r="F64" s="104"/>
      <c r="G64" s="16"/>
      <c r="H64" s="16"/>
      <c r="I64" s="16"/>
      <c r="J64" s="16"/>
      <c r="K64" s="16"/>
      <c r="L64" s="72"/>
      <c r="M64" s="16"/>
      <c r="N64" s="20" t="s">
        <v>264</v>
      </c>
      <c r="O64" s="20" t="s">
        <v>265</v>
      </c>
    </row>
    <row r="65" spans="2:15" x14ac:dyDescent="0.3">
      <c r="B65" s="76" t="s">
        <v>539</v>
      </c>
      <c r="C65" s="42" t="e">
        <f t="shared" ca="1" si="0"/>
        <v>#REF!</v>
      </c>
      <c r="D65" s="29" t="e">
        <f t="shared" ca="1" si="1"/>
        <v>#REF!</v>
      </c>
      <c r="F65" s="104"/>
      <c r="G65" s="16"/>
      <c r="H65" s="16"/>
      <c r="I65" s="16"/>
      <c r="J65" s="16"/>
      <c r="K65" s="16"/>
      <c r="L65" s="72"/>
      <c r="M65" s="16"/>
      <c r="N65" s="20" t="s">
        <v>266</v>
      </c>
      <c r="O65" s="20" t="s">
        <v>267</v>
      </c>
    </row>
    <row r="66" spans="2:15" x14ac:dyDescent="0.3">
      <c r="B66" s="76" t="s">
        <v>540</v>
      </c>
      <c r="C66" s="42" t="e">
        <f t="shared" ca="1" si="0"/>
        <v>#REF!</v>
      </c>
      <c r="D66" s="29" t="e">
        <f t="shared" ca="1" si="1"/>
        <v>#REF!</v>
      </c>
      <c r="G66" s="16"/>
      <c r="H66" s="16"/>
      <c r="I66" s="16"/>
      <c r="J66" s="16"/>
      <c r="K66" s="16"/>
      <c r="L66" s="72"/>
      <c r="M66" s="16"/>
      <c r="N66" s="20" t="s">
        <v>268</v>
      </c>
      <c r="O66" s="20" t="s">
        <v>269</v>
      </c>
    </row>
    <row r="67" spans="2:15" x14ac:dyDescent="0.3">
      <c r="B67" s="76" t="s">
        <v>541</v>
      </c>
      <c r="C67" s="42" t="e">
        <f t="shared" ca="1" si="0"/>
        <v>#REF!</v>
      </c>
      <c r="D67" s="29" t="e">
        <f t="shared" ca="1" si="1"/>
        <v>#REF!</v>
      </c>
      <c r="F67" s="16"/>
      <c r="G67" s="16"/>
      <c r="H67" s="16"/>
      <c r="I67" s="16"/>
      <c r="J67" s="16"/>
      <c r="K67" s="16"/>
      <c r="L67" s="74"/>
      <c r="M67" s="16"/>
      <c r="N67" s="20" t="s">
        <v>270</v>
      </c>
      <c r="O67" s="20" t="s">
        <v>271</v>
      </c>
    </row>
    <row r="68" spans="2:15" x14ac:dyDescent="0.3">
      <c r="B68" s="76" t="s">
        <v>542</v>
      </c>
      <c r="C68" s="42" t="e">
        <f t="shared" ca="1" si="0"/>
        <v>#REF!</v>
      </c>
      <c r="D68" s="29" t="e">
        <f t="shared" ca="1" si="1"/>
        <v>#REF!</v>
      </c>
      <c r="F68" s="16"/>
      <c r="G68" s="16"/>
      <c r="H68" s="16"/>
      <c r="I68" s="16"/>
      <c r="J68" s="16"/>
      <c r="K68" s="16"/>
      <c r="L68" s="74"/>
      <c r="M68" s="16"/>
      <c r="N68" s="20" t="s">
        <v>272</v>
      </c>
      <c r="O68" s="20" t="s">
        <v>273</v>
      </c>
    </row>
    <row r="69" spans="2:15" x14ac:dyDescent="0.3">
      <c r="B69" s="76" t="s">
        <v>543</v>
      </c>
      <c r="C69" s="42" t="e">
        <f t="shared" ca="1" si="0"/>
        <v>#REF!</v>
      </c>
      <c r="D69" s="29" t="e">
        <f t="shared" ca="1" si="1"/>
        <v>#REF!</v>
      </c>
      <c r="F69" s="16"/>
      <c r="G69" s="16"/>
      <c r="H69" s="16"/>
      <c r="I69" s="16"/>
      <c r="J69" s="16"/>
      <c r="K69" s="16"/>
      <c r="L69" s="74"/>
      <c r="M69" s="16"/>
      <c r="N69" s="20" t="s">
        <v>274</v>
      </c>
      <c r="O69" s="20" t="s">
        <v>275</v>
      </c>
    </row>
    <row r="70" spans="2:15" x14ac:dyDescent="0.3">
      <c r="F70" s="16"/>
      <c r="G70" s="16"/>
      <c r="H70" s="16"/>
      <c r="I70" s="28"/>
      <c r="J70" s="16"/>
      <c r="K70" s="16"/>
      <c r="L70" s="74"/>
      <c r="M70" s="16"/>
      <c r="N70" s="20" t="s">
        <v>276</v>
      </c>
      <c r="O70" s="20" t="s">
        <v>277</v>
      </c>
    </row>
    <row r="71" spans="2:15" x14ac:dyDescent="0.3">
      <c r="F71" s="16"/>
      <c r="G71" s="16"/>
      <c r="H71" s="16"/>
      <c r="I71" s="28"/>
      <c r="K71" s="16"/>
      <c r="L71" s="74"/>
      <c r="N71" s="20" t="s">
        <v>278</v>
      </c>
      <c r="O71" s="20" t="s">
        <v>279</v>
      </c>
    </row>
    <row r="72" spans="2:15" x14ac:dyDescent="0.3">
      <c r="F72" s="16"/>
      <c r="G72" s="16"/>
      <c r="H72" s="16"/>
      <c r="I72" s="16"/>
      <c r="K72" s="16"/>
      <c r="L72" s="74"/>
      <c r="N72" s="20" t="s">
        <v>280</v>
      </c>
      <c r="O72" s="20" t="s">
        <v>281</v>
      </c>
    </row>
    <row r="73" spans="2:15" x14ac:dyDescent="0.3">
      <c r="F73" s="16"/>
      <c r="G73" s="16"/>
      <c r="H73" s="16"/>
      <c r="I73" s="16"/>
      <c r="K73" s="16"/>
      <c r="L73" s="74"/>
      <c r="N73" s="20" t="s">
        <v>282</v>
      </c>
      <c r="O73" s="20" t="s">
        <v>283</v>
      </c>
    </row>
    <row r="74" spans="2:15" x14ac:dyDescent="0.3">
      <c r="F74" s="16"/>
      <c r="G74" s="16"/>
      <c r="H74" s="16"/>
      <c r="I74" s="16"/>
      <c r="K74" s="16"/>
      <c r="L74" s="74"/>
      <c r="N74" s="20" t="s">
        <v>284</v>
      </c>
      <c r="O74" s="20" t="s">
        <v>285</v>
      </c>
    </row>
    <row r="75" spans="2:15" x14ac:dyDescent="0.3">
      <c r="F75" s="16"/>
      <c r="G75" s="16"/>
      <c r="H75" s="16"/>
      <c r="I75" s="16"/>
      <c r="K75" s="16"/>
      <c r="L75" s="74"/>
      <c r="N75" s="20" t="s">
        <v>286</v>
      </c>
      <c r="O75" s="20" t="s">
        <v>287</v>
      </c>
    </row>
    <row r="76" spans="2:15" x14ac:dyDescent="0.3">
      <c r="F76" s="16"/>
      <c r="G76" s="16"/>
      <c r="H76" s="16"/>
      <c r="I76" s="16"/>
      <c r="K76" s="16"/>
      <c r="L76" s="74"/>
      <c r="N76" s="20" t="s">
        <v>288</v>
      </c>
      <c r="O76" s="20" t="s">
        <v>289</v>
      </c>
    </row>
    <row r="77" spans="2:15" x14ac:dyDescent="0.3">
      <c r="F77" s="16"/>
      <c r="G77" s="16"/>
      <c r="H77" s="16"/>
      <c r="I77" s="28"/>
      <c r="K77" s="16"/>
      <c r="L77" s="74"/>
      <c r="N77" s="20" t="s">
        <v>290</v>
      </c>
      <c r="O77" s="20" t="s">
        <v>291</v>
      </c>
    </row>
    <row r="78" spans="2:15" x14ac:dyDescent="0.3">
      <c r="F78" s="16"/>
      <c r="G78" s="16"/>
      <c r="H78" s="16"/>
      <c r="I78" s="28"/>
      <c r="K78" s="16"/>
      <c r="L78" s="74"/>
      <c r="N78" s="20" t="s">
        <v>292</v>
      </c>
      <c r="O78" s="20" t="s">
        <v>293</v>
      </c>
    </row>
    <row r="79" spans="2:15" x14ac:dyDescent="0.3">
      <c r="F79" s="16"/>
      <c r="G79" s="16"/>
      <c r="H79" s="16"/>
      <c r="I79" s="28"/>
      <c r="K79" s="16"/>
      <c r="L79" s="74"/>
      <c r="N79" s="20" t="s">
        <v>294</v>
      </c>
      <c r="O79" s="20" t="s">
        <v>295</v>
      </c>
    </row>
    <row r="80" spans="2:15" x14ac:dyDescent="0.3">
      <c r="F80" s="16"/>
      <c r="G80" s="16"/>
      <c r="H80" s="16"/>
      <c r="I80" s="16"/>
      <c r="K80" s="16"/>
      <c r="L80" s="74"/>
      <c r="N80" s="20" t="s">
        <v>296</v>
      </c>
      <c r="O80" s="20" t="s">
        <v>297</v>
      </c>
    </row>
    <row r="81" spans="6:15" x14ac:dyDescent="0.3">
      <c r="F81" s="16"/>
      <c r="G81" s="16"/>
      <c r="H81" s="16"/>
      <c r="I81" s="16"/>
      <c r="K81" s="16"/>
      <c r="L81" s="16"/>
      <c r="N81" s="20" t="s">
        <v>298</v>
      </c>
      <c r="O81" s="20" t="s">
        <v>299</v>
      </c>
    </row>
    <row r="82" spans="6:15" x14ac:dyDescent="0.3">
      <c r="F82" s="16"/>
      <c r="G82" s="16"/>
      <c r="H82" s="16"/>
      <c r="I82" s="16"/>
      <c r="K82" s="16"/>
      <c r="L82" s="16"/>
      <c r="N82" s="20" t="s">
        <v>300</v>
      </c>
      <c r="O82" s="20" t="s">
        <v>301</v>
      </c>
    </row>
    <row r="83" spans="6:15" x14ac:dyDescent="0.3">
      <c r="F83" s="16"/>
      <c r="G83" s="16"/>
      <c r="H83" s="16"/>
      <c r="I83" s="16"/>
      <c r="N83" s="20" t="s">
        <v>302</v>
      </c>
      <c r="O83" s="20" t="s">
        <v>303</v>
      </c>
    </row>
    <row r="84" spans="6:15" x14ac:dyDescent="0.3">
      <c r="F84" s="16"/>
      <c r="G84" s="16"/>
      <c r="H84" s="16"/>
      <c r="I84" s="16"/>
      <c r="N84" s="20" t="s">
        <v>304</v>
      </c>
      <c r="O84" s="20" t="s">
        <v>305</v>
      </c>
    </row>
    <row r="85" spans="6:15" x14ac:dyDescent="0.3">
      <c r="F85" s="16"/>
      <c r="G85" s="16"/>
      <c r="H85" s="16"/>
      <c r="I85" s="16"/>
      <c r="N85" s="20" t="s">
        <v>306</v>
      </c>
      <c r="O85" s="20" t="s">
        <v>307</v>
      </c>
    </row>
    <row r="86" spans="6:15" x14ac:dyDescent="0.3">
      <c r="F86" s="16"/>
      <c r="G86" s="16"/>
      <c r="H86" s="16"/>
      <c r="I86" s="16"/>
      <c r="N86" s="20" t="s">
        <v>308</v>
      </c>
      <c r="O86" s="20" t="s">
        <v>309</v>
      </c>
    </row>
    <row r="87" spans="6:15" x14ac:dyDescent="0.3">
      <c r="F87" s="16"/>
      <c r="G87" s="16"/>
      <c r="H87" s="16"/>
      <c r="I87" s="16"/>
      <c r="N87" s="20" t="s">
        <v>310</v>
      </c>
      <c r="O87" s="20" t="s">
        <v>311</v>
      </c>
    </row>
    <row r="88" spans="6:15" x14ac:dyDescent="0.3">
      <c r="F88" s="16"/>
      <c r="G88" s="16"/>
      <c r="H88" s="16"/>
      <c r="I88" s="16"/>
      <c r="N88" s="20" t="s">
        <v>312</v>
      </c>
      <c r="O88" s="20" t="s">
        <v>313</v>
      </c>
    </row>
    <row r="89" spans="6:15" x14ac:dyDescent="0.3">
      <c r="F89" s="16"/>
      <c r="G89" s="16"/>
      <c r="H89" s="16"/>
      <c r="I89" s="16"/>
      <c r="N89" s="20" t="s">
        <v>314</v>
      </c>
      <c r="O89" s="20" t="s">
        <v>315</v>
      </c>
    </row>
    <row r="90" spans="6:15" x14ac:dyDescent="0.3">
      <c r="F90" s="16"/>
      <c r="G90" s="16"/>
      <c r="H90" s="16"/>
      <c r="I90" s="16"/>
      <c r="N90" s="20" t="s">
        <v>316</v>
      </c>
      <c r="O90" s="20" t="s">
        <v>317</v>
      </c>
    </row>
    <row r="91" spans="6:15" x14ac:dyDescent="0.3">
      <c r="F91" s="16"/>
      <c r="G91" s="16"/>
      <c r="H91" s="16"/>
      <c r="I91" s="16"/>
      <c r="N91" s="20" t="s">
        <v>318</v>
      </c>
      <c r="O91" s="20" t="s">
        <v>319</v>
      </c>
    </row>
    <row r="92" spans="6:15" x14ac:dyDescent="0.3">
      <c r="F92" s="16"/>
      <c r="G92" s="16"/>
      <c r="H92" s="16"/>
      <c r="I92" s="16"/>
      <c r="N92" s="20" t="s">
        <v>320</v>
      </c>
      <c r="O92" s="20" t="s">
        <v>321</v>
      </c>
    </row>
    <row r="93" spans="6:15" x14ac:dyDescent="0.3">
      <c r="F93" s="16"/>
      <c r="G93" s="16"/>
      <c r="H93" s="16"/>
      <c r="I93" s="16"/>
      <c r="N93" s="20" t="s">
        <v>322</v>
      </c>
      <c r="O93" s="20" t="s">
        <v>323</v>
      </c>
    </row>
    <row r="94" spans="6:15" x14ac:dyDescent="0.3">
      <c r="F94" s="16"/>
      <c r="G94" s="16"/>
      <c r="H94" s="16"/>
      <c r="I94" s="16"/>
      <c r="N94" s="20" t="s">
        <v>324</v>
      </c>
      <c r="O94" s="20" t="s">
        <v>325</v>
      </c>
    </row>
    <row r="95" spans="6:15" x14ac:dyDescent="0.3">
      <c r="N95" s="20" t="s">
        <v>326</v>
      </c>
      <c r="O95" s="20" t="s">
        <v>327</v>
      </c>
    </row>
    <row r="96" spans="6:15" x14ac:dyDescent="0.3">
      <c r="N96" s="20" t="s">
        <v>328</v>
      </c>
      <c r="O96" s="20" t="s">
        <v>329</v>
      </c>
    </row>
    <row r="97" spans="14:15" x14ac:dyDescent="0.3">
      <c r="N97" s="20" t="s">
        <v>330</v>
      </c>
      <c r="O97" s="20" t="s">
        <v>331</v>
      </c>
    </row>
    <row r="98" spans="14:15" x14ac:dyDescent="0.3">
      <c r="N98" s="20" t="s">
        <v>332</v>
      </c>
      <c r="O98" s="20" t="s">
        <v>333</v>
      </c>
    </row>
    <row r="99" spans="14:15" x14ac:dyDescent="0.3">
      <c r="N99" s="20" t="s">
        <v>334</v>
      </c>
      <c r="O99" s="20" t="s">
        <v>335</v>
      </c>
    </row>
    <row r="100" spans="14:15" x14ac:dyDescent="0.3">
      <c r="N100" s="20" t="s">
        <v>336</v>
      </c>
      <c r="O100" s="20" t="s">
        <v>337</v>
      </c>
    </row>
    <row r="101" spans="14:15" x14ac:dyDescent="0.3">
      <c r="N101" s="31" t="s">
        <v>353</v>
      </c>
      <c r="O101" s="20" t="s">
        <v>340</v>
      </c>
    </row>
    <row r="102" spans="14:15" x14ac:dyDescent="0.3">
      <c r="N102" s="31" t="s">
        <v>354</v>
      </c>
      <c r="O102" s="20" t="s">
        <v>341</v>
      </c>
    </row>
    <row r="103" spans="14:15" x14ac:dyDescent="0.3">
      <c r="N103" s="31" t="s">
        <v>355</v>
      </c>
      <c r="O103" s="20" t="s">
        <v>342</v>
      </c>
    </row>
    <row r="104" spans="14:15" x14ac:dyDescent="0.3">
      <c r="N104" s="31" t="s">
        <v>351</v>
      </c>
      <c r="O104" s="20" t="s">
        <v>339</v>
      </c>
    </row>
    <row r="105" spans="14:15" x14ac:dyDescent="0.3">
      <c r="N105" s="31" t="s">
        <v>352</v>
      </c>
      <c r="O105" s="20" t="s">
        <v>343</v>
      </c>
    </row>
    <row r="106" spans="14:15" x14ac:dyDescent="0.3">
      <c r="N106" s="31" t="s">
        <v>349</v>
      </c>
      <c r="O106" s="20" t="s">
        <v>338</v>
      </c>
    </row>
    <row r="107" spans="14:15" x14ac:dyDescent="0.3">
      <c r="N107" s="31" t="s">
        <v>356</v>
      </c>
      <c r="O107" s="20" t="s">
        <v>344</v>
      </c>
    </row>
    <row r="108" spans="14:15" x14ac:dyDescent="0.3">
      <c r="N108" s="31" t="s">
        <v>350</v>
      </c>
      <c r="O108" s="20" t="s">
        <v>345</v>
      </c>
    </row>
    <row r="109" spans="14:15" x14ac:dyDescent="0.3">
      <c r="N109" s="31" t="s">
        <v>357</v>
      </c>
      <c r="O109" s="20" t="s">
        <v>346</v>
      </c>
    </row>
    <row r="110" spans="14:15" x14ac:dyDescent="0.3">
      <c r="N110" s="31" t="s">
        <v>358</v>
      </c>
      <c r="O110" s="20" t="s">
        <v>347</v>
      </c>
    </row>
    <row r="111" spans="14:15" x14ac:dyDescent="0.3">
      <c r="N111" s="31" t="s">
        <v>359</v>
      </c>
      <c r="O111" s="20" t="s">
        <v>348</v>
      </c>
    </row>
    <row r="112" spans="14:15" x14ac:dyDescent="0.3">
      <c r="N112" s="31" t="s">
        <v>382</v>
      </c>
      <c r="O112" s="20" t="s">
        <v>377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0D673-BAAB-4A7B-9C1E-8C7601EA92A7}">
  <sheetPr codeName="Feuil7"/>
  <dimension ref="B2:R43"/>
  <sheetViews>
    <sheetView zoomScaleNormal="100" workbookViewId="0">
      <selection activeCell="K7" sqref="K7"/>
    </sheetView>
  </sheetViews>
  <sheetFormatPr baseColWidth="10" defaultRowHeight="14.4" x14ac:dyDescent="0.3"/>
  <cols>
    <col min="1" max="1" width="6.21875" customWidth="1"/>
    <col min="4" max="4" width="17" customWidth="1"/>
    <col min="5" max="5" width="13.77734375" customWidth="1"/>
    <col min="6" max="6" width="11.5546875" customWidth="1"/>
    <col min="7" max="7" width="13.88671875" customWidth="1"/>
    <col min="9" max="9" width="15.33203125" customWidth="1"/>
    <col min="11" max="11" width="13.77734375" customWidth="1"/>
    <col min="14" max="14" width="15.77734375" customWidth="1"/>
  </cols>
  <sheetData>
    <row r="2" spans="2:18" x14ac:dyDescent="0.3">
      <c r="Q2" t="s">
        <v>474</v>
      </c>
    </row>
    <row r="3" spans="2:18" ht="18" x14ac:dyDescent="0.3">
      <c r="E3" s="378" t="s">
        <v>510</v>
      </c>
      <c r="F3" s="379"/>
      <c r="G3" s="379"/>
      <c r="H3" s="380"/>
    </row>
    <row r="4" spans="2:18" x14ac:dyDescent="0.3">
      <c r="B4" s="5"/>
      <c r="C4" s="5"/>
      <c r="D4" s="5"/>
      <c r="E4" s="5"/>
      <c r="F4" s="5"/>
      <c r="G4" s="5"/>
      <c r="H4" s="5"/>
      <c r="I4" s="5"/>
      <c r="J4" s="77"/>
      <c r="K4" s="77"/>
      <c r="L4" s="73"/>
      <c r="M4" s="73"/>
    </row>
    <row r="5" spans="2:18" x14ac:dyDescent="0.3">
      <c r="B5" s="16"/>
      <c r="C5" s="16"/>
      <c r="E5" s="16"/>
      <c r="G5" s="16"/>
      <c r="I5" s="16"/>
      <c r="J5" s="78"/>
      <c r="K5" s="78"/>
      <c r="L5" s="73"/>
      <c r="M5" s="73"/>
    </row>
    <row r="6" spans="2:18" ht="15" thickBot="1" x14ac:dyDescent="0.35">
      <c r="B6" s="230">
        <v>97630</v>
      </c>
      <c r="C6" s="229">
        <v>97650</v>
      </c>
      <c r="D6" s="229">
        <v>97660</v>
      </c>
      <c r="E6" s="230">
        <v>97620</v>
      </c>
      <c r="F6" s="229">
        <v>97670</v>
      </c>
      <c r="G6" s="230">
        <v>97620</v>
      </c>
      <c r="H6" s="230">
        <v>97660</v>
      </c>
      <c r="I6" s="230">
        <v>97615</v>
      </c>
      <c r="J6" s="230">
        <v>97625</v>
      </c>
      <c r="K6" s="230">
        <v>97600</v>
      </c>
      <c r="L6" s="230">
        <v>97600</v>
      </c>
      <c r="M6" s="230">
        <v>97630</v>
      </c>
      <c r="N6" s="229">
        <v>97650</v>
      </c>
      <c r="O6" s="230">
        <v>97670</v>
      </c>
      <c r="P6" s="230">
        <v>97615</v>
      </c>
      <c r="Q6" s="230">
        <v>97640</v>
      </c>
      <c r="R6" s="230">
        <v>97680</v>
      </c>
    </row>
    <row r="7" spans="2:18" ht="15" thickBot="1" x14ac:dyDescent="0.35">
      <c r="B7" s="233" t="s">
        <v>28</v>
      </c>
      <c r="C7" s="234" t="s">
        <v>29</v>
      </c>
      <c r="D7" s="234" t="s">
        <v>30</v>
      </c>
      <c r="E7" s="234" t="s">
        <v>31</v>
      </c>
      <c r="F7" s="234" t="s">
        <v>32</v>
      </c>
      <c r="G7" s="234" t="s">
        <v>33</v>
      </c>
      <c r="H7" s="234" t="s">
        <v>34</v>
      </c>
      <c r="I7" s="234" t="s">
        <v>104</v>
      </c>
      <c r="J7" s="234" t="s">
        <v>102</v>
      </c>
      <c r="K7" s="234" t="s">
        <v>35</v>
      </c>
      <c r="L7" s="234" t="s">
        <v>37</v>
      </c>
      <c r="M7" s="234" t="s">
        <v>101</v>
      </c>
      <c r="N7" s="234" t="s">
        <v>496</v>
      </c>
      <c r="O7" s="234" t="s">
        <v>26</v>
      </c>
      <c r="P7" s="234" t="s">
        <v>39</v>
      </c>
      <c r="Q7" s="234" t="s">
        <v>40</v>
      </c>
      <c r="R7" s="235" t="s">
        <v>41</v>
      </c>
    </row>
    <row r="8" spans="2:18" x14ac:dyDescent="0.3">
      <c r="B8" s="236" t="s">
        <v>28</v>
      </c>
      <c r="C8" s="109" t="s">
        <v>29</v>
      </c>
      <c r="D8" s="109" t="s">
        <v>30</v>
      </c>
      <c r="E8" s="22" t="s">
        <v>31</v>
      </c>
      <c r="F8" s="16" t="s">
        <v>32</v>
      </c>
      <c r="G8" s="231" t="s">
        <v>33</v>
      </c>
      <c r="H8" s="22" t="s">
        <v>34</v>
      </c>
      <c r="I8" s="16" t="s">
        <v>36</v>
      </c>
      <c r="J8" s="22" t="s">
        <v>85</v>
      </c>
      <c r="K8" s="16" t="s">
        <v>51</v>
      </c>
      <c r="L8" s="28" t="s">
        <v>523</v>
      </c>
      <c r="M8" s="22" t="s">
        <v>76</v>
      </c>
      <c r="N8" s="16" t="s">
        <v>78</v>
      </c>
      <c r="O8" s="22" t="s">
        <v>69</v>
      </c>
      <c r="P8" s="232" t="s">
        <v>39</v>
      </c>
      <c r="Q8" s="22" t="s">
        <v>64</v>
      </c>
      <c r="R8" s="22" t="s">
        <v>62</v>
      </c>
    </row>
    <row r="9" spans="2:18" x14ac:dyDescent="0.3">
      <c r="B9" s="23" t="s">
        <v>92</v>
      </c>
      <c r="C9" s="109" t="s">
        <v>61</v>
      </c>
      <c r="D9" s="109" t="s">
        <v>68</v>
      </c>
      <c r="E9" s="22" t="s">
        <v>83</v>
      </c>
      <c r="F9" s="112" t="s">
        <v>75</v>
      </c>
      <c r="G9" s="109" t="s">
        <v>74</v>
      </c>
      <c r="H9" s="22" t="s">
        <v>58</v>
      </c>
      <c r="I9" s="112" t="s">
        <v>56</v>
      </c>
      <c r="J9" s="22" t="s">
        <v>84</v>
      </c>
      <c r="K9" s="16" t="s">
        <v>54</v>
      </c>
      <c r="L9" s="113" t="s">
        <v>46</v>
      </c>
      <c r="M9" s="22" t="s">
        <v>38</v>
      </c>
      <c r="N9" s="16" t="s">
        <v>77</v>
      </c>
      <c r="O9" s="22" t="s">
        <v>71</v>
      </c>
      <c r="Q9" s="23" t="s">
        <v>40</v>
      </c>
      <c r="R9" s="22" t="s">
        <v>63</v>
      </c>
    </row>
    <row r="10" spans="2:18" x14ac:dyDescent="0.3">
      <c r="C10" s="109" t="s">
        <v>59</v>
      </c>
      <c r="D10" s="109" t="s">
        <v>66</v>
      </c>
      <c r="E10" s="22" t="s">
        <v>82</v>
      </c>
      <c r="G10" s="109" t="s">
        <v>63</v>
      </c>
      <c r="H10" s="22" t="s">
        <v>88</v>
      </c>
      <c r="I10" s="16"/>
      <c r="J10" s="22" t="s">
        <v>509</v>
      </c>
      <c r="K10" s="16" t="s">
        <v>35</v>
      </c>
      <c r="L10" s="109" t="s">
        <v>45</v>
      </c>
      <c r="M10" s="23" t="s">
        <v>94</v>
      </c>
      <c r="N10" s="112" t="s">
        <v>79</v>
      </c>
      <c r="O10" s="24" t="s">
        <v>524</v>
      </c>
      <c r="R10" s="22" t="s">
        <v>89</v>
      </c>
    </row>
    <row r="11" spans="2:18" x14ac:dyDescent="0.3">
      <c r="C11" s="109" t="s">
        <v>60</v>
      </c>
      <c r="D11" s="109" t="s">
        <v>67</v>
      </c>
      <c r="E11" s="22" t="s">
        <v>90</v>
      </c>
      <c r="G11" s="109" t="s">
        <v>100</v>
      </c>
      <c r="H11" s="22" t="s">
        <v>57</v>
      </c>
      <c r="I11" s="16"/>
      <c r="J11" s="22" t="s">
        <v>86</v>
      </c>
      <c r="K11" s="16" t="s">
        <v>53</v>
      </c>
      <c r="L11" s="109" t="s">
        <v>37</v>
      </c>
      <c r="M11" s="73"/>
      <c r="O11" s="22" t="s">
        <v>70</v>
      </c>
      <c r="R11" s="23" t="s">
        <v>41</v>
      </c>
    </row>
    <row r="12" spans="2:18" x14ac:dyDescent="0.3">
      <c r="C12" s="110" t="s">
        <v>106</v>
      </c>
      <c r="D12" s="109" t="s">
        <v>93</v>
      </c>
      <c r="E12" s="22" t="s">
        <v>81</v>
      </c>
      <c r="G12" s="111" t="s">
        <v>72</v>
      </c>
      <c r="H12" s="23" t="s">
        <v>87</v>
      </c>
      <c r="I12" s="16"/>
      <c r="J12" s="22" t="s">
        <v>97</v>
      </c>
      <c r="K12" s="16" t="s">
        <v>52</v>
      </c>
      <c r="L12" s="22" t="s">
        <v>91</v>
      </c>
      <c r="M12" s="73"/>
      <c r="O12" s="23" t="s">
        <v>26</v>
      </c>
    </row>
    <row r="13" spans="2:18" x14ac:dyDescent="0.3">
      <c r="C13" s="16"/>
      <c r="D13" s="110" t="s">
        <v>65</v>
      </c>
      <c r="E13" s="23" t="s">
        <v>80</v>
      </c>
      <c r="G13" s="23" t="s">
        <v>73</v>
      </c>
      <c r="I13" s="16"/>
      <c r="J13" s="23" t="s">
        <v>95</v>
      </c>
      <c r="K13" s="112" t="s">
        <v>55</v>
      </c>
      <c r="L13" s="22" t="s">
        <v>47</v>
      </c>
      <c r="M13" s="73"/>
    </row>
    <row r="14" spans="2:18" x14ac:dyDescent="0.3">
      <c r="C14" s="16"/>
      <c r="E14" s="16"/>
      <c r="I14" s="16"/>
      <c r="J14" s="79"/>
      <c r="L14" s="22" t="s">
        <v>49</v>
      </c>
      <c r="M14" s="73"/>
    </row>
    <row r="15" spans="2:18" x14ac:dyDescent="0.3">
      <c r="C15" s="16"/>
      <c r="D15" s="16"/>
      <c r="E15" s="16"/>
      <c r="G15" s="16"/>
      <c r="I15" s="16"/>
      <c r="J15" s="79"/>
      <c r="K15" s="79"/>
      <c r="L15" s="22" t="s">
        <v>50</v>
      </c>
      <c r="M15" s="73"/>
    </row>
    <row r="16" spans="2:18" x14ac:dyDescent="0.3">
      <c r="C16" s="5"/>
      <c r="E16" s="16"/>
      <c r="G16" s="16"/>
      <c r="I16" s="16"/>
      <c r="J16" s="79"/>
      <c r="K16" s="79"/>
      <c r="L16" s="23" t="s">
        <v>48</v>
      </c>
    </row>
    <row r="17" spans="2:13" x14ac:dyDescent="0.3">
      <c r="B17" s="16"/>
      <c r="C17" s="5"/>
      <c r="D17" s="16"/>
      <c r="E17" s="16"/>
      <c r="G17" s="16"/>
      <c r="I17" s="16"/>
      <c r="J17" s="79"/>
      <c r="K17" s="79"/>
      <c r="L17" s="73"/>
    </row>
    <row r="18" spans="2:13" x14ac:dyDescent="0.3">
      <c r="B18" s="16"/>
      <c r="C18" s="16"/>
      <c r="E18" s="16"/>
      <c r="G18" s="16"/>
      <c r="I18" s="16"/>
      <c r="J18" s="79"/>
      <c r="K18" s="79"/>
      <c r="L18" s="73"/>
    </row>
    <row r="19" spans="2:13" x14ac:dyDescent="0.3">
      <c r="B19" s="16"/>
      <c r="C19" s="16"/>
      <c r="E19" s="16"/>
      <c r="G19" s="16"/>
      <c r="I19" s="16"/>
      <c r="J19" s="79"/>
      <c r="L19" s="73"/>
    </row>
    <row r="20" spans="2:13" x14ac:dyDescent="0.3">
      <c r="B20" s="16"/>
      <c r="C20" s="16"/>
      <c r="E20" s="16"/>
      <c r="G20" s="16"/>
      <c r="I20" s="16"/>
      <c r="J20" s="79"/>
      <c r="L20" s="73"/>
    </row>
    <row r="21" spans="2:13" x14ac:dyDescent="0.3">
      <c r="C21" s="16"/>
      <c r="D21" s="16"/>
      <c r="E21" s="16"/>
      <c r="G21" s="16"/>
      <c r="I21" s="16"/>
      <c r="J21" s="79"/>
      <c r="L21" s="73"/>
    </row>
    <row r="22" spans="2:13" x14ac:dyDescent="0.3">
      <c r="C22" s="16"/>
      <c r="D22" s="16"/>
      <c r="E22" s="16"/>
      <c r="G22" s="16"/>
      <c r="I22" s="16"/>
      <c r="J22" s="79"/>
      <c r="L22" s="73"/>
    </row>
    <row r="23" spans="2:13" x14ac:dyDescent="0.3">
      <c r="C23" s="16"/>
      <c r="E23" s="16"/>
      <c r="G23" s="16"/>
      <c r="I23" s="16"/>
      <c r="J23" s="79"/>
      <c r="L23" s="73"/>
    </row>
    <row r="24" spans="2:13" x14ac:dyDescent="0.3">
      <c r="C24" s="16"/>
      <c r="D24" s="16"/>
      <c r="E24" s="16"/>
      <c r="G24" s="16"/>
      <c r="I24" s="16"/>
      <c r="J24" s="79"/>
      <c r="L24" s="73"/>
    </row>
    <row r="25" spans="2:13" x14ac:dyDescent="0.3">
      <c r="C25" s="16"/>
      <c r="D25" s="16"/>
      <c r="E25" s="16"/>
      <c r="G25" s="16"/>
      <c r="I25" s="16"/>
      <c r="J25" s="79"/>
      <c r="K25" s="79"/>
      <c r="L25" s="73"/>
      <c r="M25" s="73"/>
    </row>
    <row r="26" spans="2:13" x14ac:dyDescent="0.3">
      <c r="C26" s="16"/>
      <c r="E26" s="16"/>
      <c r="G26" s="16"/>
      <c r="I26" s="16"/>
      <c r="J26" s="79"/>
      <c r="K26" s="79"/>
      <c r="L26" s="73"/>
      <c r="M26" s="73"/>
    </row>
    <row r="27" spans="2:13" x14ac:dyDescent="0.3">
      <c r="B27" s="16"/>
      <c r="C27" s="16"/>
      <c r="E27" s="16"/>
      <c r="G27" s="16"/>
      <c r="I27" s="16"/>
      <c r="J27" s="79"/>
      <c r="K27" s="79"/>
      <c r="L27" s="73"/>
      <c r="M27" s="73"/>
    </row>
    <row r="28" spans="2:13" x14ac:dyDescent="0.3">
      <c r="B28" s="16"/>
      <c r="C28" s="16"/>
      <c r="E28" s="16"/>
      <c r="G28" s="16"/>
      <c r="H28" s="16"/>
      <c r="I28" s="16"/>
      <c r="J28" s="79"/>
      <c r="K28" s="79"/>
      <c r="L28" s="73"/>
      <c r="M28" s="73"/>
    </row>
    <row r="29" spans="2:13" x14ac:dyDescent="0.3">
      <c r="B29" s="16"/>
      <c r="C29" s="16"/>
      <c r="E29" s="16"/>
      <c r="G29" s="16"/>
      <c r="H29" s="16"/>
      <c r="I29" s="16"/>
      <c r="J29" s="79"/>
      <c r="K29" s="79"/>
      <c r="L29" s="73"/>
      <c r="M29" s="73"/>
    </row>
    <row r="30" spans="2:13" x14ac:dyDescent="0.3">
      <c r="C30" s="16"/>
      <c r="D30" s="16"/>
      <c r="E30" s="16"/>
      <c r="G30" s="16"/>
      <c r="I30" s="16"/>
      <c r="J30" s="79"/>
      <c r="K30" s="79"/>
      <c r="L30" s="73"/>
      <c r="M30" s="73"/>
    </row>
    <row r="31" spans="2:13" x14ac:dyDescent="0.3">
      <c r="C31" s="16"/>
      <c r="D31" s="16"/>
      <c r="E31" s="16"/>
      <c r="G31" s="16"/>
      <c r="I31" s="16"/>
      <c r="J31" s="79"/>
      <c r="K31" s="79"/>
      <c r="L31" s="73"/>
      <c r="M31" s="73"/>
    </row>
    <row r="32" spans="2:13" x14ac:dyDescent="0.3">
      <c r="C32" s="16"/>
      <c r="E32" s="16"/>
      <c r="F32" s="16"/>
      <c r="G32" s="16"/>
      <c r="I32" s="16"/>
      <c r="J32" s="79"/>
      <c r="K32" s="79"/>
      <c r="L32" s="73"/>
      <c r="M32" s="73"/>
    </row>
    <row r="33" spans="2:13" x14ac:dyDescent="0.3">
      <c r="B33" t="s">
        <v>474</v>
      </c>
      <c r="C33" s="16"/>
      <c r="E33" s="16"/>
      <c r="F33" s="16"/>
      <c r="G33" s="16"/>
      <c r="I33" s="16"/>
      <c r="J33" s="79"/>
      <c r="K33" s="79"/>
      <c r="L33" s="73"/>
      <c r="M33" s="73"/>
    </row>
    <row r="34" spans="2:13" x14ac:dyDescent="0.3">
      <c r="C34" s="16"/>
      <c r="E34" s="16"/>
      <c r="G34" s="16"/>
      <c r="I34" s="16"/>
      <c r="J34" s="79"/>
      <c r="K34" s="79"/>
      <c r="L34" s="73"/>
      <c r="M34" s="73"/>
    </row>
    <row r="35" spans="2:13" x14ac:dyDescent="0.3">
      <c r="B35" s="16"/>
      <c r="C35" s="16"/>
      <c r="E35" s="16"/>
      <c r="G35" s="16"/>
      <c r="I35" s="16"/>
      <c r="J35" s="79"/>
      <c r="K35" s="79"/>
      <c r="L35" s="73"/>
      <c r="M35" s="73"/>
    </row>
    <row r="36" spans="2:13" x14ac:dyDescent="0.3">
      <c r="B36" s="28"/>
      <c r="C36" s="16"/>
      <c r="E36" s="16"/>
      <c r="G36" s="16"/>
      <c r="I36" s="16"/>
      <c r="J36" s="79"/>
      <c r="K36" s="79"/>
      <c r="L36" s="73"/>
      <c r="M36" s="73"/>
    </row>
    <row r="37" spans="2:13" x14ac:dyDescent="0.3">
      <c r="B37" s="28"/>
      <c r="C37" s="16"/>
      <c r="D37" s="16"/>
      <c r="E37" s="16"/>
      <c r="G37" s="16"/>
      <c r="I37" s="16"/>
      <c r="J37" s="79"/>
      <c r="K37" s="79"/>
      <c r="L37" s="73"/>
      <c r="M37" s="73"/>
    </row>
    <row r="38" spans="2:13" x14ac:dyDescent="0.3">
      <c r="B38" s="33"/>
      <c r="C38" s="16"/>
      <c r="D38" s="16"/>
      <c r="E38" s="16"/>
      <c r="G38" s="16"/>
      <c r="H38" s="16"/>
      <c r="I38" s="16"/>
      <c r="J38" s="79"/>
      <c r="K38" s="79"/>
      <c r="L38" s="73"/>
      <c r="M38" s="73"/>
    </row>
    <row r="39" spans="2:13" x14ac:dyDescent="0.3">
      <c r="B39" s="33"/>
      <c r="C39" s="16"/>
      <c r="D39" s="16"/>
      <c r="E39" s="16"/>
      <c r="G39" s="16"/>
      <c r="H39" s="16"/>
      <c r="I39" s="16"/>
      <c r="J39" s="79"/>
      <c r="K39" s="79"/>
      <c r="L39" s="73"/>
      <c r="M39" s="73"/>
    </row>
    <row r="40" spans="2:13" x14ac:dyDescent="0.3">
      <c r="B40" s="33"/>
      <c r="C40" s="16"/>
      <c r="D40" s="28"/>
      <c r="E40" s="16"/>
      <c r="G40" s="16"/>
      <c r="H40" s="16"/>
      <c r="I40" s="16"/>
      <c r="J40" s="79"/>
      <c r="K40" s="79"/>
      <c r="L40" s="73"/>
      <c r="M40" s="73"/>
    </row>
    <row r="41" spans="2:13" x14ac:dyDescent="0.3">
      <c r="B41" s="33"/>
      <c r="C41" s="16"/>
      <c r="D41" s="27"/>
      <c r="E41" s="16"/>
      <c r="G41" s="16"/>
      <c r="H41" s="16"/>
      <c r="I41" s="16"/>
      <c r="J41" s="79"/>
      <c r="K41" s="79"/>
      <c r="L41" s="73"/>
      <c r="M41" s="73"/>
    </row>
    <row r="42" spans="2:13" x14ac:dyDescent="0.3">
      <c r="B42" s="33"/>
      <c r="C42" s="16"/>
      <c r="D42" s="27"/>
      <c r="E42" s="16"/>
      <c r="F42" s="5"/>
      <c r="G42" s="16"/>
      <c r="H42" s="16"/>
      <c r="I42" s="16"/>
      <c r="J42" s="79"/>
      <c r="K42" s="79"/>
      <c r="L42" s="73"/>
      <c r="M42" s="73"/>
    </row>
    <row r="43" spans="2:13" x14ac:dyDescent="0.3">
      <c r="L43" s="73"/>
    </row>
  </sheetData>
  <mergeCells count="1"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30</vt:i4>
      </vt:variant>
    </vt:vector>
  </HeadingPairs>
  <TitlesOfParts>
    <vt:vector size="35" baseType="lpstr">
      <vt:lpstr>Aremplir</vt:lpstr>
      <vt:lpstr>Ecole</vt:lpstr>
      <vt:lpstr>Fiche 1</vt:lpstr>
      <vt:lpstr>data</vt:lpstr>
      <vt:lpstr>villes</vt:lpstr>
      <vt:lpstr>Acoua</vt:lpstr>
      <vt:lpstr>Bandraboua</vt:lpstr>
      <vt:lpstr>Bandrélé</vt:lpstr>
      <vt:lpstr>Chiconi</vt:lpstr>
      <vt:lpstr>Chirongui</vt:lpstr>
      <vt:lpstr>Circos</vt:lpstr>
      <vt:lpstr>Classe</vt:lpstr>
      <vt:lpstr>Classes</vt:lpstr>
      <vt:lpstr>Communes</vt:lpstr>
      <vt:lpstr>Dembéni</vt:lpstr>
      <vt:lpstr>departements</vt:lpstr>
      <vt:lpstr>DzaoudziLab</vt:lpstr>
      <vt:lpstr>Ecoles</vt:lpstr>
      <vt:lpstr>Ecoles_de_votre_circo</vt:lpstr>
      <vt:lpstr>élém</vt:lpstr>
      <vt:lpstr>Enseignants</vt:lpstr>
      <vt:lpstr>Fiches_communes</vt:lpstr>
      <vt:lpstr>KaniKéli</vt:lpstr>
      <vt:lpstr>Koungou</vt:lpstr>
      <vt:lpstr>Mamoudzou</vt:lpstr>
      <vt:lpstr>mat</vt:lpstr>
      <vt:lpstr>Mtsamboro</vt:lpstr>
      <vt:lpstr>Mtsangamouji</vt:lpstr>
      <vt:lpstr>Ouangani</vt:lpstr>
      <vt:lpstr>Pamandzi</vt:lpstr>
      <vt:lpstr>prim</vt:lpstr>
      <vt:lpstr>Sada</vt:lpstr>
      <vt:lpstr>Tsingoni</vt:lpstr>
      <vt:lpstr>Ville_trouve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utilisateur</cp:lastModifiedBy>
  <cp:lastPrinted>2021-11-19T09:56:14Z</cp:lastPrinted>
  <dcterms:created xsi:type="dcterms:W3CDTF">2020-05-20T09:08:44Z</dcterms:created>
  <dcterms:modified xsi:type="dcterms:W3CDTF">2021-11-29T07:23:19Z</dcterms:modified>
  <cp:category>IEN TSINGONI</cp:category>
</cp:coreProperties>
</file>