
<file path=[Content_Types].xml><?xml version="1.0" encoding="utf-8"?>
<Types xmlns="http://schemas.openxmlformats.org/package/2006/content-types"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2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Volumes/Elements/dossier sans titre/"/>
    </mc:Choice>
  </mc:AlternateContent>
  <xr:revisionPtr revIDLastSave="0" documentId="13_ncr:1_{B3D6D65C-6E97-0641-B6CD-6DE30E84998C}" xr6:coauthVersionLast="36" xr6:coauthVersionMax="36" xr10:uidLastSave="{00000000-0000-0000-0000-000000000000}"/>
  <bookViews>
    <workbookView xWindow="2140" yWindow="460" windowWidth="30080" windowHeight="18840" activeTab="3" xr2:uid="{00000000-000D-0000-FFFF-FFFF00000000}"/>
  </bookViews>
  <sheets>
    <sheet name="Tarif unitaire" sheetId="3" r:id="rId1"/>
    <sheet name="Tarif dédié" sheetId="4" r:id="rId2"/>
    <sheet name="Feuil4" sheetId="7" r:id="rId3"/>
    <sheet name="Devis" sheetId="1" r:id="rId4"/>
    <sheet name="Feuil1" sheetId="8" r:id="rId5"/>
  </sheets>
  <definedNames>
    <definedName name="_xlnm._FilterDatabase" localSheetId="3" hidden="1">Devis!$C$18:$C$23</definedName>
    <definedName name="_xlnm._FilterDatabase" localSheetId="2" hidden="1">Feuil4!$B$13:$G$18</definedName>
    <definedName name="_xlnm.Criteria" localSheetId="3">Devis!$J$16:$J$20</definedName>
    <definedName name="_xlnm.Print_Area" localSheetId="3">Devis!$A$1:$G$117</definedName>
  </definedNames>
  <calcPr calcId="181029"/>
</workbook>
</file>

<file path=xl/calcChain.xml><?xml version="1.0" encoding="utf-8"?>
<calcChain xmlns="http://schemas.openxmlformats.org/spreadsheetml/2006/main">
  <c r="A36" i="1" l="1"/>
  <c r="A35" i="1"/>
  <c r="A30" i="1" l="1"/>
  <c r="A28" i="1"/>
  <c r="A26" i="1"/>
  <c r="A23" i="1"/>
  <c r="A21" i="1"/>
  <c r="A19" i="1"/>
  <c r="A34" i="1" l="1"/>
  <c r="A12" i="1" l="1"/>
  <c r="F7" i="1"/>
  <c r="G36" i="1" l="1"/>
  <c r="G35" i="1"/>
  <c r="F35" i="1"/>
  <c r="F36" i="1"/>
  <c r="F33" i="1"/>
  <c r="G33" i="1"/>
  <c r="G32" i="1"/>
  <c r="G29" i="1"/>
  <c r="F32" i="1"/>
  <c r="F29" i="1"/>
  <c r="F28" i="7"/>
  <c r="F27" i="7"/>
  <c r="D36" i="1"/>
  <c r="D35" i="1"/>
  <c r="D29" i="1"/>
  <c r="A39" i="1"/>
  <c r="E38" i="1"/>
  <c r="A38" i="1"/>
  <c r="F39" i="1"/>
  <c r="F40" i="1"/>
  <c r="F41" i="1"/>
  <c r="F37" i="1"/>
  <c r="A33" i="1"/>
  <c r="A32" i="1"/>
  <c r="C30" i="1"/>
  <c r="C28" i="1"/>
  <c r="C26" i="1"/>
  <c r="B10" i="1"/>
  <c r="C23" i="1"/>
  <c r="A31" i="1" l="1"/>
  <c r="C21" i="1"/>
  <c r="C19" i="1"/>
  <c r="A25" i="1"/>
  <c r="E25" i="1"/>
  <c r="A27" i="1"/>
  <c r="E27" i="1"/>
  <c r="A29" i="1"/>
  <c r="E29" i="1"/>
  <c r="A20" i="1"/>
  <c r="E20" i="1"/>
  <c r="A22" i="1"/>
  <c r="E22" i="1"/>
  <c r="A18" i="1"/>
  <c r="A17" i="1" s="1"/>
  <c r="E18" i="1"/>
  <c r="E14" i="1"/>
  <c r="F14" i="1"/>
  <c r="G14" i="1"/>
  <c r="D14" i="1"/>
  <c r="A14" i="1"/>
  <c r="A24" i="1" l="1"/>
  <c r="F27" i="8"/>
  <c r="F26" i="8"/>
  <c r="F24" i="8"/>
  <c r="F28" i="8" s="1"/>
  <c r="F23" i="8"/>
  <c r="F21" i="8"/>
  <c r="F19" i="8"/>
  <c r="E8" i="8"/>
  <c r="G26" i="4"/>
  <c r="F26" i="4"/>
  <c r="D27" i="7"/>
  <c r="D32" i="1" s="1"/>
  <c r="D28" i="7"/>
  <c r="D33" i="1" s="1"/>
  <c r="C24" i="4"/>
  <c r="G28" i="7" l="1"/>
  <c r="F29" i="8"/>
  <c r="F30" i="8" s="1"/>
  <c r="F24" i="7"/>
  <c r="G27" i="7"/>
  <c r="D24" i="7"/>
  <c r="F31" i="8" l="1"/>
  <c r="F32" i="8" s="1"/>
  <c r="F17" i="7"/>
  <c r="F22" i="1" s="1"/>
  <c r="D17" i="7"/>
  <c r="D22" i="1" s="1"/>
  <c r="F15" i="7"/>
  <c r="F20" i="1" s="1"/>
  <c r="D15" i="7"/>
  <c r="D20" i="1" s="1"/>
  <c r="F13" i="7"/>
  <c r="F18" i="1" s="1"/>
  <c r="D13" i="7"/>
  <c r="D18" i="1" s="1"/>
  <c r="G24" i="7"/>
  <c r="F22" i="7"/>
  <c r="F27" i="1" s="1"/>
  <c r="D22" i="7"/>
  <c r="D27" i="1" s="1"/>
  <c r="F20" i="7"/>
  <c r="F25" i="1" s="1"/>
  <c r="D20" i="7"/>
  <c r="D25" i="1" s="1"/>
  <c r="C7" i="4"/>
  <c r="E7" i="4"/>
  <c r="G7" i="4"/>
  <c r="C8" i="4"/>
  <c r="E8" i="4"/>
  <c r="G8" i="4"/>
  <c r="C9" i="4"/>
  <c r="E9" i="4"/>
  <c r="G9" i="4"/>
  <c r="C12" i="4"/>
  <c r="E12" i="4"/>
  <c r="C13" i="4"/>
  <c r="E13" i="4"/>
  <c r="C14" i="4"/>
  <c r="E14" i="4"/>
  <c r="C16" i="4"/>
  <c r="E16" i="4"/>
  <c r="C18" i="4"/>
  <c r="F31" i="7" s="1"/>
  <c r="G31" i="7" s="1"/>
  <c r="E18" i="4"/>
  <c r="C19" i="4"/>
  <c r="E19" i="4"/>
  <c r="C20" i="4"/>
  <c r="F30" i="7" s="1"/>
  <c r="G30" i="7" s="1"/>
  <c r="E20" i="4"/>
  <c r="C22" i="4"/>
  <c r="E22" i="4"/>
  <c r="G22" i="7" l="1"/>
  <c r="G27" i="1" s="1"/>
  <c r="G17" i="7"/>
  <c r="G22" i="1" s="1"/>
  <c r="G15" i="7"/>
  <c r="G20" i="1" s="1"/>
  <c r="G20" i="7"/>
  <c r="G25" i="1" s="1"/>
  <c r="G13" i="7"/>
  <c r="G18" i="1" s="1"/>
  <c r="G32" i="7" l="1"/>
  <c r="G33" i="7" l="1"/>
  <c r="G37" i="1"/>
  <c r="G34" i="7" l="1"/>
  <c r="G38" i="1"/>
  <c r="G35" i="7" l="1"/>
  <c r="G39" i="1"/>
  <c r="G36" i="7" l="1"/>
  <c r="G41" i="1" s="1"/>
  <c r="G40" i="1"/>
</calcChain>
</file>

<file path=xl/sharedStrings.xml><?xml version="1.0" encoding="utf-8"?>
<sst xmlns="http://schemas.openxmlformats.org/spreadsheetml/2006/main" count="282" uniqueCount="134">
  <si>
    <t>Quantités</t>
  </si>
  <si>
    <t>Unités</t>
  </si>
  <si>
    <t>Prix H.T.</t>
  </si>
  <si>
    <t>TVA</t>
  </si>
  <si>
    <t>Prix unitaire H.T.</t>
  </si>
  <si>
    <t>Conduite</t>
  </si>
  <si>
    <t>Prestation annexe</t>
  </si>
  <si>
    <t>Sillon</t>
  </si>
  <si>
    <t>Total H.T</t>
  </si>
  <si>
    <t>Forfait frais d'hébergement</t>
  </si>
  <si>
    <t>Forfait frais de transport</t>
  </si>
  <si>
    <t>Assurance loco et pilotage</t>
  </si>
  <si>
    <t>Conditions générales et particulières</t>
  </si>
  <si>
    <t>Les Parties</t>
  </si>
  <si>
    <t>Représentée par Jean Marie HUN Directeur Général fait offre à la société:</t>
  </si>
  <si>
    <t>Nature de la prestation</t>
  </si>
  <si>
    <t>Pilotage d'une locomotive ou d'un engin</t>
  </si>
  <si>
    <t>La demande de reservation et d'achat du sillon RFF</t>
  </si>
  <si>
    <t>Le pilotage du conducteur de l'entreprise cliente</t>
  </si>
  <si>
    <t>Le garage de l'engin à l'arrivée</t>
  </si>
  <si>
    <t xml:space="preserve">Sont exclus :la vérification de la conformité de l'engin ou de la </t>
  </si>
  <si>
    <t>Conduite d'un train en autonomme</t>
  </si>
  <si>
    <t>La conduite du train sur tout le parcours</t>
  </si>
  <si>
    <t>Le garage du train à l'arrivée</t>
  </si>
  <si>
    <t xml:space="preserve">Sont exclus :la vérification de la conformité  de la locomotive et des </t>
  </si>
  <si>
    <t>La visite technique qui reste à la charge du client</t>
  </si>
  <si>
    <t>Manœuvres au sol</t>
  </si>
  <si>
    <t>La rédaction de la CLO</t>
  </si>
  <si>
    <t xml:space="preserve">La demande d'autorisation de manœuvre et de garage auprès de </t>
  </si>
  <si>
    <t>La coordination et l'éxécution des manœuvres sur site</t>
  </si>
  <si>
    <t>La réception de la fiche AMOR de l'engin du représentant du client</t>
  </si>
  <si>
    <t xml:space="preserve">La coordination avec les équipes de manœuvre et de transport </t>
  </si>
  <si>
    <t>du parcours</t>
  </si>
  <si>
    <t>wagons au transport et toutes les conséquences induites</t>
  </si>
  <si>
    <t xml:space="preserve">2)couverture en bris de machine pour les machines extérieures à </t>
  </si>
  <si>
    <t xml:space="preserve">notre entreprise et qui nous sont confiées dans le cadre de leur </t>
  </si>
  <si>
    <t>conduite ou pilotage par nos soins et plafonnés à XXX millions d'Euro</t>
  </si>
  <si>
    <t>par évènement et par machine</t>
  </si>
  <si>
    <t>TRANSIFER dégage sa responsabilité pour des dégats dépassant les</t>
  </si>
  <si>
    <t>plafonds cités ci-dessus;pour des couvertures supérieures,il vous</t>
  </si>
  <si>
    <t xml:space="preserve">appartient de nous soumettre les montants à couvrir  pour des </t>
  </si>
  <si>
    <t>éventuelles propsitions à vous faire</t>
  </si>
  <si>
    <t>Conditions d'acceptation</t>
  </si>
  <si>
    <t>Nous vous demandons de nous retourner cette offre validée par</t>
  </si>
  <si>
    <t xml:space="preserve">par une personne habilitée ayant pouvoir d'engagement de votre </t>
  </si>
  <si>
    <t>entreprise  avec apposition de votre cachet commercial et suivi</t>
  </si>
  <si>
    <t>d'un bon de commande</t>
  </si>
  <si>
    <t>Conditions de paiement :</t>
  </si>
  <si>
    <t>2) Taux de la TVA en vigueur à la date des travaux</t>
  </si>
  <si>
    <t>Conditions générales</t>
  </si>
  <si>
    <t xml:space="preserve">1) Règlement à 60 jours par virement commercial. </t>
  </si>
  <si>
    <t xml:space="preserve">3) Les présentes conditions d’offres sont assujetties à l’application de </t>
  </si>
  <si>
    <t xml:space="preserve">l’ensemble des conditions générales et particulières énoncées dans </t>
  </si>
  <si>
    <t>ce document</t>
  </si>
  <si>
    <t>Interlocuteurs</t>
  </si>
  <si>
    <t>XXX</t>
  </si>
  <si>
    <t>YYY</t>
  </si>
  <si>
    <t>ZZZ</t>
  </si>
  <si>
    <t>WWW</t>
  </si>
  <si>
    <t>Total TTC</t>
  </si>
  <si>
    <t>locomotive au transport et toutes les conséquences induites</t>
  </si>
  <si>
    <t>Frais d'études sillon</t>
  </si>
  <si>
    <t>Poste conducteur RFN de jour</t>
  </si>
  <si>
    <t>Description de la prestation</t>
  </si>
  <si>
    <t>de l'obtention du sillon correspondant</t>
  </si>
  <si>
    <t>Toute prestation de conduite ou d'acheminement s'entend sous réserve</t>
  </si>
  <si>
    <t>En cas d'annulation le coût du sillon reste dû</t>
  </si>
  <si>
    <t>La demande de reservation et d'achat du sillon SNCF Réseau</t>
  </si>
  <si>
    <t>Assurance bris de machine</t>
  </si>
  <si>
    <t>Notre assurance RC exclut tous les dommages causés aux biens confiés.</t>
  </si>
  <si>
    <t>3)Variante sans assurance RC</t>
  </si>
  <si>
    <t xml:space="preserve">En conséquence, nous déclinons toute responsabilité sur tout dommage </t>
  </si>
  <si>
    <t>matériel quel qu'il soit.</t>
  </si>
  <si>
    <t xml:space="preserve">Elle exclut également les dommages résultant de l'absence ou de </t>
  </si>
  <si>
    <t>l'insuffisance des garanties financières,légales ou conventionnelles</t>
  </si>
  <si>
    <t>légales ou conventionnelles que vous devez justifier.</t>
  </si>
  <si>
    <t xml:space="preserve">le CLIENT accepte expressément que l'assurance Bris de Machine soit à sa </t>
  </si>
  <si>
    <t>soit à sa charge exclusive et qu’il dispense la société TRANSIFER de</t>
  </si>
  <si>
    <t>contracter une assurance Bris de Machine</t>
  </si>
  <si>
    <t>Pendant toute la prestation assurée par la société TRANSIFER le client doit</t>
  </si>
  <si>
    <t xml:space="preserve">s'assurer que l'engin sera couvert au moyen de son assurance Bris de </t>
  </si>
  <si>
    <t>Machine ou le cas échéant au moyen d'une extension de garantie à</t>
  </si>
  <si>
    <t>contracter auprès de son assurance</t>
  </si>
  <si>
    <t xml:space="preserve">Il est convenu aux termes des présentes, qu’en acceptant la présente offre, </t>
  </si>
  <si>
    <t>Sous-total H.T</t>
  </si>
  <si>
    <t>Signature du Client: précédée de la mention "Bon pour accord"</t>
  </si>
  <si>
    <t>G. RADZIETA</t>
  </si>
  <si>
    <t>Responsable Métier</t>
  </si>
  <si>
    <r>
      <t xml:space="preserve">La réception de la fiche AMOR de l'engin </t>
    </r>
    <r>
      <rPr>
        <sz val="9"/>
        <rFont val="Calibri"/>
        <family val="2"/>
      </rPr>
      <t>(si nécessaire)</t>
    </r>
  </si>
  <si>
    <r>
      <rPr>
        <sz val="9"/>
        <rFont val="Calibri"/>
        <family val="2"/>
      </rPr>
      <t>SNCF Réseau ou du réseau concerné</t>
    </r>
  </si>
  <si>
    <t>La société dénommée TRANSIFER dont le siège est situé 15 Bd Jean Moulin 21800 CHEVIGNY St SAUVEUR</t>
  </si>
  <si>
    <t>Monsieur,
Suite à votre demande dont nous vous remercions, veuillez trouver notre offre de prix pour la réalisation de la prestation désignée, soit :</t>
  </si>
  <si>
    <t>15, Boulevard Jean Moulin - BP 46</t>
  </si>
  <si>
    <t>21806 CHEVIGNY ST SAUVEUR Cedex</t>
  </si>
  <si>
    <t>Sillons</t>
  </si>
  <si>
    <t>· Nos prix sont établis hors taxes,
· TVA en plus au taux de 20 %
· Règlement par virement à 30 jours fin de mois
Restant à votre disposition pour tous renseignements complémentaires,
Veuillez agréer, Monsieur, l’expression de nos sentiments distingués.</t>
  </si>
  <si>
    <t>Devis N°: GR/18/05</t>
  </si>
  <si>
    <t>Acheminement d'une locomotive type V211 n°99 87 918 2526-3 entre Villeneuve St Georges Poste K et Les Laumes Alésia le 18/10/2018</t>
  </si>
  <si>
    <t>33700 MERIGNAC</t>
  </si>
  <si>
    <t>22, Rue Marcel Issartier</t>
  </si>
  <si>
    <t>ETF Agence Sud-Ouest</t>
  </si>
  <si>
    <t>Prestation au sol</t>
  </si>
  <si>
    <t>Poste opérateur au sol (prise et manœuvre des installations du bloc échange de VSG Poste K)</t>
  </si>
  <si>
    <t>tarif  TRANSIFER</t>
  </si>
  <si>
    <t>client</t>
  </si>
  <si>
    <t>DVF acheminement</t>
  </si>
  <si>
    <t>DVF chantier</t>
  </si>
  <si>
    <t>poste conducteur RFN de jour</t>
  </si>
  <si>
    <t>poste conducteur RFN de nuit</t>
  </si>
  <si>
    <t>poste conducteur RFN de WE</t>
  </si>
  <si>
    <t>opérateur sol</t>
  </si>
  <si>
    <t>poste de jour</t>
  </si>
  <si>
    <t>poste de nuit</t>
  </si>
  <si>
    <t>poste de WE</t>
  </si>
  <si>
    <t>Forfait hébergement</t>
  </si>
  <si>
    <t>frais d'étude sillon</t>
  </si>
  <si>
    <t>sillon  inférieur à 700€</t>
  </si>
  <si>
    <t>sillon supérieur à 700€</t>
  </si>
  <si>
    <t>assurance</t>
  </si>
  <si>
    <t>Prix unitaire HT</t>
  </si>
  <si>
    <t>Quantité</t>
  </si>
  <si>
    <t>Chevigny St Sauveur, le</t>
  </si>
  <si>
    <t xml:space="preserve">A l'attention de </t>
  </si>
  <si>
    <t>Monsieur Christophe LAFORGE,</t>
  </si>
  <si>
    <t>Transifer</t>
  </si>
  <si>
    <t>Prestation pour:</t>
  </si>
  <si>
    <t xml:space="preserve">Devis N°: </t>
  </si>
  <si>
    <t>GR/18/05</t>
  </si>
  <si>
    <t>Commentaire :</t>
  </si>
  <si>
    <t>Prix sillon</t>
  </si>
  <si>
    <t>sillon</t>
  </si>
  <si>
    <t>Date</t>
  </si>
  <si>
    <t>Devis N°: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</si>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</sst>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€&quot;_-;\-* #,##0.00\ &quot;€&quot;_-;_-* &quot;-&quot;??\ &quot;€&quot;_-;_-@_-"/>
    <numFmt numFmtId="165" formatCode="[$-F800]dddd\,\ mmmm\ dd\,\ yyyy"/>
    <numFmt numFmtId="166" formatCode="#,##0.00\ &quot;€&quot;"/>
  </numFmts>
  <fonts count="13" x14ac:knownFonts="1">
    <font>
      <sz val="11"/>
      <color theme="1"/>
      <name val="Calibri"/>
      <family val="2"/>
      <scheme val="minor"/>
    </font>
    <font>
      <sz val="9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F5640B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37">
    <xf numFmtId="0" fontId="0" fillId="0" borderId="0" xfId="0"/>
    <xf numFmtId="0" fontId="4" fillId="0" borderId="0" xfId="0" applyFont="1"/>
    <xf numFmtId="0" fontId="4" fillId="0" borderId="1" xfId="0" applyFont="1" applyBorder="1"/>
    <xf numFmtId="0" fontId="4" fillId="0" borderId="2" xfId="0" applyFont="1" applyBorder="1"/>
    <xf numFmtId="0" fontId="4" fillId="0" borderId="3" xfId="0" applyFont="1" applyBorder="1"/>
    <xf numFmtId="0" fontId="4" fillId="0" borderId="0" xfId="0" applyFont="1" applyBorder="1"/>
    <xf numFmtId="9" fontId="4" fillId="0" borderId="4" xfId="0" applyNumberFormat="1" applyFont="1" applyBorder="1"/>
    <xf numFmtId="0" fontId="4" fillId="0" borderId="5" xfId="0" applyFont="1" applyFill="1" applyBorder="1"/>
    <xf numFmtId="0" fontId="4" fillId="0" borderId="6" xfId="0" applyFont="1" applyFill="1" applyBorder="1"/>
    <xf numFmtId="0" fontId="4" fillId="0" borderId="7" xfId="0" applyFont="1" applyFill="1" applyBorder="1"/>
    <xf numFmtId="0" fontId="4" fillId="2" borderId="8" xfId="0" applyFont="1" applyFill="1" applyBorder="1"/>
    <xf numFmtId="0" fontId="4" fillId="2" borderId="0" xfId="0" applyFont="1" applyFill="1" applyBorder="1"/>
    <xf numFmtId="0" fontId="4" fillId="2" borderId="9" xfId="0" applyFont="1" applyFill="1" applyBorder="1"/>
    <xf numFmtId="0" fontId="4" fillId="2" borderId="2" xfId="0" applyFont="1" applyFill="1" applyBorder="1"/>
    <xf numFmtId="0" fontId="4" fillId="2" borderId="3" xfId="0" applyFont="1" applyFill="1" applyBorder="1"/>
    <xf numFmtId="0" fontId="4" fillId="2" borderId="10" xfId="0" applyFont="1" applyFill="1" applyBorder="1"/>
    <xf numFmtId="0" fontId="3" fillId="0" borderId="0" xfId="0" applyFont="1"/>
    <xf numFmtId="0" fontId="5" fillId="0" borderId="0" xfId="0" applyFont="1"/>
    <xf numFmtId="9" fontId="4" fillId="0" borderId="3" xfId="0" applyNumberFormat="1" applyFont="1" applyBorder="1"/>
    <xf numFmtId="0" fontId="4" fillId="3" borderId="4" xfId="0" applyFont="1" applyFill="1" applyBorder="1"/>
    <xf numFmtId="0" fontId="4" fillId="3" borderId="11" xfId="0" applyFont="1" applyFill="1" applyBorder="1"/>
    <xf numFmtId="0" fontId="4" fillId="0" borderId="8" xfId="0" applyFont="1" applyBorder="1"/>
    <xf numFmtId="0" fontId="4" fillId="0" borderId="4" xfId="0" applyFont="1" applyBorder="1"/>
    <xf numFmtId="164" fontId="4" fillId="0" borderId="6" xfId="1" applyFont="1" applyBorder="1"/>
    <xf numFmtId="164" fontId="2" fillId="0" borderId="0" xfId="1" applyFont="1"/>
    <xf numFmtId="164" fontId="4" fillId="0" borderId="0" xfId="1" applyFont="1"/>
    <xf numFmtId="164" fontId="4" fillId="3" borderId="12" xfId="1" applyFont="1" applyFill="1" applyBorder="1"/>
    <xf numFmtId="164" fontId="4" fillId="0" borderId="5" xfId="1" applyFont="1" applyBorder="1"/>
    <xf numFmtId="164" fontId="4" fillId="0" borderId="7" xfId="1" applyFont="1" applyBorder="1"/>
    <xf numFmtId="164" fontId="4" fillId="0" borderId="13" xfId="1" applyFont="1" applyBorder="1"/>
    <xf numFmtId="164" fontId="4" fillId="0" borderId="4" xfId="1" applyFont="1" applyBorder="1"/>
    <xf numFmtId="164" fontId="4" fillId="3" borderId="4" xfId="1" applyFont="1" applyFill="1" applyBorder="1"/>
    <xf numFmtId="0" fontId="4" fillId="3" borderId="4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6" fillId="0" borderId="0" xfId="0" applyFont="1" applyBorder="1" applyAlignment="1">
      <alignment vertical="center" wrapText="1"/>
    </xf>
    <xf numFmtId="0" fontId="7" fillId="0" borderId="0" xfId="0" applyFont="1"/>
    <xf numFmtId="0" fontId="6" fillId="0" borderId="0" xfId="0" applyFont="1"/>
    <xf numFmtId="164" fontId="6" fillId="0" borderId="0" xfId="1" applyFont="1"/>
    <xf numFmtId="0" fontId="8" fillId="0" borderId="0" xfId="0" applyFont="1"/>
    <xf numFmtId="0" fontId="4" fillId="0" borderId="0" xfId="0" applyNumberFormat="1" applyFont="1"/>
    <xf numFmtId="0" fontId="9" fillId="0" borderId="0" xfId="0" applyFont="1"/>
    <xf numFmtId="0" fontId="10" fillId="0" borderId="0" xfId="0" applyFont="1"/>
    <xf numFmtId="164" fontId="10" fillId="0" borderId="0" xfId="1" applyFont="1"/>
    <xf numFmtId="0" fontId="4" fillId="4" borderId="1" xfId="0" applyFont="1" applyFill="1" applyBorder="1"/>
    <xf numFmtId="0" fontId="4" fillId="4" borderId="14" xfId="0" applyFont="1" applyFill="1" applyBorder="1"/>
    <xf numFmtId="0" fontId="4" fillId="4" borderId="13" xfId="0" applyFont="1" applyFill="1" applyBorder="1"/>
    <xf numFmtId="164" fontId="6" fillId="0" borderId="4" xfId="1" applyFont="1" applyBorder="1"/>
    <xf numFmtId="0" fontId="11" fillId="0" borderId="0" xfId="0" applyFont="1"/>
    <xf numFmtId="0" fontId="4" fillId="4" borderId="15" xfId="0" applyFont="1" applyFill="1" applyBorder="1"/>
    <xf numFmtId="0" fontId="4" fillId="4" borderId="16" xfId="0" applyFont="1" applyFill="1" applyBorder="1"/>
    <xf numFmtId="0" fontId="4" fillId="4" borderId="11" xfId="0" applyFont="1" applyFill="1" applyBorder="1"/>
    <xf numFmtId="0" fontId="4" fillId="3" borderId="11" xfId="0" applyFont="1" applyFill="1" applyBorder="1" applyAlignment="1">
      <alignment wrapText="1"/>
    </xf>
    <xf numFmtId="0" fontId="3" fillId="5" borderId="15" xfId="0" applyFont="1" applyFill="1" applyBorder="1"/>
    <xf numFmtId="0" fontId="3" fillId="5" borderId="1" xfId="0" applyFont="1" applyFill="1" applyBorder="1"/>
    <xf numFmtId="0" fontId="0" fillId="5" borderId="16" xfId="0" applyFill="1" applyBorder="1"/>
    <xf numFmtId="0" fontId="3" fillId="5" borderId="2" xfId="0" applyFont="1" applyFill="1" applyBorder="1"/>
    <xf numFmtId="0" fontId="3" fillId="5" borderId="3" xfId="0" applyFont="1" applyFill="1" applyBorder="1"/>
    <xf numFmtId="0" fontId="0" fillId="5" borderId="10" xfId="0" applyFill="1" applyBorder="1"/>
    <xf numFmtId="0" fontId="3" fillId="0" borderId="2" xfId="0" applyFont="1" applyBorder="1"/>
    <xf numFmtId="0" fontId="3" fillId="0" borderId="7" xfId="0" applyFont="1" applyBorder="1"/>
    <xf numFmtId="0" fontId="3" fillId="0" borderId="4" xfId="0" applyFont="1" applyBorder="1"/>
    <xf numFmtId="0" fontId="0" fillId="5" borderId="5" xfId="0" applyFill="1" applyBorder="1"/>
    <xf numFmtId="0" fontId="0" fillId="5" borderId="9" xfId="0" applyFill="1" applyBorder="1"/>
    <xf numFmtId="0" fontId="0" fillId="5" borderId="6" xfId="0" applyFill="1" applyBorder="1"/>
    <xf numFmtId="0" fontId="0" fillId="0" borderId="8" xfId="0" applyBorder="1"/>
    <xf numFmtId="0" fontId="0" fillId="0" borderId="6" xfId="0" applyBorder="1"/>
    <xf numFmtId="0" fontId="0" fillId="0" borderId="9" xfId="0" applyBorder="1"/>
    <xf numFmtId="0" fontId="0" fillId="0" borderId="2" xfId="0" applyBorder="1"/>
    <xf numFmtId="0" fontId="0" fillId="0" borderId="7" xfId="0" applyBorder="1"/>
    <xf numFmtId="0" fontId="0" fillId="0" borderId="10" xfId="0" applyBorder="1"/>
    <xf numFmtId="0" fontId="3" fillId="5" borderId="8" xfId="0" applyFont="1" applyFill="1" applyBorder="1"/>
    <xf numFmtId="9" fontId="0" fillId="5" borderId="6" xfId="0" applyNumberFormat="1" applyFill="1" applyBorder="1"/>
    <xf numFmtId="9" fontId="0" fillId="5" borderId="9" xfId="0" applyNumberFormat="1" applyFill="1" applyBorder="1"/>
    <xf numFmtId="0" fontId="0" fillId="5" borderId="5" xfId="0" applyFill="1" applyBorder="1" applyAlignment="1">
      <alignment horizontal="right" vertical="center"/>
    </xf>
    <xf numFmtId="0" fontId="0" fillId="5" borderId="9" xfId="0" applyFill="1" applyBorder="1" applyAlignment="1">
      <alignment horizontal="right" vertical="center"/>
    </xf>
    <xf numFmtId="0" fontId="0" fillId="5" borderId="0" xfId="0" applyFill="1" applyBorder="1"/>
    <xf numFmtId="0" fontId="0" fillId="5" borderId="0" xfId="0" applyFill="1" applyBorder="1" applyAlignment="1">
      <alignment horizontal="right" vertical="center"/>
    </xf>
    <xf numFmtId="0" fontId="0" fillId="0" borderId="3" xfId="0" applyBorder="1"/>
    <xf numFmtId="0" fontId="0" fillId="5" borderId="1" xfId="0" applyFill="1" applyBorder="1"/>
    <xf numFmtId="0" fontId="6" fillId="0" borderId="0" xfId="0" applyFont="1" applyBorder="1" applyAlignment="1">
      <alignment vertical="center"/>
    </xf>
    <xf numFmtId="164" fontId="4" fillId="3" borderId="13" xfId="1" applyFont="1" applyFill="1" applyBorder="1"/>
    <xf numFmtId="0" fontId="4" fillId="0" borderId="3" xfId="0" applyFont="1" applyFill="1" applyBorder="1"/>
    <xf numFmtId="0" fontId="4" fillId="3" borderId="11" xfId="0" applyFont="1" applyFill="1" applyBorder="1" applyAlignment="1">
      <alignment vertical="center" wrapText="1"/>
    </xf>
    <xf numFmtId="0" fontId="0" fillId="6" borderId="0" xfId="0" applyFont="1" applyFill="1" applyAlignment="1">
      <alignment horizontal="left"/>
    </xf>
    <xf numFmtId="0" fontId="4" fillId="3" borderId="4" xfId="0" applyFont="1" applyFill="1" applyBorder="1" applyAlignment="1">
      <alignment vertical="center"/>
    </xf>
    <xf numFmtId="164" fontId="4" fillId="3" borderId="4" xfId="1" applyFont="1" applyFill="1" applyBorder="1" applyAlignment="1">
      <alignment vertical="center"/>
    </xf>
    <xf numFmtId="164" fontId="4" fillId="3" borderId="12" xfId="1" applyFont="1" applyFill="1" applyBorder="1" applyAlignment="1">
      <alignment vertical="center"/>
    </xf>
    <xf numFmtId="0" fontId="4" fillId="3" borderId="14" xfId="0" applyFont="1" applyFill="1" applyBorder="1" applyAlignment="1">
      <alignment vertical="center"/>
    </xf>
    <xf numFmtId="164" fontId="4" fillId="3" borderId="13" xfId="1" applyFont="1" applyFill="1" applyBorder="1" applyAlignment="1">
      <alignment vertical="center"/>
    </xf>
    <xf numFmtId="0" fontId="0" fillId="5" borderId="4" xfId="0" applyFill="1" applyBorder="1"/>
    <xf numFmtId="166" fontId="0" fillId="0" borderId="6" xfId="0" applyNumberFormat="1" applyBorder="1"/>
    <xf numFmtId="166" fontId="0" fillId="0" borderId="9" xfId="0" applyNumberFormat="1" applyBorder="1"/>
    <xf numFmtId="166" fontId="0" fillId="5" borderId="5" xfId="0" applyNumberFormat="1" applyFill="1" applyBorder="1"/>
    <xf numFmtId="166" fontId="0" fillId="5" borderId="16" xfId="0" applyNumberFormat="1" applyFill="1" applyBorder="1"/>
    <xf numFmtId="166" fontId="0" fillId="0" borderId="4" xfId="0" applyNumberFormat="1" applyBorder="1"/>
    <xf numFmtId="166" fontId="0" fillId="5" borderId="4" xfId="0" applyNumberFormat="1" applyFill="1" applyBorder="1"/>
    <xf numFmtId="0" fontId="4" fillId="3" borderId="8" xfId="0" applyFont="1" applyFill="1" applyBorder="1"/>
    <xf numFmtId="0" fontId="4" fillId="3" borderId="5" xfId="0" applyFont="1" applyFill="1" applyBorder="1" applyAlignment="1">
      <alignment horizontal="center" vertical="center"/>
    </xf>
    <xf numFmtId="0" fontId="4" fillId="3" borderId="0" xfId="0" applyFont="1" applyFill="1" applyBorder="1"/>
    <xf numFmtId="164" fontId="4" fillId="3" borderId="5" xfId="1" applyFont="1" applyFill="1" applyBorder="1"/>
    <xf numFmtId="164" fontId="4" fillId="3" borderId="9" xfId="1" applyFont="1" applyFill="1" applyBorder="1"/>
    <xf numFmtId="0" fontId="4" fillId="3" borderId="2" xfId="0" applyFont="1" applyFill="1" applyBorder="1"/>
    <xf numFmtId="0" fontId="4" fillId="3" borderId="7" xfId="0" applyFont="1" applyFill="1" applyBorder="1" applyAlignment="1">
      <alignment horizontal="center" vertical="center"/>
    </xf>
    <xf numFmtId="0" fontId="4" fillId="3" borderId="3" xfId="0" applyFont="1" applyFill="1" applyBorder="1"/>
    <xf numFmtId="164" fontId="4" fillId="3" borderId="7" xfId="1" applyFont="1" applyFill="1" applyBorder="1"/>
    <xf numFmtId="164" fontId="4" fillId="3" borderId="10" xfId="1" applyFont="1" applyFill="1" applyBorder="1"/>
    <xf numFmtId="0" fontId="4" fillId="3" borderId="15" xfId="0" applyFont="1" applyFill="1" applyBorder="1"/>
    <xf numFmtId="0" fontId="4" fillId="3" borderId="16" xfId="0" applyFont="1" applyFill="1" applyBorder="1"/>
    <xf numFmtId="0" fontId="4" fillId="3" borderId="1" xfId="0" applyFont="1" applyFill="1" applyBorder="1"/>
    <xf numFmtId="0" fontId="4" fillId="3" borderId="7" xfId="0" applyFont="1" applyFill="1" applyBorder="1"/>
    <xf numFmtId="0" fontId="4" fillId="3" borderId="6" xfId="0" applyFont="1" applyFill="1" applyBorder="1" applyAlignment="1">
      <alignment horizontal="center" vertical="center"/>
    </xf>
    <xf numFmtId="164" fontId="4" fillId="3" borderId="6" xfId="1" applyFont="1" applyFill="1" applyBorder="1"/>
    <xf numFmtId="9" fontId="4" fillId="3" borderId="3" xfId="0" applyNumberFormat="1" applyFont="1" applyFill="1" applyBorder="1"/>
    <xf numFmtId="0" fontId="4" fillId="3" borderId="0" xfId="0" applyFont="1" applyFill="1"/>
    <xf numFmtId="0" fontId="0" fillId="3" borderId="0" xfId="0" applyFill="1"/>
    <xf numFmtId="0" fontId="6" fillId="3" borderId="0" xfId="0" applyFont="1" applyFill="1" applyBorder="1" applyAlignment="1">
      <alignment vertical="center" wrapText="1"/>
    </xf>
    <xf numFmtId="0" fontId="7" fillId="3" borderId="0" xfId="0" applyFont="1" applyFill="1"/>
    <xf numFmtId="0" fontId="6" fillId="3" borderId="0" xfId="0" applyFont="1" applyFill="1" applyBorder="1" applyAlignment="1">
      <alignment vertical="center"/>
    </xf>
    <xf numFmtId="164" fontId="4" fillId="3" borderId="0" xfId="1" applyFont="1" applyFill="1"/>
    <xf numFmtId="164" fontId="2" fillId="3" borderId="0" xfId="1" applyFont="1" applyFill="1"/>
    <xf numFmtId="9" fontId="4" fillId="3" borderId="4" xfId="0" applyNumberFormat="1" applyFont="1" applyFill="1" applyBorder="1"/>
    <xf numFmtId="0" fontId="4" fillId="3" borderId="9" xfId="0" applyFont="1" applyFill="1" applyBorder="1"/>
    <xf numFmtId="0" fontId="4" fillId="3" borderId="10" xfId="0" applyFont="1" applyFill="1" applyBorder="1"/>
    <xf numFmtId="164" fontId="6" fillId="3" borderId="4" xfId="1" applyFont="1" applyFill="1" applyBorder="1"/>
    <xf numFmtId="0" fontId="5" fillId="3" borderId="0" xfId="0" applyFont="1" applyFill="1"/>
    <xf numFmtId="0" fontId="6" fillId="3" borderId="0" xfId="0" applyFont="1" applyFill="1"/>
    <xf numFmtId="0" fontId="11" fillId="3" borderId="0" xfId="0" applyFont="1" applyFill="1"/>
    <xf numFmtId="164" fontId="6" fillId="3" borderId="0" xfId="1" applyFont="1" applyFill="1"/>
    <xf numFmtId="0" fontId="8" fillId="3" borderId="0" xfId="0" applyFont="1" applyFill="1"/>
    <xf numFmtId="0" fontId="9" fillId="3" borderId="0" xfId="0" applyFont="1" applyFill="1"/>
    <xf numFmtId="164" fontId="10" fillId="3" borderId="0" xfId="1" applyFont="1" applyFill="1"/>
    <xf numFmtId="0" fontId="10" fillId="3" borderId="0" xfId="0" applyFont="1" applyFill="1"/>
    <xf numFmtId="0" fontId="4" fillId="3" borderId="0" xfId="0" applyNumberFormat="1" applyFont="1" applyFill="1"/>
    <xf numFmtId="164" fontId="0" fillId="3" borderId="0" xfId="1" applyFont="1" applyFill="1"/>
    <xf numFmtId="0" fontId="0" fillId="7" borderId="0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7" borderId="9" xfId="0" applyFill="1" applyBorder="1" applyProtection="1">
      <protection locked="0"/>
    </xf>
    <xf numFmtId="0" fontId="0" fillId="0" borderId="9" xfId="0" applyBorder="1" applyProtection="1">
      <protection locked="0"/>
    </xf>
    <xf numFmtId="0" fontId="0" fillId="7" borderId="6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0" borderId="10" xfId="0" applyBorder="1" applyProtection="1">
      <protection locked="0"/>
    </xf>
    <xf numFmtId="0" fontId="0" fillId="7" borderId="1" xfId="0" applyFill="1" applyBorder="1" applyProtection="1">
      <protection locked="0"/>
    </xf>
    <xf numFmtId="0" fontId="0" fillId="7" borderId="16" xfId="0" applyFill="1" applyBorder="1" applyProtection="1">
      <protection locked="0"/>
    </xf>
    <xf numFmtId="0" fontId="0" fillId="7" borderId="4" xfId="0" applyFill="1" applyBorder="1" applyProtection="1">
      <protection locked="0"/>
    </xf>
    <xf numFmtId="166" fontId="0" fillId="7" borderId="13" xfId="0" applyNumberFormat="1" applyFill="1" applyBorder="1" applyProtection="1">
      <protection locked="0"/>
    </xf>
    <xf numFmtId="0" fontId="3" fillId="3" borderId="0" xfId="0" applyFont="1" applyFill="1"/>
    <xf numFmtId="0" fontId="4" fillId="4" borderId="14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0" fillId="3" borderId="0" xfId="0" applyFill="1" applyBorder="1" applyAlignment="1">
      <alignment vertical="center" wrapText="1"/>
    </xf>
    <xf numFmtId="9" fontId="0" fillId="3" borderId="13" xfId="0" applyNumberFormat="1" applyFill="1" applyBorder="1"/>
    <xf numFmtId="166" fontId="4" fillId="3" borderId="4" xfId="0" applyNumberFormat="1" applyFont="1" applyFill="1" applyBorder="1"/>
    <xf numFmtId="166" fontId="0" fillId="3" borderId="0" xfId="0" applyNumberFormat="1" applyFill="1" applyBorder="1" applyAlignment="1">
      <alignment vertical="center" wrapText="1"/>
    </xf>
    <xf numFmtId="0" fontId="0" fillId="3" borderId="21" xfId="0" applyFill="1" applyBorder="1" applyAlignment="1">
      <alignment vertical="center" wrapText="1"/>
    </xf>
    <xf numFmtId="166" fontId="0" fillId="3" borderId="21" xfId="0" applyNumberFormat="1" applyFill="1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166" fontId="0" fillId="3" borderId="1" xfId="0" applyNumberFormat="1" applyFill="1" applyBorder="1" applyAlignment="1">
      <alignment vertical="center" wrapText="1"/>
    </xf>
    <xf numFmtId="166" fontId="0" fillId="3" borderId="16" xfId="0" applyNumberFormat="1" applyFill="1" applyBorder="1" applyAlignment="1">
      <alignment vertical="center" wrapText="1"/>
    </xf>
    <xf numFmtId="166" fontId="0" fillId="3" borderId="25" xfId="0" applyNumberFormat="1" applyFill="1" applyBorder="1" applyAlignment="1">
      <alignment vertical="center" wrapText="1"/>
    </xf>
    <xf numFmtId="166" fontId="0" fillId="3" borderId="9" xfId="0" applyNumberFormat="1" applyFill="1" applyBorder="1" applyAlignment="1">
      <alignment vertical="center" wrapText="1"/>
    </xf>
    <xf numFmtId="164" fontId="4" fillId="3" borderId="16" xfId="1" applyFont="1" applyFill="1" applyBorder="1"/>
    <xf numFmtId="166" fontId="4" fillId="3" borderId="7" xfId="0" applyNumberFormat="1" applyFont="1" applyFill="1" applyBorder="1"/>
    <xf numFmtId="0" fontId="0" fillId="3" borderId="1" xfId="0" applyFill="1" applyBorder="1"/>
    <xf numFmtId="0" fontId="0" fillId="3" borderId="3" xfId="0" applyFill="1" applyBorder="1"/>
    <xf numFmtId="0" fontId="3" fillId="0" borderId="11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5" borderId="15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3" borderId="14" xfId="0" applyFont="1" applyFill="1" applyBorder="1" applyAlignment="1">
      <alignment horizontal="left" vertical="center" wrapText="1"/>
    </xf>
    <xf numFmtId="0" fontId="4" fillId="3" borderId="13" xfId="0" applyFont="1" applyFill="1" applyBorder="1" applyAlignment="1">
      <alignment horizontal="left" vertical="center" wrapText="1"/>
    </xf>
    <xf numFmtId="0" fontId="4" fillId="3" borderId="11" xfId="0" applyFont="1" applyFill="1" applyBorder="1" applyAlignment="1">
      <alignment horizontal="left" vertical="center"/>
    </xf>
    <xf numFmtId="0" fontId="4" fillId="3" borderId="13" xfId="0" applyFont="1" applyFill="1" applyBorder="1" applyAlignment="1">
      <alignment horizontal="left" vertical="center"/>
    </xf>
    <xf numFmtId="0" fontId="4" fillId="3" borderId="11" xfId="0" applyFont="1" applyFill="1" applyBorder="1" applyAlignment="1">
      <alignment horizontal="left" wrapText="1"/>
    </xf>
    <xf numFmtId="0" fontId="4" fillId="3" borderId="13" xfId="0" applyFont="1" applyFill="1" applyBorder="1" applyAlignment="1">
      <alignment horizontal="left" wrapText="1"/>
    </xf>
    <xf numFmtId="0" fontId="4" fillId="4" borderId="11" xfId="0" applyFont="1" applyFill="1" applyBorder="1" applyAlignment="1">
      <alignment horizontal="left"/>
    </xf>
    <xf numFmtId="0" fontId="4" fillId="4" borderId="14" xfId="0" applyFont="1" applyFill="1" applyBorder="1" applyAlignment="1">
      <alignment horizontal="left"/>
    </xf>
    <xf numFmtId="0" fontId="4" fillId="4" borderId="13" xfId="0" applyFont="1" applyFill="1" applyBorder="1" applyAlignment="1">
      <alignment horizontal="left"/>
    </xf>
    <xf numFmtId="0" fontId="4" fillId="3" borderId="15" xfId="0" applyFont="1" applyFill="1" applyBorder="1" applyAlignment="1">
      <alignment horizontal="left"/>
    </xf>
    <xf numFmtId="0" fontId="4" fillId="3" borderId="16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/>
    </xf>
    <xf numFmtId="0" fontId="4" fillId="3" borderId="10" xfId="0" applyFont="1" applyFill="1" applyBorder="1" applyAlignment="1">
      <alignment horizontal="left"/>
    </xf>
    <xf numFmtId="165" fontId="0" fillId="3" borderId="0" xfId="0" applyNumberFormat="1" applyFont="1" applyFill="1" applyAlignment="1">
      <alignment horizontal="left"/>
    </xf>
    <xf numFmtId="0" fontId="4" fillId="3" borderId="0" xfId="0" applyFont="1" applyFill="1" applyAlignment="1">
      <alignment horizontal="left" wrapText="1"/>
    </xf>
    <xf numFmtId="0" fontId="12" fillId="3" borderId="8" xfId="0" applyFont="1" applyFill="1" applyBorder="1" applyAlignment="1">
      <alignment horizontal="left" vertical="center" wrapText="1"/>
    </xf>
    <xf numFmtId="0" fontId="12" fillId="3" borderId="0" xfId="0" applyFont="1" applyFill="1" applyBorder="1" applyAlignment="1">
      <alignment horizontal="left" vertical="center" wrapText="1"/>
    </xf>
    <xf numFmtId="0" fontId="0" fillId="3" borderId="0" xfId="0" applyFill="1" applyBorder="1" applyAlignment="1">
      <alignment horizontal="left" vertical="center" wrapText="1"/>
    </xf>
    <xf numFmtId="0" fontId="0" fillId="3" borderId="9" xfId="0" applyFill="1" applyBorder="1" applyAlignment="1">
      <alignment horizontal="left" vertical="center" wrapText="1"/>
    </xf>
    <xf numFmtId="0" fontId="0" fillId="3" borderId="2" xfId="0" applyFill="1" applyBorder="1" applyAlignment="1">
      <alignment horizontal="left" vertical="center" wrapText="1"/>
    </xf>
    <xf numFmtId="0" fontId="0" fillId="3" borderId="3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165" fontId="6" fillId="6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left"/>
    </xf>
    <xf numFmtId="0" fontId="4" fillId="3" borderId="8" xfId="0" applyFont="1" applyFill="1" applyBorder="1" applyAlignment="1">
      <alignment horizontal="left"/>
    </xf>
    <xf numFmtId="0" fontId="4" fillId="3" borderId="0" xfId="0" applyFont="1" applyFill="1" applyBorder="1" applyAlignment="1">
      <alignment horizontal="left"/>
    </xf>
    <xf numFmtId="0" fontId="4" fillId="3" borderId="9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left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left"/>
    </xf>
    <xf numFmtId="0" fontId="4" fillId="3" borderId="14" xfId="0" applyFont="1" applyFill="1" applyBorder="1" applyAlignment="1">
      <alignment horizontal="left"/>
    </xf>
    <xf numFmtId="0" fontId="4" fillId="3" borderId="0" xfId="0" applyFont="1" applyFill="1" applyAlignment="1">
      <alignment horizontal="left"/>
    </xf>
    <xf numFmtId="0" fontId="12" fillId="3" borderId="22" xfId="0" applyFont="1" applyFill="1" applyBorder="1" applyAlignment="1">
      <alignment horizontal="left" vertical="center" wrapText="1"/>
    </xf>
    <xf numFmtId="0" fontId="12" fillId="3" borderId="18" xfId="0" applyFont="1" applyFill="1" applyBorder="1" applyAlignment="1">
      <alignment horizontal="left" vertical="center" wrapText="1"/>
    </xf>
    <xf numFmtId="0" fontId="0" fillId="3" borderId="18" xfId="0" applyFill="1" applyBorder="1" applyAlignment="1">
      <alignment horizontal="left" vertical="center" wrapText="1"/>
    </xf>
    <xf numFmtId="0" fontId="0" fillId="3" borderId="17" xfId="0" applyFill="1" applyBorder="1" applyAlignment="1">
      <alignment horizontal="left" vertical="center" wrapText="1"/>
    </xf>
    <xf numFmtId="0" fontId="12" fillId="3" borderId="2" xfId="0" applyFont="1" applyFill="1" applyBorder="1" applyAlignment="1">
      <alignment horizontal="left" vertical="center" wrapText="1"/>
    </xf>
    <xf numFmtId="0" fontId="12" fillId="3" borderId="3" xfId="0" applyFont="1" applyFill="1" applyBorder="1" applyAlignment="1">
      <alignment horizontal="left" vertical="center" wrapText="1"/>
    </xf>
    <xf numFmtId="0" fontId="4" fillId="4" borderId="15" xfId="0" applyFont="1" applyFill="1" applyBorder="1" applyAlignment="1">
      <alignment horizontal="left"/>
    </xf>
    <xf numFmtId="0" fontId="4" fillId="4" borderId="1" xfId="0" applyFont="1" applyFill="1" applyBorder="1" applyAlignment="1">
      <alignment horizontal="left"/>
    </xf>
    <xf numFmtId="0" fontId="4" fillId="4" borderId="16" xfId="0" applyFont="1" applyFill="1" applyBorder="1" applyAlignment="1">
      <alignment horizontal="left"/>
    </xf>
    <xf numFmtId="0" fontId="0" fillId="3" borderId="23" xfId="0" applyFill="1" applyBorder="1" applyAlignment="1">
      <alignment horizontal="left" vertical="center" wrapText="1"/>
    </xf>
    <xf numFmtId="0" fontId="0" fillId="3" borderId="19" xfId="0" applyFill="1" applyBorder="1" applyAlignment="1">
      <alignment horizontal="left" vertical="center" wrapText="1"/>
    </xf>
    <xf numFmtId="0" fontId="0" fillId="3" borderId="20" xfId="0" applyFill="1" applyBorder="1" applyAlignment="1">
      <alignment horizontal="left" vertical="center" wrapText="1"/>
    </xf>
    <xf numFmtId="0" fontId="4" fillId="4" borderId="8" xfId="0" applyFont="1" applyFill="1" applyBorder="1" applyAlignment="1">
      <alignment horizontal="left"/>
    </xf>
    <xf numFmtId="0" fontId="4" fillId="4" borderId="0" xfId="0" applyFont="1" applyFill="1" applyBorder="1" applyAlignment="1">
      <alignment horizontal="left"/>
    </xf>
    <xf numFmtId="0" fontId="4" fillId="4" borderId="9" xfId="0" applyFont="1" applyFill="1" applyBorder="1" applyAlignment="1">
      <alignment horizontal="left"/>
    </xf>
    <xf numFmtId="0" fontId="0" fillId="3" borderId="0" xfId="0" applyFont="1" applyFill="1" applyAlignment="1">
      <alignment horizontal="left"/>
    </xf>
    <xf numFmtId="0" fontId="12" fillId="3" borderId="15" xfId="0" applyFont="1" applyFill="1" applyBorder="1" applyAlignment="1">
      <alignment horizontal="left" vertical="center" wrapText="1"/>
    </xf>
    <xf numFmtId="0" fontId="12" fillId="3" borderId="1" xfId="0" applyFont="1" applyFill="1" applyBorder="1" applyAlignment="1">
      <alignment horizontal="left" vertical="center" wrapText="1"/>
    </xf>
    <xf numFmtId="0" fontId="12" fillId="3" borderId="24" xfId="0" applyFont="1" applyFill="1" applyBorder="1" applyAlignment="1">
      <alignment horizontal="left" vertical="center" wrapText="1"/>
    </xf>
    <xf numFmtId="0" fontId="12" fillId="3" borderId="2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left"/>
    </xf>
    <xf numFmtId="165" fontId="0" fillId="0" borderId="0" xfId="0" applyNumberFormat="1" applyFont="1" applyAlignment="1">
      <alignment horizontal="left"/>
    </xf>
    <xf numFmtId="0" fontId="4" fillId="0" borderId="0" xfId="0" applyFont="1" applyAlignment="1">
      <alignment horizontal="left" wrapText="1"/>
    </xf>
    <xf numFmtId="0" fontId="0" fillId="0" borderId="1" xfId="0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4969</xdr:colOff>
      <xdr:row>71</xdr:row>
      <xdr:rowOff>113155</xdr:rowOff>
    </xdr:from>
    <xdr:to>
      <xdr:col>0</xdr:col>
      <xdr:colOff>247236</xdr:colOff>
      <xdr:row>72</xdr:row>
      <xdr:rowOff>120885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89C2BC55-B846-47C6-9BE1-CB0ED2FFC428}"/>
            </a:ext>
          </a:extLst>
        </xdr:cNvPr>
        <xdr:cNvSpPr/>
      </xdr:nvSpPr>
      <xdr:spPr>
        <a:xfrm>
          <a:off x="4969" y="13926137"/>
          <a:ext cx="215348" cy="160130"/>
        </a:xfrm>
        <a:prstGeom prst="rect">
          <a:avLst/>
        </a:prstGeom>
        <a:solidFill>
          <a:srgbClr val="F5640B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/>
            <a:t>X</a:t>
          </a:r>
        </a:p>
      </xdr:txBody>
    </xdr:sp>
    <xdr:clientData/>
  </xdr:twoCellAnchor>
  <xdr:twoCellAnchor>
    <xdr:from>
      <xdr:col>0</xdr:col>
      <xdr:colOff>0</xdr:colOff>
      <xdr:row>78</xdr:row>
      <xdr:rowOff>89624</xdr:rowOff>
    </xdr:from>
    <xdr:to>
      <xdr:col>0</xdr:col>
      <xdr:colOff>257000</xdr:colOff>
      <xdr:row>79</xdr:row>
      <xdr:rowOff>89624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7B6B90B5-2822-4731-8496-868CCA0D90CF}"/>
            </a:ext>
          </a:extLst>
        </xdr:cNvPr>
        <xdr:cNvSpPr/>
      </xdr:nvSpPr>
      <xdr:spPr>
        <a:xfrm>
          <a:off x="0" y="14316164"/>
          <a:ext cx="231300" cy="152400"/>
        </a:xfrm>
        <a:prstGeom prst="rect">
          <a:avLst/>
        </a:prstGeom>
        <a:solidFill>
          <a:srgbClr val="F5640B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85</xdr:row>
      <xdr:rowOff>61445</xdr:rowOff>
    </xdr:from>
    <xdr:to>
      <xdr:col>0</xdr:col>
      <xdr:colOff>248983</xdr:colOff>
      <xdr:row>86</xdr:row>
      <xdr:rowOff>61445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9DB01ACF-3487-485D-999D-A923433EF16C}"/>
            </a:ext>
          </a:extLst>
        </xdr:cNvPr>
        <xdr:cNvSpPr/>
      </xdr:nvSpPr>
      <xdr:spPr>
        <a:xfrm>
          <a:off x="0" y="16008027"/>
          <a:ext cx="222774" cy="152400"/>
        </a:xfrm>
        <a:prstGeom prst="rect">
          <a:avLst/>
        </a:prstGeom>
        <a:solidFill>
          <a:srgbClr val="F5640B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0</xdr:col>
      <xdr:colOff>162117</xdr:colOff>
      <xdr:row>50</xdr:row>
      <xdr:rowOff>83489</xdr:rowOff>
    </xdr:from>
    <xdr:to>
      <xdr:col>7</xdr:col>
      <xdr:colOff>23520</xdr:colOff>
      <xdr:row>53</xdr:row>
      <xdr:rowOff>180157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8734E7E-F85C-4100-8AF1-F1419E005810}"/>
            </a:ext>
          </a:extLst>
        </xdr:cNvPr>
        <xdr:cNvSpPr txBox="1"/>
      </xdr:nvSpPr>
      <xdr:spPr>
        <a:xfrm>
          <a:off x="149417" y="10484789"/>
          <a:ext cx="6945465" cy="63245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ct val="107000"/>
            </a:lnSpc>
            <a:spcAft>
              <a:spcPts val="0"/>
            </a:spcAft>
          </a:pPr>
          <a:r>
            <a:rPr lang="fr-FR" sz="1100" spc="1390" baseline="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TRANSIFER </a:t>
          </a:r>
          <a:r>
            <a:rPr lang="fr-FR" sz="1000">
              <a:ln>
                <a:noFill/>
              </a:ln>
              <a:solidFill>
                <a:srgbClr val="FF3300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TEL</a:t>
          </a:r>
          <a:r>
            <a:rPr lang="fr-FR" sz="1000" baseline="0">
              <a:ln>
                <a:noFill/>
              </a:ln>
              <a:solidFill>
                <a:srgbClr val="FF3300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</a:t>
          </a:r>
          <a:r>
            <a:rPr lang="fr-FR" sz="1000" spc="23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03 80 48 99 48</a:t>
          </a:r>
          <a:r>
            <a:rPr lang="fr-FR" sz="1000" spc="0" baseline="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           </a:t>
          </a:r>
          <a:r>
            <a:rPr lang="fr-FR" sz="1000" spc="210" baseline="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SAS au capital de 200 000 €</a:t>
          </a:r>
          <a:endParaRPr lang="fr-FR" sz="1000" spc="210" baseline="0">
            <a:ln>
              <a:noFill/>
            </a:ln>
            <a:effectLst/>
            <a:latin typeface="Calibri" panose="020F050202020403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  <a:p>
          <a:pPr>
            <a:lnSpc>
              <a:spcPct val="107000"/>
            </a:lnSpc>
            <a:spcAft>
              <a:spcPts val="0"/>
            </a:spcAft>
          </a:pPr>
          <a:r>
            <a:rPr lang="fr-FR" sz="1000" spc="7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15, Boulevard Jean Moulin - BP 46</a:t>
          </a:r>
          <a:r>
            <a:rPr lang="fr-FR" sz="1000" spc="0" baseline="0">
              <a:ln>
                <a:noFill/>
              </a:ln>
              <a:solidFill>
                <a:schemeClr val="dk1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    </a:t>
          </a:r>
          <a:r>
            <a:rPr lang="fr-FR" sz="1000">
              <a:ln>
                <a:noFill/>
              </a:ln>
              <a:solidFill>
                <a:srgbClr val="FF3300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FAX</a:t>
          </a:r>
          <a:r>
            <a:rPr lang="fr-FR" sz="1000" baseline="0">
              <a:ln>
                <a:noFill/>
              </a:ln>
              <a:solidFill>
                <a:srgbClr val="FF3300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</a:t>
          </a:r>
          <a:r>
            <a:rPr lang="fr-FR" sz="1000" spc="23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03 80 48 99 40</a:t>
          </a:r>
          <a:r>
            <a:rPr lang="fr-FR" sz="1000" spc="0" baseline="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           </a:t>
          </a:r>
          <a:r>
            <a:rPr lang="fr-FR" sz="1000" spc="34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RCS DIJON  830 987 608</a:t>
          </a:r>
          <a:endParaRPr lang="fr-FR" sz="1000">
            <a:ln>
              <a:noFill/>
            </a:ln>
            <a:effectLst/>
            <a:latin typeface="Calibri" panose="020F050202020403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  <a:p>
          <a:pPr>
            <a:lnSpc>
              <a:spcPct val="107000"/>
            </a:lnSpc>
            <a:spcAft>
              <a:spcPts val="0"/>
            </a:spcAft>
          </a:pPr>
          <a:r>
            <a:rPr lang="fr-FR" sz="1000" spc="4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21806 CHEVIGNY ST SAUVEUR Cedex</a:t>
          </a:r>
          <a:r>
            <a:rPr lang="fr-FR" sz="1000">
              <a:ln>
                <a:noFill/>
              </a:ln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   </a:t>
          </a:r>
          <a:r>
            <a:rPr lang="fr-FR" sz="1000">
              <a:ln>
                <a:noFill/>
              </a:ln>
              <a:solidFill>
                <a:srgbClr val="FF3300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EMAIL   </a:t>
          </a:r>
          <a:r>
            <a:rPr lang="fr-FR" sz="1000" spc="3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transifer@transifer.fr</a:t>
          </a:r>
          <a:r>
            <a:rPr lang="fr-FR" sz="1000" spc="0" baseline="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          </a:t>
          </a:r>
          <a:r>
            <a:rPr lang="fr-FR" sz="1000" spc="6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APE 4920 Z – TVA FR 77 830 987 608</a:t>
          </a:r>
          <a:endParaRPr lang="fr-FR" sz="1000">
            <a:ln>
              <a:noFill/>
            </a:ln>
            <a:effectLst/>
            <a:latin typeface="Calibri" panose="020F050202020403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  <a:p>
          <a:endParaRPr lang="fr-FR" sz="1100">
            <a:ln>
              <a:noFill/>
            </a:ln>
          </a:endParaRPr>
        </a:p>
      </xdr:txBody>
    </xdr:sp>
    <xdr:clientData/>
  </xdr:twoCellAnchor>
  <xdr:twoCellAnchor editAs="oneCell">
    <xdr:from>
      <xdr:col>0</xdr:col>
      <xdr:colOff>1244600</xdr:colOff>
      <xdr:row>0</xdr:row>
      <xdr:rowOff>0</xdr:rowOff>
    </xdr:from>
    <xdr:to>
      <xdr:col>4</xdr:col>
      <xdr:colOff>193431</xdr:colOff>
      <xdr:row>1</xdr:row>
      <xdr:rowOff>0</xdr:rowOff>
    </xdr:to>
    <xdr:pic>
      <xdr:nvPicPr>
        <xdr:cNvPr id="1775" name="Image 8" descr="C:\Users\DVG\AppData\Local\Microsoft\Windows\Temporary Internet FilesContent.Word\logo Transifer.bmp">
          <a:extLst>
            <a:ext uri="{FF2B5EF4-FFF2-40B4-BE49-F238E27FC236}">
              <a16:creationId xmlns:a16="http://schemas.microsoft.com/office/drawing/2014/main" id="{97FA7274-B525-0F47-8C9F-F6BDB1E6B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4600" y="0"/>
          <a:ext cx="4965700" cy="1016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316945</xdr:colOff>
      <xdr:row>71</xdr:row>
      <xdr:rowOff>64451</xdr:rowOff>
    </xdr:from>
    <xdr:to>
      <xdr:col>6</xdr:col>
      <xdr:colOff>1055780</xdr:colOff>
      <xdr:row>77</xdr:row>
      <xdr:rowOff>150592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8EC43C0-0833-4E69-A27B-0BF6EA91A213}"/>
            </a:ext>
          </a:extLst>
        </xdr:cNvPr>
        <xdr:cNvSpPr txBox="1"/>
      </xdr:nvSpPr>
      <xdr:spPr>
        <a:xfrm>
          <a:off x="291545" y="13877433"/>
          <a:ext cx="6772467" cy="100054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Pilotage d'une locomotive ou d'un engin</a:t>
          </a:r>
        </a:p>
        <a:p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demande de reservation et d'achat du sillon SNCF Réseau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pilotage du conducteur de l'entreprise cliente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réception de la fiche AMOR de l'engin du représentant du client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coordination avec les équipes de manœuvre et de transport 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du parcours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garage de l'engin à l'arrivée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Sont exclus :la vérification de la conformité de l'engin ou de la 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locomotive au transport et toutes les conséquences induites.</a:t>
          </a:r>
          <a:r>
            <a:rPr lang="fr-FR" sz="900"/>
            <a:t> </a:t>
          </a:r>
        </a:p>
      </xdr:txBody>
    </xdr:sp>
    <xdr:clientData/>
  </xdr:twoCellAnchor>
  <xdr:twoCellAnchor>
    <xdr:from>
      <xdr:col>0</xdr:col>
      <xdr:colOff>362778</xdr:colOff>
      <xdr:row>78</xdr:row>
      <xdr:rowOff>37279</xdr:rowOff>
    </xdr:from>
    <xdr:to>
      <xdr:col>6</xdr:col>
      <xdr:colOff>1066772</xdr:colOff>
      <xdr:row>84</xdr:row>
      <xdr:rowOff>116792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3FBCFA42-F838-40A2-BD30-D59D397B89E4}"/>
            </a:ext>
          </a:extLst>
        </xdr:cNvPr>
        <xdr:cNvSpPr txBox="1"/>
      </xdr:nvSpPr>
      <xdr:spPr>
        <a:xfrm>
          <a:off x="324678" y="14917061"/>
          <a:ext cx="6741140" cy="99391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Conduite d'un train en autonome</a:t>
          </a:r>
        </a:p>
        <a:p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demande de reservation et d'achat du sillon RFF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conduite du train sur tout le parcours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réception de la fiche AMOR de l'engin (si nécessaire)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coordination avec les équipes de manœuvre et de transport 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du parcours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garage du train à l'arrivée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Sont exclus :la vérification de la conformité  de la locomotive et des 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wagons au transport et toutes les conséquences induites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visite technique qui reste à la charge du client.</a:t>
          </a:r>
          <a:endParaRPr lang="fr-FR" sz="900"/>
        </a:p>
      </xdr:txBody>
    </xdr:sp>
    <xdr:clientData/>
  </xdr:twoCellAnchor>
  <xdr:twoCellAnchor>
    <xdr:from>
      <xdr:col>0</xdr:col>
      <xdr:colOff>356152</xdr:colOff>
      <xdr:row>85</xdr:row>
      <xdr:rowOff>21688</xdr:rowOff>
    </xdr:from>
    <xdr:to>
      <xdr:col>6</xdr:col>
      <xdr:colOff>1022569</xdr:colOff>
      <xdr:row>90</xdr:row>
      <xdr:rowOff>121079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18AC5054-4D2D-4986-BC5B-76C2531DB7B7}"/>
            </a:ext>
          </a:extLst>
        </xdr:cNvPr>
        <xdr:cNvSpPr txBox="1"/>
      </xdr:nvSpPr>
      <xdr:spPr>
        <a:xfrm>
          <a:off x="318052" y="15968270"/>
          <a:ext cx="6712829" cy="86139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900"/>
            </a:lnSpc>
          </a:pPr>
          <a:r>
            <a:rPr lang="fr-FR" sz="9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Manœuvres au sol</a:t>
          </a:r>
        </a:p>
        <a:p>
          <a:pPr>
            <a:lnSpc>
              <a:spcPts val="900"/>
            </a:lnSpc>
          </a:pP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rédaction de la CLO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demande d'autorisation de manœuvre et de garage auprès de 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SNCF Réseau ou du réseau concerné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coordination et l'éxécution des manœuvres sur site,</a:t>
          </a:r>
          <a:r>
            <a:rPr lang="fr-FR" sz="9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manœuvre des installations fixes,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R.A.T.,</a:t>
          </a:r>
          <a:r>
            <a:rPr lang="fr-FR" sz="9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</a:t>
          </a:r>
          <a:r>
            <a:rPr lang="fr-FR" sz="9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rédaction du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bulletin de freinage,</a:t>
          </a:r>
          <a:r>
            <a:rPr lang="fr-FR" sz="9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'essai de frein.</a:t>
          </a:r>
          <a:endParaRPr lang="fr-FR" sz="900"/>
        </a:p>
      </xdr:txBody>
    </xdr:sp>
    <xdr:clientData/>
  </xdr:twoCellAnchor>
  <xdr:oneCellAnchor>
    <xdr:from>
      <xdr:col>0</xdr:col>
      <xdr:colOff>0</xdr:colOff>
      <xdr:row>90</xdr:row>
      <xdr:rowOff>101201</xdr:rowOff>
    </xdr:from>
    <xdr:ext cx="7131509" cy="843693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A6FAACC0-1539-497B-A2F4-A16B48BCD10F}"/>
            </a:ext>
          </a:extLst>
        </xdr:cNvPr>
        <xdr:cNvSpPr txBox="1"/>
      </xdr:nvSpPr>
      <xdr:spPr>
        <a:xfrm>
          <a:off x="0" y="16537541"/>
          <a:ext cx="7038892" cy="84369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Assurances</a:t>
          </a:r>
          <a:r>
            <a:rPr lang="fr-FR" sz="800"/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assurances de TRANSIFER  peuvent être fournies sur simple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demande, elles prévoient la couverture des risques  suivant le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détail ci-dessous</a:t>
          </a:r>
          <a:r>
            <a:rPr lang="fr-FR" sz="800"/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Couverture RC pour les dégats occasionnés y compris aux matériels </a:t>
          </a:r>
          <a:r>
            <a:rPr lang="fr-FR" sz="800"/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2)couverture en bris de machine pour les machines extérieures à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notre entreprise et qui nous sont confiées dans le cadre de leur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conduite ou pilotage par nos soins et plafonnés à un million d'Euros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évènement et par machine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TRANSIFER dégage sa responsabilité pour des dégats dépassant les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plafonds cités ci-dessus;pour des couvertures supérieures,il vous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appartient de nous soumettre les montants à couvrir  pour des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éventuelles propsitions à vous faire</a:t>
          </a:r>
          <a:r>
            <a:rPr lang="fr-FR" sz="800"/>
            <a:t> .</a:t>
          </a:r>
        </a:p>
      </xdr:txBody>
    </xdr:sp>
    <xdr:clientData/>
  </xdr:oneCellAnchor>
  <xdr:twoCellAnchor>
    <xdr:from>
      <xdr:col>0</xdr:col>
      <xdr:colOff>0</xdr:colOff>
      <xdr:row>97</xdr:row>
      <xdr:rowOff>34939</xdr:rowOff>
    </xdr:from>
    <xdr:to>
      <xdr:col>6</xdr:col>
      <xdr:colOff>976222</xdr:colOff>
      <xdr:row>102</xdr:row>
      <xdr:rowOff>28314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60DF385F-84A2-40AC-9255-E95903DE91EE}"/>
            </a:ext>
          </a:extLst>
        </xdr:cNvPr>
        <xdr:cNvSpPr txBox="1"/>
      </xdr:nvSpPr>
      <xdr:spPr>
        <a:xfrm>
          <a:off x="0" y="19639121"/>
          <a:ext cx="6984499" cy="7553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Conditions générales</a:t>
          </a:r>
        </a:p>
        <a:p>
          <a:r>
            <a:rPr lang="fr-FR" sz="8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Toute prestation de conduite ou d'acheminement s'entend sous réserve</a:t>
          </a:r>
          <a:r>
            <a:rPr lang="fr-FR" sz="800">
              <a:solidFill>
                <a:srgbClr val="FF0000"/>
              </a:solidFill>
            </a:rPr>
            <a:t> </a:t>
          </a:r>
          <a:r>
            <a:rPr lang="fr-FR" sz="8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 l'obtention du sillon correspondant</a:t>
          </a:r>
          <a:r>
            <a:rPr lang="fr-FR" sz="800">
              <a:solidFill>
                <a:srgbClr val="FF0000"/>
              </a:solidFill>
            </a:rPr>
            <a:t> </a:t>
          </a:r>
          <a:r>
            <a:rPr lang="fr-FR" sz="800" b="0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Conditions de paiement :</a:t>
          </a:r>
          <a:r>
            <a:rPr lang="fr-FR" sz="800">
              <a:solidFill>
                <a:srgbClr val="FF0000"/>
              </a:solidFill>
            </a:rPr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Règlement à 30 jours fin de</a:t>
          </a:r>
          <a:r>
            <a:rPr lang="fr-FR" sz="8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mois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virement commercial. </a:t>
          </a:r>
          <a:r>
            <a:rPr lang="fr-FR" sz="800"/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Taux de la TVA en vigueur à la date des travaux</a:t>
          </a:r>
          <a:r>
            <a:rPr lang="fr-FR" sz="800"/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3) Les présentes conditions d’offres sont assujetties à l’application de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l’ensemble des conditions générales et particulières énoncées dans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document</a:t>
          </a:r>
          <a:r>
            <a:rPr lang="fr-FR" sz="800"/>
            <a:t> </a:t>
          </a:r>
          <a:endParaRPr lang="fr-FR" sz="8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0</xdr:colOff>
      <xdr:row>104</xdr:row>
      <xdr:rowOff>119270</xdr:rowOff>
    </xdr:from>
    <xdr:to>
      <xdr:col>6</xdr:col>
      <xdr:colOff>970081</xdr:colOff>
      <xdr:row>115</xdr:row>
      <xdr:rowOff>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4DA74F77-BB7F-4C92-8FD1-EAB7CE712B55}"/>
            </a:ext>
          </a:extLst>
        </xdr:cNvPr>
        <xdr:cNvSpPr txBox="1"/>
      </xdr:nvSpPr>
      <xdr:spPr>
        <a:xfrm>
          <a:off x="0" y="20938435"/>
          <a:ext cx="6997148" cy="155713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Interlocuteurs</a:t>
          </a:r>
          <a:r>
            <a:rPr lang="fr-FR" sz="800"/>
            <a:t> </a:t>
          </a:r>
        </a:p>
        <a:p>
          <a:r>
            <a:rPr lang="fr-FR" sz="800"/>
            <a:t>Guillaume RADZIETA</a:t>
          </a:r>
        </a:p>
        <a:p>
          <a:r>
            <a:rPr lang="fr-FR" sz="800"/>
            <a:t>Christophe</a:t>
          </a:r>
          <a:r>
            <a:rPr lang="fr-FR" sz="800" baseline="0"/>
            <a:t> LAFORGE</a:t>
          </a:r>
          <a:endParaRPr lang="fr-FR" sz="800"/>
        </a:p>
        <a:p>
          <a:endParaRPr lang="fr-FR" sz="800" b="1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8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Conditions d'acceptation</a:t>
          </a:r>
          <a:r>
            <a:rPr lang="fr-FR" sz="800"/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vous demandons de nous retourner cette offre validée par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une personne habilitée ayant pouvoir d'engagement de votre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entreprise  avec apposition de votre cachet commercial et suivi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d'un bon de commande</a:t>
          </a:r>
          <a:r>
            <a:rPr lang="fr-FR" sz="800"/>
            <a:t> </a:t>
          </a:r>
          <a:endParaRPr lang="fr-FR" sz="800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4</xdr:col>
      <xdr:colOff>203200</xdr:colOff>
      <xdr:row>47</xdr:row>
      <xdr:rowOff>50800</xdr:rowOff>
    </xdr:from>
    <xdr:to>
      <xdr:col>5</xdr:col>
      <xdr:colOff>237393</xdr:colOff>
      <xdr:row>49</xdr:row>
      <xdr:rowOff>76202</xdr:rowOff>
    </xdr:to>
    <xdr:pic>
      <xdr:nvPicPr>
        <xdr:cNvPr id="1782" name="Image 18">
          <a:extLst>
            <a:ext uri="{FF2B5EF4-FFF2-40B4-BE49-F238E27FC236}">
              <a16:creationId xmlns:a16="http://schemas.microsoft.com/office/drawing/2014/main" id="{D6A5852D-BCA9-EB42-B3E2-053FA06ED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7000" y="10160000"/>
          <a:ext cx="546100" cy="406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4969</xdr:colOff>
      <xdr:row>62</xdr:row>
      <xdr:rowOff>113155</xdr:rowOff>
    </xdr:from>
    <xdr:to>
      <xdr:col>0</xdr:col>
      <xdr:colOff>247236</xdr:colOff>
      <xdr:row>63</xdr:row>
      <xdr:rowOff>120885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070C2D0-AEEC-BB44-8A56-8BA684B4A1F8}"/>
            </a:ext>
          </a:extLst>
        </xdr:cNvPr>
        <xdr:cNvSpPr/>
      </xdr:nvSpPr>
      <xdr:spPr>
        <a:xfrm>
          <a:off x="4969" y="14146655"/>
          <a:ext cx="242267" cy="160130"/>
        </a:xfrm>
        <a:prstGeom prst="rect">
          <a:avLst/>
        </a:prstGeom>
        <a:solidFill>
          <a:srgbClr val="F5640B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/>
            <a:t>X</a:t>
          </a:r>
        </a:p>
      </xdr:txBody>
    </xdr:sp>
    <xdr:clientData/>
  </xdr:twoCellAnchor>
  <xdr:twoCellAnchor>
    <xdr:from>
      <xdr:col>0</xdr:col>
      <xdr:colOff>0</xdr:colOff>
      <xdr:row>69</xdr:row>
      <xdr:rowOff>89624</xdr:rowOff>
    </xdr:from>
    <xdr:to>
      <xdr:col>0</xdr:col>
      <xdr:colOff>257000</xdr:colOff>
      <xdr:row>70</xdr:row>
      <xdr:rowOff>89624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7C75351-F0D3-EF4C-88E2-3B076870C85F}"/>
            </a:ext>
          </a:extLst>
        </xdr:cNvPr>
        <xdr:cNvSpPr/>
      </xdr:nvSpPr>
      <xdr:spPr>
        <a:xfrm>
          <a:off x="0" y="15189924"/>
          <a:ext cx="257000" cy="152400"/>
        </a:xfrm>
        <a:prstGeom prst="rect">
          <a:avLst/>
        </a:prstGeom>
        <a:solidFill>
          <a:srgbClr val="F5640B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76</xdr:row>
      <xdr:rowOff>61445</xdr:rowOff>
    </xdr:from>
    <xdr:to>
      <xdr:col>0</xdr:col>
      <xdr:colOff>248983</xdr:colOff>
      <xdr:row>77</xdr:row>
      <xdr:rowOff>61445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FEBD0E58-4D95-CD47-B338-E8CA804BA8B4}"/>
            </a:ext>
          </a:extLst>
        </xdr:cNvPr>
        <xdr:cNvSpPr/>
      </xdr:nvSpPr>
      <xdr:spPr>
        <a:xfrm>
          <a:off x="0" y="16228545"/>
          <a:ext cx="248983" cy="152400"/>
        </a:xfrm>
        <a:prstGeom prst="rect">
          <a:avLst/>
        </a:prstGeom>
        <a:solidFill>
          <a:srgbClr val="F5640B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0</xdr:col>
      <xdr:colOff>162117</xdr:colOff>
      <xdr:row>41</xdr:row>
      <xdr:rowOff>83489</xdr:rowOff>
    </xdr:from>
    <xdr:to>
      <xdr:col>6</xdr:col>
      <xdr:colOff>23520</xdr:colOff>
      <xdr:row>44</xdr:row>
      <xdr:rowOff>180157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9D3F626F-D467-DB40-8EE1-8E80EA7298C2}"/>
            </a:ext>
          </a:extLst>
        </xdr:cNvPr>
        <xdr:cNvSpPr txBox="1"/>
      </xdr:nvSpPr>
      <xdr:spPr>
        <a:xfrm>
          <a:off x="162117" y="10764189"/>
          <a:ext cx="7240103" cy="66816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ct val="107000"/>
            </a:lnSpc>
            <a:spcAft>
              <a:spcPts val="0"/>
            </a:spcAft>
          </a:pPr>
          <a:r>
            <a:rPr lang="fr-FR" sz="1100" spc="1390" baseline="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TRANSIFER </a:t>
          </a:r>
          <a:r>
            <a:rPr lang="fr-FR" sz="1000">
              <a:ln>
                <a:noFill/>
              </a:ln>
              <a:solidFill>
                <a:srgbClr val="FF3300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TEL</a:t>
          </a:r>
          <a:r>
            <a:rPr lang="fr-FR" sz="1000" baseline="0">
              <a:ln>
                <a:noFill/>
              </a:ln>
              <a:solidFill>
                <a:srgbClr val="FF3300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</a:t>
          </a:r>
          <a:r>
            <a:rPr lang="fr-FR" sz="1000" spc="23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03 80 48 99 48</a:t>
          </a:r>
          <a:r>
            <a:rPr lang="fr-FR" sz="1000" spc="0" baseline="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           </a:t>
          </a:r>
          <a:r>
            <a:rPr lang="fr-FR" sz="1000" spc="210" baseline="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SAS au capital de 200 000 €</a:t>
          </a:r>
          <a:endParaRPr lang="fr-FR" sz="1000" spc="210" baseline="0">
            <a:ln>
              <a:noFill/>
            </a:ln>
            <a:effectLst/>
            <a:latin typeface="Calibri" panose="020F050202020403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  <a:p>
          <a:pPr>
            <a:lnSpc>
              <a:spcPct val="107000"/>
            </a:lnSpc>
            <a:spcAft>
              <a:spcPts val="0"/>
            </a:spcAft>
          </a:pPr>
          <a:r>
            <a:rPr lang="fr-FR" sz="1000" spc="7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15, Boulevard Jean Moulin - BP 46</a:t>
          </a:r>
          <a:r>
            <a:rPr lang="fr-FR" sz="1000" spc="0" baseline="0">
              <a:ln>
                <a:noFill/>
              </a:ln>
              <a:solidFill>
                <a:schemeClr val="dk1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    </a:t>
          </a:r>
          <a:r>
            <a:rPr lang="fr-FR" sz="1000">
              <a:ln>
                <a:noFill/>
              </a:ln>
              <a:solidFill>
                <a:srgbClr val="FF3300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FAX</a:t>
          </a:r>
          <a:r>
            <a:rPr lang="fr-FR" sz="1000" baseline="0">
              <a:ln>
                <a:noFill/>
              </a:ln>
              <a:solidFill>
                <a:srgbClr val="FF3300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</a:t>
          </a:r>
          <a:r>
            <a:rPr lang="fr-FR" sz="1000" spc="23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03 80 48 99 40</a:t>
          </a:r>
          <a:r>
            <a:rPr lang="fr-FR" sz="1000" spc="0" baseline="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           </a:t>
          </a:r>
          <a:r>
            <a:rPr lang="fr-FR" sz="1000" spc="34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RCS DIJON  830 987 608</a:t>
          </a:r>
          <a:endParaRPr lang="fr-FR" sz="1000">
            <a:ln>
              <a:noFill/>
            </a:ln>
            <a:effectLst/>
            <a:latin typeface="Calibri" panose="020F050202020403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  <a:p>
          <a:pPr>
            <a:lnSpc>
              <a:spcPct val="107000"/>
            </a:lnSpc>
            <a:spcAft>
              <a:spcPts val="0"/>
            </a:spcAft>
          </a:pPr>
          <a:r>
            <a:rPr lang="fr-FR" sz="1000" spc="4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21806 CHEVIGNY ST SAUVEUR Cedex</a:t>
          </a:r>
          <a:r>
            <a:rPr lang="fr-FR" sz="1000">
              <a:ln>
                <a:noFill/>
              </a:ln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   </a:t>
          </a:r>
          <a:r>
            <a:rPr lang="fr-FR" sz="1000">
              <a:ln>
                <a:noFill/>
              </a:ln>
              <a:solidFill>
                <a:srgbClr val="FF3300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EMAIL   </a:t>
          </a:r>
          <a:r>
            <a:rPr lang="fr-FR" sz="1000" spc="3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transifer@transifer.fr</a:t>
          </a:r>
          <a:r>
            <a:rPr lang="fr-FR" sz="1000" spc="0" baseline="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          </a:t>
          </a:r>
          <a:r>
            <a:rPr lang="fr-FR" sz="1000" spc="60">
              <a:ln>
                <a:noFill/>
              </a:ln>
              <a:solidFill>
                <a:srgbClr val="595959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APE 4920 Z – TVA FR 77 830 987 608</a:t>
          </a:r>
          <a:endParaRPr lang="fr-FR" sz="1000">
            <a:ln>
              <a:noFill/>
            </a:ln>
            <a:effectLst/>
            <a:latin typeface="Calibri" panose="020F050202020403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  <a:p>
          <a:endParaRPr lang="fr-FR" sz="1100">
            <a:ln>
              <a:noFill/>
            </a:ln>
          </a:endParaRPr>
        </a:p>
      </xdr:txBody>
    </xdr:sp>
    <xdr:clientData/>
  </xdr:twoCellAnchor>
  <xdr:twoCellAnchor>
    <xdr:from>
      <xdr:col>0</xdr:col>
      <xdr:colOff>316945</xdr:colOff>
      <xdr:row>62</xdr:row>
      <xdr:rowOff>64451</xdr:rowOff>
    </xdr:from>
    <xdr:to>
      <xdr:col>5</xdr:col>
      <xdr:colOff>1055780</xdr:colOff>
      <xdr:row>68</xdr:row>
      <xdr:rowOff>150592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89A03ED5-F429-A149-B333-211EC253995C}"/>
            </a:ext>
          </a:extLst>
        </xdr:cNvPr>
        <xdr:cNvSpPr txBox="1"/>
      </xdr:nvSpPr>
      <xdr:spPr>
        <a:xfrm>
          <a:off x="316945" y="14097951"/>
          <a:ext cx="7063435" cy="100054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Pilotage d'une locomotive ou d'un engin</a:t>
          </a:r>
        </a:p>
        <a:p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demande de reservation et d'achat du sillon SNCF Réseau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pilotage du conducteur de l'entreprise cliente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réception de la fiche AMOR de l'engin du représentant du client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coordination avec les équipes de manœuvre et de transport 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du parcours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garage de l'engin à l'arrivée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Sont exclus :la vérification de la conformité de l'engin ou de la 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locomotive au transport et toutes les conséquences induites.</a:t>
          </a:r>
          <a:r>
            <a:rPr lang="fr-FR" sz="900"/>
            <a:t> </a:t>
          </a:r>
        </a:p>
      </xdr:txBody>
    </xdr:sp>
    <xdr:clientData/>
  </xdr:twoCellAnchor>
  <xdr:twoCellAnchor>
    <xdr:from>
      <xdr:col>0</xdr:col>
      <xdr:colOff>362778</xdr:colOff>
      <xdr:row>69</xdr:row>
      <xdr:rowOff>37279</xdr:rowOff>
    </xdr:from>
    <xdr:to>
      <xdr:col>5</xdr:col>
      <xdr:colOff>1066772</xdr:colOff>
      <xdr:row>75</xdr:row>
      <xdr:rowOff>116792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CC6F0610-4EC5-1645-A4F4-87C3195F97E9}"/>
            </a:ext>
          </a:extLst>
        </xdr:cNvPr>
        <xdr:cNvSpPr txBox="1"/>
      </xdr:nvSpPr>
      <xdr:spPr>
        <a:xfrm>
          <a:off x="362778" y="15137579"/>
          <a:ext cx="7015894" cy="99391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Conduite d'un train en autonome</a:t>
          </a:r>
        </a:p>
        <a:p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demande de reservation et d'achat du sillon RFF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conduite du train sur tout le parcours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réception de la fiche AMOR de l'engin (si nécessaire)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coordination avec les équipes de manœuvre et de transport 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du parcours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garage du train à l'arrivée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Sont exclus :la vérification de la conformité  de la locomotive et des 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wagons au transport et toutes les conséquences induites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visite technique qui reste à la charge du client.</a:t>
          </a:r>
          <a:endParaRPr lang="fr-FR" sz="900"/>
        </a:p>
      </xdr:txBody>
    </xdr:sp>
    <xdr:clientData/>
  </xdr:twoCellAnchor>
  <xdr:twoCellAnchor>
    <xdr:from>
      <xdr:col>0</xdr:col>
      <xdr:colOff>356152</xdr:colOff>
      <xdr:row>76</xdr:row>
      <xdr:rowOff>21688</xdr:rowOff>
    </xdr:from>
    <xdr:to>
      <xdr:col>5</xdr:col>
      <xdr:colOff>1022569</xdr:colOff>
      <xdr:row>81</xdr:row>
      <xdr:rowOff>121079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5B331F1F-4AD0-674A-AD6F-E5ADCDA90895}"/>
            </a:ext>
          </a:extLst>
        </xdr:cNvPr>
        <xdr:cNvSpPr txBox="1"/>
      </xdr:nvSpPr>
      <xdr:spPr>
        <a:xfrm>
          <a:off x="356152" y="16188788"/>
          <a:ext cx="7016417" cy="86139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900"/>
            </a:lnSpc>
          </a:pPr>
          <a:r>
            <a:rPr lang="fr-FR" sz="9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Manœuvres au sol</a:t>
          </a:r>
        </a:p>
        <a:p>
          <a:pPr>
            <a:lnSpc>
              <a:spcPts val="900"/>
            </a:lnSpc>
          </a:pP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rédaction de la CLO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demande d'autorisation de manœuvre et de garage auprès de 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SNCF Réseau ou du réseau concerné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coordination et l'éxécution des manœuvres sur site,</a:t>
          </a:r>
          <a:r>
            <a:rPr lang="fr-FR" sz="9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manœuvre des installations fixes,</a:t>
          </a:r>
          <a:r>
            <a:rPr lang="fr-FR" sz="900"/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R.A.T.,</a:t>
          </a:r>
          <a:r>
            <a:rPr lang="fr-FR" sz="9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</a:t>
          </a:r>
          <a:r>
            <a:rPr lang="fr-FR" sz="9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rédaction du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bulletin de freinage,</a:t>
          </a:r>
          <a:r>
            <a:rPr lang="fr-FR" sz="9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</a:t>
          </a:r>
          <a:r>
            <a:rPr lang="fr-FR" sz="9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'essai de frein.</a:t>
          </a:r>
          <a:endParaRPr lang="fr-FR" sz="900"/>
        </a:p>
      </xdr:txBody>
    </xdr:sp>
    <xdr:clientData/>
  </xdr:twoCellAnchor>
  <xdr:oneCellAnchor>
    <xdr:from>
      <xdr:col>0</xdr:col>
      <xdr:colOff>0</xdr:colOff>
      <xdr:row>81</xdr:row>
      <xdr:rowOff>101201</xdr:rowOff>
    </xdr:from>
    <xdr:ext cx="7131509" cy="843693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3539F05F-0728-7344-B770-BC9491FC5B5C}"/>
            </a:ext>
          </a:extLst>
        </xdr:cNvPr>
        <xdr:cNvSpPr txBox="1"/>
      </xdr:nvSpPr>
      <xdr:spPr>
        <a:xfrm>
          <a:off x="0" y="17030301"/>
          <a:ext cx="7131509" cy="84369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Assurances</a:t>
          </a:r>
          <a:r>
            <a:rPr lang="fr-FR" sz="800"/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assurances de TRANSIFER  peuvent être fournies sur simple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demande, elles prévoient la couverture des risques  suivant le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détail ci-dessous</a:t>
          </a:r>
          <a:r>
            <a:rPr lang="fr-FR" sz="800"/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Couverture RC pour les dégats occasionnés y compris aux matériels </a:t>
          </a:r>
          <a:r>
            <a:rPr lang="fr-FR" sz="800"/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2)couverture en bris de machine pour les machines extérieures à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notre entreprise et qui nous sont confiées dans le cadre de leur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conduite ou pilotage par nos soins et plafonnés à un million d'Euros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évènement et par machine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TRANSIFER dégage sa responsabilité pour des dégats dépassant les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plafonds cités ci-dessus;pour des couvertures supérieures,il vous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appartient de nous soumettre les montants à couvrir  pour des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éventuelles propsitions à vous faire</a:t>
          </a:r>
          <a:r>
            <a:rPr lang="fr-FR" sz="800"/>
            <a:t> .</a:t>
          </a:r>
        </a:p>
      </xdr:txBody>
    </xdr:sp>
    <xdr:clientData/>
  </xdr:oneCellAnchor>
  <xdr:twoCellAnchor>
    <xdr:from>
      <xdr:col>0</xdr:col>
      <xdr:colOff>0</xdr:colOff>
      <xdr:row>88</xdr:row>
      <xdr:rowOff>34939</xdr:rowOff>
    </xdr:from>
    <xdr:to>
      <xdr:col>5</xdr:col>
      <xdr:colOff>976222</xdr:colOff>
      <xdr:row>93</xdr:row>
      <xdr:rowOff>28314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DC6EC4D0-37F4-1E48-96C8-9D712D4F36CC}"/>
            </a:ext>
          </a:extLst>
        </xdr:cNvPr>
        <xdr:cNvSpPr txBox="1"/>
      </xdr:nvSpPr>
      <xdr:spPr>
        <a:xfrm>
          <a:off x="0" y="18030839"/>
          <a:ext cx="7377022" cy="7553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Conditions générales</a:t>
          </a:r>
        </a:p>
        <a:p>
          <a:r>
            <a:rPr lang="fr-FR" sz="8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Toute prestation de conduite ou d'acheminement s'entend sous réserve</a:t>
          </a:r>
          <a:r>
            <a:rPr lang="fr-FR" sz="800">
              <a:solidFill>
                <a:srgbClr val="FF0000"/>
              </a:solidFill>
            </a:rPr>
            <a:t> </a:t>
          </a:r>
          <a:r>
            <a:rPr lang="fr-FR" sz="8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 l'obtention du sillon correspondant</a:t>
          </a:r>
          <a:r>
            <a:rPr lang="fr-FR" sz="800">
              <a:solidFill>
                <a:srgbClr val="FF0000"/>
              </a:solidFill>
            </a:rPr>
            <a:t> </a:t>
          </a:r>
          <a:r>
            <a:rPr lang="fr-FR" sz="800" b="0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Conditions de paiement :</a:t>
          </a:r>
          <a:r>
            <a:rPr lang="fr-FR" sz="800">
              <a:solidFill>
                <a:srgbClr val="FF0000"/>
              </a:solidFill>
            </a:rPr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Règlement à 30 jours fin de</a:t>
          </a:r>
          <a:r>
            <a:rPr lang="fr-FR" sz="8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mois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virement commercial. </a:t>
          </a:r>
          <a:r>
            <a:rPr lang="fr-FR" sz="800"/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Taux de la TVA en vigueur à la date des travaux</a:t>
          </a:r>
          <a:r>
            <a:rPr lang="fr-FR" sz="800"/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3) Les présentes conditions d’offres sont assujetties à l’application de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l’ensemble des conditions générales et particulières énoncées dans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document</a:t>
          </a:r>
          <a:r>
            <a:rPr lang="fr-FR" sz="800"/>
            <a:t> </a:t>
          </a:r>
          <a:endParaRPr lang="fr-FR" sz="8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0</xdr:colOff>
      <xdr:row>95</xdr:row>
      <xdr:rowOff>119270</xdr:rowOff>
    </xdr:from>
    <xdr:to>
      <xdr:col>5</xdr:col>
      <xdr:colOff>970081</xdr:colOff>
      <xdr:row>106</xdr:row>
      <xdr:rowOff>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9B6EE24B-C9F3-5649-ADF3-67DB7908CCD4}"/>
            </a:ext>
          </a:extLst>
        </xdr:cNvPr>
        <xdr:cNvSpPr txBox="1"/>
      </xdr:nvSpPr>
      <xdr:spPr>
        <a:xfrm>
          <a:off x="0" y="19181970"/>
          <a:ext cx="7383581" cy="155713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Interlocuteurs</a:t>
          </a:r>
          <a:r>
            <a:rPr lang="fr-FR" sz="800"/>
            <a:t> </a:t>
          </a:r>
        </a:p>
        <a:p>
          <a:r>
            <a:rPr lang="fr-FR" sz="800"/>
            <a:t>Guillaume RADZIETA</a:t>
          </a:r>
        </a:p>
        <a:p>
          <a:r>
            <a:rPr lang="fr-FR" sz="800"/>
            <a:t>Christophe</a:t>
          </a:r>
          <a:r>
            <a:rPr lang="fr-FR" sz="800" baseline="0"/>
            <a:t> LAFORGE</a:t>
          </a:r>
          <a:endParaRPr lang="fr-FR" sz="800"/>
        </a:p>
        <a:p>
          <a:endParaRPr lang="fr-FR" sz="800" b="1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8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Conditions d'acceptation</a:t>
          </a:r>
          <a:r>
            <a:rPr lang="fr-FR" sz="800"/>
            <a:t> </a:t>
          </a:r>
        </a:p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vous demandons de nous retourner cette offre validée par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une personne habilitée ayant pouvoir d'engagement de votre 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entreprise  avec apposition de votre cachet commercial et suivi</a:t>
          </a:r>
          <a:r>
            <a:rPr lang="fr-FR" sz="800"/>
            <a:t> </a:t>
          </a:r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d'un bon de commande</a:t>
          </a:r>
          <a:r>
            <a:rPr lang="fr-FR" sz="800"/>
            <a:t> </a:t>
          </a:r>
          <a:endParaRPr lang="fr-FR" sz="800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3</xdr:col>
      <xdr:colOff>203200</xdr:colOff>
      <xdr:row>38</xdr:row>
      <xdr:rowOff>50800</xdr:rowOff>
    </xdr:from>
    <xdr:to>
      <xdr:col>4</xdr:col>
      <xdr:colOff>12700</xdr:colOff>
      <xdr:row>40</xdr:row>
      <xdr:rowOff>76200</xdr:rowOff>
    </xdr:to>
    <xdr:pic>
      <xdr:nvPicPr>
        <xdr:cNvPr id="13" name="Image 18">
          <a:extLst>
            <a:ext uri="{FF2B5EF4-FFF2-40B4-BE49-F238E27FC236}">
              <a16:creationId xmlns:a16="http://schemas.microsoft.com/office/drawing/2014/main" id="{FBC0AB52-4236-FA49-A45E-0A7053A8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7000" y="10160000"/>
          <a:ext cx="546100" cy="406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2:D24"/>
  <sheetViews>
    <sheetView workbookViewId="0">
      <selection activeCell="A24" sqref="A24"/>
    </sheetView>
  </sheetViews>
  <sheetFormatPr baseColWidth="10" defaultRowHeight="15" x14ac:dyDescent="0.2"/>
  <cols>
    <col min="1" max="1" width="35.5" customWidth="1"/>
    <col min="3" max="3" width="18.6640625" customWidth="1"/>
  </cols>
  <sheetData>
    <row r="2" spans="1:4" ht="16" thickBot="1" x14ac:dyDescent="0.25"/>
    <row r="3" spans="1:4" x14ac:dyDescent="0.2">
      <c r="A3" s="54"/>
      <c r="B3" s="55" t="s">
        <v>103</v>
      </c>
      <c r="C3" s="55"/>
      <c r="D3" s="56"/>
    </row>
    <row r="4" spans="1:4" ht="16" thickBot="1" x14ac:dyDescent="0.25">
      <c r="A4" s="57"/>
      <c r="B4" s="58"/>
      <c r="C4" s="58"/>
      <c r="D4" s="59"/>
    </row>
    <row r="5" spans="1:4" ht="16" thickBot="1" x14ac:dyDescent="0.25">
      <c r="A5" s="60"/>
      <c r="B5" s="61" t="s">
        <v>104</v>
      </c>
      <c r="C5" s="62" t="s">
        <v>105</v>
      </c>
      <c r="D5" s="62" t="s">
        <v>106</v>
      </c>
    </row>
    <row r="6" spans="1:4" x14ac:dyDescent="0.2">
      <c r="A6" s="54" t="s">
        <v>5</v>
      </c>
      <c r="B6" s="63"/>
      <c r="C6" s="64"/>
      <c r="D6" s="65"/>
    </row>
    <row r="7" spans="1:4" x14ac:dyDescent="0.2">
      <c r="A7" s="66" t="s">
        <v>107</v>
      </c>
      <c r="B7" s="92">
        <v>960</v>
      </c>
      <c r="C7" s="93">
        <v>800</v>
      </c>
      <c r="D7" s="92">
        <v>650</v>
      </c>
    </row>
    <row r="8" spans="1:4" x14ac:dyDescent="0.2">
      <c r="A8" s="66" t="s">
        <v>108</v>
      </c>
      <c r="B8" s="92">
        <v>1245</v>
      </c>
      <c r="C8" s="93">
        <v>1035</v>
      </c>
      <c r="D8" s="92">
        <v>845</v>
      </c>
    </row>
    <row r="9" spans="1:4" x14ac:dyDescent="0.2">
      <c r="A9" s="66" t="s">
        <v>109</v>
      </c>
      <c r="B9" s="92">
        <v>1540</v>
      </c>
      <c r="C9" s="93">
        <v>1280</v>
      </c>
      <c r="D9" s="92">
        <v>1040</v>
      </c>
    </row>
    <row r="10" spans="1:4" ht="16" thickBot="1" x14ac:dyDescent="0.25">
      <c r="A10" s="69"/>
      <c r="B10" s="70"/>
      <c r="C10" s="71"/>
      <c r="D10" s="67"/>
    </row>
    <row r="11" spans="1:4" x14ac:dyDescent="0.2">
      <c r="A11" s="54" t="s">
        <v>110</v>
      </c>
      <c r="B11" s="63"/>
      <c r="C11" s="56"/>
      <c r="D11" s="63"/>
    </row>
    <row r="12" spans="1:4" x14ac:dyDescent="0.2">
      <c r="A12" s="66" t="s">
        <v>111</v>
      </c>
      <c r="B12" s="92">
        <v>750</v>
      </c>
      <c r="C12" s="93">
        <v>625</v>
      </c>
      <c r="D12" s="67"/>
    </row>
    <row r="13" spans="1:4" x14ac:dyDescent="0.2">
      <c r="A13" s="66" t="s">
        <v>112</v>
      </c>
      <c r="B13" s="92">
        <v>970</v>
      </c>
      <c r="C13" s="93">
        <v>800</v>
      </c>
      <c r="D13" s="67"/>
    </row>
    <row r="14" spans="1:4" x14ac:dyDescent="0.2">
      <c r="A14" s="66" t="s">
        <v>113</v>
      </c>
      <c r="B14" s="92">
        <v>1200</v>
      </c>
      <c r="C14" s="93">
        <v>1000</v>
      </c>
      <c r="D14" s="67"/>
    </row>
    <row r="15" spans="1:4" ht="16" thickBot="1" x14ac:dyDescent="0.25">
      <c r="A15" s="69"/>
      <c r="B15" s="70"/>
      <c r="C15" s="71"/>
      <c r="D15" s="70"/>
    </row>
    <row r="16" spans="1:4" x14ac:dyDescent="0.2">
      <c r="A16" s="54" t="s">
        <v>114</v>
      </c>
      <c r="B16" s="94">
        <v>120</v>
      </c>
      <c r="C16" s="95">
        <v>120</v>
      </c>
      <c r="D16" s="63"/>
    </row>
    <row r="17" spans="1:4" ht="16" thickBot="1" x14ac:dyDescent="0.25">
      <c r="A17" s="69"/>
      <c r="B17" s="70"/>
      <c r="C17" s="71"/>
      <c r="D17" s="70"/>
    </row>
    <row r="18" spans="1:4" x14ac:dyDescent="0.2">
      <c r="A18" s="54" t="s">
        <v>115</v>
      </c>
      <c r="B18" s="94">
        <v>150</v>
      </c>
      <c r="C18" s="95">
        <v>0</v>
      </c>
      <c r="D18" s="63"/>
    </row>
    <row r="19" spans="1:4" x14ac:dyDescent="0.2">
      <c r="A19" s="72" t="s">
        <v>116</v>
      </c>
      <c r="B19" s="65">
        <v>1.5</v>
      </c>
      <c r="C19" s="64">
        <v>1.1000000000000001</v>
      </c>
      <c r="D19" s="65"/>
    </row>
    <row r="20" spans="1:4" x14ac:dyDescent="0.2">
      <c r="A20" s="72" t="s">
        <v>117</v>
      </c>
      <c r="B20" s="65">
        <v>1.25</v>
      </c>
      <c r="C20" s="64">
        <v>1.1000000000000001</v>
      </c>
      <c r="D20" s="65"/>
    </row>
    <row r="21" spans="1:4" ht="16" thickBot="1" x14ac:dyDescent="0.25">
      <c r="A21" s="69"/>
      <c r="B21" s="70"/>
      <c r="C21" s="71"/>
      <c r="D21" s="70"/>
    </row>
    <row r="22" spans="1:4" x14ac:dyDescent="0.2">
      <c r="A22" s="72" t="s">
        <v>118</v>
      </c>
      <c r="B22" s="73">
        <v>0.05</v>
      </c>
      <c r="C22" s="74">
        <v>0.05</v>
      </c>
      <c r="D22" s="65"/>
    </row>
    <row r="23" spans="1:4" ht="16" thickBot="1" x14ac:dyDescent="0.25">
      <c r="A23" s="69"/>
      <c r="B23" s="70"/>
      <c r="C23" s="71"/>
      <c r="D23" s="70"/>
    </row>
    <row r="24" spans="1:4" ht="16" thickBot="1" x14ac:dyDescent="0.25">
      <c r="A24" s="91" t="s">
        <v>10</v>
      </c>
      <c r="B24" s="97">
        <v>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B2:H26"/>
  <sheetViews>
    <sheetView workbookViewId="0">
      <selection activeCell="C27" sqref="C27"/>
    </sheetView>
  </sheetViews>
  <sheetFormatPr baseColWidth="10" defaultRowHeight="15" x14ac:dyDescent="0.2"/>
  <cols>
    <col min="2" max="2" width="35.5" customWidth="1"/>
    <col min="3" max="3" width="13" customWidth="1"/>
    <col min="5" max="6" width="18.6640625" customWidth="1"/>
    <col min="7" max="7" width="15.6640625" customWidth="1"/>
  </cols>
  <sheetData>
    <row r="2" spans="2:8" ht="16" thickBot="1" x14ac:dyDescent="0.25"/>
    <row r="3" spans="2:8" x14ac:dyDescent="0.2">
      <c r="B3" s="167" t="s">
        <v>103</v>
      </c>
      <c r="C3" s="168"/>
      <c r="D3" s="168"/>
      <c r="E3" s="168"/>
      <c r="F3" s="168"/>
      <c r="G3" s="168"/>
      <c r="H3" s="169"/>
    </row>
    <row r="4" spans="2:8" ht="16" thickBot="1" x14ac:dyDescent="0.25">
      <c r="B4" s="170"/>
      <c r="C4" s="171"/>
      <c r="D4" s="171"/>
      <c r="E4" s="171"/>
      <c r="F4" s="171"/>
      <c r="G4" s="171"/>
      <c r="H4" s="172"/>
    </row>
    <row r="5" spans="2:8" ht="16" thickBot="1" x14ac:dyDescent="0.25">
      <c r="B5" s="60"/>
      <c r="C5" s="165" t="s">
        <v>104</v>
      </c>
      <c r="D5" s="166"/>
      <c r="E5" s="165" t="s">
        <v>105</v>
      </c>
      <c r="F5" s="166"/>
      <c r="G5" s="165" t="s">
        <v>106</v>
      </c>
      <c r="H5" s="166"/>
    </row>
    <row r="6" spans="2:8" x14ac:dyDescent="0.2">
      <c r="B6" s="54" t="s">
        <v>5</v>
      </c>
      <c r="C6" s="75" t="s">
        <v>119</v>
      </c>
      <c r="D6" s="78" t="s">
        <v>120</v>
      </c>
      <c r="E6" s="75" t="s">
        <v>119</v>
      </c>
      <c r="F6" s="76" t="s">
        <v>120</v>
      </c>
      <c r="G6" s="75" t="s">
        <v>119</v>
      </c>
      <c r="H6" s="76" t="s">
        <v>120</v>
      </c>
    </row>
    <row r="7" spans="2:8" x14ac:dyDescent="0.2">
      <c r="B7" s="66" t="s">
        <v>107</v>
      </c>
      <c r="C7" s="92">
        <f>'Tarif unitaire'!B7</f>
        <v>960</v>
      </c>
      <c r="D7" s="136">
        <v>4</v>
      </c>
      <c r="E7" s="92">
        <f>'Tarif unitaire'!C7</f>
        <v>800</v>
      </c>
      <c r="F7" s="138">
        <v>5</v>
      </c>
      <c r="G7" s="92">
        <f>'Tarif unitaire'!D7</f>
        <v>650</v>
      </c>
      <c r="H7" s="140">
        <v>6</v>
      </c>
    </row>
    <row r="8" spans="2:8" x14ac:dyDescent="0.2">
      <c r="B8" s="66" t="s">
        <v>108</v>
      </c>
      <c r="C8" s="92">
        <f>'Tarif unitaire'!B8</f>
        <v>1245</v>
      </c>
      <c r="D8" s="136">
        <v>1</v>
      </c>
      <c r="E8" s="92">
        <f>'Tarif unitaire'!C8</f>
        <v>1035</v>
      </c>
      <c r="F8" s="138">
        <v>2</v>
      </c>
      <c r="G8" s="92">
        <f>'Tarif unitaire'!D8</f>
        <v>845</v>
      </c>
      <c r="H8" s="140">
        <v>3</v>
      </c>
    </row>
    <row r="9" spans="2:8" x14ac:dyDescent="0.2">
      <c r="B9" s="66" t="s">
        <v>109</v>
      </c>
      <c r="C9" s="92">
        <f>'Tarif unitaire'!B9</f>
        <v>1540</v>
      </c>
      <c r="D9" s="136">
        <v>7</v>
      </c>
      <c r="E9" s="92">
        <f>'Tarif unitaire'!C9</f>
        <v>1280</v>
      </c>
      <c r="F9" s="138"/>
      <c r="G9" s="92">
        <f>'Tarif unitaire'!D9</f>
        <v>1040</v>
      </c>
      <c r="H9" s="140"/>
    </row>
    <row r="10" spans="2:8" ht="16" thickBot="1" x14ac:dyDescent="0.25">
      <c r="B10" s="69"/>
      <c r="C10" s="70"/>
      <c r="D10" s="137"/>
      <c r="E10" s="70"/>
      <c r="F10" s="139"/>
      <c r="G10" s="68"/>
      <c r="H10" s="141"/>
    </row>
    <row r="11" spans="2:8" x14ac:dyDescent="0.2">
      <c r="B11" s="54" t="s">
        <v>110</v>
      </c>
      <c r="C11" s="63"/>
      <c r="D11" s="80"/>
      <c r="E11" s="63"/>
      <c r="F11" s="56"/>
      <c r="G11" s="56"/>
      <c r="H11" s="63"/>
    </row>
    <row r="12" spans="2:8" x14ac:dyDescent="0.2">
      <c r="B12" s="66" t="s">
        <v>111</v>
      </c>
      <c r="C12" s="92">
        <f>'Tarif unitaire'!B12</f>
        <v>750</v>
      </c>
      <c r="D12" s="136">
        <v>1</v>
      </c>
      <c r="E12" s="92">
        <f>'Tarif unitaire'!C12</f>
        <v>625</v>
      </c>
      <c r="F12" s="138"/>
      <c r="G12" s="68"/>
      <c r="H12" s="67"/>
    </row>
    <row r="13" spans="2:8" x14ac:dyDescent="0.2">
      <c r="B13" s="66" t="s">
        <v>112</v>
      </c>
      <c r="C13" s="92">
        <f>'Tarif unitaire'!B13</f>
        <v>970</v>
      </c>
      <c r="D13" s="136">
        <v>2</v>
      </c>
      <c r="E13" s="92">
        <f>'Tarif unitaire'!C13</f>
        <v>800</v>
      </c>
      <c r="F13" s="138"/>
      <c r="G13" s="68"/>
      <c r="H13" s="67"/>
    </row>
    <row r="14" spans="2:8" x14ac:dyDescent="0.2">
      <c r="B14" s="66" t="s">
        <v>113</v>
      </c>
      <c r="C14" s="92">
        <f>'Tarif unitaire'!B14</f>
        <v>1200</v>
      </c>
      <c r="D14" s="136">
        <v>3</v>
      </c>
      <c r="E14" s="92">
        <f>'Tarif unitaire'!C14</f>
        <v>1000</v>
      </c>
      <c r="F14" s="138"/>
      <c r="G14" s="68"/>
      <c r="H14" s="67"/>
    </row>
    <row r="15" spans="2:8" ht="16" thickBot="1" x14ac:dyDescent="0.25">
      <c r="B15" s="69"/>
      <c r="C15" s="70"/>
      <c r="D15" s="137"/>
      <c r="E15" s="70"/>
      <c r="F15" s="142"/>
      <c r="G15" s="71"/>
      <c r="H15" s="70"/>
    </row>
    <row r="16" spans="2:8" x14ac:dyDescent="0.2">
      <c r="B16" s="54" t="s">
        <v>114</v>
      </c>
      <c r="C16" s="94">
        <f>'Tarif unitaire'!B16</f>
        <v>120</v>
      </c>
      <c r="D16" s="143">
        <v>2</v>
      </c>
      <c r="E16" s="94">
        <f>'Tarif unitaire'!C16</f>
        <v>120</v>
      </c>
      <c r="F16" s="144"/>
      <c r="G16" s="56"/>
      <c r="H16" s="63"/>
    </row>
    <row r="17" spans="2:8" ht="16" thickBot="1" x14ac:dyDescent="0.25">
      <c r="B17" s="69"/>
      <c r="C17" s="70"/>
      <c r="D17" s="79"/>
      <c r="E17" s="70"/>
      <c r="F17" s="71"/>
      <c r="G17" s="71"/>
      <c r="H17" s="70"/>
    </row>
    <row r="18" spans="2:8" x14ac:dyDescent="0.2">
      <c r="B18" s="54" t="s">
        <v>115</v>
      </c>
      <c r="C18" s="94">
        <f>'Tarif unitaire'!B18</f>
        <v>150</v>
      </c>
      <c r="D18" s="80"/>
      <c r="E18" s="94">
        <f>'Tarif unitaire'!C18</f>
        <v>0</v>
      </c>
      <c r="F18" s="144"/>
      <c r="G18" s="56"/>
      <c r="H18" s="63"/>
    </row>
    <row r="19" spans="2:8" x14ac:dyDescent="0.2">
      <c r="B19" s="72" t="s">
        <v>116</v>
      </c>
      <c r="C19" s="65">
        <f>'Tarif unitaire'!B19</f>
        <v>1.5</v>
      </c>
      <c r="D19" s="77"/>
      <c r="E19" s="65">
        <f>'Tarif unitaire'!C19</f>
        <v>1.1000000000000001</v>
      </c>
      <c r="F19" s="64"/>
      <c r="G19" s="64"/>
      <c r="H19" s="65"/>
    </row>
    <row r="20" spans="2:8" x14ac:dyDescent="0.2">
      <c r="B20" s="72" t="s">
        <v>117</v>
      </c>
      <c r="C20" s="65">
        <f>'Tarif unitaire'!B20</f>
        <v>1.25</v>
      </c>
      <c r="D20" s="77"/>
      <c r="E20" s="65">
        <f>'Tarif unitaire'!C20</f>
        <v>1.1000000000000001</v>
      </c>
      <c r="F20" s="64"/>
      <c r="G20" s="64"/>
      <c r="H20" s="65"/>
    </row>
    <row r="21" spans="2:8" ht="16" thickBot="1" x14ac:dyDescent="0.25">
      <c r="B21" s="69"/>
      <c r="C21" s="70"/>
      <c r="D21" s="79"/>
      <c r="E21" s="70"/>
      <c r="F21" s="71"/>
      <c r="G21" s="71"/>
      <c r="H21" s="70"/>
    </row>
    <row r="22" spans="2:8" x14ac:dyDescent="0.2">
      <c r="B22" s="72" t="s">
        <v>118</v>
      </c>
      <c r="C22" s="73">
        <f>'Tarif unitaire'!B22</f>
        <v>0.05</v>
      </c>
      <c r="D22" s="74"/>
      <c r="E22" s="74">
        <f>'Tarif unitaire'!C22</f>
        <v>0.05</v>
      </c>
      <c r="F22" s="74"/>
      <c r="G22" s="74"/>
      <c r="H22" s="65"/>
    </row>
    <row r="23" spans="2:8" ht="16" thickBot="1" x14ac:dyDescent="0.25">
      <c r="B23" s="69"/>
      <c r="C23" s="70"/>
      <c r="D23" s="71"/>
      <c r="E23" s="71"/>
      <c r="F23" s="71"/>
      <c r="G23" s="71"/>
      <c r="H23" s="70"/>
    </row>
    <row r="24" spans="2:8" ht="16" thickBot="1" x14ac:dyDescent="0.25">
      <c r="B24" s="91" t="s">
        <v>10</v>
      </c>
      <c r="C24" s="97">
        <f>'Tarif unitaire'!B24</f>
        <v>75</v>
      </c>
      <c r="D24" s="145">
        <v>3</v>
      </c>
    </row>
    <row r="25" spans="2:8" ht="16" thickBot="1" x14ac:dyDescent="0.25">
      <c r="F25" s="91" t="s">
        <v>104</v>
      </c>
      <c r="G25" s="91" t="s">
        <v>105</v>
      </c>
    </row>
    <row r="26" spans="2:8" ht="16" thickBot="1" x14ac:dyDescent="0.25">
      <c r="B26" s="91" t="s">
        <v>129</v>
      </c>
      <c r="C26" s="146">
        <v>700</v>
      </c>
      <c r="E26" s="91" t="s">
        <v>130</v>
      </c>
      <c r="F26" s="96">
        <f>IF(ISBLANK(C26),"",IF(C26&gt;700,C26*C19,C26*C20))</f>
        <v>875</v>
      </c>
      <c r="G26" s="96">
        <f>IF(ISBLANK(C26),"",IF(C26&gt;700,C26*E19,C26*E20))</f>
        <v>770.00000000000011</v>
      </c>
    </row>
  </sheetData>
  <mergeCells count="4">
    <mergeCell ref="C5:D5"/>
    <mergeCell ref="E5:F5"/>
    <mergeCell ref="G5:H5"/>
    <mergeCell ref="B3:H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B1:M143"/>
  <sheetViews>
    <sheetView workbookViewId="0">
      <selection activeCell="B14" sqref="B14"/>
    </sheetView>
  </sheetViews>
  <sheetFormatPr baseColWidth="10" defaultRowHeight="15" x14ac:dyDescent="0.2"/>
  <cols>
    <col min="1" max="1" width="10.83203125" style="116"/>
    <col min="2" max="2" width="10.83203125" style="116" customWidth="1"/>
    <col min="3" max="3" width="46.83203125" style="116" customWidth="1"/>
    <col min="4" max="4" width="7.5" style="116" customWidth="1"/>
    <col min="5" max="5" width="9.6640625" style="116" customWidth="1"/>
    <col min="6" max="6" width="10.83203125" style="116"/>
    <col min="7" max="7" width="10.6640625" style="116" customWidth="1"/>
    <col min="8" max="8" width="17.83203125" style="121" bestFit="1" customWidth="1"/>
    <col min="9" max="16384" width="10.83203125" style="116"/>
  </cols>
  <sheetData>
    <row r="1" spans="2:8" x14ac:dyDescent="0.2">
      <c r="B1" s="115"/>
      <c r="C1" s="115"/>
      <c r="F1" s="117"/>
      <c r="G1" s="117"/>
      <c r="H1" s="117"/>
    </row>
    <row r="2" spans="2:8" x14ac:dyDescent="0.2">
      <c r="B2" s="115" t="s">
        <v>125</v>
      </c>
      <c r="C2" s="85" t="s">
        <v>104</v>
      </c>
      <c r="D2" s="118"/>
      <c r="F2" s="187"/>
      <c r="G2" s="187"/>
      <c r="H2" s="117"/>
    </row>
    <row r="3" spans="2:8" x14ac:dyDescent="0.2">
      <c r="B3" s="115"/>
      <c r="C3" s="115"/>
      <c r="F3" s="117"/>
      <c r="G3" s="117"/>
      <c r="H3" s="117"/>
    </row>
    <row r="4" spans="2:8" x14ac:dyDescent="0.2">
      <c r="B4" s="115"/>
      <c r="C4" s="115"/>
      <c r="D4" s="118"/>
      <c r="F4" s="119"/>
      <c r="G4" s="117"/>
      <c r="H4" s="117"/>
    </row>
    <row r="5" spans="2:8" x14ac:dyDescent="0.2">
      <c r="B5" s="115" t="s">
        <v>126</v>
      </c>
      <c r="C5" s="85" t="s">
        <v>127</v>
      </c>
      <c r="E5" s="116" t="s">
        <v>131</v>
      </c>
      <c r="F5" s="196">
        <v>43540</v>
      </c>
      <c r="G5" s="196"/>
      <c r="H5" s="117"/>
    </row>
    <row r="6" spans="2:8" x14ac:dyDescent="0.2">
      <c r="B6" s="115"/>
      <c r="C6" s="115"/>
      <c r="F6" s="117"/>
      <c r="G6" s="117"/>
      <c r="H6" s="117"/>
    </row>
    <row r="7" spans="2:8" ht="35" customHeight="1" x14ac:dyDescent="0.2">
      <c r="B7" s="188" t="s">
        <v>91</v>
      </c>
      <c r="C7" s="188"/>
      <c r="D7" s="188"/>
      <c r="E7" s="188"/>
      <c r="F7" s="188"/>
      <c r="G7" s="188"/>
      <c r="H7" s="120"/>
    </row>
    <row r="8" spans="2:8" ht="16" thickBot="1" x14ac:dyDescent="0.25">
      <c r="B8" s="115"/>
      <c r="C8" s="115"/>
      <c r="D8" s="115"/>
      <c r="E8" s="115"/>
      <c r="F8" s="115"/>
      <c r="G8" s="115"/>
      <c r="H8" s="120"/>
    </row>
    <row r="9" spans="2:8" ht="13.5" customHeight="1" thickBot="1" x14ac:dyDescent="0.25">
      <c r="B9" s="180" t="s">
        <v>63</v>
      </c>
      <c r="C9" s="181"/>
      <c r="D9" s="46" t="s">
        <v>0</v>
      </c>
      <c r="E9" s="46" t="s">
        <v>1</v>
      </c>
      <c r="F9" s="46" t="s">
        <v>4</v>
      </c>
      <c r="G9" s="47" t="s">
        <v>2</v>
      </c>
      <c r="H9" s="135"/>
    </row>
    <row r="10" spans="2:8" ht="13.5" customHeight="1" x14ac:dyDescent="0.2">
      <c r="B10" s="189" t="s">
        <v>97</v>
      </c>
      <c r="C10" s="190"/>
      <c r="D10" s="191"/>
      <c r="E10" s="191"/>
      <c r="F10" s="191"/>
      <c r="G10" s="192"/>
    </row>
    <row r="11" spans="2:8" ht="13.5" customHeight="1" thickBot="1" x14ac:dyDescent="0.25">
      <c r="B11" s="193"/>
      <c r="C11" s="194"/>
      <c r="D11" s="194"/>
      <c r="E11" s="194"/>
      <c r="F11" s="194"/>
      <c r="G11" s="195"/>
    </row>
    <row r="12" spans="2:8" ht="16" thickBot="1" x14ac:dyDescent="0.25">
      <c r="B12" s="180" t="s">
        <v>5</v>
      </c>
      <c r="C12" s="181"/>
      <c r="D12" s="181"/>
      <c r="E12" s="181"/>
      <c r="F12" s="181"/>
      <c r="G12" s="182"/>
      <c r="H12" s="135"/>
    </row>
    <row r="13" spans="2:8" ht="20" customHeight="1" thickBot="1" x14ac:dyDescent="0.25">
      <c r="B13" s="176"/>
      <c r="C13" s="177"/>
      <c r="D13" s="32" t="str">
        <f>IF(ISBLANK(B13),"",IF(C2='Tarif dédié'!C5,VLOOKUP(B13,'Tarif dédié'!B7:H10,3,0),IF(C2='Tarif dédié'!E5,VLOOKUP(B13,'Tarif dédié'!B7:H10,5,0),IF(C2='Tarif dédié'!G5,VLOOKUP(B13,'Tarif dédié'!B7:H10,7,0),0))))</f>
        <v/>
      </c>
      <c r="E13" s="86"/>
      <c r="F13" s="87" t="str">
        <f>IF(ISBLANK(B13),"",IF(C2='Tarif dédié'!C5,VLOOKUP(B13,'Tarif dédié'!B7:H10,2,0),IF(C2='Tarif dédié'!E5,VLOOKUP(B13,'Tarif dédié'!B7:H10,4,0),IF(C2='Tarif dédié'!G5,VLOOKUP(B13,'Tarif dédié'!B7:H10,6,0),0))))</f>
        <v/>
      </c>
      <c r="G13" s="88" t="str">
        <f>IF(ISBLANK(B13),"",D13*F13)</f>
        <v/>
      </c>
    </row>
    <row r="14" spans="2:8" ht="20" customHeight="1" thickBot="1" x14ac:dyDescent="0.25">
      <c r="B14" s="84" t="s">
        <v>128</v>
      </c>
      <c r="C14" s="174"/>
      <c r="D14" s="174"/>
      <c r="E14" s="174"/>
      <c r="F14" s="174"/>
      <c r="G14" s="175"/>
    </row>
    <row r="15" spans="2:8" ht="20" customHeight="1" thickBot="1" x14ac:dyDescent="0.25">
      <c r="B15" s="176" t="s">
        <v>108</v>
      </c>
      <c r="C15" s="177"/>
      <c r="D15" s="32">
        <f>IF(ISBLANK(B15),"",IF(C2='Tarif dédié'!C5,VLOOKUP(B15,'Tarif dédié'!B7:H10,3,0),IF(C2='Tarif dédié'!E5,VLOOKUP(B15,'Tarif dédié'!B7:H10,5,0),IF(C2='Tarif dédié'!G5,VLOOKUP(B15,'Tarif dédié'!B7:H10,7,0),0))))</f>
        <v>1</v>
      </c>
      <c r="E15" s="89"/>
      <c r="F15" s="87">
        <f>IF(ISBLANK(B15),"",IF(C2='Tarif dédié'!C5,VLOOKUP(B15,'Tarif dédié'!B7:H10,2,0),IF(C2='Tarif dédié'!E5,VLOOKUP(B15,'Tarif dédié'!B7:H10,4,0),IF(C2='Tarif dédié'!G5,VLOOKUP(B15,'Tarif dédié'!B7:H10,6,0),0))))</f>
        <v>1245</v>
      </c>
      <c r="G15" s="88">
        <f>IF(ISBLANK(B15),"",D15*F15)</f>
        <v>1245</v>
      </c>
    </row>
    <row r="16" spans="2:8" ht="20" customHeight="1" thickBot="1" x14ac:dyDescent="0.25">
      <c r="B16" s="84" t="s">
        <v>128</v>
      </c>
      <c r="C16" s="174"/>
      <c r="D16" s="174"/>
      <c r="E16" s="174"/>
      <c r="F16" s="174"/>
      <c r="G16" s="175"/>
    </row>
    <row r="17" spans="2:8" ht="20" customHeight="1" thickBot="1" x14ac:dyDescent="0.25">
      <c r="B17" s="176" t="s">
        <v>109</v>
      </c>
      <c r="C17" s="177"/>
      <c r="D17" s="32">
        <f>IF(ISBLANK(B17),"",IF(C2='Tarif dédié'!C5,VLOOKUP(B17,'Tarif dédié'!B7:H10,3,0),IF(C2='Tarif dédié'!E5,VLOOKUP(B17,'Tarif dédié'!B7:H10,5,0),IF(C2='Tarif dédié'!G5,VLOOKUP(B17,'Tarif dédié'!B7:H10,7,0),0))))</f>
        <v>7</v>
      </c>
      <c r="E17" s="89"/>
      <c r="F17" s="87">
        <f>IF(ISBLANK(B17),"",IF(C2='Tarif dédié'!C5,VLOOKUP(B17,'Tarif dédié'!B7:H10,2,0),IF(C2='Tarif dédié'!E5,VLOOKUP(B17,'Tarif dédié'!B7:H10,4,0),IF(C2='Tarif dédié'!G5,VLOOKUP(B17,'Tarif dédié'!B7:H10,6,0),0))))</f>
        <v>1540</v>
      </c>
      <c r="G17" s="90">
        <f>IF(ISBLANK(B17),"",D17*F17)</f>
        <v>10780</v>
      </c>
    </row>
    <row r="18" spans="2:8" ht="20" customHeight="1" thickBot="1" x14ac:dyDescent="0.25">
      <c r="B18" s="84" t="s">
        <v>128</v>
      </c>
      <c r="C18" s="174" t="s">
        <v>133</v>
      </c>
      <c r="D18" s="174"/>
      <c r="E18" s="174"/>
      <c r="F18" s="174"/>
      <c r="G18" s="175"/>
    </row>
    <row r="19" spans="2:8" ht="16" thickBot="1" x14ac:dyDescent="0.25">
      <c r="B19" s="180" t="s">
        <v>101</v>
      </c>
      <c r="C19" s="181"/>
      <c r="D19" s="181"/>
      <c r="E19" s="181"/>
      <c r="F19" s="181"/>
      <c r="G19" s="182"/>
      <c r="H19" s="135"/>
    </row>
    <row r="20" spans="2:8" ht="20" customHeight="1" thickBot="1" x14ac:dyDescent="0.25">
      <c r="B20" s="178" t="s">
        <v>111</v>
      </c>
      <c r="C20" s="179"/>
      <c r="D20" s="32">
        <f>IF(ISBLANK(B20),"",IF(C2='Tarif dédié'!C5,VLOOKUP(B20,'Tarif dédié'!B12:H15,3,0),IF(C2='Tarif dédié'!E5,VLOOKUP(B20,'Tarif dédié'!B12:H15,5,0),IF(C2='Tarif dédié'!G5,VLOOKUP(B20,'Tarif dédié'!B12:H15,7,0),0))))</f>
        <v>1</v>
      </c>
      <c r="E20" s="19"/>
      <c r="F20" s="31">
        <f>IF(ISBLANK(B20),"",IF(C2='Tarif dédié'!C5,VLOOKUP(B20,'Tarif dédié'!B12:H15,2,0),IF(C2='Tarif dédié'!E5,VLOOKUP(B20,'Tarif dédié'!B12:H15,4,0),IF(C2='Tarif dédié'!G5,VLOOKUP(B20,'Tarif dédié'!B12:H15,6,0),0))))</f>
        <v>750</v>
      </c>
      <c r="G20" s="26">
        <f>IF(ISBLANK(B20),"",D20*F20)</f>
        <v>750</v>
      </c>
    </row>
    <row r="21" spans="2:8" ht="20" customHeight="1" thickBot="1" x14ac:dyDescent="0.25">
      <c r="B21" s="84" t="s">
        <v>128</v>
      </c>
      <c r="C21" s="174"/>
      <c r="D21" s="174"/>
      <c r="E21" s="174"/>
      <c r="F21" s="174"/>
      <c r="G21" s="175"/>
    </row>
    <row r="22" spans="2:8" ht="20" customHeight="1" thickBot="1" x14ac:dyDescent="0.25">
      <c r="B22" s="178" t="s">
        <v>112</v>
      </c>
      <c r="C22" s="179"/>
      <c r="D22" s="32">
        <f>IF(ISBLANK(B22),"",IF(C2='Tarif dédié'!C5,VLOOKUP(B22,'Tarif dédié'!B12:H15,3,0),IF(C2='Tarif dédié'!E5,VLOOKUP(B22,'Tarif dédié'!B12:H15,5,0),IF(C2='Tarif dédié'!G5,VLOOKUP(B22,'Tarif dédié'!B12:H15,7,0),0))))</f>
        <v>2</v>
      </c>
      <c r="E22" s="19"/>
      <c r="F22" s="31">
        <f>IF(ISBLANK(B22),"",IF(C2='Tarif dédié'!C5,VLOOKUP(B22,'Tarif dédié'!B12:H15,2,0),IF(C2='Tarif dédié'!E5,VLOOKUP(B22,'Tarif dédié'!B12:H15,4,0),IF(C2='Tarif dédié'!G5,VLOOKUP(B22,'Tarif dédié'!B12:H15,6,0),0))))</f>
        <v>970</v>
      </c>
      <c r="G22" s="82">
        <f>IF(ISBLANK(B22),"",D22*F22)</f>
        <v>1940</v>
      </c>
    </row>
    <row r="23" spans="2:8" ht="20" customHeight="1" thickBot="1" x14ac:dyDescent="0.25">
      <c r="B23" s="84" t="s">
        <v>128</v>
      </c>
      <c r="C23" s="174"/>
      <c r="D23" s="174"/>
      <c r="E23" s="174"/>
      <c r="F23" s="174"/>
      <c r="G23" s="175"/>
    </row>
    <row r="24" spans="2:8" ht="20" customHeight="1" thickBot="1" x14ac:dyDescent="0.25">
      <c r="B24" s="178" t="s">
        <v>113</v>
      </c>
      <c r="C24" s="179"/>
      <c r="D24" s="32">
        <f>IF(ISBLANK(B24),"",IF(C2='Tarif dédié'!C5,VLOOKUP(B24,'Tarif dédié'!B12:H15,3,0),IF(C2='Tarif dédié'!E5,VLOOKUP(B24,'Tarif dédié'!B12:H15,5,0),IF(C2='Tarif dédié'!G5,VLOOKUP(B24,'Tarif dédié'!B12:H15,7,0),0))))</f>
        <v>3</v>
      </c>
      <c r="E24" s="19"/>
      <c r="F24" s="31">
        <f>IF(ISBLANK(B24),"",IF(C2='Tarif dédié'!C5,VLOOKUP(B24,'Tarif dédié'!B12:H15,2,0),IF(C2='Tarif dédié'!E5,VLOOKUP(B24,'Tarif dédié'!B12:H15,4,0),IF(C2='Tarif dédié'!G5,VLOOKUP(B24,'Tarif dédié'!B12:H15,6,0),0))))</f>
        <v>1200</v>
      </c>
      <c r="G24" s="31">
        <f>IF(ISBLANK(B24),"",D24*F24)</f>
        <v>3600</v>
      </c>
    </row>
    <row r="25" spans="2:8" ht="20" customHeight="1" thickBot="1" x14ac:dyDescent="0.25">
      <c r="B25" s="84" t="s">
        <v>128</v>
      </c>
      <c r="C25" s="174"/>
      <c r="D25" s="174"/>
      <c r="E25" s="174"/>
      <c r="F25" s="174"/>
      <c r="G25" s="175"/>
    </row>
    <row r="26" spans="2:8" ht="16" thickBot="1" x14ac:dyDescent="0.25">
      <c r="B26" s="180" t="s">
        <v>6</v>
      </c>
      <c r="C26" s="181"/>
      <c r="D26" s="181"/>
      <c r="E26" s="181"/>
      <c r="F26" s="181"/>
      <c r="G26" s="182"/>
      <c r="H26" s="135"/>
    </row>
    <row r="27" spans="2:8" x14ac:dyDescent="0.2">
      <c r="B27" s="183" t="s">
        <v>9</v>
      </c>
      <c r="C27" s="184"/>
      <c r="D27" s="99">
        <f>IF(ISBLANK('Tarif dédié'!D16),"",'Tarif dédié'!D16)</f>
        <v>2</v>
      </c>
      <c r="E27" s="100"/>
      <c r="F27" s="101">
        <f>IF(ISBLANK('Tarif dédié'!D16),"",'Tarif dédié'!C16*D27)</f>
        <v>240</v>
      </c>
      <c r="G27" s="102">
        <f>IF(ISBLANK('Tarif dédié'!D16),"",D27*F27)</f>
        <v>480</v>
      </c>
    </row>
    <row r="28" spans="2:8" ht="16" thickBot="1" x14ac:dyDescent="0.25">
      <c r="B28" s="185" t="s">
        <v>10</v>
      </c>
      <c r="C28" s="186"/>
      <c r="D28" s="104">
        <f>IF(ISBLANK('Tarif dédié'!D24),"",'Tarif dédié'!D24)</f>
        <v>3</v>
      </c>
      <c r="E28" s="105"/>
      <c r="F28" s="106">
        <f>IF(ISBLANK('Tarif dédié'!D24),"",'Tarif dédié'!C24*D28)</f>
        <v>225</v>
      </c>
      <c r="G28" s="107">
        <f>IF(ISBLANK('Tarif dédié'!D24),"",D28*F28)</f>
        <v>675</v>
      </c>
    </row>
    <row r="29" spans="2:8" ht="16" thickBot="1" x14ac:dyDescent="0.25">
      <c r="B29" s="180" t="s">
        <v>7</v>
      </c>
      <c r="C29" s="181"/>
      <c r="D29" s="181"/>
      <c r="E29" s="181"/>
      <c r="F29" s="181"/>
      <c r="G29" s="182"/>
      <c r="H29" s="135"/>
    </row>
    <row r="30" spans="2:8" x14ac:dyDescent="0.2">
      <c r="B30" s="108" t="s">
        <v>7</v>
      </c>
      <c r="C30" s="109"/>
      <c r="D30" s="99"/>
      <c r="E30" s="110"/>
      <c r="F30" s="101">
        <f>IF(C2='Tarif dédié'!C5,VLOOKUP(B30,'Tarif dédié'!E26:F26,2,0),IF(C2='Tarif dédié'!E5,VLOOKUP(B30,'Tarif dédié'!E26:G26,3,0),0))</f>
        <v>875</v>
      </c>
      <c r="G30" s="101">
        <f>F30</f>
        <v>875</v>
      </c>
    </row>
    <row r="31" spans="2:8" ht="16" thickBot="1" x14ac:dyDescent="0.25">
      <c r="B31" s="111" t="s">
        <v>115</v>
      </c>
      <c r="C31" s="111"/>
      <c r="D31" s="112"/>
      <c r="E31" s="100"/>
      <c r="F31" s="113">
        <f>IF(C2='Tarif dédié'!C5,VLOOKUP(B31,'Tarif dédié'!B18:E18,2,0),IF(C2='Tarif dédié'!E5,VLOOKUP(B31,'Tarif dédié'!B18:E18,4,0),0))</f>
        <v>150</v>
      </c>
      <c r="G31" s="113">
        <f>F31</f>
        <v>150</v>
      </c>
    </row>
    <row r="32" spans="2:8" ht="16" thickBot="1" x14ac:dyDescent="0.25">
      <c r="B32" s="180"/>
      <c r="C32" s="181"/>
      <c r="D32" s="181"/>
      <c r="E32" s="182"/>
      <c r="F32" s="110" t="s">
        <v>84</v>
      </c>
      <c r="G32" s="101">
        <f>SUM(G13:G31)</f>
        <v>20495</v>
      </c>
      <c r="H32" s="135"/>
    </row>
    <row r="33" spans="2:8" ht="16" thickBot="1" x14ac:dyDescent="0.25">
      <c r="B33" s="111" t="s">
        <v>11</v>
      </c>
      <c r="C33" s="105"/>
      <c r="D33" s="105"/>
      <c r="E33" s="114">
        <v>0.05</v>
      </c>
      <c r="F33" s="122"/>
      <c r="G33" s="82">
        <f>G32*E33</f>
        <v>1024.75</v>
      </c>
    </row>
    <row r="34" spans="2:8" ht="16" thickBot="1" x14ac:dyDescent="0.25">
      <c r="B34" s="98" t="s">
        <v>85</v>
      </c>
      <c r="C34" s="100"/>
      <c r="D34" s="100"/>
      <c r="E34" s="123"/>
      <c r="F34" s="19" t="s">
        <v>8</v>
      </c>
      <c r="G34" s="31">
        <f>G32+G33</f>
        <v>21519.75</v>
      </c>
    </row>
    <row r="35" spans="2:8" ht="16" thickBot="1" x14ac:dyDescent="0.25">
      <c r="B35" s="98"/>
      <c r="C35" s="100"/>
      <c r="D35" s="100"/>
      <c r="E35" s="123"/>
      <c r="F35" s="19" t="s">
        <v>3</v>
      </c>
      <c r="G35" s="31">
        <f>G34*0.2</f>
        <v>4303.95</v>
      </c>
    </row>
    <row r="36" spans="2:8" ht="16" thickBot="1" x14ac:dyDescent="0.25">
      <c r="B36" s="103"/>
      <c r="C36" s="105"/>
      <c r="D36" s="105"/>
      <c r="E36" s="124"/>
      <c r="F36" s="19" t="s">
        <v>59</v>
      </c>
      <c r="G36" s="125">
        <f>G34+G35+G33</f>
        <v>26848.45</v>
      </c>
    </row>
    <row r="37" spans="2:8" x14ac:dyDescent="0.2">
      <c r="F37" s="115"/>
      <c r="G37" s="115"/>
      <c r="H37" s="120"/>
    </row>
    <row r="38" spans="2:8" x14ac:dyDescent="0.2">
      <c r="B38" s="126"/>
      <c r="C38" s="126"/>
    </row>
    <row r="39" spans="2:8" x14ac:dyDescent="0.2">
      <c r="B39" s="126"/>
      <c r="C39" s="126"/>
    </row>
    <row r="40" spans="2:8" ht="16" customHeight="1" x14ac:dyDescent="0.2">
      <c r="B40" s="188"/>
      <c r="C40" s="188"/>
      <c r="D40" s="188"/>
      <c r="E40" s="188"/>
      <c r="F40" s="188"/>
      <c r="G40" s="188"/>
    </row>
    <row r="41" spans="2:8" ht="16" customHeight="1" x14ac:dyDescent="0.2">
      <c r="D41" s="173"/>
      <c r="E41" s="173"/>
      <c r="F41" s="173"/>
    </row>
    <row r="42" spans="2:8" x14ac:dyDescent="0.2">
      <c r="D42" s="173"/>
      <c r="E42" s="173"/>
      <c r="F42" s="173"/>
    </row>
    <row r="50" spans="2:13" s="115" customFormat="1" ht="12" x14ac:dyDescent="0.15">
      <c r="B50" s="127"/>
      <c r="C50" s="127"/>
      <c r="H50" s="120"/>
    </row>
    <row r="51" spans="2:13" s="115" customFormat="1" ht="12" x14ac:dyDescent="0.15">
      <c r="H51" s="120"/>
    </row>
    <row r="52" spans="2:13" s="115" customFormat="1" ht="12" x14ac:dyDescent="0.15">
      <c r="B52" s="128"/>
      <c r="C52" s="128"/>
      <c r="H52" s="120"/>
    </row>
    <row r="53" spans="2:13" s="115" customFormat="1" ht="12" x14ac:dyDescent="0.15">
      <c r="H53" s="120"/>
    </row>
    <row r="54" spans="2:13" s="115" customFormat="1" ht="12" x14ac:dyDescent="0.15">
      <c r="H54" s="120"/>
    </row>
    <row r="55" spans="2:13" s="115" customFormat="1" ht="12" x14ac:dyDescent="0.15">
      <c r="H55" s="120"/>
    </row>
    <row r="56" spans="2:13" s="115" customFormat="1" ht="12" x14ac:dyDescent="0.15">
      <c r="H56" s="120"/>
    </row>
    <row r="57" spans="2:13" s="115" customFormat="1" ht="12" x14ac:dyDescent="0.15">
      <c r="H57" s="120"/>
    </row>
    <row r="58" spans="2:13" s="115" customFormat="1" ht="12" x14ac:dyDescent="0.15">
      <c r="H58" s="120"/>
    </row>
    <row r="59" spans="2:13" s="115" customFormat="1" ht="12" x14ac:dyDescent="0.15">
      <c r="B59" s="128"/>
      <c r="C59" s="128"/>
      <c r="H59" s="120"/>
    </row>
    <row r="60" spans="2:13" s="115" customFormat="1" ht="12" x14ac:dyDescent="0.15">
      <c r="M60" s="120"/>
    </row>
    <row r="61" spans="2:13" s="115" customFormat="1" ht="12" x14ac:dyDescent="0.15">
      <c r="M61" s="120"/>
    </row>
    <row r="62" spans="2:13" s="115" customFormat="1" ht="12" x14ac:dyDescent="0.15">
      <c r="M62" s="120"/>
    </row>
    <row r="63" spans="2:13" s="115" customFormat="1" ht="12" x14ac:dyDescent="0.15">
      <c r="I63" s="100"/>
      <c r="K63" s="127"/>
      <c r="L63" s="127"/>
      <c r="M63" s="129"/>
    </row>
    <row r="64" spans="2:13" s="115" customFormat="1" ht="12" x14ac:dyDescent="0.15">
      <c r="M64" s="120"/>
    </row>
    <row r="65" spans="4:13" s="115" customFormat="1" ht="12" x14ac:dyDescent="0.15">
      <c r="M65" s="120"/>
    </row>
    <row r="66" spans="4:13" s="115" customFormat="1" ht="12" x14ac:dyDescent="0.15">
      <c r="M66" s="120"/>
    </row>
    <row r="67" spans="4:13" s="115" customFormat="1" ht="12" x14ac:dyDescent="0.15">
      <c r="M67" s="120"/>
    </row>
    <row r="68" spans="4:13" s="115" customFormat="1" ht="12" x14ac:dyDescent="0.15">
      <c r="M68" s="120"/>
    </row>
    <row r="69" spans="4:13" s="115" customFormat="1" ht="12" x14ac:dyDescent="0.15">
      <c r="M69" s="120"/>
    </row>
    <row r="70" spans="4:13" s="115" customFormat="1" ht="12" x14ac:dyDescent="0.15">
      <c r="M70" s="120"/>
    </row>
    <row r="71" spans="4:13" s="115" customFormat="1" ht="12" x14ac:dyDescent="0.15">
      <c r="M71" s="120"/>
    </row>
    <row r="72" spans="4:13" s="115" customFormat="1" ht="12" x14ac:dyDescent="0.15">
      <c r="M72" s="120"/>
    </row>
    <row r="73" spans="4:13" s="115" customFormat="1" ht="12" x14ac:dyDescent="0.15">
      <c r="H73" s="120"/>
    </row>
    <row r="74" spans="4:13" s="115" customFormat="1" ht="12" x14ac:dyDescent="0.15">
      <c r="D74" s="100"/>
    </row>
    <row r="75" spans="4:13" s="115" customFormat="1" ht="12" x14ac:dyDescent="0.15">
      <c r="K75" s="127"/>
      <c r="M75" s="120"/>
    </row>
    <row r="76" spans="4:13" s="115" customFormat="1" ht="12" x14ac:dyDescent="0.15">
      <c r="D76" s="100"/>
      <c r="M76" s="120"/>
    </row>
    <row r="77" spans="4:13" s="115" customFormat="1" ht="12" x14ac:dyDescent="0.15">
      <c r="M77" s="120"/>
    </row>
    <row r="78" spans="4:13" s="115" customFormat="1" ht="12" x14ac:dyDescent="0.15">
      <c r="M78" s="120"/>
    </row>
    <row r="79" spans="4:13" s="115" customFormat="1" ht="12" x14ac:dyDescent="0.15">
      <c r="J79" s="130"/>
      <c r="M79" s="120"/>
    </row>
    <row r="80" spans="4:13" s="115" customFormat="1" ht="12" x14ac:dyDescent="0.15">
      <c r="M80" s="120"/>
    </row>
    <row r="81" spans="4:13" s="115" customFormat="1" ht="12" x14ac:dyDescent="0.15">
      <c r="M81" s="120"/>
    </row>
    <row r="82" spans="4:13" s="115" customFormat="1" ht="12" x14ac:dyDescent="0.15">
      <c r="M82" s="120"/>
    </row>
    <row r="83" spans="4:13" s="115" customFormat="1" ht="12" x14ac:dyDescent="0.15">
      <c r="M83" s="120"/>
    </row>
    <row r="84" spans="4:13" s="115" customFormat="1" ht="12" x14ac:dyDescent="0.15">
      <c r="M84" s="120"/>
    </row>
    <row r="85" spans="4:13" s="115" customFormat="1" ht="12" x14ac:dyDescent="0.15">
      <c r="M85" s="120"/>
    </row>
    <row r="86" spans="4:13" s="115" customFormat="1" ht="12" x14ac:dyDescent="0.15">
      <c r="D86" s="100"/>
      <c r="H86" s="120"/>
      <c r="M86" s="120"/>
    </row>
    <row r="87" spans="4:13" s="115" customFormat="1" ht="12" x14ac:dyDescent="0.15">
      <c r="H87" s="120"/>
      <c r="K87" s="127"/>
    </row>
    <row r="88" spans="4:13" s="115" customFormat="1" ht="12" x14ac:dyDescent="0.15">
      <c r="H88" s="120"/>
    </row>
    <row r="89" spans="4:13" s="115" customFormat="1" ht="12" x14ac:dyDescent="0.15">
      <c r="H89" s="120"/>
    </row>
    <row r="90" spans="4:13" s="115" customFormat="1" ht="12" x14ac:dyDescent="0.15">
      <c r="H90" s="120"/>
    </row>
    <row r="91" spans="4:13" s="115" customFormat="1" ht="12" x14ac:dyDescent="0.15">
      <c r="H91" s="120"/>
      <c r="J91" s="130"/>
      <c r="K91" s="130"/>
    </row>
    <row r="92" spans="4:13" s="115" customFormat="1" ht="12" x14ac:dyDescent="0.15">
      <c r="H92" s="120"/>
    </row>
    <row r="93" spans="4:13" s="115" customFormat="1" ht="12" x14ac:dyDescent="0.15">
      <c r="H93" s="120"/>
    </row>
    <row r="94" spans="4:13" s="115" customFormat="1" ht="12" x14ac:dyDescent="0.15">
      <c r="H94" s="120"/>
    </row>
    <row r="95" spans="4:13" s="115" customFormat="1" ht="12" x14ac:dyDescent="0.15">
      <c r="H95" s="120"/>
    </row>
    <row r="96" spans="4:13" s="115" customFormat="1" ht="12" x14ac:dyDescent="0.15">
      <c r="H96" s="120"/>
    </row>
    <row r="97" spans="8:11" s="115" customFormat="1" ht="12" x14ac:dyDescent="0.15">
      <c r="H97" s="120"/>
    </row>
    <row r="98" spans="8:11" s="115" customFormat="1" ht="12" x14ac:dyDescent="0.15">
      <c r="H98" s="120"/>
    </row>
    <row r="99" spans="8:11" s="115" customFormat="1" ht="12" x14ac:dyDescent="0.15">
      <c r="H99" s="120"/>
    </row>
    <row r="100" spans="8:11" s="115" customFormat="1" ht="12" x14ac:dyDescent="0.15">
      <c r="H100" s="120"/>
    </row>
    <row r="101" spans="8:11" s="115" customFormat="1" ht="12" x14ac:dyDescent="0.15">
      <c r="H101" s="120"/>
    </row>
    <row r="102" spans="8:11" s="115" customFormat="1" ht="12" x14ac:dyDescent="0.15">
      <c r="H102" s="120"/>
    </row>
    <row r="103" spans="8:11" s="115" customFormat="1" ht="12" x14ac:dyDescent="0.15">
      <c r="H103" s="120"/>
      <c r="J103" s="131"/>
      <c r="K103" s="131"/>
    </row>
    <row r="104" spans="8:11" s="115" customFormat="1" ht="12" x14ac:dyDescent="0.15">
      <c r="H104" s="120"/>
      <c r="J104" s="131"/>
      <c r="K104" s="131"/>
    </row>
    <row r="105" spans="8:11" s="115" customFormat="1" ht="12" x14ac:dyDescent="0.15">
      <c r="H105" s="120"/>
      <c r="J105" s="131"/>
      <c r="K105" s="131"/>
    </row>
    <row r="106" spans="8:11" s="115" customFormat="1" ht="12" x14ac:dyDescent="0.15">
      <c r="H106" s="120"/>
      <c r="J106" s="131"/>
      <c r="K106" s="131"/>
    </row>
    <row r="107" spans="8:11" s="115" customFormat="1" ht="12" x14ac:dyDescent="0.15">
      <c r="H107" s="120"/>
      <c r="J107" s="131"/>
      <c r="K107" s="131"/>
    </row>
    <row r="108" spans="8:11" s="115" customFormat="1" ht="12" x14ac:dyDescent="0.15">
      <c r="H108" s="120"/>
      <c r="J108" s="131"/>
      <c r="K108" s="131"/>
    </row>
    <row r="109" spans="8:11" s="115" customFormat="1" ht="12" x14ac:dyDescent="0.15">
      <c r="H109" s="120"/>
      <c r="J109" s="131"/>
      <c r="K109" s="131"/>
    </row>
    <row r="110" spans="8:11" s="115" customFormat="1" ht="12" x14ac:dyDescent="0.15">
      <c r="H110" s="120"/>
      <c r="J110" s="131"/>
      <c r="K110" s="131"/>
    </row>
    <row r="111" spans="8:11" s="115" customFormat="1" ht="12" x14ac:dyDescent="0.15">
      <c r="H111" s="120"/>
      <c r="J111" s="131"/>
      <c r="K111" s="131"/>
    </row>
    <row r="112" spans="8:11" s="115" customFormat="1" ht="12" x14ac:dyDescent="0.15">
      <c r="H112" s="120"/>
      <c r="J112" s="131"/>
      <c r="K112" s="131"/>
    </row>
    <row r="113" spans="8:12" s="115" customFormat="1" ht="12" x14ac:dyDescent="0.15">
      <c r="H113" s="120"/>
      <c r="J113" s="131"/>
      <c r="K113" s="131"/>
    </row>
    <row r="114" spans="8:12" s="115" customFormat="1" ht="12" x14ac:dyDescent="0.15">
      <c r="H114" s="120"/>
      <c r="J114" s="131"/>
      <c r="K114" s="131"/>
    </row>
    <row r="115" spans="8:12" s="115" customFormat="1" ht="12" x14ac:dyDescent="0.15">
      <c r="H115" s="120"/>
      <c r="J115" s="131"/>
      <c r="K115" s="131"/>
    </row>
    <row r="116" spans="8:12" s="115" customFormat="1" ht="12" x14ac:dyDescent="0.15">
      <c r="H116" s="120"/>
      <c r="J116" s="131"/>
      <c r="K116" s="131"/>
    </row>
    <row r="117" spans="8:12" s="115" customFormat="1" ht="12" x14ac:dyDescent="0.15">
      <c r="H117" s="120"/>
      <c r="J117" s="131"/>
      <c r="K117" s="131"/>
    </row>
    <row r="118" spans="8:12" s="115" customFormat="1" ht="12" x14ac:dyDescent="0.15">
      <c r="H118" s="120"/>
      <c r="J118" s="131"/>
      <c r="K118" s="131"/>
    </row>
    <row r="119" spans="8:12" s="115" customFormat="1" ht="12" x14ac:dyDescent="0.15">
      <c r="H119" s="120"/>
    </row>
    <row r="120" spans="8:12" s="115" customFormat="1" ht="12" x14ac:dyDescent="0.15">
      <c r="H120" s="132"/>
      <c r="K120" s="127"/>
    </row>
    <row r="121" spans="8:12" s="115" customFormat="1" ht="12" x14ac:dyDescent="0.15">
      <c r="H121" s="132"/>
    </row>
    <row r="122" spans="8:12" s="115" customFormat="1" ht="12" x14ac:dyDescent="0.15">
      <c r="H122" s="120"/>
      <c r="J122" s="133"/>
      <c r="K122" s="133"/>
      <c r="L122" s="133"/>
    </row>
    <row r="123" spans="8:12" s="115" customFormat="1" ht="12" x14ac:dyDescent="0.15">
      <c r="H123" s="120"/>
      <c r="J123" s="133"/>
      <c r="K123" s="133"/>
      <c r="L123" s="133"/>
    </row>
    <row r="124" spans="8:12" s="115" customFormat="1" ht="12" x14ac:dyDescent="0.15">
      <c r="H124" s="120"/>
    </row>
    <row r="125" spans="8:12" s="115" customFormat="1" ht="12" x14ac:dyDescent="0.15">
      <c r="H125" s="120"/>
    </row>
    <row r="126" spans="8:12" s="115" customFormat="1" ht="12" x14ac:dyDescent="0.15">
      <c r="H126" s="120"/>
    </row>
    <row r="127" spans="8:12" s="115" customFormat="1" ht="12" x14ac:dyDescent="0.15">
      <c r="H127" s="120"/>
    </row>
    <row r="128" spans="8:12" s="115" customFormat="1" ht="12" x14ac:dyDescent="0.15">
      <c r="H128" s="120"/>
    </row>
    <row r="129" spans="8:12" s="115" customFormat="1" ht="12" x14ac:dyDescent="0.15">
      <c r="H129" s="120"/>
    </row>
    <row r="130" spans="8:12" s="115" customFormat="1" ht="12" x14ac:dyDescent="0.15">
      <c r="H130" s="120"/>
    </row>
    <row r="131" spans="8:12" s="115" customFormat="1" ht="12" x14ac:dyDescent="0.15">
      <c r="H131" s="120"/>
      <c r="K131" s="127"/>
    </row>
    <row r="132" spans="8:12" s="115" customFormat="1" ht="12" x14ac:dyDescent="0.15">
      <c r="H132" s="120"/>
      <c r="K132" s="127"/>
    </row>
    <row r="133" spans="8:12" s="115" customFormat="1" ht="12" x14ac:dyDescent="0.15">
      <c r="H133" s="120"/>
      <c r="K133" s="127"/>
    </row>
    <row r="134" spans="8:12" s="115" customFormat="1" ht="12" x14ac:dyDescent="0.15">
      <c r="H134" s="120"/>
      <c r="K134" s="127"/>
    </row>
    <row r="135" spans="8:12" s="115" customFormat="1" ht="12" x14ac:dyDescent="0.15">
      <c r="H135" s="120"/>
      <c r="K135" s="127"/>
    </row>
    <row r="136" spans="8:12" s="115" customFormat="1" ht="12" x14ac:dyDescent="0.15">
      <c r="H136" s="120"/>
    </row>
    <row r="137" spans="8:12" s="115" customFormat="1" ht="12" x14ac:dyDescent="0.15">
      <c r="H137" s="120"/>
    </row>
    <row r="138" spans="8:12" s="115" customFormat="1" ht="12" x14ac:dyDescent="0.15">
      <c r="H138" s="120"/>
      <c r="K138" s="127"/>
    </row>
    <row r="139" spans="8:12" s="115" customFormat="1" ht="12" x14ac:dyDescent="0.15">
      <c r="H139" s="120"/>
    </row>
    <row r="140" spans="8:12" s="115" customFormat="1" ht="12" x14ac:dyDescent="0.15">
      <c r="H140" s="120"/>
    </row>
    <row r="141" spans="8:12" s="115" customFormat="1" ht="12" x14ac:dyDescent="0.15">
      <c r="H141" s="120"/>
      <c r="I141" s="134"/>
    </row>
    <row r="142" spans="8:12" x14ac:dyDescent="0.2">
      <c r="J142" s="115"/>
      <c r="K142" s="115"/>
      <c r="L142" s="115"/>
    </row>
    <row r="143" spans="8:12" x14ac:dyDescent="0.2">
      <c r="J143" s="115"/>
      <c r="K143" s="115"/>
      <c r="L143" s="115"/>
    </row>
  </sheetData>
  <mergeCells count="27">
    <mergeCell ref="F2:G2"/>
    <mergeCell ref="B7:G7"/>
    <mergeCell ref="B10:G11"/>
    <mergeCell ref="B19:G19"/>
    <mergeCell ref="B40:G40"/>
    <mergeCell ref="B13:C13"/>
    <mergeCell ref="C25:G25"/>
    <mergeCell ref="B22:C22"/>
    <mergeCell ref="B24:C24"/>
    <mergeCell ref="B12:G12"/>
    <mergeCell ref="F5:G5"/>
    <mergeCell ref="B9:C9"/>
    <mergeCell ref="D41:F41"/>
    <mergeCell ref="D42:F42"/>
    <mergeCell ref="C14:G14"/>
    <mergeCell ref="C16:G16"/>
    <mergeCell ref="C18:G18"/>
    <mergeCell ref="B15:C15"/>
    <mergeCell ref="B17:C17"/>
    <mergeCell ref="B20:C20"/>
    <mergeCell ref="C21:G21"/>
    <mergeCell ref="C23:G23"/>
    <mergeCell ref="B26:G26"/>
    <mergeCell ref="B29:G29"/>
    <mergeCell ref="B32:E32"/>
    <mergeCell ref="B27:C27"/>
    <mergeCell ref="B28:C2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53CF1D8-1100-8A41-824C-97E7D0383F78}">
          <x14:formula1>
            <xm:f>'Tarif dédié'!$B$7:$B$10</xm:f>
          </x14:formula1>
          <xm:sqref>B17:C17 B13:C13 B15:C15</xm:sqref>
        </x14:dataValidation>
        <x14:dataValidation type="list" allowBlank="1" showInputMessage="1" showErrorMessage="1" xr:uid="{5BD9DA26-E457-094A-9058-FD24FD2AC5C4}">
          <x14:formula1>
            <xm:f>'Tarif dédié'!$B$12:$B$15</xm:f>
          </x14:formula1>
          <xm:sqref>B24:C24 B20:C20 B22:C22</xm:sqref>
        </x14:dataValidation>
        <x14:dataValidation type="list" allowBlank="1" showInputMessage="1" showErrorMessage="1" xr:uid="{304828ED-B9F7-6E45-AE70-D2D9FB5B5C4C}">
          <x14:formula1>
            <xm:f>'Tarif unitaire'!$B$5:$G$5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M148"/>
  <sheetViews>
    <sheetView tabSelected="1" view="pageBreakPreview" topLeftCell="A6" zoomScale="130" zoomScaleNormal="115" zoomScaleSheetLayoutView="130" workbookViewId="0">
      <selection activeCell="C11" sqref="C11"/>
    </sheetView>
  </sheetViews>
  <sheetFormatPr baseColWidth="10" defaultRowHeight="15" x14ac:dyDescent="0.2"/>
  <cols>
    <col min="1" max="1" width="6.1640625" customWidth="1"/>
    <col min="2" max="2" width="4" customWidth="1"/>
    <col min="3" max="3" width="52" customWidth="1"/>
    <col min="4" max="5" width="6.6640625" customWidth="1"/>
    <col min="6" max="6" width="10.83203125" customWidth="1"/>
    <col min="7" max="7" width="10.6640625" customWidth="1"/>
    <col min="8" max="8" width="17.83203125" style="24" bestFit="1" customWidth="1"/>
  </cols>
  <sheetData>
    <row r="1" spans="1:8" ht="80.5" customHeight="1" x14ac:dyDescent="0.2">
      <c r="A1" s="116"/>
      <c r="B1" s="116"/>
      <c r="C1" s="116"/>
      <c r="D1" s="116"/>
      <c r="E1" s="116"/>
      <c r="F1" s="116"/>
      <c r="G1" s="116"/>
    </row>
    <row r="2" spans="1:8" ht="38" customHeight="1" x14ac:dyDescent="0.2">
      <c r="A2" s="116"/>
      <c r="B2" s="116"/>
      <c r="C2" s="116"/>
      <c r="D2" s="116"/>
      <c r="E2" s="116"/>
      <c r="F2" s="116"/>
      <c r="G2" s="116"/>
    </row>
    <row r="3" spans="1:8" ht="14.5" customHeight="1" x14ac:dyDescent="0.2">
      <c r="A3" s="115"/>
      <c r="B3" s="115"/>
      <c r="C3" s="115"/>
      <c r="D3" s="147" t="s">
        <v>124</v>
      </c>
      <c r="E3" s="116"/>
      <c r="F3" s="117"/>
      <c r="G3" s="117"/>
      <c r="H3" s="36"/>
    </row>
    <row r="4" spans="1:8" x14ac:dyDescent="0.2">
      <c r="A4" s="115"/>
      <c r="B4" s="115"/>
      <c r="C4" s="115"/>
      <c r="D4" s="147" t="s">
        <v>92</v>
      </c>
      <c r="E4" s="116"/>
      <c r="F4" s="117"/>
      <c r="G4" s="117"/>
      <c r="H4" s="36"/>
    </row>
    <row r="5" spans="1:8" x14ac:dyDescent="0.2">
      <c r="A5" s="115"/>
      <c r="B5" s="115"/>
      <c r="C5" s="115"/>
      <c r="D5" s="147" t="s">
        <v>93</v>
      </c>
      <c r="E5" s="116"/>
      <c r="F5" s="117"/>
      <c r="G5" s="117"/>
      <c r="H5" s="36"/>
    </row>
    <row r="6" spans="1:8" x14ac:dyDescent="0.2">
      <c r="A6" s="115"/>
      <c r="B6" s="115"/>
      <c r="C6" s="115"/>
      <c r="D6" s="147"/>
      <c r="E6" s="116"/>
      <c r="F6" s="117"/>
      <c r="G6" s="117"/>
      <c r="H6" s="36"/>
    </row>
    <row r="7" spans="1:8" x14ac:dyDescent="0.2">
      <c r="A7" s="115"/>
      <c r="B7" s="115"/>
      <c r="C7" s="115"/>
      <c r="D7" s="223" t="s">
        <v>121</v>
      </c>
      <c r="E7" s="223"/>
      <c r="F7" s="187">
        <f>Feuil4!F5</f>
        <v>43540</v>
      </c>
      <c r="G7" s="187"/>
      <c r="H7" s="36"/>
    </row>
    <row r="8" spans="1:8" x14ac:dyDescent="0.2">
      <c r="A8" s="115"/>
      <c r="B8" s="115"/>
      <c r="C8" s="115"/>
      <c r="D8" s="116"/>
      <c r="E8" s="116"/>
      <c r="F8" s="117"/>
      <c r="G8" s="117"/>
      <c r="H8" s="36"/>
    </row>
    <row r="9" spans="1:8" x14ac:dyDescent="0.2">
      <c r="A9" s="115"/>
      <c r="B9" s="115"/>
      <c r="C9" s="115"/>
      <c r="D9" s="118" t="s">
        <v>122</v>
      </c>
      <c r="E9" s="116"/>
      <c r="F9" s="119" t="s">
        <v>123</v>
      </c>
      <c r="G9" s="117"/>
      <c r="H9" s="36"/>
    </row>
    <row r="10" spans="1:8" x14ac:dyDescent="0.2">
      <c r="A10" s="115" t="s">
        <v>132</v>
      </c>
      <c r="B10" s="207" t="str">
        <f>Feuil4!C5</f>
        <v>GR/18/05</v>
      </c>
      <c r="C10" s="207"/>
      <c r="D10" s="116"/>
      <c r="E10" s="116"/>
      <c r="F10" s="117"/>
      <c r="G10" s="117"/>
      <c r="H10" s="36"/>
    </row>
    <row r="11" spans="1:8" x14ac:dyDescent="0.2">
      <c r="A11" s="115"/>
      <c r="B11" s="115"/>
      <c r="C11" s="115"/>
      <c r="D11" s="116"/>
      <c r="E11" s="116"/>
      <c r="F11" s="117"/>
      <c r="G11" s="117"/>
      <c r="H11" s="36"/>
    </row>
    <row r="12" spans="1:8" ht="35" customHeight="1" x14ac:dyDescent="0.2">
      <c r="A12" s="188" t="str">
        <f>Feuil4!B7</f>
        <v>Monsieur,
Suite à votre demande dont nous vous remercions, veuillez trouver notre offre de prix pour la réalisation de la prestation désignée, soit :</v>
      </c>
      <c r="B12" s="188"/>
      <c r="C12" s="188"/>
      <c r="D12" s="188"/>
      <c r="E12" s="188"/>
      <c r="F12" s="188"/>
      <c r="G12" s="188"/>
      <c r="H12" s="25"/>
    </row>
    <row r="13" spans="1:8" ht="11" customHeight="1" thickBot="1" x14ac:dyDescent="0.25">
      <c r="A13" s="115"/>
      <c r="B13" s="115"/>
      <c r="C13" s="115"/>
      <c r="D13" s="115"/>
      <c r="E13" s="115"/>
      <c r="F13" s="115"/>
      <c r="G13" s="115"/>
      <c r="H13" s="25"/>
    </row>
    <row r="14" spans="1:8" ht="16" customHeight="1" thickBot="1" x14ac:dyDescent="0.25">
      <c r="A14" s="180" t="str">
        <f>Feuil4!B9</f>
        <v>Description de la prestation</v>
      </c>
      <c r="B14" s="181"/>
      <c r="C14" s="182"/>
      <c r="D14" s="148" t="str">
        <f>Feuil4!D9</f>
        <v>Quantités</v>
      </c>
      <c r="E14" s="149" t="str">
        <f>Feuil4!E9</f>
        <v>Unités</v>
      </c>
      <c r="F14" s="148" t="str">
        <f>Feuil4!F9</f>
        <v>Prix unitaire H.T.</v>
      </c>
      <c r="G14" s="149" t="str">
        <f>Feuil4!G9</f>
        <v>Prix H.T.</v>
      </c>
    </row>
    <row r="15" spans="1:8" ht="13.5" customHeight="1" x14ac:dyDescent="0.2">
      <c r="A15" s="183"/>
      <c r="B15" s="197"/>
      <c r="C15" s="197"/>
      <c r="D15" s="197"/>
      <c r="E15" s="197"/>
      <c r="F15" s="197"/>
      <c r="G15" s="184"/>
    </row>
    <row r="16" spans="1:8" ht="13.5" customHeight="1" thickBot="1" x14ac:dyDescent="0.25">
      <c r="A16" s="185"/>
      <c r="B16" s="201"/>
      <c r="C16" s="201"/>
      <c r="D16" s="201"/>
      <c r="E16" s="201"/>
      <c r="F16" s="201"/>
      <c r="G16" s="186"/>
    </row>
    <row r="17" spans="1:7" ht="16" customHeight="1" thickBot="1" x14ac:dyDescent="0.25">
      <c r="A17" s="180" t="str">
        <f>IF(AND(A18="",A20="",A22=""),"",Feuil4!B12)</f>
        <v>Conduite</v>
      </c>
      <c r="B17" s="181"/>
      <c r="C17" s="181"/>
      <c r="D17" s="181"/>
      <c r="E17" s="181"/>
      <c r="F17" s="181"/>
      <c r="G17" s="182"/>
    </row>
    <row r="18" spans="1:7" ht="16" customHeight="1" x14ac:dyDescent="0.2">
      <c r="A18" s="224" t="str">
        <f>IF(Feuil4!B13="","",Feuil4!B13)</f>
        <v/>
      </c>
      <c r="B18" s="225"/>
      <c r="C18" s="225"/>
      <c r="D18" s="156" t="str">
        <f>IF(Feuil4!D13="","",Feuil4!D13)</f>
        <v/>
      </c>
      <c r="E18" s="156" t="str">
        <f>IF(Feuil4!E13="","",Feuil4!E13)</f>
        <v/>
      </c>
      <c r="F18" s="157" t="str">
        <f>IF(Feuil4!F13="","",Feuil4!F13)</f>
        <v/>
      </c>
      <c r="G18" s="158" t="str">
        <f>IF(Feuil4!G13="","",Feuil4!G13)</f>
        <v/>
      </c>
    </row>
    <row r="19" spans="1:7" ht="16" customHeight="1" x14ac:dyDescent="0.2">
      <c r="A19" s="189" t="str">
        <f>IF(Feuil4!C14="","",Feuil4!B14)</f>
        <v/>
      </c>
      <c r="B19" s="190"/>
      <c r="C19" s="217" t="str">
        <f>IF(Feuil4!C14="","",Feuil4!C14)</f>
        <v/>
      </c>
      <c r="D19" s="218"/>
      <c r="E19" s="218"/>
      <c r="F19" s="218"/>
      <c r="G19" s="219"/>
    </row>
    <row r="20" spans="1:7" ht="16" customHeight="1" x14ac:dyDescent="0.2">
      <c r="A20" s="226" t="str">
        <f>IF(Feuil4!B15="","",Feuil4!B15)</f>
        <v>poste conducteur RFN de nuit</v>
      </c>
      <c r="B20" s="227"/>
      <c r="C20" s="227"/>
      <c r="D20" s="154">
        <f>IF(Feuil4!D15="","",Feuil4!D15)</f>
        <v>1</v>
      </c>
      <c r="E20" s="154" t="str">
        <f>IF(Feuil4!E15="","",Feuil4!E15)</f>
        <v/>
      </c>
      <c r="F20" s="155">
        <f>IF(Feuil4!F15="","",Feuil4!F15)</f>
        <v>1245</v>
      </c>
      <c r="G20" s="159">
        <f>IF(Feuil4!G15="","",Feuil4!G15)</f>
        <v>1245</v>
      </c>
    </row>
    <row r="21" spans="1:7" ht="16" customHeight="1" x14ac:dyDescent="0.2">
      <c r="A21" s="189" t="str">
        <f>IF(Feuil4!C16="","",Feuil4!B16)</f>
        <v/>
      </c>
      <c r="B21" s="190"/>
      <c r="C21" s="191" t="str">
        <f>IF(Feuil4!C16="","",Feuil4!C16)</f>
        <v/>
      </c>
      <c r="D21" s="191"/>
      <c r="E21" s="191"/>
      <c r="F21" s="191"/>
      <c r="G21" s="192"/>
    </row>
    <row r="22" spans="1:7" ht="16" customHeight="1" x14ac:dyDescent="0.2">
      <c r="A22" s="226" t="str">
        <f>IF(Feuil4!B17="","",Feuil4!B17)</f>
        <v>poste conducteur RFN de WE</v>
      </c>
      <c r="B22" s="227"/>
      <c r="C22" s="227"/>
      <c r="D22" s="154">
        <f>IF(Feuil4!D17="","",Feuil4!D17)</f>
        <v>7</v>
      </c>
      <c r="E22" s="154" t="str">
        <f>IF(Feuil4!E17="","",Feuil4!E17)</f>
        <v/>
      </c>
      <c r="F22" s="155">
        <f>IF(Feuil4!F17="","",Feuil4!F17)</f>
        <v>1540</v>
      </c>
      <c r="G22" s="159">
        <f>IF(Feuil4!G17="","",Feuil4!G17)</f>
        <v>10780</v>
      </c>
    </row>
    <row r="23" spans="1:7" ht="16" customHeight="1" thickBot="1" x14ac:dyDescent="0.25">
      <c r="A23" s="212" t="str">
        <f>IF(Feuil4!C18="","",Feuil4!B18)</f>
        <v>Commentaire :</v>
      </c>
      <c r="B23" s="213"/>
      <c r="C23" s="194" t="str">
        <f>IF(Feuil4!C18="","",Feuil4!C18)</f>
        <v>d</v>
      </c>
      <c r="D23" s="194"/>
      <c r="E23" s="194"/>
      <c r="F23" s="194"/>
      <c r="G23" s="195"/>
    </row>
    <row r="24" spans="1:7" ht="16" customHeight="1" thickBot="1" x14ac:dyDescent="0.25">
      <c r="A24" s="214" t="str">
        <f>IF(AND(A25="",A27="",A29=""),"",Feuil4!B19)</f>
        <v>Prestation au sol</v>
      </c>
      <c r="B24" s="215"/>
      <c r="C24" s="215"/>
      <c r="D24" s="215"/>
      <c r="E24" s="215"/>
      <c r="F24" s="215"/>
      <c r="G24" s="216"/>
    </row>
    <row r="25" spans="1:7" ht="16" customHeight="1" x14ac:dyDescent="0.2">
      <c r="A25" s="224" t="str">
        <f>IF(Feuil4!B20="","",Feuil4!B20)</f>
        <v>poste de jour</v>
      </c>
      <c r="B25" s="225"/>
      <c r="C25" s="225"/>
      <c r="D25" s="156">
        <f>IF(Feuil4!D20="","",Feuil4!D20)</f>
        <v>1</v>
      </c>
      <c r="E25" s="156" t="str">
        <f>IF(Feuil4!E20="","",Feuil4!E20)</f>
        <v/>
      </c>
      <c r="F25" s="157">
        <f>IF(Feuil4!F20="","",Feuil4!F20)</f>
        <v>750</v>
      </c>
      <c r="G25" s="158">
        <f>IF(Feuil4!G20="","",Feuil4!G20)</f>
        <v>750</v>
      </c>
    </row>
    <row r="26" spans="1:7" ht="16" customHeight="1" x14ac:dyDescent="0.2">
      <c r="A26" s="208" t="str">
        <f>IF(Feuil4!C21="","",Feuil4!B21)</f>
        <v/>
      </c>
      <c r="B26" s="209"/>
      <c r="C26" s="210" t="str">
        <f>IF(Feuil4!C21="","",Feuil4!C21)</f>
        <v/>
      </c>
      <c r="D26" s="210"/>
      <c r="E26" s="210"/>
      <c r="F26" s="210"/>
      <c r="G26" s="211"/>
    </row>
    <row r="27" spans="1:7" ht="16" customHeight="1" x14ac:dyDescent="0.2">
      <c r="A27" s="189" t="str">
        <f>IF(Feuil4!B22="","",Feuil4!B22)</f>
        <v>poste de nuit</v>
      </c>
      <c r="B27" s="190"/>
      <c r="C27" s="190"/>
      <c r="D27" s="150">
        <f>IF(Feuil4!D22="","",Feuil4!D22)</f>
        <v>2</v>
      </c>
      <c r="E27" s="150" t="str">
        <f>IF(Feuil4!E22="","",Feuil4!E22)</f>
        <v/>
      </c>
      <c r="F27" s="153">
        <f>IF(Feuil4!F22="","",Feuil4!F22)</f>
        <v>970</v>
      </c>
      <c r="G27" s="160">
        <f>IF(Feuil4!G22="","",Feuil4!G22)</f>
        <v>1940</v>
      </c>
    </row>
    <row r="28" spans="1:7" ht="16" customHeight="1" x14ac:dyDescent="0.2">
      <c r="A28" s="208" t="str">
        <f>IF(Feuil4!C23="","",Feuil4!B23)</f>
        <v/>
      </c>
      <c r="B28" s="209"/>
      <c r="C28" s="210" t="str">
        <f>IF(Feuil4!C23="","",Feuil4!C23)</f>
        <v/>
      </c>
      <c r="D28" s="210"/>
      <c r="E28" s="210"/>
      <c r="F28" s="210"/>
      <c r="G28" s="211"/>
    </row>
    <row r="29" spans="1:7" ht="16" customHeight="1" x14ac:dyDescent="0.2">
      <c r="A29" s="189" t="str">
        <f>IF(Feuil4!B24="","",Feuil4!B24)</f>
        <v>poste de WE</v>
      </c>
      <c r="B29" s="190"/>
      <c r="C29" s="190"/>
      <c r="D29" s="150">
        <f>IF(Feuil4!D24="","",Feuil4!D24)</f>
        <v>3</v>
      </c>
      <c r="E29" s="150" t="str">
        <f>IF(Feuil4!E24="","",Feuil4!E24)</f>
        <v/>
      </c>
      <c r="F29" s="153">
        <f>IF(Feuil4!F24="","",Feuil4!F24)</f>
        <v>1200</v>
      </c>
      <c r="G29" s="160">
        <f>IF(Feuil4!G24="","",Feuil4!G24)</f>
        <v>3600</v>
      </c>
    </row>
    <row r="30" spans="1:7" ht="16" customHeight="1" thickBot="1" x14ac:dyDescent="0.25">
      <c r="A30" s="212" t="str">
        <f>IF(Feuil4!C25="","",Feuil4!B25)</f>
        <v/>
      </c>
      <c r="B30" s="213"/>
      <c r="C30" s="194" t="str">
        <f>IF(Feuil4!C25="","",Feuil4!C25)</f>
        <v/>
      </c>
      <c r="D30" s="194"/>
      <c r="E30" s="194"/>
      <c r="F30" s="194"/>
      <c r="G30" s="195"/>
    </row>
    <row r="31" spans="1:7" ht="16" customHeight="1" thickBot="1" x14ac:dyDescent="0.25">
      <c r="A31" s="220" t="str">
        <f>IF(AND(A32="",A33=""),"","Prestation annexe")</f>
        <v>Prestation annexe</v>
      </c>
      <c r="B31" s="221"/>
      <c r="C31" s="221"/>
      <c r="D31" s="221"/>
      <c r="E31" s="221"/>
      <c r="F31" s="221"/>
      <c r="G31" s="222"/>
    </row>
    <row r="32" spans="1:7" ht="16" customHeight="1" x14ac:dyDescent="0.2">
      <c r="A32" s="183" t="str">
        <f>Feuil4!B27</f>
        <v>Forfait frais d'hébergement</v>
      </c>
      <c r="B32" s="197"/>
      <c r="C32" s="197"/>
      <c r="D32" s="110">
        <f>IF(Feuil4!D27="","",Feuil4!D27)</f>
        <v>2</v>
      </c>
      <c r="E32" s="110"/>
      <c r="F32" s="110">
        <f>IF(Feuil4!F27="","",Feuil4!F27)</f>
        <v>240</v>
      </c>
      <c r="G32" s="161">
        <f>IF(Feuil4!G27="","",Feuil4!G27)</f>
        <v>480</v>
      </c>
    </row>
    <row r="33" spans="1:8" ht="16" customHeight="1" thickBot="1" x14ac:dyDescent="0.25">
      <c r="A33" s="185" t="str">
        <f>Feuil4!B28</f>
        <v>Forfait frais de transport</v>
      </c>
      <c r="B33" s="201"/>
      <c r="C33" s="201"/>
      <c r="D33" s="105">
        <f>IF(Feuil4!D28="","",Feuil4!D28)</f>
        <v>3</v>
      </c>
      <c r="E33" s="105"/>
      <c r="F33" s="105">
        <f>IF(Feuil4!F28="","",Feuil4!F28)</f>
        <v>225</v>
      </c>
      <c r="G33" s="107">
        <f>IF(Feuil4!G28="","",Feuil4!G28)</f>
        <v>675</v>
      </c>
    </row>
    <row r="34" spans="1:8" ht="16" customHeight="1" thickBot="1" x14ac:dyDescent="0.25">
      <c r="A34" s="220" t="str">
        <f>IF(AND(A35="",A36=""),"","sillon")</f>
        <v>sillon</v>
      </c>
      <c r="B34" s="221"/>
      <c r="C34" s="221"/>
      <c r="D34" s="221"/>
      <c r="E34" s="221"/>
      <c r="F34" s="221"/>
      <c r="G34" s="221"/>
    </row>
    <row r="35" spans="1:8" ht="16" customHeight="1" x14ac:dyDescent="0.2">
      <c r="A35" s="183" t="str">
        <f>IF(Feuil4!F30="","",Feuil4!B30)</f>
        <v>Sillon</v>
      </c>
      <c r="B35" s="197"/>
      <c r="C35" s="197"/>
      <c r="D35" s="163" t="str">
        <f>IF(Feuil4!D30="","",Feuil4!D30)</f>
        <v/>
      </c>
      <c r="E35" s="163"/>
      <c r="F35" s="110">
        <f>IF(Feuil4!F30="","",Feuil4!F30)</f>
        <v>875</v>
      </c>
      <c r="G35" s="161">
        <f>IF(Feuil4!G30="","",Feuil4!G30)</f>
        <v>875</v>
      </c>
      <c r="H35" s="25"/>
    </row>
    <row r="36" spans="1:8" ht="16" customHeight="1" thickBot="1" x14ac:dyDescent="0.25">
      <c r="A36" s="185" t="str">
        <f>IF(Feuil4!F31=0,"",Feuil4!B31)</f>
        <v>frais d'étude sillon</v>
      </c>
      <c r="B36" s="201"/>
      <c r="C36" s="201"/>
      <c r="D36" s="164" t="str">
        <f>IF(Feuil4!D31="","",Feuil4!D31)</f>
        <v/>
      </c>
      <c r="E36" s="164"/>
      <c r="F36" s="105">
        <f>IF(Feuil4!F31="","",Feuil4!F31)</f>
        <v>150</v>
      </c>
      <c r="G36" s="107">
        <f>IF(Feuil4!G31="","",Feuil4!G31)</f>
        <v>150</v>
      </c>
      <c r="H36" s="25"/>
    </row>
    <row r="37" spans="1:8" ht="16" customHeight="1" thickBot="1" x14ac:dyDescent="0.25">
      <c r="A37" s="202"/>
      <c r="B37" s="203"/>
      <c r="C37" s="203"/>
      <c r="D37" s="203"/>
      <c r="E37" s="204"/>
      <c r="F37" s="111" t="str">
        <f>Feuil4!F32</f>
        <v>Sous-total H.T</v>
      </c>
      <c r="G37" s="162">
        <f>Feuil4!G32</f>
        <v>20495</v>
      </c>
      <c r="H37" s="25"/>
    </row>
    <row r="38" spans="1:8" ht="16" customHeight="1" thickBot="1" x14ac:dyDescent="0.25">
      <c r="A38" s="205" t="str">
        <f>Feuil4!B33</f>
        <v>Assurance loco et pilotage</v>
      </c>
      <c r="B38" s="206"/>
      <c r="C38" s="206"/>
      <c r="D38" s="206"/>
      <c r="E38" s="151">
        <f>Feuil4!E33</f>
        <v>0.05</v>
      </c>
      <c r="F38" s="19"/>
      <c r="G38" s="152">
        <f>Feuil4!G33</f>
        <v>1024.75</v>
      </c>
      <c r="H38" s="25"/>
    </row>
    <row r="39" spans="1:8" ht="16" customHeight="1" thickBot="1" x14ac:dyDescent="0.25">
      <c r="A39" s="183" t="str">
        <f>Feuil4!B34</f>
        <v>Signature du Client: précédée de la mention "Bon pour accord"</v>
      </c>
      <c r="B39" s="197"/>
      <c r="C39" s="197"/>
      <c r="D39" s="197"/>
      <c r="E39" s="184"/>
      <c r="F39" s="19" t="str">
        <f>Feuil4!F34</f>
        <v>Total H.T</v>
      </c>
      <c r="G39" s="152">
        <f>Feuil4!G34</f>
        <v>21519.75</v>
      </c>
      <c r="H39" s="25"/>
    </row>
    <row r="40" spans="1:8" ht="16" customHeight="1" thickBot="1" x14ac:dyDescent="0.25">
      <c r="A40" s="198"/>
      <c r="B40" s="199"/>
      <c r="C40" s="199"/>
      <c r="D40" s="199"/>
      <c r="E40" s="200"/>
      <c r="F40" s="19" t="str">
        <f>Feuil4!F35</f>
        <v>TVA</v>
      </c>
      <c r="G40" s="152">
        <f>Feuil4!G35</f>
        <v>4303.95</v>
      </c>
      <c r="H40" s="25"/>
    </row>
    <row r="41" spans="1:8" ht="16" customHeight="1" thickBot="1" x14ac:dyDescent="0.25">
      <c r="A41" s="185"/>
      <c r="B41" s="201"/>
      <c r="C41" s="201"/>
      <c r="D41" s="201"/>
      <c r="E41" s="186"/>
      <c r="F41" s="19" t="str">
        <f>Feuil4!F36</f>
        <v>Total TTC</v>
      </c>
      <c r="G41" s="152">
        <f>Feuil4!G36</f>
        <v>26848.45</v>
      </c>
      <c r="H41" s="25"/>
    </row>
    <row r="42" spans="1:8" ht="16" customHeight="1" x14ac:dyDescent="0.2">
      <c r="A42" s="100"/>
      <c r="B42" s="116"/>
      <c r="C42" s="116"/>
      <c r="D42" s="116"/>
      <c r="E42" s="116"/>
      <c r="F42" s="115"/>
      <c r="G42" s="115"/>
      <c r="H42" s="25"/>
    </row>
    <row r="43" spans="1:8" x14ac:dyDescent="0.2">
      <c r="A43" s="126" t="s">
        <v>66</v>
      </c>
      <c r="B43" s="126"/>
      <c r="C43" s="126"/>
      <c r="D43" s="116"/>
      <c r="E43" s="116"/>
      <c r="F43" s="116"/>
      <c r="G43" s="116"/>
    </row>
    <row r="44" spans="1:8" x14ac:dyDescent="0.2">
      <c r="A44" s="126"/>
      <c r="B44" s="126"/>
      <c r="C44" s="126"/>
      <c r="D44" s="116"/>
      <c r="E44" s="116"/>
      <c r="F44" s="116"/>
      <c r="G44" s="116"/>
    </row>
    <row r="45" spans="1:8" ht="87.5" customHeight="1" x14ac:dyDescent="0.2">
      <c r="A45" s="188" t="s">
        <v>95</v>
      </c>
      <c r="B45" s="188"/>
      <c r="C45" s="188"/>
      <c r="D45" s="188"/>
      <c r="E45" s="188"/>
      <c r="F45" s="188"/>
      <c r="G45" s="188"/>
    </row>
    <row r="46" spans="1:8" x14ac:dyDescent="0.2">
      <c r="A46" s="116"/>
      <c r="B46" s="116"/>
      <c r="C46" s="116"/>
      <c r="D46" s="173" t="s">
        <v>86</v>
      </c>
      <c r="E46" s="173"/>
      <c r="F46" s="173"/>
      <c r="G46" s="116"/>
    </row>
    <row r="47" spans="1:8" x14ac:dyDescent="0.2">
      <c r="A47" s="116"/>
      <c r="B47" s="116"/>
      <c r="C47" s="116"/>
      <c r="D47" s="173" t="s">
        <v>87</v>
      </c>
      <c r="E47" s="173"/>
      <c r="F47" s="173"/>
      <c r="G47" s="116"/>
    </row>
    <row r="48" spans="1:8" x14ac:dyDescent="0.2">
      <c r="A48" s="116"/>
      <c r="B48" s="116"/>
      <c r="C48" s="116"/>
      <c r="D48" s="116"/>
      <c r="E48" s="116"/>
      <c r="F48" s="116"/>
      <c r="G48" s="116"/>
    </row>
    <row r="49" spans="1:8" x14ac:dyDescent="0.2">
      <c r="A49" s="116"/>
      <c r="B49" s="116"/>
      <c r="C49" s="116"/>
      <c r="D49" s="116"/>
      <c r="E49" s="116"/>
      <c r="F49" s="116"/>
      <c r="G49" s="116"/>
    </row>
    <row r="50" spans="1:8" x14ac:dyDescent="0.2">
      <c r="A50" s="116"/>
      <c r="B50" s="116"/>
      <c r="C50" s="116"/>
      <c r="D50" s="116"/>
      <c r="E50" s="116"/>
      <c r="F50" s="116"/>
      <c r="G50" s="116"/>
    </row>
    <row r="51" spans="1:8" x14ac:dyDescent="0.2">
      <c r="A51" s="116"/>
      <c r="B51" s="116"/>
      <c r="C51" s="116"/>
      <c r="D51" s="116"/>
      <c r="E51" s="116"/>
      <c r="F51" s="116"/>
      <c r="G51" s="116"/>
    </row>
    <row r="52" spans="1:8" x14ac:dyDescent="0.2">
      <c r="A52" s="116"/>
      <c r="B52" s="116"/>
      <c r="C52" s="116"/>
      <c r="D52" s="116"/>
      <c r="E52" s="116"/>
      <c r="F52" s="116"/>
      <c r="G52" s="116"/>
    </row>
    <row r="53" spans="1:8" x14ac:dyDescent="0.2">
      <c r="A53" s="116"/>
      <c r="B53" s="116"/>
      <c r="C53" s="116"/>
      <c r="D53" s="116"/>
      <c r="E53" s="116"/>
      <c r="F53" s="116"/>
      <c r="G53" s="116"/>
    </row>
    <row r="54" spans="1:8" x14ac:dyDescent="0.2">
      <c r="A54" s="116"/>
      <c r="B54" s="116"/>
      <c r="C54" s="116"/>
      <c r="D54" s="116"/>
      <c r="E54" s="116"/>
      <c r="F54" s="116"/>
      <c r="G54" s="116"/>
    </row>
    <row r="55" spans="1:8" s="1" customFormat="1" ht="12" x14ac:dyDescent="0.15">
      <c r="A55" s="127" t="s">
        <v>12</v>
      </c>
      <c r="B55" s="127"/>
      <c r="C55" s="127"/>
      <c r="D55" s="115"/>
      <c r="E55" s="115"/>
      <c r="F55" s="115"/>
      <c r="G55" s="115"/>
      <c r="H55" s="25"/>
    </row>
    <row r="56" spans="1:8" s="1" customFormat="1" ht="12" x14ac:dyDescent="0.15">
      <c r="A56" s="115"/>
      <c r="B56" s="115"/>
      <c r="C56" s="115"/>
      <c r="D56" s="115"/>
      <c r="E56" s="115"/>
      <c r="F56" s="115"/>
      <c r="G56" s="115"/>
      <c r="H56" s="25"/>
    </row>
    <row r="57" spans="1:8" s="1" customFormat="1" ht="12" x14ac:dyDescent="0.15">
      <c r="A57" s="128" t="s">
        <v>13</v>
      </c>
      <c r="B57" s="128"/>
      <c r="C57" s="128"/>
      <c r="D57" s="115"/>
      <c r="E57" s="115"/>
      <c r="F57" s="115"/>
      <c r="G57" s="115"/>
      <c r="H57" s="25"/>
    </row>
    <row r="58" spans="1:8" s="1" customFormat="1" ht="12" x14ac:dyDescent="0.15">
      <c r="A58" s="115" t="s">
        <v>90</v>
      </c>
      <c r="B58" s="115"/>
      <c r="C58" s="115"/>
      <c r="D58" s="115"/>
      <c r="E58" s="115"/>
      <c r="F58" s="115"/>
      <c r="G58" s="115"/>
      <c r="H58" s="25"/>
    </row>
    <row r="59" spans="1:8" s="1" customFormat="1" ht="12" x14ac:dyDescent="0.15">
      <c r="A59" s="115" t="s">
        <v>14</v>
      </c>
      <c r="B59" s="115"/>
      <c r="C59" s="115"/>
      <c r="D59" s="115"/>
      <c r="E59" s="115"/>
      <c r="F59" s="115"/>
      <c r="G59" s="115"/>
      <c r="H59" s="25"/>
    </row>
    <row r="60" spans="1:8" s="1" customFormat="1" ht="12" x14ac:dyDescent="0.15">
      <c r="A60" s="115" t="s">
        <v>100</v>
      </c>
      <c r="B60" s="115"/>
      <c r="C60" s="115"/>
      <c r="D60" s="115"/>
      <c r="E60" s="115"/>
      <c r="F60" s="115"/>
      <c r="G60" s="115"/>
      <c r="H60" s="25"/>
    </row>
    <row r="61" spans="1:8" s="1" customFormat="1" ht="12" x14ac:dyDescent="0.15">
      <c r="A61" s="115" t="s">
        <v>99</v>
      </c>
      <c r="B61" s="115"/>
      <c r="C61" s="115"/>
      <c r="D61" s="115"/>
      <c r="E61" s="115"/>
      <c r="F61" s="115"/>
      <c r="G61" s="115"/>
      <c r="H61" s="25"/>
    </row>
    <row r="62" spans="1:8" s="1" customFormat="1" ht="12" x14ac:dyDescent="0.15">
      <c r="A62" s="115" t="s">
        <v>98</v>
      </c>
      <c r="B62" s="115"/>
      <c r="C62" s="115"/>
      <c r="D62" s="115"/>
      <c r="E62" s="115"/>
      <c r="F62" s="115"/>
      <c r="G62" s="115"/>
      <c r="H62" s="25"/>
    </row>
    <row r="63" spans="1:8" s="1" customFormat="1" ht="12" x14ac:dyDescent="0.15">
      <c r="A63" s="115"/>
      <c r="B63" s="115"/>
      <c r="C63" s="115"/>
      <c r="D63" s="115"/>
      <c r="E63" s="115"/>
      <c r="F63" s="115"/>
      <c r="G63" s="115"/>
      <c r="H63" s="25"/>
    </row>
    <row r="64" spans="1:8" s="1" customFormat="1" ht="12" x14ac:dyDescent="0.15">
      <c r="A64" s="128" t="s">
        <v>15</v>
      </c>
      <c r="B64" s="128"/>
      <c r="C64" s="128"/>
      <c r="D64" s="115"/>
      <c r="E64" s="115"/>
      <c r="F64" s="115"/>
      <c r="G64" s="115"/>
      <c r="H64" s="25"/>
    </row>
    <row r="65" spans="1:13" s="1" customFormat="1" ht="12" x14ac:dyDescent="0.15">
      <c r="A65" s="115" t="s">
        <v>96</v>
      </c>
      <c r="B65" s="115"/>
      <c r="C65" s="115"/>
      <c r="D65" s="115"/>
      <c r="E65" s="115"/>
      <c r="F65" s="115"/>
      <c r="G65" s="115"/>
      <c r="M65" s="25"/>
    </row>
    <row r="66" spans="1:13" s="1" customFormat="1" ht="12" x14ac:dyDescent="0.15">
      <c r="A66" s="115"/>
      <c r="B66" s="115"/>
      <c r="C66" s="115"/>
      <c r="D66" s="115"/>
      <c r="E66" s="115"/>
      <c r="F66" s="115"/>
      <c r="G66" s="115"/>
      <c r="M66" s="25"/>
    </row>
    <row r="67" spans="1:13" s="1" customFormat="1" ht="12" x14ac:dyDescent="0.15">
      <c r="A67" s="115"/>
      <c r="B67" s="115"/>
      <c r="C67" s="115"/>
      <c r="D67" s="115"/>
      <c r="E67" s="115"/>
      <c r="F67" s="115"/>
      <c r="G67" s="115"/>
      <c r="M67" s="25"/>
    </row>
    <row r="68" spans="1:13" s="1" customFormat="1" ht="12" x14ac:dyDescent="0.15">
      <c r="A68" s="115"/>
      <c r="B68" s="115"/>
      <c r="C68" s="115"/>
      <c r="D68" s="115"/>
      <c r="E68" s="115"/>
      <c r="F68" s="115"/>
      <c r="G68" s="115"/>
      <c r="I68" s="5"/>
      <c r="K68" s="38" t="s">
        <v>16</v>
      </c>
      <c r="L68" s="38"/>
      <c r="M68" s="39"/>
    </row>
    <row r="69" spans="1:13" s="1" customFormat="1" ht="12" x14ac:dyDescent="0.15">
      <c r="A69" s="115"/>
      <c r="B69" s="115"/>
      <c r="C69" s="115"/>
      <c r="D69" s="115"/>
      <c r="E69" s="115"/>
      <c r="F69" s="115"/>
      <c r="G69" s="115"/>
      <c r="M69" s="25"/>
    </row>
    <row r="70" spans="1:13" s="1" customFormat="1" ht="12" x14ac:dyDescent="0.15">
      <c r="A70" s="115"/>
      <c r="B70" s="115"/>
      <c r="C70" s="115"/>
      <c r="D70" s="115"/>
      <c r="E70" s="115"/>
      <c r="F70" s="115"/>
      <c r="G70" s="115"/>
      <c r="J70" s="1" t="s">
        <v>67</v>
      </c>
      <c r="M70" s="25"/>
    </row>
    <row r="71" spans="1:13" s="1" customFormat="1" ht="12" x14ac:dyDescent="0.15">
      <c r="A71" s="115"/>
      <c r="B71" s="115"/>
      <c r="C71" s="115"/>
      <c r="D71" s="115"/>
      <c r="E71" s="115"/>
      <c r="F71" s="115"/>
      <c r="G71" s="115"/>
      <c r="J71" s="1" t="s">
        <v>18</v>
      </c>
      <c r="M71" s="25"/>
    </row>
    <row r="72" spans="1:13" s="1" customFormat="1" ht="12" x14ac:dyDescent="0.15">
      <c r="A72" s="115"/>
      <c r="B72" s="115"/>
      <c r="C72" s="115"/>
      <c r="D72" s="115"/>
      <c r="E72" s="115"/>
      <c r="F72" s="115"/>
      <c r="G72" s="115"/>
      <c r="J72" s="1" t="s">
        <v>30</v>
      </c>
      <c r="M72" s="25"/>
    </row>
    <row r="73" spans="1:13" s="1" customFormat="1" ht="12" x14ac:dyDescent="0.15">
      <c r="A73" s="115"/>
      <c r="B73" s="115"/>
      <c r="C73" s="115"/>
      <c r="D73" s="115"/>
      <c r="E73" s="115"/>
      <c r="F73" s="115"/>
      <c r="G73" s="115"/>
      <c r="J73" s="1" t="s">
        <v>31</v>
      </c>
      <c r="M73" s="25"/>
    </row>
    <row r="74" spans="1:13" s="1" customFormat="1" ht="12" x14ac:dyDescent="0.15">
      <c r="A74" s="115"/>
      <c r="B74" s="115"/>
      <c r="C74" s="115"/>
      <c r="D74" s="115"/>
      <c r="E74" s="115"/>
      <c r="F74" s="115"/>
      <c r="G74" s="115"/>
      <c r="J74" s="1" t="s">
        <v>32</v>
      </c>
      <c r="M74" s="25"/>
    </row>
    <row r="75" spans="1:13" s="1" customFormat="1" ht="12" x14ac:dyDescent="0.15">
      <c r="A75" s="115"/>
      <c r="B75" s="115"/>
      <c r="C75" s="115"/>
      <c r="D75" s="115"/>
      <c r="E75" s="115"/>
      <c r="F75" s="115"/>
      <c r="G75" s="115"/>
      <c r="J75" s="1" t="s">
        <v>19</v>
      </c>
      <c r="M75" s="25"/>
    </row>
    <row r="76" spans="1:13" s="1" customFormat="1" ht="12" x14ac:dyDescent="0.15">
      <c r="A76" s="115"/>
      <c r="B76" s="115"/>
      <c r="C76" s="115"/>
      <c r="D76" s="115"/>
      <c r="E76" s="115"/>
      <c r="F76" s="115"/>
      <c r="G76" s="115"/>
      <c r="J76" s="1" t="s">
        <v>20</v>
      </c>
      <c r="M76" s="25"/>
    </row>
    <row r="77" spans="1:13" s="1" customFormat="1" ht="12" x14ac:dyDescent="0.15">
      <c r="A77" s="115"/>
      <c r="B77" s="115"/>
      <c r="C77" s="115"/>
      <c r="D77" s="115"/>
      <c r="E77" s="115"/>
      <c r="F77" s="115"/>
      <c r="G77" s="115"/>
      <c r="J77" s="1" t="s">
        <v>60</v>
      </c>
      <c r="M77" s="25"/>
    </row>
    <row r="78" spans="1:13" s="1" customFormat="1" ht="12" x14ac:dyDescent="0.15">
      <c r="A78" s="115"/>
      <c r="B78" s="115"/>
      <c r="C78" s="115"/>
      <c r="D78" s="115"/>
      <c r="E78" s="115"/>
      <c r="F78" s="115"/>
      <c r="G78" s="115"/>
      <c r="H78" s="25"/>
    </row>
    <row r="79" spans="1:13" s="1" customFormat="1" ht="12" x14ac:dyDescent="0.15">
      <c r="A79" s="115"/>
      <c r="B79" s="115"/>
      <c r="C79" s="115"/>
      <c r="D79" s="100"/>
      <c r="E79" s="115"/>
      <c r="F79" s="115"/>
      <c r="G79" s="115"/>
    </row>
    <row r="80" spans="1:13" s="1" customFormat="1" ht="12" x14ac:dyDescent="0.15">
      <c r="A80" s="115"/>
      <c r="B80" s="115"/>
      <c r="C80" s="115"/>
      <c r="D80" s="115"/>
      <c r="E80" s="115"/>
      <c r="F80" s="115"/>
      <c r="G80" s="115"/>
      <c r="K80" s="38" t="s">
        <v>21</v>
      </c>
      <c r="M80" s="25"/>
    </row>
    <row r="81" spans="1:13" s="1" customFormat="1" ht="12" x14ac:dyDescent="0.15">
      <c r="A81" s="115"/>
      <c r="B81" s="115"/>
      <c r="C81" s="115"/>
      <c r="D81" s="100"/>
      <c r="E81" s="115"/>
      <c r="F81" s="115"/>
      <c r="G81" s="115"/>
      <c r="M81" s="25"/>
    </row>
    <row r="82" spans="1:13" s="1" customFormat="1" ht="12" x14ac:dyDescent="0.15">
      <c r="A82" s="115"/>
      <c r="B82" s="115"/>
      <c r="C82" s="115"/>
      <c r="D82" s="115"/>
      <c r="E82" s="115"/>
      <c r="F82" s="115"/>
      <c r="G82" s="115"/>
      <c r="J82" s="1" t="s">
        <v>17</v>
      </c>
      <c r="M82" s="25"/>
    </row>
    <row r="83" spans="1:13" s="1" customFormat="1" ht="12" x14ac:dyDescent="0.15">
      <c r="A83" s="115"/>
      <c r="B83" s="115"/>
      <c r="C83" s="115"/>
      <c r="D83" s="115"/>
      <c r="E83" s="115"/>
      <c r="F83" s="115"/>
      <c r="G83" s="115"/>
      <c r="J83" s="1" t="s">
        <v>22</v>
      </c>
      <c r="M83" s="25"/>
    </row>
    <row r="84" spans="1:13" s="1" customFormat="1" ht="12" x14ac:dyDescent="0.15">
      <c r="A84" s="115"/>
      <c r="B84" s="115"/>
      <c r="C84" s="115"/>
      <c r="D84" s="115"/>
      <c r="E84" s="115"/>
      <c r="F84" s="115"/>
      <c r="G84" s="115"/>
      <c r="J84" s="40" t="s">
        <v>88</v>
      </c>
      <c r="M84" s="25"/>
    </row>
    <row r="85" spans="1:13" s="1" customFormat="1" ht="12" x14ac:dyDescent="0.15">
      <c r="A85" s="115"/>
      <c r="B85" s="115"/>
      <c r="C85" s="115"/>
      <c r="D85" s="115"/>
      <c r="E85" s="115"/>
      <c r="F85" s="115"/>
      <c r="G85" s="115"/>
      <c r="J85" s="1" t="s">
        <v>31</v>
      </c>
      <c r="M85" s="25"/>
    </row>
    <row r="86" spans="1:13" s="1" customFormat="1" ht="12" x14ac:dyDescent="0.15">
      <c r="A86" s="115"/>
      <c r="B86" s="115"/>
      <c r="C86" s="115"/>
      <c r="D86" s="115"/>
      <c r="E86" s="115"/>
      <c r="F86" s="115"/>
      <c r="G86" s="115"/>
      <c r="J86" s="1" t="s">
        <v>32</v>
      </c>
      <c r="M86" s="25"/>
    </row>
    <row r="87" spans="1:13" s="1" customFormat="1" ht="12" x14ac:dyDescent="0.15">
      <c r="A87" s="115"/>
      <c r="B87" s="115"/>
      <c r="C87" s="115"/>
      <c r="D87" s="115"/>
      <c r="E87" s="115"/>
      <c r="F87" s="115"/>
      <c r="G87" s="115"/>
      <c r="J87" s="1" t="s">
        <v>23</v>
      </c>
      <c r="M87" s="25"/>
    </row>
    <row r="88" spans="1:13" s="1" customFormat="1" ht="12" x14ac:dyDescent="0.15">
      <c r="A88" s="115"/>
      <c r="B88" s="115"/>
      <c r="C88" s="115"/>
      <c r="D88" s="115"/>
      <c r="E88" s="115"/>
      <c r="F88" s="115"/>
      <c r="G88" s="115"/>
      <c r="J88" s="1" t="s">
        <v>24</v>
      </c>
      <c r="M88" s="25"/>
    </row>
    <row r="89" spans="1:13" s="1" customFormat="1" ht="12" x14ac:dyDescent="0.15">
      <c r="A89" s="115"/>
      <c r="B89" s="115"/>
      <c r="C89" s="115"/>
      <c r="D89" s="115"/>
      <c r="E89" s="115"/>
      <c r="F89" s="115"/>
      <c r="G89" s="115"/>
      <c r="J89" s="1" t="s">
        <v>33</v>
      </c>
      <c r="M89" s="25"/>
    </row>
    <row r="90" spans="1:13" s="1" customFormat="1" ht="12" x14ac:dyDescent="0.15">
      <c r="A90" s="115"/>
      <c r="B90" s="115"/>
      <c r="C90" s="115"/>
      <c r="D90" s="115"/>
      <c r="E90" s="115"/>
      <c r="F90" s="115"/>
      <c r="G90" s="115"/>
      <c r="J90" s="1" t="s">
        <v>25</v>
      </c>
      <c r="M90" s="25"/>
    </row>
    <row r="91" spans="1:13" s="1" customFormat="1" ht="12" x14ac:dyDescent="0.15">
      <c r="A91" s="115"/>
      <c r="B91" s="115"/>
      <c r="C91" s="115"/>
      <c r="D91" s="100"/>
      <c r="E91" s="115"/>
      <c r="F91" s="115"/>
      <c r="G91" s="115"/>
      <c r="H91" s="25"/>
      <c r="M91" s="25"/>
    </row>
    <row r="92" spans="1:13" s="1" customFormat="1" ht="12" x14ac:dyDescent="0.15">
      <c r="A92" s="115"/>
      <c r="B92" s="115"/>
      <c r="C92" s="115"/>
      <c r="D92" s="115"/>
      <c r="E92" s="115"/>
      <c r="F92" s="115"/>
      <c r="G92" s="115"/>
      <c r="H92" s="25"/>
      <c r="K92" s="38" t="s">
        <v>26</v>
      </c>
    </row>
    <row r="93" spans="1:13" s="1" customFormat="1" ht="12" x14ac:dyDescent="0.15">
      <c r="A93" s="115"/>
      <c r="B93" s="115"/>
      <c r="C93" s="115"/>
      <c r="D93" s="115"/>
      <c r="E93" s="115"/>
      <c r="F93" s="115"/>
      <c r="G93" s="115"/>
      <c r="H93" s="25"/>
    </row>
    <row r="94" spans="1:13" s="1" customFormat="1" ht="12" x14ac:dyDescent="0.15">
      <c r="A94" s="115"/>
      <c r="B94" s="115"/>
      <c r="C94" s="115"/>
      <c r="D94" s="115"/>
      <c r="E94" s="115"/>
      <c r="F94" s="115"/>
      <c r="G94" s="115"/>
      <c r="H94" s="25"/>
      <c r="J94" s="1" t="s">
        <v>27</v>
      </c>
    </row>
    <row r="95" spans="1:13" s="1" customFormat="1" ht="12" x14ac:dyDescent="0.15">
      <c r="A95" s="115"/>
      <c r="B95" s="115"/>
      <c r="C95" s="115"/>
      <c r="D95" s="115"/>
      <c r="E95" s="115"/>
      <c r="F95" s="115"/>
      <c r="G95" s="115"/>
      <c r="H95" s="25"/>
      <c r="J95" s="1" t="s">
        <v>28</v>
      </c>
    </row>
    <row r="96" spans="1:13" s="1" customFormat="1" ht="12" x14ac:dyDescent="0.15">
      <c r="A96" s="115"/>
      <c r="B96" s="115"/>
      <c r="C96" s="115"/>
      <c r="D96" s="115"/>
      <c r="E96" s="115"/>
      <c r="F96" s="115"/>
      <c r="G96" s="115"/>
      <c r="H96" s="25"/>
      <c r="J96" s="40" t="s">
        <v>89</v>
      </c>
      <c r="K96" s="40"/>
    </row>
    <row r="97" spans="1:11" s="1" customFormat="1" ht="12" x14ac:dyDescent="0.15">
      <c r="A97" s="115"/>
      <c r="B97" s="115"/>
      <c r="C97" s="115"/>
      <c r="D97" s="115"/>
      <c r="E97" s="115"/>
      <c r="F97" s="115"/>
      <c r="G97" s="115"/>
      <c r="H97" s="25"/>
      <c r="J97" s="1" t="s">
        <v>29</v>
      </c>
    </row>
    <row r="98" spans="1:11" s="1" customFormat="1" ht="12" x14ac:dyDescent="0.15">
      <c r="A98" s="115"/>
      <c r="B98" s="115"/>
      <c r="C98" s="115"/>
      <c r="D98" s="115"/>
      <c r="E98" s="115"/>
      <c r="F98" s="115"/>
      <c r="G98" s="115"/>
      <c r="H98" s="25"/>
    </row>
    <row r="99" spans="1:11" s="1" customFormat="1" ht="12" x14ac:dyDescent="0.15">
      <c r="A99" s="115"/>
      <c r="B99" s="115"/>
      <c r="C99" s="115"/>
      <c r="D99" s="115"/>
      <c r="E99" s="115"/>
      <c r="F99" s="115"/>
      <c r="G99" s="115"/>
      <c r="H99" s="25"/>
      <c r="J99" s="1" t="s">
        <v>34</v>
      </c>
    </row>
    <row r="100" spans="1:11" s="1" customFormat="1" ht="12" x14ac:dyDescent="0.15">
      <c r="A100" s="115"/>
      <c r="B100" s="115"/>
      <c r="C100" s="115"/>
      <c r="D100" s="115"/>
      <c r="E100" s="115"/>
      <c r="F100" s="115"/>
      <c r="G100" s="115"/>
      <c r="H100" s="25"/>
      <c r="J100" s="1" t="s">
        <v>35</v>
      </c>
    </row>
    <row r="101" spans="1:11" s="1" customFormat="1" ht="12" x14ac:dyDescent="0.15">
      <c r="A101" s="115"/>
      <c r="B101" s="115"/>
      <c r="C101" s="115"/>
      <c r="D101" s="115"/>
      <c r="E101" s="115"/>
      <c r="F101" s="115"/>
      <c r="G101" s="115"/>
      <c r="H101" s="25"/>
      <c r="J101" s="1" t="s">
        <v>36</v>
      </c>
    </row>
    <row r="102" spans="1:11" s="1" customFormat="1" ht="12" x14ac:dyDescent="0.15">
      <c r="A102" s="115"/>
      <c r="B102" s="115"/>
      <c r="C102" s="115"/>
      <c r="D102" s="115"/>
      <c r="E102" s="115"/>
      <c r="F102" s="115"/>
      <c r="G102" s="115"/>
      <c r="H102" s="25"/>
      <c r="J102" s="1" t="s">
        <v>37</v>
      </c>
    </row>
    <row r="103" spans="1:11" s="1" customFormat="1" ht="12" x14ac:dyDescent="0.15">
      <c r="A103" s="115"/>
      <c r="B103" s="115"/>
      <c r="C103" s="115"/>
      <c r="D103" s="115"/>
      <c r="E103" s="115"/>
      <c r="F103" s="115"/>
      <c r="G103" s="115"/>
      <c r="H103" s="25"/>
      <c r="J103" s="1" t="s">
        <v>38</v>
      </c>
    </row>
    <row r="104" spans="1:11" s="1" customFormat="1" ht="12" x14ac:dyDescent="0.15">
      <c r="A104" s="115"/>
      <c r="B104" s="115"/>
      <c r="C104" s="115"/>
      <c r="D104" s="115"/>
      <c r="E104" s="115"/>
      <c r="F104" s="115"/>
      <c r="G104" s="115"/>
      <c r="H104" s="25"/>
      <c r="J104" s="1" t="s">
        <v>39</v>
      </c>
    </row>
    <row r="105" spans="1:11" s="1" customFormat="1" ht="12" x14ac:dyDescent="0.15">
      <c r="A105" s="115"/>
      <c r="B105" s="115"/>
      <c r="C105" s="115"/>
      <c r="D105" s="115"/>
      <c r="E105" s="115"/>
      <c r="F105" s="115"/>
      <c r="G105" s="115"/>
      <c r="H105" s="25"/>
      <c r="J105" s="1" t="s">
        <v>40</v>
      </c>
    </row>
    <row r="106" spans="1:11" s="1" customFormat="1" ht="12" x14ac:dyDescent="0.15">
      <c r="A106" s="115"/>
      <c r="B106" s="115"/>
      <c r="C106" s="115"/>
      <c r="D106" s="115"/>
      <c r="E106" s="115"/>
      <c r="F106" s="115"/>
      <c r="G106" s="115"/>
      <c r="H106" s="25"/>
      <c r="J106" s="1" t="s">
        <v>41</v>
      </c>
    </row>
    <row r="107" spans="1:11" s="1" customFormat="1" ht="12" x14ac:dyDescent="0.15">
      <c r="A107" s="115"/>
      <c r="B107" s="115"/>
      <c r="C107" s="115"/>
      <c r="D107" s="115"/>
      <c r="E107" s="115"/>
      <c r="F107" s="115"/>
      <c r="G107" s="115"/>
      <c r="H107" s="25"/>
    </row>
    <row r="108" spans="1:11" s="1" customFormat="1" ht="12" x14ac:dyDescent="0.15">
      <c r="A108" s="115"/>
      <c r="B108" s="115"/>
      <c r="C108" s="115"/>
      <c r="D108" s="115"/>
      <c r="E108" s="115"/>
      <c r="F108" s="115"/>
      <c r="G108" s="115"/>
      <c r="H108" s="25"/>
      <c r="J108" s="42" t="s">
        <v>70</v>
      </c>
      <c r="K108" s="42"/>
    </row>
    <row r="109" spans="1:11" s="1" customFormat="1" ht="12" x14ac:dyDescent="0.15">
      <c r="A109" s="115"/>
      <c r="B109" s="115"/>
      <c r="C109" s="115"/>
      <c r="D109" s="115"/>
      <c r="E109" s="115"/>
      <c r="F109" s="115"/>
      <c r="G109" s="115"/>
      <c r="H109" s="25"/>
      <c r="J109" s="42" t="s">
        <v>68</v>
      </c>
      <c r="K109" s="42"/>
    </row>
    <row r="110" spans="1:11" s="1" customFormat="1" ht="12" x14ac:dyDescent="0.15">
      <c r="A110" s="115"/>
      <c r="B110" s="115"/>
      <c r="C110" s="115"/>
      <c r="D110" s="115"/>
      <c r="E110" s="115"/>
      <c r="F110" s="115"/>
      <c r="G110" s="115"/>
      <c r="H110" s="25"/>
      <c r="J110" s="42" t="s">
        <v>69</v>
      </c>
      <c r="K110" s="42"/>
    </row>
    <row r="111" spans="1:11" s="1" customFormat="1" ht="12" x14ac:dyDescent="0.15">
      <c r="A111" s="115"/>
      <c r="B111" s="115"/>
      <c r="C111" s="115"/>
      <c r="D111" s="115"/>
      <c r="E111" s="115"/>
      <c r="F111" s="115"/>
      <c r="G111" s="115"/>
      <c r="H111" s="25"/>
      <c r="J111" s="42" t="s">
        <v>71</v>
      </c>
      <c r="K111" s="42"/>
    </row>
    <row r="112" spans="1:11" s="1" customFormat="1" ht="12" x14ac:dyDescent="0.15">
      <c r="A112" s="115"/>
      <c r="B112" s="115"/>
      <c r="C112" s="115"/>
      <c r="D112" s="115"/>
      <c r="E112" s="115"/>
      <c r="F112" s="115"/>
      <c r="G112" s="115"/>
      <c r="H112" s="25"/>
      <c r="J112" s="42" t="s">
        <v>72</v>
      </c>
      <c r="K112" s="42"/>
    </row>
    <row r="113" spans="1:12" s="1" customFormat="1" ht="12" x14ac:dyDescent="0.15">
      <c r="A113" s="115"/>
      <c r="B113" s="115"/>
      <c r="C113" s="115"/>
      <c r="D113" s="115"/>
      <c r="E113" s="115"/>
      <c r="F113" s="115"/>
      <c r="G113" s="115"/>
      <c r="H113" s="25"/>
      <c r="J113" s="42" t="s">
        <v>73</v>
      </c>
      <c r="K113" s="42"/>
    </row>
    <row r="114" spans="1:12" s="1" customFormat="1" ht="12" x14ac:dyDescent="0.15">
      <c r="A114" s="115"/>
      <c r="B114" s="115"/>
      <c r="C114" s="115"/>
      <c r="D114" s="115"/>
      <c r="E114" s="115"/>
      <c r="F114" s="115"/>
      <c r="G114" s="115"/>
      <c r="H114" s="25"/>
      <c r="J114" s="42" t="s">
        <v>74</v>
      </c>
      <c r="K114" s="42"/>
    </row>
    <row r="115" spans="1:12" s="1" customFormat="1" ht="12" x14ac:dyDescent="0.15">
      <c r="A115" s="115"/>
      <c r="B115" s="115"/>
      <c r="C115" s="115"/>
      <c r="D115" s="115"/>
      <c r="E115" s="115"/>
      <c r="F115" s="115"/>
      <c r="G115" s="115"/>
      <c r="H115" s="25"/>
      <c r="J115" s="42" t="s">
        <v>75</v>
      </c>
      <c r="K115" s="42"/>
    </row>
    <row r="116" spans="1:12" s="1" customFormat="1" ht="12" x14ac:dyDescent="0.15">
      <c r="A116" s="115"/>
      <c r="B116" s="115"/>
      <c r="C116" s="115"/>
      <c r="D116" s="115"/>
      <c r="E116" s="115"/>
      <c r="F116" s="115"/>
      <c r="G116" s="115"/>
      <c r="H116" s="25"/>
      <c r="J116" s="42" t="s">
        <v>83</v>
      </c>
      <c r="K116" s="42"/>
    </row>
    <row r="117" spans="1:12" s="1" customFormat="1" ht="12" x14ac:dyDescent="0.15">
      <c r="A117" s="115"/>
      <c r="B117" s="115"/>
      <c r="C117" s="115"/>
      <c r="D117" s="115"/>
      <c r="E117" s="115"/>
      <c r="F117" s="115"/>
      <c r="G117" s="115"/>
      <c r="H117" s="25"/>
      <c r="J117" s="42" t="s">
        <v>76</v>
      </c>
      <c r="K117" s="42"/>
    </row>
    <row r="118" spans="1:12" s="1" customFormat="1" ht="12" x14ac:dyDescent="0.15">
      <c r="H118" s="25"/>
      <c r="J118" s="42" t="s">
        <v>77</v>
      </c>
      <c r="K118" s="42"/>
    </row>
    <row r="119" spans="1:12" s="1" customFormat="1" ht="12" x14ac:dyDescent="0.15">
      <c r="H119" s="25"/>
      <c r="J119" s="42" t="s">
        <v>78</v>
      </c>
      <c r="K119" s="42"/>
    </row>
    <row r="120" spans="1:12" s="1" customFormat="1" ht="12" x14ac:dyDescent="0.15">
      <c r="H120" s="25"/>
      <c r="J120" s="42" t="s">
        <v>79</v>
      </c>
      <c r="K120" s="42"/>
    </row>
    <row r="121" spans="1:12" s="1" customFormat="1" ht="12" x14ac:dyDescent="0.15">
      <c r="H121" s="25"/>
      <c r="J121" s="42" t="s">
        <v>80</v>
      </c>
      <c r="K121" s="42"/>
    </row>
    <row r="122" spans="1:12" s="1" customFormat="1" ht="12" x14ac:dyDescent="0.15">
      <c r="H122" s="25"/>
      <c r="J122" s="42" t="s">
        <v>81</v>
      </c>
      <c r="K122" s="42"/>
    </row>
    <row r="123" spans="1:12" s="1" customFormat="1" ht="12" x14ac:dyDescent="0.15">
      <c r="H123" s="25"/>
      <c r="J123" s="42" t="s">
        <v>82</v>
      </c>
      <c r="K123" s="42"/>
    </row>
    <row r="124" spans="1:12" s="1" customFormat="1" ht="12" x14ac:dyDescent="0.15">
      <c r="H124" s="25"/>
    </row>
    <row r="125" spans="1:12" s="1" customFormat="1" ht="12" x14ac:dyDescent="0.15">
      <c r="H125" s="44"/>
      <c r="K125" s="38" t="s">
        <v>49</v>
      </c>
    </row>
    <row r="126" spans="1:12" s="1" customFormat="1" ht="12" x14ac:dyDescent="0.15">
      <c r="H126" s="44"/>
    </row>
    <row r="127" spans="1:12" s="1" customFormat="1" ht="12" x14ac:dyDescent="0.15">
      <c r="H127" s="25"/>
      <c r="J127" s="43" t="s">
        <v>65</v>
      </c>
      <c r="K127" s="43"/>
      <c r="L127" s="43"/>
    </row>
    <row r="128" spans="1:12" s="1" customFormat="1" ht="12" x14ac:dyDescent="0.15">
      <c r="H128" s="25"/>
      <c r="J128" s="43" t="s">
        <v>64</v>
      </c>
      <c r="K128" s="43"/>
      <c r="L128" s="43"/>
    </row>
    <row r="129" spans="8:11" s="1" customFormat="1" ht="12" x14ac:dyDescent="0.15">
      <c r="H129" s="25"/>
      <c r="J129" s="1" t="s">
        <v>47</v>
      </c>
    </row>
    <row r="130" spans="8:11" s="1" customFormat="1" ht="12" x14ac:dyDescent="0.15">
      <c r="H130" s="25"/>
      <c r="J130" s="1" t="s">
        <v>50</v>
      </c>
    </row>
    <row r="131" spans="8:11" s="1" customFormat="1" ht="12" x14ac:dyDescent="0.15">
      <c r="H131" s="25"/>
      <c r="J131" s="1" t="s">
        <v>48</v>
      </c>
    </row>
    <row r="132" spans="8:11" s="1" customFormat="1" ht="12" x14ac:dyDescent="0.15">
      <c r="H132" s="25"/>
      <c r="J132" s="1" t="s">
        <v>51</v>
      </c>
    </row>
    <row r="133" spans="8:11" s="1" customFormat="1" ht="12" x14ac:dyDescent="0.15">
      <c r="H133" s="25"/>
      <c r="J133" s="1" t="s">
        <v>52</v>
      </c>
    </row>
    <row r="134" spans="8:11" s="1" customFormat="1" ht="12" x14ac:dyDescent="0.15">
      <c r="H134" s="25"/>
      <c r="J134" s="1" t="s">
        <v>53</v>
      </c>
    </row>
    <row r="135" spans="8:11" s="1" customFormat="1" ht="12" x14ac:dyDescent="0.15">
      <c r="H135" s="25"/>
    </row>
    <row r="136" spans="8:11" s="1" customFormat="1" ht="12" x14ac:dyDescent="0.15">
      <c r="H136" s="25"/>
      <c r="K136" s="38" t="s">
        <v>54</v>
      </c>
    </row>
    <row r="137" spans="8:11" s="1" customFormat="1" ht="12" x14ac:dyDescent="0.15">
      <c r="H137" s="25"/>
      <c r="K137" s="38"/>
    </row>
    <row r="138" spans="8:11" s="1" customFormat="1" ht="12" x14ac:dyDescent="0.15">
      <c r="H138" s="25"/>
      <c r="J138" s="1" t="s">
        <v>58</v>
      </c>
      <c r="K138" s="38"/>
    </row>
    <row r="139" spans="8:11" s="1" customFormat="1" ht="12" x14ac:dyDescent="0.15">
      <c r="H139" s="25"/>
      <c r="J139" s="1" t="s">
        <v>55</v>
      </c>
      <c r="K139" s="38"/>
    </row>
    <row r="140" spans="8:11" s="1" customFormat="1" ht="12" x14ac:dyDescent="0.15">
      <c r="H140" s="25"/>
      <c r="J140" s="1" t="s">
        <v>56</v>
      </c>
      <c r="K140" s="38"/>
    </row>
    <row r="141" spans="8:11" s="1" customFormat="1" ht="12" x14ac:dyDescent="0.15">
      <c r="H141" s="25"/>
      <c r="J141" s="1" t="s">
        <v>57</v>
      </c>
    </row>
    <row r="142" spans="8:11" s="1" customFormat="1" ht="12" x14ac:dyDescent="0.15">
      <c r="H142" s="25"/>
    </row>
    <row r="143" spans="8:11" s="1" customFormat="1" ht="12" x14ac:dyDescent="0.15">
      <c r="H143" s="25"/>
      <c r="K143" s="38" t="s">
        <v>42</v>
      </c>
    </row>
    <row r="144" spans="8:11" s="1" customFormat="1" ht="12" x14ac:dyDescent="0.15">
      <c r="H144" s="25"/>
    </row>
    <row r="145" spans="8:12" s="1" customFormat="1" ht="12" x14ac:dyDescent="0.15">
      <c r="H145" s="25"/>
      <c r="J145" s="1" t="s">
        <v>43</v>
      </c>
    </row>
    <row r="146" spans="8:12" s="1" customFormat="1" ht="12" x14ac:dyDescent="0.15">
      <c r="H146" s="25"/>
      <c r="I146" s="41"/>
      <c r="J146" s="1" t="s">
        <v>44</v>
      </c>
    </row>
    <row r="147" spans="8:12" x14ac:dyDescent="0.2">
      <c r="J147" s="1" t="s">
        <v>45</v>
      </c>
      <c r="K147" s="1"/>
      <c r="L147" s="1"/>
    </row>
    <row r="148" spans="8:12" x14ac:dyDescent="0.2">
      <c r="J148" s="1" t="s">
        <v>46</v>
      </c>
      <c r="K148" s="1"/>
      <c r="L148" s="1"/>
    </row>
  </sheetData>
  <mergeCells count="39">
    <mergeCell ref="D7:E7"/>
    <mergeCell ref="F7:G7"/>
    <mergeCell ref="D47:F47"/>
    <mergeCell ref="D46:F46"/>
    <mergeCell ref="A12:G12"/>
    <mergeCell ref="A45:G45"/>
    <mergeCell ref="A14:C14"/>
    <mergeCell ref="A18:C18"/>
    <mergeCell ref="A20:C20"/>
    <mergeCell ref="A22:C22"/>
    <mergeCell ref="A26:B26"/>
    <mergeCell ref="A23:B23"/>
    <mergeCell ref="C23:G23"/>
    <mergeCell ref="A25:C25"/>
    <mergeCell ref="A27:C27"/>
    <mergeCell ref="A31:G31"/>
    <mergeCell ref="A32:C32"/>
    <mergeCell ref="A33:C33"/>
    <mergeCell ref="A34:G34"/>
    <mergeCell ref="C21:G21"/>
    <mergeCell ref="B10:C10"/>
    <mergeCell ref="A28:B28"/>
    <mergeCell ref="C28:G28"/>
    <mergeCell ref="A30:B30"/>
    <mergeCell ref="C30:G30"/>
    <mergeCell ref="A29:C29"/>
    <mergeCell ref="A24:G24"/>
    <mergeCell ref="A15:G16"/>
    <mergeCell ref="A17:G17"/>
    <mergeCell ref="A19:B19"/>
    <mergeCell ref="C19:G19"/>
    <mergeCell ref="A21:B21"/>
    <mergeCell ref="C26:G26"/>
    <mergeCell ref="A39:E39"/>
    <mergeCell ref="A40:E41"/>
    <mergeCell ref="A35:C35"/>
    <mergeCell ref="A36:C36"/>
    <mergeCell ref="A37:E37"/>
    <mergeCell ref="A38:D38"/>
  </mergeCells>
  <printOptions horizontalCentered="1"/>
  <pageMargins left="0.70866141732283472" right="0.70866141732283472" top="0.74803149606299213" bottom="0.35433070866141736" header="0.31496062992125984" footer="0.31496062992125984"/>
  <pageSetup paperSize="9" scale="84" fitToWidth="0" fitToHeight="0" orientation="portrait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6DCC24-181B-A84E-908E-ADEDFB5E1BD5}">
  <sheetPr codeName="Feuil5"/>
  <dimension ref="A1:L139"/>
  <sheetViews>
    <sheetView workbookViewId="0">
      <selection activeCell="A29" sqref="A29"/>
    </sheetView>
  </sheetViews>
  <sheetFormatPr baseColWidth="10" defaultRowHeight="15" x14ac:dyDescent="0.2"/>
  <cols>
    <col min="1" max="1" width="7.6640625" customWidth="1"/>
    <col min="2" max="2" width="37.83203125" customWidth="1"/>
    <col min="3" max="3" width="7.5" customWidth="1"/>
    <col min="4" max="4" width="9.6640625" customWidth="1"/>
    <col min="6" max="6" width="10.6640625" customWidth="1"/>
    <col min="7" max="7" width="17.83203125" style="24" bestFit="1" customWidth="1"/>
  </cols>
  <sheetData>
    <row r="1" spans="1:7" ht="80.5" customHeight="1" x14ac:dyDescent="0.2"/>
    <row r="2" spans="1:7" ht="57" customHeight="1" x14ac:dyDescent="0.2"/>
    <row r="3" spans="1:7" ht="14.5" customHeight="1" x14ac:dyDescent="0.2">
      <c r="A3" s="1"/>
      <c r="B3" s="1"/>
      <c r="C3" s="16" t="s">
        <v>124</v>
      </c>
      <c r="E3" s="36"/>
      <c r="F3" s="36"/>
      <c r="G3" s="36"/>
    </row>
    <row r="4" spans="1:7" x14ac:dyDescent="0.2">
      <c r="A4" s="1"/>
      <c r="B4" s="1"/>
      <c r="C4" s="16" t="s">
        <v>92</v>
      </c>
      <c r="E4" s="36"/>
      <c r="F4" s="36"/>
      <c r="G4" s="36"/>
    </row>
    <row r="5" spans="1:7" x14ac:dyDescent="0.2">
      <c r="A5" s="1"/>
      <c r="B5" s="1"/>
      <c r="C5" s="16"/>
      <c r="E5" s="36"/>
      <c r="F5" s="36"/>
      <c r="G5" s="36"/>
    </row>
    <row r="6" spans="1:7" x14ac:dyDescent="0.2">
      <c r="A6" s="1"/>
      <c r="B6" s="1"/>
      <c r="C6" s="16" t="s">
        <v>93</v>
      </c>
      <c r="E6" s="36"/>
      <c r="F6" s="36"/>
      <c r="G6" s="36"/>
    </row>
    <row r="7" spans="1:7" x14ac:dyDescent="0.2">
      <c r="A7" s="1"/>
      <c r="B7" s="1"/>
      <c r="E7" s="36"/>
      <c r="F7" s="36"/>
      <c r="G7" s="36"/>
    </row>
    <row r="8" spans="1:7" x14ac:dyDescent="0.2">
      <c r="A8" s="1"/>
      <c r="B8" s="1"/>
      <c r="C8" s="229" t="s">
        <v>121</v>
      </c>
      <c r="D8" s="229"/>
      <c r="E8" s="230" t="e">
        <f>#REF!</f>
        <v>#REF!</v>
      </c>
      <c r="F8" s="230"/>
      <c r="G8" s="36"/>
    </row>
    <row r="9" spans="1:7" x14ac:dyDescent="0.2">
      <c r="A9" s="1"/>
      <c r="B9" s="1"/>
      <c r="E9" s="36"/>
      <c r="F9" s="36"/>
      <c r="G9" s="36"/>
    </row>
    <row r="10" spans="1:7" x14ac:dyDescent="0.2">
      <c r="A10" s="1"/>
      <c r="B10" s="1"/>
      <c r="C10" s="37" t="s">
        <v>122</v>
      </c>
      <c r="E10" s="81" t="s">
        <v>123</v>
      </c>
      <c r="F10" s="36"/>
      <c r="G10" s="36"/>
    </row>
    <row r="11" spans="1:7" x14ac:dyDescent="0.2">
      <c r="A11" s="1" t="s">
        <v>126</v>
      </c>
      <c r="B11" s="1" t="s">
        <v>127</v>
      </c>
      <c r="E11" s="36"/>
      <c r="F11" s="36"/>
      <c r="G11" s="36"/>
    </row>
    <row r="12" spans="1:7" x14ac:dyDescent="0.2">
      <c r="A12" s="1"/>
      <c r="B12" s="1"/>
      <c r="E12" s="36"/>
      <c r="F12" s="36"/>
      <c r="G12" s="36"/>
    </row>
    <row r="13" spans="1:7" ht="42" customHeight="1" x14ac:dyDescent="0.2">
      <c r="A13" s="231" t="s">
        <v>91</v>
      </c>
      <c r="B13" s="231"/>
      <c r="C13" s="231"/>
      <c r="D13" s="231"/>
      <c r="E13" s="231"/>
      <c r="F13" s="231"/>
      <c r="G13" s="25"/>
    </row>
    <row r="14" spans="1:7" ht="16" thickBot="1" x14ac:dyDescent="0.25">
      <c r="A14" s="1"/>
      <c r="B14" s="1"/>
      <c r="C14" s="1"/>
      <c r="D14" s="1"/>
      <c r="E14" s="1"/>
      <c r="F14" s="1"/>
      <c r="G14" s="25"/>
    </row>
    <row r="15" spans="1:7" ht="13.5" customHeight="1" thickBot="1" x14ac:dyDescent="0.25">
      <c r="A15" s="50" t="s">
        <v>63</v>
      </c>
      <c r="B15" s="45"/>
      <c r="C15" s="45" t="s">
        <v>0</v>
      </c>
      <c r="D15" s="45" t="s">
        <v>1</v>
      </c>
      <c r="E15" s="45" t="s">
        <v>4</v>
      </c>
      <c r="F15" s="51" t="s">
        <v>2</v>
      </c>
    </row>
    <row r="16" spans="1:7" ht="13.5" customHeight="1" x14ac:dyDescent="0.2">
      <c r="A16" s="224" t="s">
        <v>97</v>
      </c>
      <c r="B16" s="225"/>
      <c r="C16" s="232"/>
      <c r="D16" s="232"/>
      <c r="E16" s="232"/>
      <c r="F16" s="233"/>
    </row>
    <row r="17" spans="1:6" ht="13.5" customHeight="1" thickBot="1" x14ac:dyDescent="0.25">
      <c r="A17" s="234"/>
      <c r="B17" s="235"/>
      <c r="C17" s="235"/>
      <c r="D17" s="235"/>
      <c r="E17" s="235"/>
      <c r="F17" s="236"/>
    </row>
    <row r="18" spans="1:6" ht="16" thickBot="1" x14ac:dyDescent="0.25">
      <c r="A18" s="50" t="s">
        <v>5</v>
      </c>
      <c r="B18" s="45"/>
      <c r="C18" s="45"/>
      <c r="D18" s="45"/>
      <c r="E18" s="45"/>
      <c r="F18" s="51"/>
    </row>
    <row r="19" spans="1:6" ht="16" thickBot="1" x14ac:dyDescent="0.25">
      <c r="A19" s="20" t="s">
        <v>62</v>
      </c>
      <c r="B19" s="20"/>
      <c r="C19" s="32">
        <v>1</v>
      </c>
      <c r="D19" s="19"/>
      <c r="E19" s="31">
        <v>960</v>
      </c>
      <c r="F19" s="26">
        <f>C19*E19</f>
        <v>960</v>
      </c>
    </row>
    <row r="20" spans="1:6" ht="16" thickBot="1" x14ac:dyDescent="0.25">
      <c r="A20" s="180" t="s">
        <v>101</v>
      </c>
      <c r="B20" s="181"/>
      <c r="C20" s="181"/>
      <c r="D20" s="181"/>
      <c r="E20" s="181"/>
      <c r="F20" s="182"/>
    </row>
    <row r="21" spans="1:6" ht="29.5" customHeight="1" thickBot="1" x14ac:dyDescent="0.25">
      <c r="A21" s="53" t="s">
        <v>102</v>
      </c>
      <c r="B21" s="53"/>
      <c r="C21" s="32">
        <v>1</v>
      </c>
      <c r="D21" s="19"/>
      <c r="E21" s="31">
        <v>450</v>
      </c>
      <c r="F21" s="26">
        <f>C21*E21</f>
        <v>450</v>
      </c>
    </row>
    <row r="22" spans="1:6" ht="16" thickBot="1" x14ac:dyDescent="0.25">
      <c r="A22" s="52" t="s">
        <v>6</v>
      </c>
      <c r="B22" s="46"/>
      <c r="C22" s="46"/>
      <c r="D22" s="46"/>
      <c r="E22" s="46"/>
      <c r="F22" s="47"/>
    </row>
    <row r="23" spans="1:6" x14ac:dyDescent="0.2">
      <c r="A23" s="21" t="s">
        <v>9</v>
      </c>
      <c r="B23" s="21"/>
      <c r="C23" s="34">
        <v>1</v>
      </c>
      <c r="D23" s="5"/>
      <c r="E23" s="23">
        <v>120</v>
      </c>
      <c r="F23" s="23">
        <f>C23*E23</f>
        <v>120</v>
      </c>
    </row>
    <row r="24" spans="1:6" ht="16" thickBot="1" x14ac:dyDescent="0.25">
      <c r="A24" s="3" t="s">
        <v>10</v>
      </c>
      <c r="B24" s="3"/>
      <c r="C24" s="35">
        <v>1</v>
      </c>
      <c r="D24" s="4"/>
      <c r="E24" s="28">
        <v>75</v>
      </c>
      <c r="F24" s="28">
        <f>C24*E24</f>
        <v>75</v>
      </c>
    </row>
    <row r="25" spans="1:6" ht="16" thickBot="1" x14ac:dyDescent="0.25">
      <c r="A25" s="52" t="s">
        <v>7</v>
      </c>
      <c r="B25" s="46"/>
      <c r="C25" s="46"/>
      <c r="D25" s="46"/>
      <c r="E25" s="46"/>
      <c r="F25" s="47"/>
    </row>
    <row r="26" spans="1:6" x14ac:dyDescent="0.2">
      <c r="A26" s="7" t="s">
        <v>94</v>
      </c>
      <c r="B26" s="7"/>
      <c r="C26" s="33"/>
      <c r="D26" s="2"/>
      <c r="E26" s="27">
        <v>212.31</v>
      </c>
      <c r="F26" s="27">
        <f>E26*1</f>
        <v>212.31</v>
      </c>
    </row>
    <row r="27" spans="1:6" ht="16" thickBot="1" x14ac:dyDescent="0.25">
      <c r="A27" s="8" t="s">
        <v>61</v>
      </c>
      <c r="B27" s="8"/>
      <c r="C27" s="34"/>
      <c r="D27" s="5"/>
      <c r="E27" s="23">
        <v>150</v>
      </c>
      <c r="F27" s="23">
        <f>E27*1</f>
        <v>150</v>
      </c>
    </row>
    <row r="28" spans="1:6" ht="16" thickBot="1" x14ac:dyDescent="0.25">
      <c r="A28" s="52"/>
      <c r="B28" s="46"/>
      <c r="C28" s="46"/>
      <c r="D28" s="47"/>
      <c r="E28" s="2" t="s">
        <v>84</v>
      </c>
      <c r="F28" s="27">
        <f>SUM(F19:F27)</f>
        <v>1967.31</v>
      </c>
    </row>
    <row r="29" spans="1:6" ht="16" thickBot="1" x14ac:dyDescent="0.25">
      <c r="A29" s="9" t="s">
        <v>11</v>
      </c>
      <c r="B29" s="83"/>
      <c r="C29" s="4"/>
      <c r="D29" s="18">
        <v>0.05</v>
      </c>
      <c r="E29" s="6"/>
      <c r="F29" s="29">
        <f>F28*D29</f>
        <v>98.365499999999997</v>
      </c>
    </row>
    <row r="30" spans="1:6" ht="16" thickBot="1" x14ac:dyDescent="0.25">
      <c r="A30" s="10" t="s">
        <v>85</v>
      </c>
      <c r="B30" s="11"/>
      <c r="C30" s="11"/>
      <c r="D30" s="12"/>
      <c r="E30" s="22" t="s">
        <v>8</v>
      </c>
      <c r="F30" s="30">
        <f>F28+F29</f>
        <v>2065.6754999999998</v>
      </c>
    </row>
    <row r="31" spans="1:6" ht="16" thickBot="1" x14ac:dyDescent="0.25">
      <c r="A31" s="10"/>
      <c r="B31" s="11"/>
      <c r="C31" s="11"/>
      <c r="D31" s="12"/>
      <c r="E31" s="22" t="s">
        <v>3</v>
      </c>
      <c r="F31" s="30">
        <f>F30*0.2</f>
        <v>413.13509999999997</v>
      </c>
    </row>
    <row r="32" spans="1:6" ht="16" thickBot="1" x14ac:dyDescent="0.25">
      <c r="A32" s="13"/>
      <c r="B32" s="14"/>
      <c r="C32" s="14"/>
      <c r="D32" s="15"/>
      <c r="E32" s="22" t="s">
        <v>59</v>
      </c>
      <c r="F32" s="48">
        <f>F30+F31+F29</f>
        <v>2577.1760999999997</v>
      </c>
    </row>
    <row r="33" spans="1:7" x14ac:dyDescent="0.2">
      <c r="E33" s="1"/>
      <c r="F33" s="1"/>
      <c r="G33" s="25"/>
    </row>
    <row r="34" spans="1:7" x14ac:dyDescent="0.2">
      <c r="A34" s="17" t="s">
        <v>66</v>
      </c>
      <c r="B34" s="17"/>
    </row>
    <row r="35" spans="1:7" x14ac:dyDescent="0.2">
      <c r="A35" s="17"/>
      <c r="B35" s="17"/>
    </row>
    <row r="36" spans="1:7" ht="87.5" customHeight="1" x14ac:dyDescent="0.2">
      <c r="A36" s="231" t="s">
        <v>95</v>
      </c>
      <c r="B36" s="231"/>
      <c r="C36" s="231"/>
      <c r="D36" s="231"/>
      <c r="E36" s="231"/>
      <c r="F36" s="231"/>
    </row>
    <row r="37" spans="1:7" x14ac:dyDescent="0.2">
      <c r="C37" s="228" t="s">
        <v>86</v>
      </c>
      <c r="D37" s="228"/>
      <c r="E37" s="228"/>
    </row>
    <row r="38" spans="1:7" x14ac:dyDescent="0.2">
      <c r="C38" s="228" t="s">
        <v>87</v>
      </c>
      <c r="D38" s="228"/>
      <c r="E38" s="228"/>
    </row>
    <row r="46" spans="1:7" s="1" customFormat="1" ht="12" x14ac:dyDescent="0.15">
      <c r="A46" s="38" t="s">
        <v>12</v>
      </c>
      <c r="B46" s="38"/>
      <c r="G46" s="25"/>
    </row>
    <row r="47" spans="1:7" s="1" customFormat="1" ht="12" x14ac:dyDescent="0.15">
      <c r="G47" s="25"/>
    </row>
    <row r="48" spans="1:7" s="1" customFormat="1" ht="12" x14ac:dyDescent="0.15">
      <c r="A48" s="49" t="s">
        <v>13</v>
      </c>
      <c r="B48" s="49"/>
      <c r="G48" s="25"/>
    </row>
    <row r="49" spans="1:12" s="1" customFormat="1" ht="12" x14ac:dyDescent="0.15">
      <c r="A49" s="1" t="s">
        <v>90</v>
      </c>
      <c r="G49" s="25"/>
    </row>
    <row r="50" spans="1:12" s="1" customFormat="1" ht="12" x14ac:dyDescent="0.15">
      <c r="A50" s="1" t="s">
        <v>14</v>
      </c>
      <c r="G50" s="25"/>
    </row>
    <row r="51" spans="1:12" s="1" customFormat="1" ht="12" x14ac:dyDescent="0.15">
      <c r="A51" s="1" t="s">
        <v>100</v>
      </c>
      <c r="G51" s="25"/>
    </row>
    <row r="52" spans="1:12" s="1" customFormat="1" ht="12" x14ac:dyDescent="0.15">
      <c r="A52" s="1" t="s">
        <v>99</v>
      </c>
      <c r="G52" s="25"/>
    </row>
    <row r="53" spans="1:12" s="1" customFormat="1" ht="12" x14ac:dyDescent="0.15">
      <c r="A53" s="1" t="s">
        <v>98</v>
      </c>
      <c r="G53" s="25"/>
    </row>
    <row r="54" spans="1:12" s="1" customFormat="1" ht="12" x14ac:dyDescent="0.15">
      <c r="G54" s="25"/>
    </row>
    <row r="55" spans="1:12" s="1" customFormat="1" ht="12" x14ac:dyDescent="0.15">
      <c r="A55" s="49" t="s">
        <v>15</v>
      </c>
      <c r="B55" s="49"/>
      <c r="G55" s="25"/>
    </row>
    <row r="56" spans="1:12" s="1" customFormat="1" ht="12" x14ac:dyDescent="0.15">
      <c r="A56" s="1" t="s">
        <v>96</v>
      </c>
      <c r="L56" s="25"/>
    </row>
    <row r="57" spans="1:12" s="1" customFormat="1" ht="12" x14ac:dyDescent="0.15">
      <c r="L57" s="25"/>
    </row>
    <row r="58" spans="1:12" s="1" customFormat="1" ht="12" x14ac:dyDescent="0.15">
      <c r="L58" s="25"/>
    </row>
    <row r="59" spans="1:12" s="1" customFormat="1" ht="12" x14ac:dyDescent="0.15">
      <c r="H59" s="5"/>
      <c r="J59" s="38" t="s">
        <v>16</v>
      </c>
      <c r="K59" s="38"/>
      <c r="L59" s="39"/>
    </row>
    <row r="60" spans="1:12" s="1" customFormat="1" ht="12" x14ac:dyDescent="0.15">
      <c r="L60" s="25"/>
    </row>
    <row r="61" spans="1:12" s="1" customFormat="1" ht="12" x14ac:dyDescent="0.15">
      <c r="I61" s="1" t="s">
        <v>67</v>
      </c>
      <c r="L61" s="25"/>
    </row>
    <row r="62" spans="1:12" s="1" customFormat="1" ht="12" x14ac:dyDescent="0.15">
      <c r="I62" s="1" t="s">
        <v>18</v>
      </c>
      <c r="L62" s="25"/>
    </row>
    <row r="63" spans="1:12" s="1" customFormat="1" ht="12" x14ac:dyDescent="0.15">
      <c r="I63" s="1" t="s">
        <v>30</v>
      </c>
      <c r="L63" s="25"/>
    </row>
    <row r="64" spans="1:12" s="1" customFormat="1" ht="12" x14ac:dyDescent="0.15">
      <c r="I64" s="1" t="s">
        <v>31</v>
      </c>
      <c r="L64" s="25"/>
    </row>
    <row r="65" spans="3:12" s="1" customFormat="1" ht="12" x14ac:dyDescent="0.15">
      <c r="I65" s="1" t="s">
        <v>32</v>
      </c>
      <c r="L65" s="25"/>
    </row>
    <row r="66" spans="3:12" s="1" customFormat="1" ht="12" x14ac:dyDescent="0.15">
      <c r="I66" s="1" t="s">
        <v>19</v>
      </c>
      <c r="L66" s="25"/>
    </row>
    <row r="67" spans="3:12" s="1" customFormat="1" ht="12" x14ac:dyDescent="0.15">
      <c r="I67" s="1" t="s">
        <v>20</v>
      </c>
      <c r="L67" s="25"/>
    </row>
    <row r="68" spans="3:12" s="1" customFormat="1" ht="12" x14ac:dyDescent="0.15">
      <c r="I68" s="1" t="s">
        <v>60</v>
      </c>
      <c r="L68" s="25"/>
    </row>
    <row r="69" spans="3:12" s="1" customFormat="1" ht="12" x14ac:dyDescent="0.15">
      <c r="G69" s="25"/>
    </row>
    <row r="70" spans="3:12" s="1" customFormat="1" ht="12" x14ac:dyDescent="0.15">
      <c r="C70" s="5"/>
    </row>
    <row r="71" spans="3:12" s="1" customFormat="1" ht="12" x14ac:dyDescent="0.15">
      <c r="J71" s="38" t="s">
        <v>21</v>
      </c>
      <c r="L71" s="25"/>
    </row>
    <row r="72" spans="3:12" s="1" customFormat="1" ht="12" x14ac:dyDescent="0.15">
      <c r="C72" s="5"/>
      <c r="L72" s="25"/>
    </row>
    <row r="73" spans="3:12" s="1" customFormat="1" ht="12" x14ac:dyDescent="0.15">
      <c r="I73" s="1" t="s">
        <v>17</v>
      </c>
      <c r="L73" s="25"/>
    </row>
    <row r="74" spans="3:12" s="1" customFormat="1" ht="12" x14ac:dyDescent="0.15">
      <c r="I74" s="1" t="s">
        <v>22</v>
      </c>
      <c r="L74" s="25"/>
    </row>
    <row r="75" spans="3:12" s="1" customFormat="1" ht="12" x14ac:dyDescent="0.15">
      <c r="I75" s="40" t="s">
        <v>88</v>
      </c>
      <c r="L75" s="25"/>
    </row>
    <row r="76" spans="3:12" s="1" customFormat="1" ht="12" x14ac:dyDescent="0.15">
      <c r="I76" s="1" t="s">
        <v>31</v>
      </c>
      <c r="L76" s="25"/>
    </row>
    <row r="77" spans="3:12" s="1" customFormat="1" ht="12" x14ac:dyDescent="0.15">
      <c r="I77" s="1" t="s">
        <v>32</v>
      </c>
      <c r="L77" s="25"/>
    </row>
    <row r="78" spans="3:12" s="1" customFormat="1" ht="12" x14ac:dyDescent="0.15">
      <c r="I78" s="1" t="s">
        <v>23</v>
      </c>
      <c r="L78" s="25"/>
    </row>
    <row r="79" spans="3:12" s="1" customFormat="1" ht="12" x14ac:dyDescent="0.15">
      <c r="I79" s="1" t="s">
        <v>24</v>
      </c>
      <c r="L79" s="25"/>
    </row>
    <row r="80" spans="3:12" s="1" customFormat="1" ht="12" x14ac:dyDescent="0.15">
      <c r="I80" s="1" t="s">
        <v>33</v>
      </c>
      <c r="L80" s="25"/>
    </row>
    <row r="81" spans="3:12" s="1" customFormat="1" ht="12" x14ac:dyDescent="0.15">
      <c r="I81" s="1" t="s">
        <v>25</v>
      </c>
      <c r="L81" s="25"/>
    </row>
    <row r="82" spans="3:12" s="1" customFormat="1" ht="12" x14ac:dyDescent="0.15">
      <c r="C82" s="5"/>
      <c r="G82" s="25"/>
      <c r="L82" s="25"/>
    </row>
    <row r="83" spans="3:12" s="1" customFormat="1" ht="12" x14ac:dyDescent="0.15">
      <c r="G83" s="25"/>
      <c r="J83" s="38" t="s">
        <v>26</v>
      </c>
    </row>
    <row r="84" spans="3:12" s="1" customFormat="1" ht="12" x14ac:dyDescent="0.15">
      <c r="G84" s="25"/>
    </row>
    <row r="85" spans="3:12" s="1" customFormat="1" ht="12" x14ac:dyDescent="0.15">
      <c r="G85" s="25"/>
      <c r="I85" s="1" t="s">
        <v>27</v>
      </c>
    </row>
    <row r="86" spans="3:12" s="1" customFormat="1" ht="12" x14ac:dyDescent="0.15">
      <c r="G86" s="25"/>
      <c r="I86" s="1" t="s">
        <v>28</v>
      </c>
    </row>
    <row r="87" spans="3:12" s="1" customFormat="1" ht="12" x14ac:dyDescent="0.15">
      <c r="G87" s="25"/>
      <c r="I87" s="40" t="s">
        <v>89</v>
      </c>
      <c r="J87" s="40"/>
    </row>
    <row r="88" spans="3:12" s="1" customFormat="1" ht="12" x14ac:dyDescent="0.15">
      <c r="G88" s="25"/>
      <c r="I88" s="1" t="s">
        <v>29</v>
      </c>
    </row>
    <row r="89" spans="3:12" s="1" customFormat="1" ht="12" x14ac:dyDescent="0.15">
      <c r="G89" s="25"/>
    </row>
    <row r="90" spans="3:12" s="1" customFormat="1" ht="12" x14ac:dyDescent="0.15">
      <c r="G90" s="25"/>
      <c r="I90" s="1" t="s">
        <v>34</v>
      </c>
    </row>
    <row r="91" spans="3:12" s="1" customFormat="1" ht="12" x14ac:dyDescent="0.15">
      <c r="G91" s="25"/>
      <c r="I91" s="1" t="s">
        <v>35</v>
      </c>
    </row>
    <row r="92" spans="3:12" s="1" customFormat="1" ht="12" x14ac:dyDescent="0.15">
      <c r="G92" s="25"/>
      <c r="I92" s="1" t="s">
        <v>36</v>
      </c>
    </row>
    <row r="93" spans="3:12" s="1" customFormat="1" ht="12" x14ac:dyDescent="0.15">
      <c r="G93" s="25"/>
      <c r="I93" s="1" t="s">
        <v>37</v>
      </c>
    </row>
    <row r="94" spans="3:12" s="1" customFormat="1" ht="12" x14ac:dyDescent="0.15">
      <c r="G94" s="25"/>
      <c r="I94" s="1" t="s">
        <v>38</v>
      </c>
    </row>
    <row r="95" spans="3:12" s="1" customFormat="1" ht="12" x14ac:dyDescent="0.15">
      <c r="G95" s="25"/>
      <c r="I95" s="1" t="s">
        <v>39</v>
      </c>
    </row>
    <row r="96" spans="3:12" s="1" customFormat="1" ht="12" x14ac:dyDescent="0.15">
      <c r="G96" s="25"/>
      <c r="I96" s="1" t="s">
        <v>40</v>
      </c>
    </row>
    <row r="97" spans="7:10" s="1" customFormat="1" ht="12" x14ac:dyDescent="0.15">
      <c r="G97" s="25"/>
      <c r="I97" s="1" t="s">
        <v>41</v>
      </c>
    </row>
    <row r="98" spans="7:10" s="1" customFormat="1" ht="12" x14ac:dyDescent="0.15">
      <c r="G98" s="25"/>
    </row>
    <row r="99" spans="7:10" s="1" customFormat="1" ht="12" x14ac:dyDescent="0.15">
      <c r="G99" s="25"/>
      <c r="I99" s="42" t="s">
        <v>70</v>
      </c>
      <c r="J99" s="42"/>
    </row>
    <row r="100" spans="7:10" s="1" customFormat="1" ht="12" x14ac:dyDescent="0.15">
      <c r="G100" s="25"/>
      <c r="I100" s="42" t="s">
        <v>68</v>
      </c>
      <c r="J100" s="42"/>
    </row>
    <row r="101" spans="7:10" s="1" customFormat="1" ht="12" x14ac:dyDescent="0.15">
      <c r="G101" s="25"/>
      <c r="I101" s="42" t="s">
        <v>69</v>
      </c>
      <c r="J101" s="42"/>
    </row>
    <row r="102" spans="7:10" s="1" customFormat="1" ht="12" x14ac:dyDescent="0.15">
      <c r="G102" s="25"/>
      <c r="I102" s="42" t="s">
        <v>71</v>
      </c>
      <c r="J102" s="42"/>
    </row>
    <row r="103" spans="7:10" s="1" customFormat="1" ht="12" x14ac:dyDescent="0.15">
      <c r="G103" s="25"/>
      <c r="I103" s="42" t="s">
        <v>72</v>
      </c>
      <c r="J103" s="42"/>
    </row>
    <row r="104" spans="7:10" s="1" customFormat="1" ht="12" x14ac:dyDescent="0.15">
      <c r="G104" s="25"/>
      <c r="I104" s="42" t="s">
        <v>73</v>
      </c>
      <c r="J104" s="42"/>
    </row>
    <row r="105" spans="7:10" s="1" customFormat="1" ht="12" x14ac:dyDescent="0.15">
      <c r="G105" s="25"/>
      <c r="I105" s="42" t="s">
        <v>74</v>
      </c>
      <c r="J105" s="42"/>
    </row>
    <row r="106" spans="7:10" s="1" customFormat="1" ht="12" x14ac:dyDescent="0.15">
      <c r="G106" s="25"/>
      <c r="I106" s="42" t="s">
        <v>75</v>
      </c>
      <c r="J106" s="42"/>
    </row>
    <row r="107" spans="7:10" s="1" customFormat="1" ht="12" x14ac:dyDescent="0.15">
      <c r="G107" s="25"/>
      <c r="I107" s="42" t="s">
        <v>83</v>
      </c>
      <c r="J107" s="42"/>
    </row>
    <row r="108" spans="7:10" s="1" customFormat="1" ht="12" x14ac:dyDescent="0.15">
      <c r="G108" s="25"/>
      <c r="I108" s="42" t="s">
        <v>76</v>
      </c>
      <c r="J108" s="42"/>
    </row>
    <row r="109" spans="7:10" s="1" customFormat="1" ht="12" x14ac:dyDescent="0.15">
      <c r="G109" s="25"/>
      <c r="I109" s="42" t="s">
        <v>77</v>
      </c>
      <c r="J109" s="42"/>
    </row>
    <row r="110" spans="7:10" s="1" customFormat="1" ht="12" x14ac:dyDescent="0.15">
      <c r="G110" s="25"/>
      <c r="I110" s="42" t="s">
        <v>78</v>
      </c>
      <c r="J110" s="42"/>
    </row>
    <row r="111" spans="7:10" s="1" customFormat="1" ht="12" x14ac:dyDescent="0.15">
      <c r="G111" s="25"/>
      <c r="I111" s="42" t="s">
        <v>79</v>
      </c>
      <c r="J111" s="42"/>
    </row>
    <row r="112" spans="7:10" s="1" customFormat="1" ht="12" x14ac:dyDescent="0.15">
      <c r="G112" s="25"/>
      <c r="I112" s="42" t="s">
        <v>80</v>
      </c>
      <c r="J112" s="42"/>
    </row>
    <row r="113" spans="7:11" s="1" customFormat="1" ht="12" x14ac:dyDescent="0.15">
      <c r="G113" s="25"/>
      <c r="I113" s="42" t="s">
        <v>81</v>
      </c>
      <c r="J113" s="42"/>
    </row>
    <row r="114" spans="7:11" s="1" customFormat="1" ht="12" x14ac:dyDescent="0.15">
      <c r="G114" s="25"/>
      <c r="I114" s="42" t="s">
        <v>82</v>
      </c>
      <c r="J114" s="42"/>
    </row>
    <row r="115" spans="7:11" s="1" customFormat="1" ht="12" x14ac:dyDescent="0.15">
      <c r="G115" s="25"/>
    </row>
    <row r="116" spans="7:11" s="1" customFormat="1" ht="12" x14ac:dyDescent="0.15">
      <c r="G116" s="44"/>
      <c r="J116" s="38" t="s">
        <v>49</v>
      </c>
    </row>
    <row r="117" spans="7:11" s="1" customFormat="1" ht="12" x14ac:dyDescent="0.15">
      <c r="G117" s="44"/>
    </row>
    <row r="118" spans="7:11" s="1" customFormat="1" ht="12" x14ac:dyDescent="0.15">
      <c r="G118" s="25"/>
      <c r="I118" s="43" t="s">
        <v>65</v>
      </c>
      <c r="J118" s="43"/>
      <c r="K118" s="43"/>
    </row>
    <row r="119" spans="7:11" s="1" customFormat="1" ht="12" x14ac:dyDescent="0.15">
      <c r="G119" s="25"/>
      <c r="I119" s="43" t="s">
        <v>64</v>
      </c>
      <c r="J119" s="43"/>
      <c r="K119" s="43"/>
    </row>
    <row r="120" spans="7:11" s="1" customFormat="1" ht="12" x14ac:dyDescent="0.15">
      <c r="G120" s="25"/>
      <c r="I120" s="1" t="s">
        <v>47</v>
      </c>
    </row>
    <row r="121" spans="7:11" s="1" customFormat="1" ht="12" x14ac:dyDescent="0.15">
      <c r="G121" s="25"/>
      <c r="I121" s="1" t="s">
        <v>50</v>
      </c>
    </row>
    <row r="122" spans="7:11" s="1" customFormat="1" ht="12" x14ac:dyDescent="0.15">
      <c r="G122" s="25"/>
      <c r="I122" s="1" t="s">
        <v>48</v>
      </c>
    </row>
    <row r="123" spans="7:11" s="1" customFormat="1" ht="12" x14ac:dyDescent="0.15">
      <c r="G123" s="25"/>
      <c r="I123" s="1" t="s">
        <v>51</v>
      </c>
    </row>
    <row r="124" spans="7:11" s="1" customFormat="1" ht="12" x14ac:dyDescent="0.15">
      <c r="G124" s="25"/>
      <c r="I124" s="1" t="s">
        <v>52</v>
      </c>
    </row>
    <row r="125" spans="7:11" s="1" customFormat="1" ht="12" x14ac:dyDescent="0.15">
      <c r="G125" s="25"/>
      <c r="I125" s="1" t="s">
        <v>53</v>
      </c>
    </row>
    <row r="126" spans="7:11" s="1" customFormat="1" ht="12" x14ac:dyDescent="0.15">
      <c r="G126" s="25"/>
    </row>
    <row r="127" spans="7:11" s="1" customFormat="1" ht="12" x14ac:dyDescent="0.15">
      <c r="G127" s="25"/>
      <c r="J127" s="38" t="s">
        <v>54</v>
      </c>
    </row>
    <row r="128" spans="7:11" s="1" customFormat="1" ht="12" x14ac:dyDescent="0.15">
      <c r="G128" s="25"/>
      <c r="J128" s="38"/>
    </row>
    <row r="129" spans="7:11" s="1" customFormat="1" ht="12" x14ac:dyDescent="0.15">
      <c r="G129" s="25"/>
      <c r="I129" s="1" t="s">
        <v>58</v>
      </c>
      <c r="J129" s="38"/>
    </row>
    <row r="130" spans="7:11" s="1" customFormat="1" ht="12" x14ac:dyDescent="0.15">
      <c r="G130" s="25"/>
      <c r="I130" s="1" t="s">
        <v>55</v>
      </c>
      <c r="J130" s="38"/>
    </row>
    <row r="131" spans="7:11" s="1" customFormat="1" ht="12" x14ac:dyDescent="0.15">
      <c r="G131" s="25"/>
      <c r="I131" s="1" t="s">
        <v>56</v>
      </c>
      <c r="J131" s="38"/>
    </row>
    <row r="132" spans="7:11" s="1" customFormat="1" ht="12" x14ac:dyDescent="0.15">
      <c r="G132" s="25"/>
      <c r="I132" s="1" t="s">
        <v>57</v>
      </c>
    </row>
    <row r="133" spans="7:11" s="1" customFormat="1" ht="12" x14ac:dyDescent="0.15">
      <c r="G133" s="25"/>
    </row>
    <row r="134" spans="7:11" s="1" customFormat="1" ht="12" x14ac:dyDescent="0.15">
      <c r="G134" s="25"/>
      <c r="J134" s="38" t="s">
        <v>42</v>
      </c>
    </row>
    <row r="135" spans="7:11" s="1" customFormat="1" ht="12" x14ac:dyDescent="0.15">
      <c r="G135" s="25"/>
    </row>
    <row r="136" spans="7:11" s="1" customFormat="1" ht="12" x14ac:dyDescent="0.15">
      <c r="G136" s="25"/>
      <c r="I136" s="1" t="s">
        <v>43</v>
      </c>
    </row>
    <row r="137" spans="7:11" s="1" customFormat="1" ht="12" x14ac:dyDescent="0.15">
      <c r="G137" s="25"/>
      <c r="H137" s="41"/>
      <c r="I137" s="1" t="s">
        <v>44</v>
      </c>
    </row>
    <row r="138" spans="7:11" x14ac:dyDescent="0.2">
      <c r="I138" s="1" t="s">
        <v>45</v>
      </c>
      <c r="J138" s="1"/>
      <c r="K138" s="1"/>
    </row>
    <row r="139" spans="7:11" x14ac:dyDescent="0.2">
      <c r="I139" s="1" t="s">
        <v>46</v>
      </c>
      <c r="J139" s="1"/>
      <c r="K139" s="1"/>
    </row>
  </sheetData>
  <mergeCells count="8">
    <mergeCell ref="C37:E37"/>
    <mergeCell ref="C38:E38"/>
    <mergeCell ref="C8:D8"/>
    <mergeCell ref="E8:F8"/>
    <mergeCell ref="A13:F13"/>
    <mergeCell ref="A16:F17"/>
    <mergeCell ref="A20:F20"/>
    <mergeCell ref="A36:F3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Tarif unitaire</vt:lpstr>
      <vt:lpstr>Tarif dédié</vt:lpstr>
      <vt:lpstr>Feuil4</vt:lpstr>
      <vt:lpstr>Devis</vt:lpstr>
      <vt:lpstr>Feuil1</vt:lpstr>
      <vt:lpstr>Devis!Criteres</vt:lpstr>
      <vt:lpstr>Devis!Zone_d_impression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hun jean-marie</dc:creator>
  <cp:lastModifiedBy>Microsoft Office User</cp:lastModifiedBy>
  <cp:lastPrinted>2018-10-19T07:17:00Z</cp:lastPrinted>
  <dcterms:created xsi:type="dcterms:W3CDTF">2018-09-10T06:42:43Z</dcterms:created>
  <dcterms:modified xsi:type="dcterms:W3CDTF">2019-03-23T23:02:51Z</dcterms:modified>
</cp:coreProperties>
</file>