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nanjaouen/Downloads/"/>
    </mc:Choice>
  </mc:AlternateContent>
  <xr:revisionPtr revIDLastSave="0" documentId="13_ncr:1_{867E44F4-289F-5447-AC46-3AA8B50082B2}" xr6:coauthVersionLast="43" xr6:coauthVersionMax="43" xr10:uidLastSave="{00000000-0000-0000-0000-000000000000}"/>
  <bookViews>
    <workbookView xWindow="0" yWindow="440" windowWidth="28800" windowHeight="16460" activeTab="1" xr2:uid="{2E9764EB-7C0C-344B-81F9-6ED0D32DB848}"/>
  </bookViews>
  <sheets>
    <sheet name="Sheet1" sheetId="1" r:id="rId1"/>
    <sheet name="ED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9" i="2" l="1"/>
  <c r="O34" i="2"/>
  <c r="O29" i="2"/>
  <c r="O28" i="2"/>
  <c r="O24" i="2"/>
  <c r="O19" i="2"/>
  <c r="O33" i="2"/>
  <c r="O23" i="2"/>
  <c r="O14" i="2"/>
  <c r="L40" i="2"/>
  <c r="K40" i="2"/>
  <c r="J40" i="2"/>
  <c r="I40" i="2"/>
  <c r="H40" i="2"/>
  <c r="G40" i="2"/>
  <c r="F40" i="2"/>
  <c r="L35" i="2"/>
  <c r="K35" i="2"/>
  <c r="J35" i="2"/>
  <c r="I35" i="2"/>
  <c r="H35" i="2"/>
  <c r="G35" i="2"/>
  <c r="F35" i="2"/>
  <c r="L30" i="2"/>
  <c r="K30" i="2"/>
  <c r="J30" i="2"/>
  <c r="I30" i="2"/>
  <c r="H30" i="2"/>
  <c r="G30" i="2"/>
  <c r="F30" i="2"/>
  <c r="L25" i="2"/>
  <c r="K25" i="2"/>
  <c r="J25" i="2"/>
  <c r="I25" i="2"/>
  <c r="H25" i="2"/>
  <c r="G25" i="2"/>
  <c r="F25" i="2"/>
  <c r="L20" i="2"/>
  <c r="K20" i="2"/>
  <c r="J20" i="2"/>
  <c r="I20" i="2"/>
  <c r="H20" i="2"/>
  <c r="G20" i="2"/>
  <c r="F20" i="2"/>
  <c r="G41" i="2"/>
  <c r="H41" i="2"/>
  <c r="I41" i="2"/>
  <c r="J41" i="2"/>
  <c r="K41" i="2"/>
  <c r="L41" i="2"/>
  <c r="F41" i="2"/>
  <c r="G36" i="2"/>
  <c r="H36" i="2"/>
  <c r="I36" i="2"/>
  <c r="J36" i="2"/>
  <c r="K36" i="2"/>
  <c r="L36" i="2"/>
  <c r="F36" i="2"/>
  <c r="G31" i="2"/>
  <c r="H31" i="2"/>
  <c r="I31" i="2"/>
  <c r="J31" i="2"/>
  <c r="K31" i="2"/>
  <c r="L31" i="2"/>
  <c r="F31" i="2"/>
  <c r="G26" i="2"/>
  <c r="H26" i="2"/>
  <c r="I26" i="2"/>
  <c r="J26" i="2"/>
  <c r="K26" i="2"/>
  <c r="L26" i="2"/>
  <c r="F26" i="2"/>
  <c r="G21" i="2"/>
  <c r="H21" i="2"/>
  <c r="I21" i="2"/>
  <c r="J21" i="2"/>
  <c r="O18" i="2" s="1"/>
  <c r="K21" i="2"/>
  <c r="L21" i="2"/>
  <c r="F21" i="2"/>
  <c r="F16" i="2"/>
  <c r="G16" i="2"/>
  <c r="H16" i="2"/>
  <c r="I16" i="2"/>
  <c r="K16" i="2"/>
  <c r="L16" i="2"/>
  <c r="J16" i="2"/>
  <c r="F15" i="2"/>
  <c r="G15" i="2"/>
  <c r="I15" i="2"/>
  <c r="J15" i="2"/>
  <c r="K15" i="2"/>
  <c r="L15" i="2"/>
  <c r="O38" i="2" l="1"/>
  <c r="O13" i="2"/>
  <c r="F15" i="1"/>
  <c r="N5" i="2" l="1"/>
  <c r="N6" i="2" s="1"/>
  <c r="E6" i="1"/>
  <c r="F6" i="1"/>
  <c r="G6" i="1"/>
  <c r="H6" i="1"/>
  <c r="I6" i="1"/>
  <c r="J6" i="1"/>
  <c r="D6" i="1"/>
  <c r="F12" i="2" l="1"/>
  <c r="L22" i="1"/>
  <c r="K22" i="1"/>
  <c r="J22" i="1"/>
  <c r="J25" i="1" s="1"/>
  <c r="I22" i="1"/>
  <c r="I24" i="1" s="1"/>
  <c r="H22" i="1"/>
  <c r="G22" i="1"/>
  <c r="F22" i="1"/>
  <c r="F37" i="2" l="1"/>
  <c r="G12" i="2"/>
  <c r="G37" i="2" s="1"/>
  <c r="F22" i="2"/>
  <c r="F27" i="2"/>
  <c r="F32" i="2"/>
  <c r="F17" i="2"/>
  <c r="M22" i="1"/>
  <c r="I25" i="1"/>
  <c r="I23" i="1"/>
  <c r="J24" i="1"/>
  <c r="J23" i="1"/>
  <c r="G17" i="2" l="1"/>
  <c r="H12" i="2"/>
  <c r="H37" i="2" s="1"/>
  <c r="G32" i="2"/>
  <c r="G22" i="2"/>
  <c r="G27" i="2"/>
  <c r="H15" i="2" l="1"/>
  <c r="I12" i="2"/>
  <c r="I37" i="2" s="1"/>
  <c r="H27" i="2"/>
  <c r="H32" i="2"/>
  <c r="H22" i="2"/>
  <c r="H17" i="2"/>
  <c r="F17" i="1"/>
  <c r="F18" i="1"/>
  <c r="F16" i="1"/>
  <c r="G15" i="1"/>
  <c r="G18" i="1" s="1"/>
  <c r="H15" i="1"/>
  <c r="I15" i="1"/>
  <c r="I18" i="1" s="1"/>
  <c r="J15" i="1"/>
  <c r="J18" i="1" s="1"/>
  <c r="K15" i="1"/>
  <c r="K18" i="1" s="1"/>
  <c r="L15" i="1"/>
  <c r="L18" i="1" s="1"/>
  <c r="J12" i="2" l="1"/>
  <c r="J37" i="2" s="1"/>
  <c r="I22" i="2"/>
  <c r="I27" i="2"/>
  <c r="I32" i="2"/>
  <c r="I17" i="2"/>
  <c r="M15" i="1"/>
  <c r="H18" i="1"/>
  <c r="H23" i="1"/>
  <c r="H25" i="1"/>
  <c r="H24" i="1"/>
  <c r="K25" i="1"/>
  <c r="K23" i="1"/>
  <c r="K24" i="1"/>
  <c r="G25" i="1"/>
  <c r="G23" i="1"/>
  <c r="G24" i="1"/>
  <c r="F23" i="1"/>
  <c r="F24" i="1"/>
  <c r="F25" i="1"/>
  <c r="L23" i="1"/>
  <c r="L25" i="1"/>
  <c r="L24" i="1"/>
  <c r="J16" i="1"/>
  <c r="J17" i="1"/>
  <c r="I16" i="1"/>
  <c r="I17" i="1"/>
  <c r="H17" i="1"/>
  <c r="H16" i="1"/>
  <c r="L17" i="1"/>
  <c r="L16" i="1"/>
  <c r="K16" i="1"/>
  <c r="K17" i="1"/>
  <c r="G16" i="1"/>
  <c r="G17" i="1"/>
  <c r="K12" i="2" l="1"/>
  <c r="K37" i="2" s="1"/>
  <c r="J27" i="2"/>
  <c r="J32" i="2"/>
  <c r="J22" i="2"/>
  <c r="J17" i="2"/>
  <c r="M24" i="1"/>
  <c r="M23" i="1"/>
  <c r="M17" i="1"/>
  <c r="M16" i="1"/>
  <c r="M18" i="1" l="1"/>
  <c r="L12" i="2"/>
  <c r="L37" i="2" s="1"/>
  <c r="K32" i="2"/>
  <c r="K22" i="2"/>
  <c r="K27" i="2"/>
  <c r="K17" i="2"/>
  <c r="M25" i="1"/>
  <c r="L17" i="2" l="1"/>
  <c r="L27" i="2"/>
  <c r="L32" i="2"/>
  <c r="L22" i="2"/>
</calcChain>
</file>

<file path=xl/sharedStrings.xml><?xml version="1.0" encoding="utf-8"?>
<sst xmlns="http://schemas.openxmlformats.org/spreadsheetml/2006/main" count="99" uniqueCount="46">
  <si>
    <t>Monday</t>
  </si>
  <si>
    <t>Tuesday</t>
  </si>
  <si>
    <t>Wednesday</t>
  </si>
  <si>
    <t>Thursday</t>
  </si>
  <si>
    <t>Friday</t>
  </si>
  <si>
    <t>Saturday</t>
  </si>
  <si>
    <t>Sunday</t>
  </si>
  <si>
    <t>Start</t>
  </si>
  <si>
    <t>End</t>
  </si>
  <si>
    <t>Nbr Hours Worked</t>
  </si>
  <si>
    <t>Salary to pay</t>
  </si>
  <si>
    <t>Salary per hour</t>
  </si>
  <si>
    <t>Working Hours Amplitude</t>
  </si>
  <si>
    <t>Working Days Amplitude</t>
  </si>
  <si>
    <t>7/7</t>
  </si>
  <si>
    <t>Emily</t>
  </si>
  <si>
    <t>Working time per day in contract</t>
  </si>
  <si>
    <t>Key informations</t>
  </si>
  <si>
    <t>Maximum Legal Working Hour per day</t>
  </si>
  <si>
    <t>Hours worked per Day Off</t>
  </si>
  <si>
    <t>Extra Hour</t>
  </si>
  <si>
    <t>Hour due</t>
  </si>
  <si>
    <t>From 6:00 AM to 4:00 AM</t>
  </si>
  <si>
    <t>Salary per extra hour</t>
  </si>
  <si>
    <t>Total</t>
  </si>
  <si>
    <t>NA</t>
  </si>
  <si>
    <t>Working time per week</t>
  </si>
  <si>
    <t>Maximum Legal Working Hour per week</t>
  </si>
  <si>
    <t>Pierre</t>
  </si>
  <si>
    <t>Regarder car quand modification du salaire extra hour cellile E30 se modifie alors que ne devrait pas</t>
  </si>
  <si>
    <t>Hours worked</t>
  </si>
  <si>
    <t>Year</t>
  </si>
  <si>
    <t>Month</t>
  </si>
  <si>
    <t>Working hour</t>
  </si>
  <si>
    <t>Finish</t>
  </si>
  <si>
    <t>Days of oppening/week</t>
  </si>
  <si>
    <t>Salary</t>
  </si>
  <si>
    <t>Salary per hour worked</t>
  </si>
  <si>
    <t>Maximum working time/day</t>
  </si>
  <si>
    <t>Maximum working time/week</t>
  </si>
  <si>
    <t>In contract working time/day</t>
  </si>
  <si>
    <t>In contract working time/week</t>
  </si>
  <si>
    <t>a voir taux hs</t>
  </si>
  <si>
    <t>Mettre en blanc après</t>
  </si>
  <si>
    <t>Mettre message pour dire de mettre 0 en start et 0 en fin pour les jours off</t>
  </si>
  <si>
    <t>DAY 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</si>
</sst>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£&quot;* #,##0.00_);_(&quot;£&quot;* \(#,##0.00\);_(&quot;£&quot;* &quot;-&quot;??_);_(@_)"/>
    <numFmt numFmtId="165" formatCode="h:mm;@"/>
    <numFmt numFmtId="166" formatCode="[$-409]h:mm\ AM/PM;@"/>
    <numFmt numFmtId="167" formatCode="_([$$-409]* #,##0.00_);_([$$-409]* \(#,##0.00\);_([$$-409]* &quot;-&quot;??_);_(@_)"/>
    <numFmt numFmtId="168" formatCode="[$-F400]h:mm:ss\ AM/PM"/>
    <numFmt numFmtId="169" formatCode="[$-F800]dddd\,\ mmmm\ dd\,\ yyyy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166" fontId="2" fillId="2" borderId="0" xfId="0" applyNumberFormat="1" applyFont="1" applyFill="1" applyAlignment="1">
      <alignment horizontal="center" vertical="center"/>
    </xf>
    <xf numFmtId="0" fontId="2" fillId="2" borderId="0" xfId="0" applyFont="1" applyFill="1"/>
    <xf numFmtId="0" fontId="2" fillId="2" borderId="0" xfId="0" quotePrefix="1" applyNumberFormat="1" applyFont="1" applyFill="1"/>
    <xf numFmtId="167" fontId="2" fillId="2" borderId="0" xfId="1" applyNumberFormat="1" applyFont="1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8" fontId="2" fillId="2" borderId="0" xfId="0" applyNumberFormat="1" applyFont="1" applyFill="1"/>
    <xf numFmtId="20" fontId="2" fillId="2" borderId="0" xfId="0" applyNumberFormat="1" applyFont="1" applyFill="1"/>
    <xf numFmtId="0" fontId="0" fillId="0" borderId="0" xfId="0" applyNumberFormat="1" applyAlignment="1">
      <alignment horizontal="center" vertical="center"/>
    </xf>
    <xf numFmtId="165" fontId="2" fillId="2" borderId="0" xfId="0" applyNumberFormat="1" applyFont="1" applyFill="1"/>
    <xf numFmtId="167" fontId="2" fillId="2" borderId="0" xfId="0" applyNumberFormat="1" applyFont="1" applyFill="1"/>
    <xf numFmtId="0" fontId="2" fillId="2" borderId="0" xfId="0" applyFon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vertical="center"/>
    </xf>
    <xf numFmtId="14" fontId="0" fillId="0" borderId="0" xfId="0" applyNumberFormat="1"/>
    <xf numFmtId="0" fontId="0" fillId="0" borderId="0" xfId="0" applyAlignment="1">
      <alignment vertical="center"/>
    </xf>
    <xf numFmtId="169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/>
    <xf numFmtId="20" fontId="0" fillId="0" borderId="0" xfId="0" applyNumberFormat="1" applyAlignment="1"/>
    <xf numFmtId="0" fontId="0" fillId="0" borderId="0" xfId="0" applyNumberFormat="1" applyAlignment="1"/>
    <xf numFmtId="0" fontId="0" fillId="0" borderId="0" xfId="0" applyNumberFormat="1"/>
    <xf numFmtId="0" fontId="0" fillId="0" borderId="0" xfId="0" applyFont="1"/>
    <xf numFmtId="14" fontId="0" fillId="0" borderId="0" xfId="0" applyNumberFormat="1" applyFont="1"/>
    <xf numFmtId="0" fontId="3" fillId="4" borderId="0" xfId="0" applyFont="1" applyFill="1"/>
    <xf numFmtId="0" fontId="0" fillId="4" borderId="0" xfId="0" applyFill="1"/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4" fontId="2" fillId="2" borderId="0" xfId="0" applyNumberFormat="1" applyFont="1" applyFill="1"/>
    <xf numFmtId="14" fontId="2" fillId="2" borderId="0" xfId="0" applyNumberFormat="1" applyFont="1" applyFill="1" applyAlignment="1">
      <alignment horizontal="center"/>
    </xf>
    <xf numFmtId="165" fontId="0" fillId="4" borderId="0" xfId="0" applyNumberFormat="1" applyFill="1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NumberFormat="1" applyFont="1" applyFill="1"/>
    <xf numFmtId="165" fontId="4" fillId="4" borderId="0" xfId="0" applyNumberFormat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98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 patternType="darkDown">
          <bgColor theme="4" tint="-0.499984740745262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b/>
        <i val="0"/>
        <strike val="0"/>
        <color theme="0"/>
      </font>
      <fill>
        <patternFill patternType="solid">
          <fgColor auto="1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strike val="0"/>
        <color theme="0"/>
      </font>
      <fill>
        <patternFill patternType="solid">
          <fgColor auto="1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C0000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b/>
        <i val="0"/>
        <color theme="3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b/>
        <i val="0"/>
        <color theme="3"/>
      </font>
    </dxf>
    <dxf>
      <font>
        <b/>
        <i val="0"/>
        <color theme="0"/>
      </font>
      <fill>
        <patternFill>
          <bgColor rgb="FFC0000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solid">
          <bgColor theme="0"/>
        </patternFill>
      </fill>
      <border>
        <left/>
        <right/>
        <top/>
        <bottom/>
      </border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solid"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b/>
        <i val="0"/>
        <color theme="3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3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b/>
        <i val="0"/>
        <color theme="3"/>
      </font>
    </dxf>
    <dxf>
      <font>
        <color rgb="FF9C5700"/>
      </font>
      <fill>
        <patternFill>
          <bgColor rgb="FFFFEB9C"/>
        </patternFill>
      </fill>
    </dxf>
    <dxf>
      <font>
        <b/>
        <i val="0"/>
        <color theme="1" tint="0.34998626667073579"/>
      </font>
      <fill>
        <patternFill>
          <bgColor theme="0" tint="-0.499984740745262"/>
        </patternFill>
      </fill>
    </dxf>
    <dxf>
      <font>
        <b/>
        <i val="0"/>
        <color theme="1" tint="0.34998626667073579"/>
      </font>
      <fill>
        <patternFill patternType="solid">
          <bgColor theme="0" tint="-0.499984740745262"/>
        </patternFill>
      </fill>
    </dxf>
    <dxf>
      <font>
        <b/>
        <i val="0"/>
        <strike val="0"/>
        <color theme="1" tint="0.34998626667073579"/>
      </font>
      <fill>
        <patternFill>
          <bgColor theme="1" tint="0.499984740745262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8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994A6-E86F-494D-99E6-D1D1BF70FBFD}">
  <dimension ref="A3:AC48"/>
  <sheetViews>
    <sheetView topLeftCell="C1" workbookViewId="0">
      <selection activeCell="F25" sqref="F25"/>
    </sheetView>
  </sheetViews>
  <sheetFormatPr baseColWidth="10" defaultRowHeight="16" x14ac:dyDescent="0.2"/>
  <cols>
    <col min="1" max="1" width="34.83203125" customWidth="1"/>
    <col min="2" max="2" width="23.33203125" customWidth="1"/>
    <col min="3" max="3" width="28" customWidth="1"/>
    <col min="4" max="4" width="19.1640625" customWidth="1"/>
    <col min="5" max="11" width="11.33203125" style="2" customWidth="1"/>
    <col min="12" max="23" width="9.83203125" customWidth="1"/>
  </cols>
  <sheetData>
    <row r="3" spans="1:29" x14ac:dyDescent="0.2">
      <c r="C3">
        <v>2019</v>
      </c>
    </row>
    <row r="4" spans="1:29" x14ac:dyDescent="0.2">
      <c r="A4" s="41" t="s">
        <v>17</v>
      </c>
      <c r="B4" s="41"/>
      <c r="C4">
        <v>6</v>
      </c>
    </row>
    <row r="5" spans="1:29" x14ac:dyDescent="0.2">
      <c r="A5" s="41"/>
      <c r="B5" s="41"/>
      <c r="D5">
        <v>1</v>
      </c>
      <c r="E5" s="2">
        <v>2</v>
      </c>
      <c r="F5">
        <v>3</v>
      </c>
      <c r="G5" s="22">
        <v>4</v>
      </c>
      <c r="H5">
        <v>5</v>
      </c>
      <c r="I5" s="22">
        <v>6</v>
      </c>
      <c r="J5">
        <v>7</v>
      </c>
    </row>
    <row r="6" spans="1:29" x14ac:dyDescent="0.2">
      <c r="D6" s="26">
        <f>DATE($C$3,$C$4,D5)</f>
        <v>43617</v>
      </c>
      <c r="E6" s="26">
        <f t="shared" ref="E6:J6" si="0">DATE($C$3,$C$4,E5)</f>
        <v>43618</v>
      </c>
      <c r="F6" s="26">
        <f t="shared" si="0"/>
        <v>43619</v>
      </c>
      <c r="G6" s="26">
        <f t="shared" si="0"/>
        <v>43620</v>
      </c>
      <c r="H6" s="26">
        <f t="shared" si="0"/>
        <v>43621</v>
      </c>
      <c r="I6" s="26">
        <f t="shared" si="0"/>
        <v>43622</v>
      </c>
      <c r="J6" s="26">
        <f t="shared" si="0"/>
        <v>43623</v>
      </c>
    </row>
    <row r="7" spans="1:29" x14ac:dyDescent="0.2">
      <c r="A7" s="8" t="s">
        <v>12</v>
      </c>
      <c r="B7" s="8" t="s">
        <v>22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9" x14ac:dyDescent="0.2">
      <c r="A8" s="8" t="s">
        <v>13</v>
      </c>
      <c r="B8" s="9" t="s">
        <v>14</v>
      </c>
    </row>
    <row r="9" spans="1:29" x14ac:dyDescent="0.2">
      <c r="A9" s="8" t="s">
        <v>11</v>
      </c>
      <c r="B9" s="10">
        <v>11.69</v>
      </c>
    </row>
    <row r="10" spans="1:29" x14ac:dyDescent="0.2">
      <c r="A10" s="8" t="s">
        <v>23</v>
      </c>
      <c r="B10" s="18">
        <v>12.35</v>
      </c>
      <c r="E10"/>
      <c r="L10" s="2"/>
      <c r="AA10">
        <v>6</v>
      </c>
      <c r="AC10">
        <v>0</v>
      </c>
    </row>
    <row r="11" spans="1:29" x14ac:dyDescent="0.2">
      <c r="A11" s="8" t="s">
        <v>16</v>
      </c>
      <c r="B11" s="17">
        <v>0.29166666666666669</v>
      </c>
      <c r="F11" s="7" t="s">
        <v>0</v>
      </c>
      <c r="G11" s="7" t="s">
        <v>1</v>
      </c>
      <c r="H11" s="7" t="s">
        <v>2</v>
      </c>
      <c r="I11" s="7" t="s">
        <v>3</v>
      </c>
      <c r="J11" s="7" t="s">
        <v>4</v>
      </c>
      <c r="K11" s="7" t="s">
        <v>5</v>
      </c>
      <c r="L11" s="7" t="s">
        <v>6</v>
      </c>
      <c r="M11" s="13" t="s">
        <v>24</v>
      </c>
      <c r="AA11">
        <v>7</v>
      </c>
      <c r="AC11">
        <v>15</v>
      </c>
    </row>
    <row r="12" spans="1:29" x14ac:dyDescent="0.2">
      <c r="A12" s="8" t="s">
        <v>26</v>
      </c>
      <c r="B12" s="8">
        <v>35</v>
      </c>
      <c r="D12" s="11"/>
      <c r="F12" s="12"/>
      <c r="G12" s="12"/>
      <c r="H12" s="12"/>
      <c r="I12" s="12"/>
      <c r="J12" s="12"/>
      <c r="K12" s="12"/>
      <c r="L12" s="12"/>
      <c r="M12" s="12"/>
      <c r="AA12">
        <v>8</v>
      </c>
    </row>
    <row r="13" spans="1:29" ht="18" customHeight="1" x14ac:dyDescent="0.2">
      <c r="A13" s="8" t="s">
        <v>18</v>
      </c>
      <c r="B13" s="14">
        <v>0.4375</v>
      </c>
      <c r="D13" s="5" t="s">
        <v>7</v>
      </c>
      <c r="F13" s="3">
        <v>0</v>
      </c>
      <c r="G13" s="3">
        <v>0</v>
      </c>
      <c r="H13" s="3">
        <v>0.54166666666666663</v>
      </c>
      <c r="I13" s="3">
        <v>0.89583333333333337</v>
      </c>
      <c r="J13" s="3">
        <v>0.72916666666666663</v>
      </c>
      <c r="K13" s="3">
        <v>0.97916666666666663</v>
      </c>
      <c r="L13" s="3">
        <v>0.97916666666666663</v>
      </c>
      <c r="M13" s="2" t="s">
        <v>25</v>
      </c>
      <c r="AA13">
        <v>9</v>
      </c>
    </row>
    <row r="14" spans="1:29" x14ac:dyDescent="0.2">
      <c r="A14" s="8" t="s">
        <v>27</v>
      </c>
      <c r="B14" s="8">
        <v>50</v>
      </c>
      <c r="D14" s="5" t="s">
        <v>8</v>
      </c>
      <c r="F14" s="3">
        <v>0</v>
      </c>
      <c r="G14" s="3">
        <v>0</v>
      </c>
      <c r="H14" s="3">
        <v>0.97916666666666663</v>
      </c>
      <c r="I14" s="3">
        <v>0.39583333333333331</v>
      </c>
      <c r="J14" s="3">
        <v>0.26041666666666669</v>
      </c>
      <c r="K14" s="3">
        <v>0.29166666666666669</v>
      </c>
      <c r="L14" s="3">
        <v>0.3125</v>
      </c>
      <c r="M14" s="2" t="s">
        <v>25</v>
      </c>
      <c r="AA14">
        <v>10</v>
      </c>
    </row>
    <row r="15" spans="1:29" x14ac:dyDescent="0.2">
      <c r="A15" s="8" t="s">
        <v>19</v>
      </c>
      <c r="B15" s="15">
        <v>0</v>
      </c>
      <c r="D15" s="5" t="s">
        <v>9</v>
      </c>
      <c r="F15" s="3">
        <f t="shared" ref="F15" si="1">IF(F14&lt;F13,24-(F13*24)+(F14*24),(F14-F13)*24)/24</f>
        <v>0</v>
      </c>
      <c r="G15" s="3">
        <f t="shared" ref="G15:L15" si="2">IF(G14&lt;G13,24-(G13*24)+(G14*24),(G14-G13)*24)/24</f>
        <v>0</v>
      </c>
      <c r="H15" s="3">
        <f t="shared" si="2"/>
        <v>0.4375</v>
      </c>
      <c r="I15" s="3">
        <f t="shared" si="2"/>
        <v>0.5</v>
      </c>
      <c r="J15" s="3">
        <f t="shared" si="2"/>
        <v>0.53125</v>
      </c>
      <c r="K15" s="3">
        <f t="shared" si="2"/>
        <v>0.3125</v>
      </c>
      <c r="L15" s="3">
        <f t="shared" si="2"/>
        <v>0.33333333333333331</v>
      </c>
      <c r="M15" s="16">
        <f>SUM(F15:L15)*24</f>
        <v>50.75</v>
      </c>
      <c r="AA15">
        <v>11</v>
      </c>
    </row>
    <row r="16" spans="1:29" x14ac:dyDescent="0.2">
      <c r="D16" s="5" t="s">
        <v>20</v>
      </c>
      <c r="F16" s="3" t="str">
        <f t="shared" ref="F16:L16" si="3">IF(F15-$B$11&gt;0,F15-$B$11,"")</f>
        <v/>
      </c>
      <c r="G16" s="3" t="str">
        <f t="shared" si="3"/>
        <v/>
      </c>
      <c r="H16" s="3">
        <f t="shared" si="3"/>
        <v>0.14583333333333331</v>
      </c>
      <c r="I16" s="3">
        <f t="shared" si="3"/>
        <v>0.20833333333333331</v>
      </c>
      <c r="J16" s="3">
        <f t="shared" si="3"/>
        <v>0.23958333333333331</v>
      </c>
      <c r="K16" s="3">
        <f t="shared" si="3"/>
        <v>2.0833333333333315E-2</v>
      </c>
      <c r="L16" s="3">
        <f t="shared" si="3"/>
        <v>4.166666666666663E-2</v>
      </c>
      <c r="M16" s="16">
        <f>SUM(F16:L16)*24</f>
        <v>15.749999999999996</v>
      </c>
      <c r="AA16">
        <v>12</v>
      </c>
    </row>
    <row r="17" spans="2:27" ht="9" customHeight="1" x14ac:dyDescent="0.2">
      <c r="D17" s="5" t="s">
        <v>21</v>
      </c>
      <c r="F17" s="3" t="str">
        <f t="shared" ref="F17:L17" si="4">IF(OR($B$11-F15=$B$11,$B$11-F15&lt;0,F15=$B$11),"",$B$11-F15)</f>
        <v/>
      </c>
      <c r="G17" s="3" t="str">
        <f t="shared" si="4"/>
        <v/>
      </c>
      <c r="H17" s="3" t="str">
        <f t="shared" si="4"/>
        <v/>
      </c>
      <c r="I17" s="3" t="str">
        <f t="shared" si="4"/>
        <v/>
      </c>
      <c r="J17" s="3" t="str">
        <f t="shared" si="4"/>
        <v/>
      </c>
      <c r="K17" s="3" t="str">
        <f t="shared" si="4"/>
        <v/>
      </c>
      <c r="L17" s="3" t="str">
        <f t="shared" si="4"/>
        <v/>
      </c>
      <c r="M17" s="16">
        <f>SUM(F17:L17)*24</f>
        <v>0</v>
      </c>
      <c r="AA17">
        <v>13</v>
      </c>
    </row>
    <row r="18" spans="2:27" x14ac:dyDescent="0.2">
      <c r="D18" s="5" t="s">
        <v>10</v>
      </c>
      <c r="F18" s="4">
        <f t="shared" ref="F18:G18" si="5">IF(F15=0,0,(F15-$B$11)*24*$B$10+($B$11*$B$9*24))</f>
        <v>0</v>
      </c>
      <c r="G18" s="4">
        <f t="shared" si="5"/>
        <v>0</v>
      </c>
      <c r="H18" s="4">
        <f>IF(H15=0,0,(H15-$B$11)*24*$B$10+($B$11*$B$9*24))</f>
        <v>125.05499999999999</v>
      </c>
      <c r="I18" s="4">
        <f t="shared" ref="I18:L18" si="6">IF(I15=0,0,(I15-$B$11)*24*$B$10+($B$11*$B$9*24))</f>
        <v>143.57999999999998</v>
      </c>
      <c r="J18" s="4">
        <f t="shared" si="6"/>
        <v>152.8425</v>
      </c>
      <c r="K18" s="4">
        <f t="shared" si="6"/>
        <v>88.004999999999995</v>
      </c>
      <c r="L18" s="4">
        <f t="shared" si="6"/>
        <v>94.179999999999993</v>
      </c>
      <c r="M18" s="20">
        <f>(M15-M16-M17)*$B$9+(M16*$B$10)</f>
        <v>603.66249999999991</v>
      </c>
      <c r="AA18">
        <v>14</v>
      </c>
    </row>
    <row r="19" spans="2:27" x14ac:dyDescent="0.2">
      <c r="D19" s="11"/>
      <c r="F19" s="12"/>
      <c r="G19" s="12"/>
      <c r="H19" s="12"/>
      <c r="I19" s="12"/>
      <c r="J19" s="12"/>
      <c r="K19" s="12"/>
      <c r="L19" s="12"/>
      <c r="M19" s="12"/>
      <c r="AA19">
        <v>15</v>
      </c>
    </row>
    <row r="20" spans="2:27" x14ac:dyDescent="0.2">
      <c r="D20" s="6" t="s">
        <v>7</v>
      </c>
      <c r="F20" s="3">
        <v>0.47916666666666669</v>
      </c>
      <c r="G20" s="3">
        <v>0.70833333333333337</v>
      </c>
      <c r="H20" s="3">
        <v>0.64583333333333337</v>
      </c>
      <c r="I20" s="3">
        <v>0.41666666666666669</v>
      </c>
      <c r="J20" s="3">
        <v>0.375</v>
      </c>
      <c r="K20" s="3">
        <v>0</v>
      </c>
      <c r="L20" s="3">
        <v>0</v>
      </c>
      <c r="M20" s="2" t="s">
        <v>25</v>
      </c>
      <c r="AA20">
        <v>16</v>
      </c>
    </row>
    <row r="21" spans="2:27" x14ac:dyDescent="0.2">
      <c r="D21" s="6" t="s">
        <v>8</v>
      </c>
      <c r="F21" s="3">
        <v>0.8125</v>
      </c>
      <c r="G21" s="3">
        <v>0.94791666666666663</v>
      </c>
      <c r="H21" s="3">
        <v>8.3333333333333329E-2</v>
      </c>
      <c r="I21" s="3">
        <v>0.97916666666666663</v>
      </c>
      <c r="J21" s="3">
        <v>0.9375</v>
      </c>
      <c r="K21" s="3">
        <v>0</v>
      </c>
      <c r="L21" s="3">
        <v>0</v>
      </c>
      <c r="M21" s="2" t="s">
        <v>25</v>
      </c>
      <c r="AA21">
        <v>17</v>
      </c>
    </row>
    <row r="22" spans="2:27" x14ac:dyDescent="0.2">
      <c r="D22" s="6" t="s">
        <v>9</v>
      </c>
      <c r="F22" s="3">
        <f>IF(F21&lt;F20,24-(F20*24)+(F21*24),(F21-F20)*24)/24</f>
        <v>0.33333333333333331</v>
      </c>
      <c r="G22" s="3">
        <f t="shared" ref="G22:L22" si="7">IF(G21&lt;G20,24-(G20*24)+(G21*24),(G21-G20)*24)/24</f>
        <v>0.23958333333333326</v>
      </c>
      <c r="H22" s="3">
        <f t="shared" si="7"/>
        <v>0.4375</v>
      </c>
      <c r="I22" s="3">
        <f t="shared" si="7"/>
        <v>0.5625</v>
      </c>
      <c r="J22" s="3">
        <f t="shared" si="7"/>
        <v>0.5625</v>
      </c>
      <c r="K22" s="3">
        <f t="shared" si="7"/>
        <v>0</v>
      </c>
      <c r="L22" s="3">
        <f t="shared" si="7"/>
        <v>0</v>
      </c>
      <c r="M22" s="16">
        <f>SUM(F22:L22)*24</f>
        <v>51.25</v>
      </c>
      <c r="AA22">
        <v>18</v>
      </c>
    </row>
    <row r="23" spans="2:27" x14ac:dyDescent="0.2">
      <c r="D23" s="5" t="s">
        <v>20</v>
      </c>
      <c r="F23" s="3">
        <f t="shared" ref="F23" si="8">IF(F22-$B$11&gt;0,F22-$B$11,"")</f>
        <v>4.166666666666663E-2</v>
      </c>
      <c r="G23" s="3" t="str">
        <f t="shared" ref="G23" si="9">IF(G22-$B$11&gt;0,G22-$B$11,"")</f>
        <v/>
      </c>
      <c r="H23" s="3">
        <f t="shared" ref="H23" si="10">IF(H22-$B$11&gt;0,H22-$B$11,"")</f>
        <v>0.14583333333333331</v>
      </c>
      <c r="I23" s="3">
        <f t="shared" ref="I23" si="11">IF(I22-$B$11&gt;0,I22-$B$11,"")</f>
        <v>0.27083333333333331</v>
      </c>
      <c r="J23" s="3">
        <f t="shared" ref="J23" si="12">IF(J22-$B$11&gt;0,J22-$B$11,"")</f>
        <v>0.27083333333333331</v>
      </c>
      <c r="K23" s="3" t="str">
        <f t="shared" ref="K23" si="13">IF(K22-$B$11&gt;0,K22-$B$11,"")</f>
        <v/>
      </c>
      <c r="L23" s="3" t="str">
        <f t="shared" ref="L23" si="14">IF(L22-$B$11&gt;0,L22-$B$11,"")</f>
        <v/>
      </c>
      <c r="M23" s="16">
        <f>SUM(F23:L23)*24</f>
        <v>17.499999999999996</v>
      </c>
      <c r="AA23">
        <v>19</v>
      </c>
    </row>
    <row r="24" spans="2:27" ht="9" customHeight="1" x14ac:dyDescent="0.2">
      <c r="D24" s="5" t="s">
        <v>21</v>
      </c>
      <c r="F24" s="3" t="str">
        <f t="shared" ref="F24:L24" si="15">IF(OR($B$11-F22=$B$11,$B$11-F22&lt;0,F22=$B$11),"",$B$11-F22)</f>
        <v/>
      </c>
      <c r="G24" s="3">
        <f t="shared" si="15"/>
        <v>5.2083333333333426E-2</v>
      </c>
      <c r="H24" s="3" t="str">
        <f t="shared" si="15"/>
        <v/>
      </c>
      <c r="I24" s="3" t="str">
        <f t="shared" si="15"/>
        <v/>
      </c>
      <c r="J24" s="3" t="str">
        <f t="shared" si="15"/>
        <v/>
      </c>
      <c r="K24" s="3" t="str">
        <f t="shared" si="15"/>
        <v/>
      </c>
      <c r="L24" s="3" t="str">
        <f t="shared" si="15"/>
        <v/>
      </c>
      <c r="M24" s="16">
        <f>SUM(F24:L24)*24</f>
        <v>1.2500000000000022</v>
      </c>
      <c r="AA24">
        <v>20</v>
      </c>
    </row>
    <row r="25" spans="2:27" x14ac:dyDescent="0.2">
      <c r="D25" s="6" t="s">
        <v>10</v>
      </c>
      <c r="F25" s="4">
        <f t="shared" ref="F25:L25" si="16">IF(F22=0,0,(F22-$B$11)*24*$B$10+($B$11*$B$9*24))</f>
        <v>94.179999999999993</v>
      </c>
      <c r="G25" s="4">
        <f t="shared" si="16"/>
        <v>66.39249999999997</v>
      </c>
      <c r="H25" s="4">
        <f t="shared" si="16"/>
        <v>125.05499999999999</v>
      </c>
      <c r="I25" s="4">
        <f t="shared" si="16"/>
        <v>162.10499999999999</v>
      </c>
      <c r="J25" s="4">
        <f t="shared" si="16"/>
        <v>162.10499999999999</v>
      </c>
      <c r="K25" s="4">
        <f t="shared" si="16"/>
        <v>0</v>
      </c>
      <c r="L25" s="4">
        <f t="shared" si="16"/>
        <v>0</v>
      </c>
      <c r="M25" s="20">
        <f>(M22-M23-M24)*$B$9+(M23*$B$10)</f>
        <v>596.04999999999995</v>
      </c>
      <c r="AA25">
        <v>21</v>
      </c>
    </row>
    <row r="26" spans="2:27" x14ac:dyDescent="0.2">
      <c r="D26" s="11"/>
      <c r="F26" s="12"/>
      <c r="G26" s="12"/>
      <c r="H26" s="12"/>
      <c r="I26" s="12"/>
      <c r="J26" s="12"/>
      <c r="K26" s="12"/>
      <c r="L26" s="12"/>
      <c r="M26" s="12"/>
      <c r="AA26">
        <v>22</v>
      </c>
    </row>
    <row r="27" spans="2:27" x14ac:dyDescent="0.2">
      <c r="AA27">
        <v>23</v>
      </c>
    </row>
    <row r="29" spans="2:27" x14ac:dyDescent="0.2">
      <c r="B29" s="11"/>
    </row>
    <row r="30" spans="2:27" x14ac:dyDescent="0.2">
      <c r="B30" s="25" t="s">
        <v>15</v>
      </c>
    </row>
    <row r="31" spans="2:27" ht="9" customHeight="1" x14ac:dyDescent="0.2">
      <c r="B31" s="25"/>
      <c r="M31" s="21"/>
    </row>
    <row r="32" spans="2:27" x14ac:dyDescent="0.2">
      <c r="B32" s="25"/>
    </row>
    <row r="33" spans="2:13" x14ac:dyDescent="0.2">
      <c r="B33" s="25"/>
      <c r="M33" s="21"/>
    </row>
    <row r="34" spans="2:13" x14ac:dyDescent="0.2">
      <c r="B34" s="25"/>
    </row>
    <row r="35" spans="2:13" x14ac:dyDescent="0.2">
      <c r="B35" s="25"/>
    </row>
    <row r="36" spans="2:13" x14ac:dyDescent="0.2">
      <c r="B36" s="23"/>
      <c r="M36" s="21"/>
    </row>
    <row r="37" spans="2:13" x14ac:dyDescent="0.2">
      <c r="B37" s="25" t="s">
        <v>28</v>
      </c>
    </row>
    <row r="38" spans="2:13" x14ac:dyDescent="0.2">
      <c r="B38" s="25"/>
    </row>
    <row r="39" spans="2:13" x14ac:dyDescent="0.2">
      <c r="B39" s="25"/>
    </row>
    <row r="40" spans="2:13" x14ac:dyDescent="0.2">
      <c r="B40" s="25"/>
    </row>
    <row r="41" spans="2:13" x14ac:dyDescent="0.2">
      <c r="B41" s="25"/>
    </row>
    <row r="42" spans="2:13" x14ac:dyDescent="0.2">
      <c r="B42" s="25"/>
    </row>
    <row r="43" spans="2:13" x14ac:dyDescent="0.2">
      <c r="B43" s="11"/>
    </row>
    <row r="48" spans="2:13" x14ac:dyDescent="0.2">
      <c r="E48" s="2" t="s">
        <v>29</v>
      </c>
    </row>
  </sheetData>
  <mergeCells count="1">
    <mergeCell ref="A4:B5"/>
  </mergeCells>
  <conditionalFormatting sqref="M15">
    <cfRule type="cellIs" dxfId="26" priority="4" operator="greaterThan">
      <formula>$B$14</formula>
    </cfRule>
  </conditionalFormatting>
  <conditionalFormatting sqref="F15:L15">
    <cfRule type="cellIs" dxfId="25" priority="3" operator="greaterThan">
      <formula>$B$13</formula>
    </cfRule>
  </conditionalFormatting>
  <conditionalFormatting sqref="F22:L22">
    <cfRule type="cellIs" dxfId="24" priority="2" operator="greaterThan">
      <formula>$B$13</formula>
    </cfRule>
  </conditionalFormatting>
  <conditionalFormatting sqref="M22">
    <cfRule type="cellIs" dxfId="23" priority="1" operator="greaterThan">
      <formula>$B$14</formula>
    </cfRule>
  </conditionalFormatting>
  <dataValidations count="3">
    <dataValidation type="whole" errorStyle="information" operator="greaterThan" showInputMessage="1" showErrorMessage="1" errorTitle="Over working time per week " error="Be careful, employees are not slave, they should not work more than 50 hours per week. Please contact the HR department" promptTitle="Over working time per week " prompt="Be careful, employees are not slave, they should not work more than 50 hours per week. Please contact the HR department" sqref="M22" xr:uid="{BB0FAE4B-009C-7648-BF9C-5EBDD55846A0}">
      <formula1>B33</formula1>
    </dataValidation>
    <dataValidation type="whole" errorStyle="warning" operator="greaterThan" allowBlank="1" showInputMessage="1" showErrorMessage="1" errorTitle="Over Working time per day" error="Be careful, employees are not slave, they should not work more than 10:30 hours per day. Please contact the HR department" promptTitle="Over Working time per day" prompt="Be careful, employees are not slave, they should not work more than 10:30 hours per day. Please contact the HR department" sqref="F22:L22 F15:L15" xr:uid="{B6FAA2BD-3137-FD4E-B932-745926B34E5E}">
      <formula1>$B$13</formula1>
    </dataValidation>
    <dataValidation type="whole" errorStyle="information" operator="greaterThan" showInputMessage="1" showErrorMessage="1" errorTitle="Over working time per week " error="Be careful, employees are not slave, they should not work more than 50 hours per week. Please contact the HR department" promptTitle="Over working time per week " prompt="Be careful, employees are not slave, they should not work more than 50 hours per week. Please contact the HR department" sqref="M15" xr:uid="{35C0237F-F328-A148-915F-9D163856104F}">
      <formula1>B14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F532-A5F0-8542-9267-C99B74CB8C22}">
  <dimension ref="A1:O41"/>
  <sheetViews>
    <sheetView tabSelected="1" workbookViewId="0">
      <selection activeCell="O15" sqref="O15"/>
    </sheetView>
  </sheetViews>
  <sheetFormatPr baseColWidth="10" defaultRowHeight="16" x14ac:dyDescent="0.2"/>
  <cols>
    <col min="1" max="1" width="26.33203125" bestFit="1" customWidth="1"/>
    <col min="2" max="2" width="12.33203125" customWidth="1"/>
    <col min="4" max="4" width="10" customWidth="1"/>
    <col min="5" max="5" width="12.33203125" customWidth="1"/>
    <col min="10" max="10" width="10.83203125" bestFit="1" customWidth="1"/>
    <col min="11" max="11" width="12.83203125" customWidth="1"/>
    <col min="13" max="13" width="2" customWidth="1"/>
    <col min="14" max="14" width="12.33203125" customWidth="1"/>
    <col min="15" max="15" width="11.6640625" bestFit="1" customWidth="1"/>
  </cols>
  <sheetData>
    <row r="1" spans="1:15" x14ac:dyDescent="0.2">
      <c r="A1" s="42" t="s">
        <v>17</v>
      </c>
      <c r="B1" s="42"/>
    </row>
    <row r="2" spans="1:15" x14ac:dyDescent="0.2">
      <c r="A2" t="s">
        <v>31</v>
      </c>
      <c r="B2">
        <v>2019</v>
      </c>
    </row>
    <row r="3" spans="1:15" x14ac:dyDescent="0.2">
      <c r="A3" t="s">
        <v>32</v>
      </c>
      <c r="B3">
        <v>9</v>
      </c>
      <c r="D3" t="s">
        <v>44</v>
      </c>
    </row>
    <row r="4" spans="1:15" x14ac:dyDescent="0.2">
      <c r="A4" s="42" t="s">
        <v>33</v>
      </c>
      <c r="B4" s="42"/>
      <c r="N4" s="32">
        <v>1</v>
      </c>
      <c r="O4" t="s">
        <v>43</v>
      </c>
    </row>
    <row r="5" spans="1:15" x14ac:dyDescent="0.2">
      <c r="A5" t="s">
        <v>7</v>
      </c>
      <c r="B5" s="28">
        <v>0.25</v>
      </c>
      <c r="G5" s="24"/>
      <c r="H5" s="24"/>
      <c r="I5" s="24"/>
      <c r="N5" s="33">
        <f>DATE(B2,B3,N4)</f>
        <v>43709</v>
      </c>
    </row>
    <row r="6" spans="1:15" x14ac:dyDescent="0.2">
      <c r="A6" t="s">
        <v>34</v>
      </c>
      <c r="B6" s="28">
        <v>0.16666666666666666</v>
      </c>
      <c r="N6" s="33">
        <f>EOMONTH(N5,0)</f>
        <v>43738</v>
      </c>
    </row>
    <row r="7" spans="1:15" x14ac:dyDescent="0.2">
      <c r="A7" t="s">
        <v>35</v>
      </c>
      <c r="B7">
        <v>7</v>
      </c>
      <c r="N7" t="s">
        <v>45</v>
      </c>
    </row>
    <row r="8" spans="1:15" x14ac:dyDescent="0.2">
      <c r="A8" t="s">
        <v>40</v>
      </c>
      <c r="B8" s="28">
        <v>0.29166666666666669</v>
      </c>
    </row>
    <row r="9" spans="1:15" x14ac:dyDescent="0.2">
      <c r="A9" t="s">
        <v>38</v>
      </c>
      <c r="B9" s="29">
        <v>0.41666666666666669</v>
      </c>
    </row>
    <row r="10" spans="1:15" x14ac:dyDescent="0.2">
      <c r="A10" t="s">
        <v>41</v>
      </c>
      <c r="B10" s="30">
        <v>35</v>
      </c>
    </row>
    <row r="11" spans="1:15" x14ac:dyDescent="0.2"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1:15" x14ac:dyDescent="0.2">
      <c r="A12" t="s">
        <v>39</v>
      </c>
      <c r="B12" s="30">
        <v>48</v>
      </c>
      <c r="E12" s="35"/>
      <c r="F12" s="38">
        <f>$N$5+1-WEEKDAY(N5,2)</f>
        <v>43703</v>
      </c>
      <c r="G12" s="38">
        <f>F12+1</f>
        <v>43704</v>
      </c>
      <c r="H12" s="38">
        <f t="shared" ref="H12:L12" si="0">G12+1</f>
        <v>43705</v>
      </c>
      <c r="I12" s="38">
        <f t="shared" si="0"/>
        <v>43706</v>
      </c>
      <c r="J12" s="38">
        <f t="shared" si="0"/>
        <v>43707</v>
      </c>
      <c r="K12" s="38">
        <f t="shared" si="0"/>
        <v>43708</v>
      </c>
      <c r="L12" s="38">
        <f t="shared" si="0"/>
        <v>43709</v>
      </c>
      <c r="M12" s="35"/>
      <c r="N12" s="41" t="s">
        <v>24</v>
      </c>
      <c r="O12" s="41"/>
    </row>
    <row r="13" spans="1:15" x14ac:dyDescent="0.2">
      <c r="A13" s="27" t="s">
        <v>36</v>
      </c>
      <c r="B13" s="27"/>
      <c r="E13" s="5" t="s">
        <v>7</v>
      </c>
      <c r="F13" s="37">
        <v>0.45833333333333331</v>
      </c>
      <c r="G13" s="37">
        <v>0.64583333333333337</v>
      </c>
      <c r="H13" s="37">
        <v>0.70833333333333337</v>
      </c>
      <c r="I13" s="37">
        <v>0.66666666666666663</v>
      </c>
      <c r="J13" s="37">
        <v>0</v>
      </c>
      <c r="K13" s="37">
        <v>0</v>
      </c>
      <c r="L13" s="37">
        <v>0.625</v>
      </c>
      <c r="M13" s="35"/>
      <c r="N13" s="19" t="s">
        <v>30</v>
      </c>
      <c r="O13" s="43">
        <f>SUM(F16:L16)*24</f>
        <v>46</v>
      </c>
    </row>
    <row r="14" spans="1:15" x14ac:dyDescent="0.2">
      <c r="A14" t="s">
        <v>37</v>
      </c>
      <c r="B14" s="31">
        <v>11.63</v>
      </c>
      <c r="E14" s="5" t="s">
        <v>8</v>
      </c>
      <c r="F14" s="37">
        <v>0.97916666666666663</v>
      </c>
      <c r="G14" s="37">
        <v>0.97916666666666663</v>
      </c>
      <c r="H14" s="37">
        <v>8.3333333333333329E-2</v>
      </c>
      <c r="I14" s="37">
        <v>0</v>
      </c>
      <c r="J14" s="37">
        <v>0</v>
      </c>
      <c r="K14" s="37">
        <v>0</v>
      </c>
      <c r="L14" s="37">
        <v>0.97916666666666663</v>
      </c>
      <c r="M14" s="35"/>
      <c r="N14" s="19" t="s">
        <v>20</v>
      </c>
      <c r="O14" s="8">
        <f>O13-35</f>
        <v>11</v>
      </c>
    </row>
    <row r="15" spans="1:15" x14ac:dyDescent="0.2">
      <c r="A15" s="25" t="s">
        <v>23</v>
      </c>
      <c r="B15" t="s">
        <v>42</v>
      </c>
      <c r="E15" s="5" t="s">
        <v>30</v>
      </c>
      <c r="F15" s="37">
        <f t="shared" ref="F15:L16" si="1">_xlfn.IFS(F14&lt;F13,(24-(F13*24)+(F14*24))/24,F14&gt;F13,((F14-F13)*24/24),F13+F14=0,"DAY OFF")</f>
        <v>0.52083333333333326</v>
      </c>
      <c r="G15" s="37">
        <f t="shared" si="1"/>
        <v>0.33333333333333326</v>
      </c>
      <c r="H15" s="37">
        <f t="shared" si="1"/>
        <v>0.375</v>
      </c>
      <c r="I15" s="37">
        <f t="shared" si="1"/>
        <v>0.33333333333333331</v>
      </c>
      <c r="J15" s="37" t="str">
        <f t="shared" si="1"/>
        <v>DAY OFF</v>
      </c>
      <c r="K15" s="37" t="str">
        <f t="shared" si="1"/>
        <v>DAY OFF</v>
      </c>
      <c r="L15" s="37">
        <f t="shared" si="1"/>
        <v>0.35416666666666669</v>
      </c>
      <c r="M15" s="40"/>
      <c r="N15" s="19" t="s">
        <v>10</v>
      </c>
      <c r="O15" s="8"/>
    </row>
    <row r="16" spans="1:15" x14ac:dyDescent="0.2">
      <c r="E16" s="34"/>
      <c r="F16" s="44">
        <f t="shared" ref="F16:I16" si="2">_xlfn.IFS(F14&lt;F13,(24-(F13*24)+(F14*24))/24,F14&gt;F13,((F14-F13)*24/24),F13+F14=0,0)</f>
        <v>0.52083333333333326</v>
      </c>
      <c r="G16" s="44">
        <f t="shared" si="2"/>
        <v>0.33333333333333326</v>
      </c>
      <c r="H16" s="44">
        <f t="shared" si="2"/>
        <v>0.375</v>
      </c>
      <c r="I16" s="44">
        <f t="shared" si="2"/>
        <v>0.33333333333333331</v>
      </c>
      <c r="J16" s="44">
        <f>_xlfn.IFS(J14&lt;J13,(24-(J13*24)+(J14*24))/24,J14&gt;J13,((J14-J13)*24/24),J13+J14=0,0)</f>
        <v>0</v>
      </c>
      <c r="K16" s="44">
        <f t="shared" ref="K16:L16" si="3">_xlfn.IFS(K14&lt;K13,(24-(K13*24)+(K14*24))/24,K14&gt;K13,((K14-K13)*24/24),K13+K14=0,0)</f>
        <v>0</v>
      </c>
      <c r="L16" s="44">
        <f t="shared" si="3"/>
        <v>0.35416666666666669</v>
      </c>
      <c r="M16" s="34"/>
      <c r="N16" s="34"/>
      <c r="O16" s="35"/>
    </row>
    <row r="17" spans="5:15" x14ac:dyDescent="0.2">
      <c r="E17" s="35"/>
      <c r="F17" s="39">
        <f t="shared" ref="F17:L17" si="4">F12+7</f>
        <v>43710</v>
      </c>
      <c r="G17" s="39">
        <f t="shared" si="4"/>
        <v>43711</v>
      </c>
      <c r="H17" s="39">
        <f t="shared" si="4"/>
        <v>43712</v>
      </c>
      <c r="I17" s="39">
        <f t="shared" si="4"/>
        <v>43713</v>
      </c>
      <c r="J17" s="39">
        <f t="shared" si="4"/>
        <v>43714</v>
      </c>
      <c r="K17" s="39">
        <f t="shared" si="4"/>
        <v>43715</v>
      </c>
      <c r="L17" s="39">
        <f t="shared" si="4"/>
        <v>43716</v>
      </c>
      <c r="M17" s="35"/>
      <c r="N17" s="41" t="s">
        <v>24</v>
      </c>
      <c r="O17" s="41"/>
    </row>
    <row r="18" spans="5:15" x14ac:dyDescent="0.2">
      <c r="E18" s="5" t="s">
        <v>7</v>
      </c>
      <c r="F18" s="36">
        <v>0.5</v>
      </c>
      <c r="G18" s="36">
        <v>0.5</v>
      </c>
      <c r="H18" s="36">
        <v>0.45833333333333331</v>
      </c>
      <c r="I18" s="36">
        <v>0.45833333333333331</v>
      </c>
      <c r="J18" s="36">
        <v>0.54166666666666663</v>
      </c>
      <c r="K18" s="36">
        <v>0</v>
      </c>
      <c r="L18" s="36">
        <v>0</v>
      </c>
      <c r="M18" s="35"/>
      <c r="N18" s="19" t="s">
        <v>30</v>
      </c>
      <c r="O18" s="43">
        <f>SUM(F21:L21)*24</f>
        <v>35</v>
      </c>
    </row>
    <row r="19" spans="5:15" x14ac:dyDescent="0.2">
      <c r="E19" s="5" t="s">
        <v>8</v>
      </c>
      <c r="F19" s="36">
        <v>0.70833333333333337</v>
      </c>
      <c r="G19" s="36">
        <v>0.72916666666666663</v>
      </c>
      <c r="H19" s="36">
        <v>0.8125</v>
      </c>
      <c r="I19" s="36">
        <v>0.83333333333333337</v>
      </c>
      <c r="J19" s="36">
        <v>0.83333333333333337</v>
      </c>
      <c r="K19" s="36">
        <v>0</v>
      </c>
      <c r="L19" s="36">
        <v>0</v>
      </c>
      <c r="M19" s="35"/>
      <c r="N19" s="19" t="s">
        <v>20</v>
      </c>
      <c r="O19" s="8">
        <f>O18-35</f>
        <v>0</v>
      </c>
    </row>
    <row r="20" spans="5:15" x14ac:dyDescent="0.2">
      <c r="E20" s="5" t="s">
        <v>30</v>
      </c>
      <c r="F20" s="37">
        <f t="shared" ref="F20:L20" si="5">_xlfn.IFS(F19&lt;F18,(24-(F18*24)+(F19*24))/24,F19&gt;F18,((F19-F18)*24/24),F18+F19=0,"DAY OFF")</f>
        <v>0.20833333333333337</v>
      </c>
      <c r="G20" s="37">
        <f t="shared" si="5"/>
        <v>0.22916666666666663</v>
      </c>
      <c r="H20" s="37">
        <f t="shared" si="5"/>
        <v>0.35416666666666669</v>
      </c>
      <c r="I20" s="37">
        <f t="shared" si="5"/>
        <v>0.37500000000000006</v>
      </c>
      <c r="J20" s="37">
        <f t="shared" si="5"/>
        <v>0.29166666666666674</v>
      </c>
      <c r="K20" s="37" t="str">
        <f t="shared" si="5"/>
        <v>DAY OFF</v>
      </c>
      <c r="L20" s="37" t="str">
        <f t="shared" si="5"/>
        <v>DAY OFF</v>
      </c>
      <c r="M20" s="35"/>
      <c r="N20" s="19" t="s">
        <v>10</v>
      </c>
      <c r="O20" s="8"/>
    </row>
    <row r="21" spans="5:15" x14ac:dyDescent="0.2">
      <c r="E21" s="35"/>
      <c r="F21" s="44">
        <f t="shared" ref="F21:L21" si="6">_xlfn.IFS(F19&lt;F18,(24-(F18*24)+(F19*24))/24,F19&gt;F18,((F19-F18)*24/24),F18+F19=0,0)</f>
        <v>0.20833333333333337</v>
      </c>
      <c r="G21" s="44">
        <f t="shared" si="6"/>
        <v>0.22916666666666663</v>
      </c>
      <c r="H21" s="44">
        <f t="shared" si="6"/>
        <v>0.35416666666666669</v>
      </c>
      <c r="I21" s="44">
        <f t="shared" si="6"/>
        <v>0.37500000000000006</v>
      </c>
      <c r="J21" s="44">
        <f t="shared" si="6"/>
        <v>0.29166666666666674</v>
      </c>
      <c r="K21" s="44">
        <f t="shared" si="6"/>
        <v>0</v>
      </c>
      <c r="L21" s="44">
        <f t="shared" si="6"/>
        <v>0</v>
      </c>
      <c r="M21" s="35"/>
      <c r="N21" s="35"/>
      <c r="O21" s="35"/>
    </row>
    <row r="22" spans="5:15" x14ac:dyDescent="0.2">
      <c r="E22" s="35"/>
      <c r="F22" s="38">
        <f t="shared" ref="F22:L22" si="7">F12+14</f>
        <v>43717</v>
      </c>
      <c r="G22" s="38">
        <f t="shared" si="7"/>
        <v>43718</v>
      </c>
      <c r="H22" s="38">
        <f t="shared" si="7"/>
        <v>43719</v>
      </c>
      <c r="I22" s="38">
        <f t="shared" si="7"/>
        <v>43720</v>
      </c>
      <c r="J22" s="38">
        <f t="shared" si="7"/>
        <v>43721</v>
      </c>
      <c r="K22" s="38">
        <f t="shared" si="7"/>
        <v>43722</v>
      </c>
      <c r="L22" s="38">
        <f t="shared" si="7"/>
        <v>43723</v>
      </c>
      <c r="M22" s="35"/>
      <c r="N22" s="41" t="s">
        <v>24</v>
      </c>
      <c r="O22" s="41"/>
    </row>
    <row r="23" spans="5:15" x14ac:dyDescent="0.2">
      <c r="E23" s="5" t="s">
        <v>7</v>
      </c>
      <c r="F23" s="37">
        <v>0.70833333333333337</v>
      </c>
      <c r="G23" s="37">
        <v>0.625</v>
      </c>
      <c r="H23" s="37">
        <v>0.52083333333333337</v>
      </c>
      <c r="I23" s="37">
        <v>0.64583333333333337</v>
      </c>
      <c r="J23" s="37">
        <v>0</v>
      </c>
      <c r="K23" s="37">
        <v>0</v>
      </c>
      <c r="L23" s="37">
        <v>0.625</v>
      </c>
      <c r="M23" s="35"/>
      <c r="N23" s="19" t="s">
        <v>30</v>
      </c>
      <c r="O23" s="43">
        <f>SUM(F26:L26)*24</f>
        <v>38.75</v>
      </c>
    </row>
    <row r="24" spans="5:15" x14ac:dyDescent="0.2">
      <c r="E24" s="5" t="s">
        <v>8</v>
      </c>
      <c r="F24" s="37">
        <v>0.97916666666666663</v>
      </c>
      <c r="G24" s="37">
        <v>0.97916666666666663</v>
      </c>
      <c r="H24" s="37">
        <v>0.8125</v>
      </c>
      <c r="I24" s="37">
        <v>0.98958333333333337</v>
      </c>
      <c r="J24" s="37">
        <v>0</v>
      </c>
      <c r="K24" s="37">
        <v>0</v>
      </c>
      <c r="L24" s="37">
        <v>0.97916666666666663</v>
      </c>
      <c r="M24" s="35"/>
      <c r="N24" s="19" t="s">
        <v>20</v>
      </c>
      <c r="O24" s="8">
        <f>O23-35</f>
        <v>3.75</v>
      </c>
    </row>
    <row r="25" spans="5:15" x14ac:dyDescent="0.2">
      <c r="E25" s="5" t="s">
        <v>30</v>
      </c>
      <c r="F25" s="37">
        <f t="shared" ref="F25:L25" si="8">_xlfn.IFS(F24&lt;F23,(24-(F23*24)+(F24*24))/24,F24&gt;F23,((F24-F23)*24/24),F23+F24=0,"DAY OFF")</f>
        <v>0.27083333333333326</v>
      </c>
      <c r="G25" s="37">
        <f t="shared" si="8"/>
        <v>0.35416666666666669</v>
      </c>
      <c r="H25" s="37">
        <f t="shared" si="8"/>
        <v>0.29166666666666663</v>
      </c>
      <c r="I25" s="37">
        <f t="shared" si="8"/>
        <v>0.34375</v>
      </c>
      <c r="J25" s="37" t="str">
        <f t="shared" si="8"/>
        <v>DAY OFF</v>
      </c>
      <c r="K25" s="37" t="str">
        <f t="shared" si="8"/>
        <v>DAY OFF</v>
      </c>
      <c r="L25" s="37">
        <f t="shared" si="8"/>
        <v>0.35416666666666669</v>
      </c>
      <c r="M25" s="35"/>
      <c r="N25" s="19" t="s">
        <v>10</v>
      </c>
      <c r="O25" s="8"/>
    </row>
    <row r="26" spans="5:15" x14ac:dyDescent="0.2">
      <c r="E26" s="35"/>
      <c r="F26" s="44">
        <f t="shared" ref="F26:L26" si="9">_xlfn.IFS(F24&lt;F23,(24-(F23*24)+(F24*24))/24,F24&gt;F23,((F24-F23)*24/24),F23+F24=0,0)</f>
        <v>0.27083333333333326</v>
      </c>
      <c r="G26" s="44">
        <f t="shared" si="9"/>
        <v>0.35416666666666669</v>
      </c>
      <c r="H26" s="44">
        <f t="shared" si="9"/>
        <v>0.29166666666666663</v>
      </c>
      <c r="I26" s="44">
        <f t="shared" si="9"/>
        <v>0.34375</v>
      </c>
      <c r="J26" s="44">
        <f t="shared" si="9"/>
        <v>0</v>
      </c>
      <c r="K26" s="44">
        <f t="shared" si="9"/>
        <v>0</v>
      </c>
      <c r="L26" s="44">
        <f t="shared" si="9"/>
        <v>0.35416666666666669</v>
      </c>
      <c r="M26" s="35"/>
      <c r="N26" s="35"/>
      <c r="O26" s="35"/>
    </row>
    <row r="27" spans="5:15" x14ac:dyDescent="0.2">
      <c r="E27" s="35"/>
      <c r="F27" s="38">
        <f t="shared" ref="F27:L27" si="10">F12+21</f>
        <v>43724</v>
      </c>
      <c r="G27" s="38">
        <f t="shared" si="10"/>
        <v>43725</v>
      </c>
      <c r="H27" s="38">
        <f t="shared" si="10"/>
        <v>43726</v>
      </c>
      <c r="I27" s="38">
        <f t="shared" si="10"/>
        <v>43727</v>
      </c>
      <c r="J27" s="38">
        <f t="shared" si="10"/>
        <v>43728</v>
      </c>
      <c r="K27" s="38">
        <f t="shared" si="10"/>
        <v>43729</v>
      </c>
      <c r="L27" s="38">
        <f t="shared" si="10"/>
        <v>43730</v>
      </c>
      <c r="M27" s="35"/>
      <c r="N27" s="41" t="s">
        <v>24</v>
      </c>
      <c r="O27" s="41"/>
    </row>
    <row r="28" spans="5:15" x14ac:dyDescent="0.2">
      <c r="E28" s="5" t="s">
        <v>7</v>
      </c>
      <c r="F28" s="37">
        <v>0.70833333333333337</v>
      </c>
      <c r="G28" s="37">
        <v>0.70833333333333337</v>
      </c>
      <c r="H28" s="37">
        <v>0.5</v>
      </c>
      <c r="I28" s="37">
        <v>0.69791666666666663</v>
      </c>
      <c r="J28" s="37">
        <v>0</v>
      </c>
      <c r="K28" s="37">
        <v>0</v>
      </c>
      <c r="L28" s="37">
        <v>0.66666666666666663</v>
      </c>
      <c r="M28" s="35"/>
      <c r="N28" s="19" t="s">
        <v>30</v>
      </c>
      <c r="O28" s="43">
        <f>SUM(F31:L31)*24</f>
        <v>35</v>
      </c>
    </row>
    <row r="29" spans="5:15" x14ac:dyDescent="0.2">
      <c r="E29" s="5" t="s">
        <v>8</v>
      </c>
      <c r="F29" s="37">
        <v>0.97916666666666663</v>
      </c>
      <c r="G29" s="37">
        <v>0.97916666666666663</v>
      </c>
      <c r="H29" s="37">
        <v>0.8125</v>
      </c>
      <c r="I29" s="37">
        <v>0.98958333333333337</v>
      </c>
      <c r="J29" s="37">
        <v>0</v>
      </c>
      <c r="K29" s="37">
        <v>0</v>
      </c>
      <c r="L29" s="37">
        <v>0.97916666666666663</v>
      </c>
      <c r="M29" s="35"/>
      <c r="N29" s="19" t="s">
        <v>20</v>
      </c>
      <c r="O29" s="8">
        <f>O28-35</f>
        <v>0</v>
      </c>
    </row>
    <row r="30" spans="5:15" x14ac:dyDescent="0.2">
      <c r="E30" s="5" t="s">
        <v>30</v>
      </c>
      <c r="F30" s="37">
        <f t="shared" ref="F30:L30" si="11">_xlfn.IFS(F29&lt;F28,(24-(F28*24)+(F29*24))/24,F29&gt;F28,((F29-F28)*24/24),F28+F29=0,"DAY OFF")</f>
        <v>0.27083333333333326</v>
      </c>
      <c r="G30" s="37">
        <f t="shared" si="11"/>
        <v>0.27083333333333326</v>
      </c>
      <c r="H30" s="37">
        <f t="shared" si="11"/>
        <v>0.3125</v>
      </c>
      <c r="I30" s="37">
        <f t="shared" si="11"/>
        <v>0.29166666666666674</v>
      </c>
      <c r="J30" s="37" t="str">
        <f t="shared" si="11"/>
        <v>DAY OFF</v>
      </c>
      <c r="K30" s="37" t="str">
        <f t="shared" si="11"/>
        <v>DAY OFF</v>
      </c>
      <c r="L30" s="37">
        <f t="shared" si="11"/>
        <v>0.3125</v>
      </c>
      <c r="M30" s="35"/>
      <c r="N30" s="19" t="s">
        <v>10</v>
      </c>
      <c r="O30" s="8"/>
    </row>
    <row r="31" spans="5:15" x14ac:dyDescent="0.2">
      <c r="E31" s="35"/>
      <c r="F31" s="44">
        <f t="shared" ref="F31:L31" si="12">_xlfn.IFS(F29&lt;F28,(24-(F28*24)+(F29*24))/24,F29&gt;F28,((F29-F28)*24/24),F28+F29=0,0)</f>
        <v>0.27083333333333326</v>
      </c>
      <c r="G31" s="44">
        <f t="shared" si="12"/>
        <v>0.27083333333333326</v>
      </c>
      <c r="H31" s="44">
        <f t="shared" si="12"/>
        <v>0.3125</v>
      </c>
      <c r="I31" s="44">
        <f t="shared" si="12"/>
        <v>0.29166666666666674</v>
      </c>
      <c r="J31" s="44">
        <f t="shared" si="12"/>
        <v>0</v>
      </c>
      <c r="K31" s="44">
        <f t="shared" si="12"/>
        <v>0</v>
      </c>
      <c r="L31" s="44">
        <f t="shared" si="12"/>
        <v>0.3125</v>
      </c>
      <c r="M31" s="35"/>
      <c r="N31" s="35"/>
      <c r="O31" s="35"/>
    </row>
    <row r="32" spans="5:15" x14ac:dyDescent="0.2">
      <c r="E32" s="35"/>
      <c r="F32" s="38">
        <f t="shared" ref="F32:L32" si="13">F12+28</f>
        <v>43731</v>
      </c>
      <c r="G32" s="38">
        <f t="shared" si="13"/>
        <v>43732</v>
      </c>
      <c r="H32" s="38">
        <f t="shared" si="13"/>
        <v>43733</v>
      </c>
      <c r="I32" s="38">
        <f t="shared" si="13"/>
        <v>43734</v>
      </c>
      <c r="J32" s="38">
        <f t="shared" si="13"/>
        <v>43735</v>
      </c>
      <c r="K32" s="38">
        <f t="shared" si="13"/>
        <v>43736</v>
      </c>
      <c r="L32" s="38">
        <f t="shared" si="13"/>
        <v>43737</v>
      </c>
      <c r="M32" s="35"/>
      <c r="N32" s="41" t="s">
        <v>24</v>
      </c>
      <c r="O32" s="41"/>
    </row>
    <row r="33" spans="5:15" x14ac:dyDescent="0.2">
      <c r="E33" s="5" t="s">
        <v>7</v>
      </c>
      <c r="F33" s="37">
        <v>0.64583333333333337</v>
      </c>
      <c r="G33" s="37">
        <v>0.70833333333333337</v>
      </c>
      <c r="H33" s="37">
        <v>0.5</v>
      </c>
      <c r="I33" s="37">
        <v>0.65625</v>
      </c>
      <c r="J33" s="37">
        <v>0</v>
      </c>
      <c r="K33" s="37">
        <v>0</v>
      </c>
      <c r="L33" s="37">
        <v>0.45833333333333331</v>
      </c>
      <c r="M33" s="35"/>
      <c r="N33" s="19" t="s">
        <v>30</v>
      </c>
      <c r="O33" s="43">
        <f>SUM(F36:L36)*24</f>
        <v>42.499999999999993</v>
      </c>
    </row>
    <row r="34" spans="5:15" x14ac:dyDescent="0.2">
      <c r="E34" s="5" t="s">
        <v>8</v>
      </c>
      <c r="F34" s="37">
        <v>0.97916666666666663</v>
      </c>
      <c r="G34" s="37">
        <v>0.97916666666666663</v>
      </c>
      <c r="H34" s="37">
        <v>0.8125</v>
      </c>
      <c r="I34" s="37">
        <v>0.98958333333333337</v>
      </c>
      <c r="J34" s="37">
        <v>0</v>
      </c>
      <c r="K34" s="37">
        <v>0</v>
      </c>
      <c r="L34" s="37">
        <v>0.97916666666666663</v>
      </c>
      <c r="M34" s="35"/>
      <c r="N34" s="19" t="s">
        <v>20</v>
      </c>
      <c r="O34" s="8">
        <f>O33-35</f>
        <v>7.4999999999999929</v>
      </c>
    </row>
    <row r="35" spans="5:15" x14ac:dyDescent="0.2">
      <c r="E35" s="5" t="s">
        <v>30</v>
      </c>
      <c r="F35" s="37">
        <f t="shared" ref="F35:L35" si="14">_xlfn.IFS(F34&lt;F33,(24-(F33*24)+(F34*24))/24,F34&gt;F33,((F34-F33)*24/24),F33+F34=0,"DAY OFF")</f>
        <v>0.33333333333333326</v>
      </c>
      <c r="G35" s="37">
        <f t="shared" si="14"/>
        <v>0.27083333333333326</v>
      </c>
      <c r="H35" s="37">
        <f t="shared" si="14"/>
        <v>0.3125</v>
      </c>
      <c r="I35" s="37">
        <f t="shared" si="14"/>
        <v>0.33333333333333331</v>
      </c>
      <c r="J35" s="37" t="str">
        <f t="shared" si="14"/>
        <v>DAY OFF</v>
      </c>
      <c r="K35" s="37" t="str">
        <f t="shared" si="14"/>
        <v>DAY OFF</v>
      </c>
      <c r="L35" s="37">
        <f t="shared" si="14"/>
        <v>0.52083333333333326</v>
      </c>
      <c r="M35" s="35"/>
      <c r="N35" s="19" t="s">
        <v>10</v>
      </c>
      <c r="O35" s="8"/>
    </row>
    <row r="36" spans="5:15" x14ac:dyDescent="0.2">
      <c r="E36" s="35"/>
      <c r="F36" s="44">
        <f t="shared" ref="F36:L36" si="15">_xlfn.IFS(F34&lt;F33,(24-(F33*24)+(F34*24))/24,F34&gt;F33,((F34-F33)*24/24),F33+F34=0,0)</f>
        <v>0.33333333333333326</v>
      </c>
      <c r="G36" s="44">
        <f t="shared" si="15"/>
        <v>0.27083333333333326</v>
      </c>
      <c r="H36" s="44">
        <f t="shared" si="15"/>
        <v>0.3125</v>
      </c>
      <c r="I36" s="44">
        <f t="shared" si="15"/>
        <v>0.33333333333333331</v>
      </c>
      <c r="J36" s="44">
        <f t="shared" si="15"/>
        <v>0</v>
      </c>
      <c r="K36" s="44">
        <f t="shared" si="15"/>
        <v>0</v>
      </c>
      <c r="L36" s="44">
        <f t="shared" si="15"/>
        <v>0.52083333333333326</v>
      </c>
      <c r="M36" s="35"/>
      <c r="N36" s="35"/>
      <c r="O36" s="35"/>
    </row>
    <row r="37" spans="5:15" x14ac:dyDescent="0.2">
      <c r="E37" s="35"/>
      <c r="F37" s="38">
        <f>F12+35</f>
        <v>43738</v>
      </c>
      <c r="G37" s="38">
        <f t="shared" ref="G37:L37" si="16">G12+35</f>
        <v>43739</v>
      </c>
      <c r="H37" s="38">
        <f t="shared" si="16"/>
        <v>43740</v>
      </c>
      <c r="I37" s="38">
        <f t="shared" si="16"/>
        <v>43741</v>
      </c>
      <c r="J37" s="38">
        <f t="shared" si="16"/>
        <v>43742</v>
      </c>
      <c r="K37" s="38">
        <f t="shared" si="16"/>
        <v>43743</v>
      </c>
      <c r="L37" s="38">
        <f t="shared" si="16"/>
        <v>43744</v>
      </c>
      <c r="M37" s="35"/>
      <c r="N37" s="41" t="s">
        <v>24</v>
      </c>
      <c r="O37" s="41"/>
    </row>
    <row r="38" spans="5:15" x14ac:dyDescent="0.2">
      <c r="E38" s="5" t="s">
        <v>7</v>
      </c>
      <c r="F38" s="37">
        <v>0.66666666666666663</v>
      </c>
      <c r="G38" s="37">
        <v>0.66666666666666663</v>
      </c>
      <c r="H38" s="37">
        <v>0.70833333333333337</v>
      </c>
      <c r="I38" s="37">
        <v>0.66666666666666663</v>
      </c>
      <c r="J38" s="37">
        <v>0.625</v>
      </c>
      <c r="K38" s="37">
        <v>0</v>
      </c>
      <c r="L38" s="37">
        <v>0</v>
      </c>
      <c r="M38" s="35"/>
      <c r="N38" s="19" t="s">
        <v>30</v>
      </c>
      <c r="O38" s="43">
        <f>SUM(F41:L41)*24</f>
        <v>35</v>
      </c>
    </row>
    <row r="39" spans="5:15" x14ac:dyDescent="0.2">
      <c r="E39" s="5" t="s">
        <v>8</v>
      </c>
      <c r="F39" s="37">
        <v>0.95833333333333337</v>
      </c>
      <c r="G39" s="37">
        <v>0.95833333333333337</v>
      </c>
      <c r="H39" s="37">
        <v>0.95833333333333337</v>
      </c>
      <c r="I39" s="37">
        <v>0.95833333333333337</v>
      </c>
      <c r="J39" s="37">
        <v>0.95833333333333337</v>
      </c>
      <c r="K39" s="37">
        <v>0</v>
      </c>
      <c r="L39" s="37">
        <v>0</v>
      </c>
      <c r="M39" s="35"/>
      <c r="N39" s="19" t="s">
        <v>20</v>
      </c>
      <c r="O39" s="8">
        <f>O38-35</f>
        <v>0</v>
      </c>
    </row>
    <row r="40" spans="5:15" x14ac:dyDescent="0.2">
      <c r="E40" s="5" t="s">
        <v>30</v>
      </c>
      <c r="F40" s="37">
        <f t="shared" ref="F40:L40" si="17">_xlfn.IFS(F39&lt;F38,(24-(F38*24)+(F39*24))/24,F39&gt;F38,((F39-F38)*24/24),F38+F39=0,"DAY OFF")</f>
        <v>0.29166666666666674</v>
      </c>
      <c r="G40" s="37">
        <f t="shared" si="17"/>
        <v>0.29166666666666674</v>
      </c>
      <c r="H40" s="37">
        <f t="shared" si="17"/>
        <v>0.25</v>
      </c>
      <c r="I40" s="37">
        <f t="shared" si="17"/>
        <v>0.29166666666666674</v>
      </c>
      <c r="J40" s="37">
        <f t="shared" si="17"/>
        <v>0.33333333333333331</v>
      </c>
      <c r="K40" s="37" t="str">
        <f t="shared" si="17"/>
        <v>DAY OFF</v>
      </c>
      <c r="L40" s="37" t="str">
        <f t="shared" si="17"/>
        <v>DAY OFF</v>
      </c>
      <c r="M40" s="35"/>
      <c r="N40" s="19" t="s">
        <v>10</v>
      </c>
      <c r="O40" s="8"/>
    </row>
    <row r="41" spans="5:15" x14ac:dyDescent="0.2">
      <c r="E41" s="35"/>
      <c r="F41" s="44">
        <f>_xlfn.IFS(F39&lt;F38,(24-(F38*24)+(F39*24))/24,F39&gt;F38,((F39-F38)*24/24),F38+F39=0,0,F38="",0,F39="",0)</f>
        <v>0.29166666666666674</v>
      </c>
      <c r="G41" s="44">
        <f t="shared" ref="G41:L41" si="18">_xlfn.IFS(G39&lt;G38,(24-(G38*24)+(G39*24))/24,G39&gt;G38,((G39-G38)*24/24),G38+G39=0,0,G38="",0,G39="",0)</f>
        <v>0.29166666666666674</v>
      </c>
      <c r="H41" s="44">
        <f t="shared" si="18"/>
        <v>0.25</v>
      </c>
      <c r="I41" s="44">
        <f t="shared" si="18"/>
        <v>0.29166666666666674</v>
      </c>
      <c r="J41" s="44">
        <f t="shared" si="18"/>
        <v>0.33333333333333331</v>
      </c>
      <c r="K41" s="44">
        <f t="shared" si="18"/>
        <v>0</v>
      </c>
      <c r="L41" s="44">
        <f t="shared" si="18"/>
        <v>0</v>
      </c>
      <c r="M41" s="35"/>
      <c r="N41" s="35"/>
      <c r="O41" s="35"/>
    </row>
  </sheetData>
  <mergeCells count="8">
    <mergeCell ref="N12:O12"/>
    <mergeCell ref="A1:B1"/>
    <mergeCell ref="A4:B4"/>
    <mergeCell ref="N37:O37"/>
    <mergeCell ref="N32:O32"/>
    <mergeCell ref="N27:O27"/>
    <mergeCell ref="N22:O22"/>
    <mergeCell ref="N17:O17"/>
  </mergeCells>
  <conditionalFormatting sqref="F12:L12">
    <cfRule type="cellIs" dxfId="22" priority="36" operator="lessThan">
      <formula>$N$5</formula>
    </cfRule>
  </conditionalFormatting>
  <conditionalFormatting sqref="F32:L32">
    <cfRule type="cellIs" dxfId="21" priority="35" operator="greaterThan">
      <formula>$N$6</formula>
    </cfRule>
  </conditionalFormatting>
  <conditionalFormatting sqref="F37:L37">
    <cfRule type="cellIs" dxfId="20" priority="34" operator="greaterThan">
      <formula>$N$6</formula>
    </cfRule>
  </conditionalFormatting>
  <conditionalFormatting sqref="F15:L15">
    <cfRule type="containsText" dxfId="19" priority="30" operator="containsText" text="DAY OFF">
      <formula>NOT(ISERROR(SEARCH("DAY OFF",F15)))</formula>
    </cfRule>
    <cfRule type="cellIs" dxfId="18" priority="31" operator="greaterThanOrEqual">
      <formula>$B$9</formula>
    </cfRule>
    <cfRule type="cellIs" dxfId="17" priority="33" operator="greaterThan">
      <formula>$B$8</formula>
    </cfRule>
  </conditionalFormatting>
  <conditionalFormatting sqref="F20:L20">
    <cfRule type="containsText" dxfId="16" priority="27" operator="containsText" text="DAY OFF">
      <formula>NOT(ISERROR(SEARCH("DAY OFF",F20)))</formula>
    </cfRule>
    <cfRule type="cellIs" dxfId="15" priority="28" operator="greaterThanOrEqual">
      <formula>$B$9</formula>
    </cfRule>
    <cfRule type="cellIs" dxfId="14" priority="29" operator="greaterThan">
      <formula>$B$8</formula>
    </cfRule>
  </conditionalFormatting>
  <conditionalFormatting sqref="F25:L25">
    <cfRule type="containsText" dxfId="13" priority="24" operator="containsText" text="DAY OFF">
      <formula>NOT(ISERROR(SEARCH("DAY OFF",F25)))</formula>
    </cfRule>
    <cfRule type="cellIs" dxfId="12" priority="25" operator="greaterThanOrEqual">
      <formula>$B$9</formula>
    </cfRule>
    <cfRule type="cellIs" dxfId="11" priority="26" operator="greaterThan">
      <formula>$B$8</formula>
    </cfRule>
  </conditionalFormatting>
  <conditionalFormatting sqref="F30:L30">
    <cfRule type="containsText" dxfId="10" priority="21" operator="containsText" text="DAY OFF">
      <formula>NOT(ISERROR(SEARCH("DAY OFF",F30)))</formula>
    </cfRule>
    <cfRule type="cellIs" dxfId="9" priority="22" operator="greaterThanOrEqual">
      <formula>$B$9</formula>
    </cfRule>
    <cfRule type="cellIs" dxfId="8" priority="23" operator="greaterThan">
      <formula>$B$8</formula>
    </cfRule>
  </conditionalFormatting>
  <conditionalFormatting sqref="F35:L35">
    <cfRule type="containsText" dxfId="7" priority="18" operator="containsText" text="DAY OFF">
      <formula>NOT(ISERROR(SEARCH("DAY OFF",F35)))</formula>
    </cfRule>
    <cfRule type="cellIs" dxfId="6" priority="19" operator="greaterThanOrEqual">
      <formula>$B$9</formula>
    </cfRule>
    <cfRule type="cellIs" dxfId="5" priority="20" operator="greaterThan">
      <formula>$B$8</formula>
    </cfRule>
  </conditionalFormatting>
  <conditionalFormatting sqref="F40:L40">
    <cfRule type="containsText" dxfId="4" priority="15" operator="containsText" text="DAY OFF">
      <formula>NOT(ISERROR(SEARCH("DAY OFF",F40)))</formula>
    </cfRule>
    <cfRule type="cellIs" dxfId="3" priority="16" operator="greaterThanOrEqual">
      <formula>$B$9</formula>
    </cfRule>
    <cfRule type="cellIs" dxfId="2" priority="17" operator="greaterThan">
      <formula>$B$8</formula>
    </cfRule>
  </conditionalFormatting>
  <conditionalFormatting sqref="O13 O18 O23 O28 O33 O38">
    <cfRule type="cellIs" dxfId="1" priority="37" operator="between">
      <formula>$B$10+0.001</formula>
      <formula>$B$12-0.0001</formula>
    </cfRule>
    <cfRule type="cellIs" dxfId="0" priority="38" operator="greaterThanOrEqual">
      <formula>$B$12</formula>
    </cfRule>
  </conditionalFormatting>
  <dataValidations disablePrompts="1" count="1">
    <dataValidation type="whole" operator="equal" allowBlank="1" showErrorMessage="1" errorTitle="Beggining of the month" error="A month alaways begin by the FIRST DAY of the month. Please do not change this number. (First day = 1)" sqref="N4" xr:uid="{3A73FA43-97CA-AC40-B405-6E0B5EA00877}">
      <formula1>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EDT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Jaouen</dc:creator>
  <cp:lastModifiedBy>Ronan Jaouen</cp:lastModifiedBy>
  <dcterms:created xsi:type="dcterms:W3CDTF">2019-03-21T12:46:31Z</dcterms:created>
  <dcterms:modified xsi:type="dcterms:W3CDTF">2019-04-07T16:43:03Z</dcterms:modified>
</cp:coreProperties>
</file>