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"/>
    </mc:Choice>
  </mc:AlternateContent>
  <bookViews>
    <workbookView xWindow="0" yWindow="0" windowWidth="28800" windowHeight="11400" activeTab="2"/>
  </bookViews>
  <sheets>
    <sheet name="C.A Ventes" sheetId="1" r:id="rId1"/>
    <sheet name="C.A Achat" sheetId="2" r:id="rId2"/>
    <sheet name="Compil" sheetId="4" r:id="rId3"/>
  </sheets>
  <definedNames>
    <definedName name="_xlnm._FilterDatabase" localSheetId="1" hidden="1">'C.A Achat'!$A$2:$L$8</definedName>
    <definedName name="_xlnm._FilterDatabase" localSheetId="0" hidden="1">'C.A Ventes'!$A$2:$M$21</definedName>
    <definedName name="_xlnm._FilterDatabase" localSheetId="2" hidden="1">Compil!$A$2:$N$8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4" l="1"/>
  <c r="P4" i="4"/>
  <c r="P5" i="4"/>
  <c r="P6" i="4"/>
  <c r="P7" i="4"/>
  <c r="R7" i="4" s="1"/>
  <c r="P8" i="4"/>
  <c r="R8" i="4" s="1"/>
  <c r="R4" i="4"/>
  <c r="Q4" i="4"/>
  <c r="Q5" i="4"/>
  <c r="R5" i="4"/>
  <c r="R6" i="4"/>
  <c r="Q6" i="4"/>
  <c r="Q7" i="4"/>
  <c r="Q8" i="4"/>
  <c r="R3" i="4"/>
  <c r="Q3" i="4"/>
  <c r="O8" i="4"/>
  <c r="O5" i="4"/>
  <c r="O4" i="4"/>
  <c r="O3" i="4"/>
  <c r="O7" i="4"/>
  <c r="O6" i="4"/>
  <c r="N7" i="4"/>
  <c r="N8" i="4"/>
  <c r="N6" i="4"/>
  <c r="N5" i="4"/>
  <c r="N4" i="4"/>
  <c r="N3" i="4"/>
  <c r="M8" i="4"/>
  <c r="M7" i="4"/>
  <c r="M6" i="4"/>
  <c r="L4" i="4"/>
  <c r="L6" i="4"/>
  <c r="L5" i="4"/>
  <c r="L8" i="4"/>
  <c r="L7" i="4"/>
  <c r="M4" i="4"/>
  <c r="M3" i="4"/>
  <c r="M5" i="4"/>
  <c r="L4" i="2"/>
  <c r="L5" i="2"/>
  <c r="L6" i="2"/>
  <c r="L7" i="2"/>
  <c r="L8" i="2"/>
  <c r="L3" i="2"/>
  <c r="L3" i="1"/>
  <c r="L13" i="1"/>
  <c r="L14" i="1"/>
  <c r="L11" i="1"/>
  <c r="L12" i="1"/>
  <c r="L4" i="1"/>
  <c r="L3" i="4" s="1"/>
  <c r="L5" i="1"/>
  <c r="L15" i="1"/>
  <c r="L16" i="1"/>
  <c r="L17" i="1"/>
  <c r="L6" i="1"/>
  <c r="L7" i="1"/>
  <c r="L8" i="1"/>
  <c r="L9" i="1"/>
  <c r="L18" i="1"/>
  <c r="L19" i="1"/>
  <c r="L10" i="1"/>
  <c r="N1" i="4" l="1"/>
  <c r="L1" i="4"/>
  <c r="L1" i="2"/>
  <c r="L1" i="1"/>
</calcChain>
</file>

<file path=xl/sharedStrings.xml><?xml version="1.0" encoding="utf-8"?>
<sst xmlns="http://schemas.openxmlformats.org/spreadsheetml/2006/main" count="132" uniqueCount="47">
  <si>
    <t>Client</t>
  </si>
  <si>
    <t>Article</t>
  </si>
  <si>
    <t>Port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</si>
  <si>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</si>
  <si>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</si>
  <si>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</si>
  <si>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</si>
  <si>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</si>
  <si>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</si>
  <si>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</si>
  <si>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</si>
  <si>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 xml:space="preserve">CA vente </t>
  </si>
  <si>
    <t>QTE vente</t>
  </si>
  <si>
    <t xml:space="preserve"> CA Achat    </t>
  </si>
  <si>
    <t>QTE achat</t>
  </si>
  <si>
    <t>Livre</t>
  </si>
  <si>
    <t>Direct</t>
  </si>
  <si>
    <t>Enlevé</t>
  </si>
  <si>
    <t>Appui optima 2 140 bte 50p</t>
  </si>
  <si>
    <t>Baumit Cool Pigment</t>
  </si>
  <si>
    <t>Baumit Flexacolor (16L)</t>
  </si>
  <si>
    <t>Baumit Flexacolor Seau de 14 L</t>
  </si>
  <si>
    <t>Beauvoise Demi-Tuile Chevreuse</t>
  </si>
  <si>
    <t>Bouyer arase 570x200x50</t>
  </si>
  <si>
    <t>C003</t>
  </si>
  <si>
    <t>C029</t>
  </si>
  <si>
    <t>C455</t>
  </si>
  <si>
    <t>C026</t>
  </si>
  <si>
    <t>C079</t>
  </si>
  <si>
    <t>C103</t>
  </si>
  <si>
    <t>C109</t>
  </si>
  <si>
    <t>C166</t>
  </si>
  <si>
    <t>C199</t>
  </si>
  <si>
    <t>C302</t>
  </si>
  <si>
    <t>C304</t>
  </si>
  <si>
    <t>C326</t>
  </si>
  <si>
    <t>C402</t>
  </si>
  <si>
    <t>F003</t>
  </si>
  <si>
    <t>F018</t>
  </si>
  <si>
    <t>F131</t>
  </si>
  <si>
    <t>F078</t>
  </si>
  <si>
    <t xml:space="preserve">C127 </t>
  </si>
  <si>
    <t>PU  Vente</t>
  </si>
  <si>
    <t>PU  Achat</t>
  </si>
  <si>
    <t>Compilation Vente &amp; achat</t>
  </si>
  <si>
    <t>Ecart %</t>
  </si>
  <si>
    <t>A définir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</si>
</sst>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8" formatCode="#,##0.00\ &quot;€&quot;;[Red]\-#,##0.00\ &quot;€&quot;"/>
    <numFmt numFmtId="164" formatCode="#,##0\ &quot;€&quot;"/>
    <numFmt numFmtId="165" formatCode="#,##0.00_ ;[Red]\-#,##0.00\ "/>
    <numFmt numFmtId="166" formatCode="#,##0_ ;[Red]\-#,##0\ "/>
  </numFmts>
  <fonts count="1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9" tint="-0.249977111117893"/>
      <name val="Calibri"/>
      <scheme val="minor"/>
    </font>
    <font>
      <sz val="11"/>
      <name val="Calibri"/>
      <scheme val="minor"/>
    </font>
    <font>
      <sz val="11"/>
      <color theme="7" tint="-0.499984740745262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 style="thin">
        <color theme="1"/>
      </left>
      <right/>
      <top/>
      <bottom/>
      <diagonal/>
    </border>
    <border>
      <left style="double">
        <color rgb="FFC00000"/>
      </left>
      <right/>
      <top style="thick">
        <color rgb="FFC00000"/>
      </top>
      <bottom style="thick">
        <color rgb="FFC00000"/>
      </bottom>
      <diagonal/>
    </border>
    <border>
      <left style="double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ck">
        <color rgb="FFC00000"/>
      </left>
      <right style="double">
        <color rgb="FFC00000"/>
      </right>
      <top style="thick">
        <color rgb="FFC00000"/>
      </top>
      <bottom style="thick">
        <color rgb="FFC00000"/>
      </bottom>
      <diagonal/>
    </border>
    <border>
      <left style="double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 applyAlignment="1">
      <alignment horizontal="center"/>
    </xf>
    <xf numFmtId="1" fontId="3" fillId="0" borderId="0" xfId="0" applyNumberFormat="1" applyFont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8" fontId="2" fillId="2" borderId="0" xfId="0" applyNumberFormat="1" applyFont="1" applyFill="1" applyAlignment="1">
      <alignment horizontal="right"/>
    </xf>
    <xf numFmtId="8" fontId="2" fillId="3" borderId="0" xfId="0" applyNumberFormat="1" applyFont="1" applyFill="1" applyAlignment="1">
      <alignment horizontal="right"/>
    </xf>
    <xf numFmtId="0" fontId="1" fillId="4" borderId="2" xfId="0" applyFont="1" applyFill="1" applyBorder="1"/>
    <xf numFmtId="49" fontId="1" fillId="4" borderId="0" xfId="0" applyNumberFormat="1" applyFont="1" applyFill="1" applyBorder="1"/>
    <xf numFmtId="17" fontId="1" fillId="4" borderId="0" xfId="0" applyNumberFormat="1" applyFont="1" applyFill="1" applyBorder="1" applyAlignment="1">
      <alignment horizontal="center" vertical="center"/>
    </xf>
    <xf numFmtId="165" fontId="1" fillId="2" borderId="0" xfId="0" applyNumberFormat="1" applyFont="1" applyFill="1" applyBorder="1" applyAlignment="1">
      <alignment horizontal="center" vertical="center" wrapText="1"/>
    </xf>
    <xf numFmtId="165" fontId="1" fillId="3" borderId="0" xfId="0" applyNumberFormat="1" applyFont="1" applyFill="1" applyBorder="1" applyAlignment="1">
      <alignment horizontal="center" vertical="center" wrapText="1"/>
    </xf>
    <xf numFmtId="0" fontId="4" fillId="0" borderId="3" xfId="0" applyFont="1" applyBorder="1"/>
    <xf numFmtId="0" fontId="4" fillId="0" borderId="1" xfId="0" applyFont="1" applyBorder="1"/>
    <xf numFmtId="165" fontId="5" fillId="5" borderId="1" xfId="0" applyNumberFormat="1" applyFont="1" applyFill="1" applyBorder="1" applyAlignment="1">
      <alignment horizontal="right"/>
    </xf>
    <xf numFmtId="166" fontId="6" fillId="6" borderId="1" xfId="0" applyNumberFormat="1" applyFont="1" applyFill="1" applyBorder="1" applyAlignment="1">
      <alignment horizontal="center"/>
    </xf>
    <xf numFmtId="165" fontId="7" fillId="7" borderId="1" xfId="0" applyNumberFormat="1" applyFont="1" applyFill="1" applyBorder="1" applyAlignment="1">
      <alignment horizontal="right"/>
    </xf>
    <xf numFmtId="0" fontId="0" fillId="0" borderId="3" xfId="0" applyFont="1" applyBorder="1"/>
    <xf numFmtId="0" fontId="0" fillId="0" borderId="1" xfId="0" applyFont="1" applyBorder="1"/>
    <xf numFmtId="0" fontId="0" fillId="0" borderId="4" xfId="0" applyFont="1" applyBorder="1"/>
    <xf numFmtId="0" fontId="0" fillId="0" borderId="5" xfId="0" applyFont="1" applyBorder="1"/>
    <xf numFmtId="164" fontId="0" fillId="0" borderId="5" xfId="0" applyNumberFormat="1" applyFont="1" applyBorder="1" applyAlignment="1">
      <alignment horizontal="center"/>
    </xf>
    <xf numFmtId="165" fontId="5" fillId="5" borderId="5" xfId="0" applyNumberFormat="1" applyFont="1" applyFill="1" applyBorder="1" applyAlignment="1">
      <alignment horizontal="right"/>
    </xf>
    <xf numFmtId="166" fontId="6" fillId="6" borderId="5" xfId="0" applyNumberFormat="1" applyFont="1" applyFill="1" applyBorder="1" applyAlignment="1">
      <alignment horizontal="center"/>
    </xf>
    <xf numFmtId="165" fontId="7" fillId="7" borderId="5" xfId="0" applyNumberFormat="1" applyFont="1" applyFill="1" applyBorder="1" applyAlignment="1">
      <alignment horizontal="right"/>
    </xf>
    <xf numFmtId="165" fontId="0" fillId="0" borderId="0" xfId="0" applyNumberFormat="1" applyAlignment="1">
      <alignment horizontal="right"/>
    </xf>
    <xf numFmtId="0" fontId="0" fillId="0" borderId="0" xfId="0" applyFont="1" applyBorder="1"/>
    <xf numFmtId="164" fontId="4" fillId="0" borderId="1" xfId="0" applyNumberFormat="1" applyFont="1" applyBorder="1" applyAlignment="1">
      <alignment horizontal="center"/>
    </xf>
    <xf numFmtId="165" fontId="8" fillId="5" borderId="1" xfId="0" applyNumberFormat="1" applyFont="1" applyFill="1" applyBorder="1" applyAlignment="1">
      <alignment horizontal="right"/>
    </xf>
    <xf numFmtId="166" fontId="9" fillId="6" borderId="1" xfId="0" applyNumberFormat="1" applyFont="1" applyFill="1" applyBorder="1" applyAlignment="1">
      <alignment horizontal="center"/>
    </xf>
    <xf numFmtId="165" fontId="10" fillId="7" borderId="1" xfId="0" applyNumberFormat="1" applyFont="1" applyFill="1" applyBorder="1" applyAlignment="1">
      <alignment horizontal="right"/>
    </xf>
    <xf numFmtId="0" fontId="0" fillId="0" borderId="3" xfId="0" applyBorder="1"/>
    <xf numFmtId="0" fontId="4" fillId="0" borderId="0" xfId="0" applyFont="1" applyBorder="1"/>
    <xf numFmtId="8" fontId="2" fillId="8" borderId="0" xfId="0" applyNumberFormat="1" applyFont="1" applyFill="1" applyAlignment="1">
      <alignment horizontal="right"/>
    </xf>
    <xf numFmtId="165" fontId="1" fillId="8" borderId="0" xfId="0" applyNumberFormat="1" applyFont="1" applyFill="1" applyBorder="1" applyAlignment="1">
      <alignment horizontal="center" vertical="center" wrapText="1"/>
    </xf>
    <xf numFmtId="166" fontId="6" fillId="9" borderId="7" xfId="0" applyNumberFormat="1" applyFont="1" applyFill="1" applyBorder="1" applyAlignment="1">
      <alignment horizontal="center"/>
    </xf>
    <xf numFmtId="6" fontId="6" fillId="9" borderId="6" xfId="0" applyNumberFormat="1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9" fontId="6" fillId="9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65">
    <dxf>
      <border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  <vertical style="double">
          <color rgb="FFC00000"/>
        </vertical>
        <horizontal style="thick">
          <color rgb="FFC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_ ;[Red]\-#,##0\ 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rgb="FFC00000"/>
        </left>
        <right style="thick">
          <color rgb="FFC00000"/>
        </right>
        <top style="thick">
          <color rgb="FFC00000"/>
        </top>
        <bottom style="thick">
          <color rgb="FFC00000"/>
        </bottom>
        <vertical style="double">
          <color rgb="FFC00000"/>
        </vertical>
        <horizontal style="thick">
          <color rgb="FFC00000"/>
        </horizontal>
      </border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ont>
        <color theme="0"/>
      </font>
    </dxf>
    <dxf>
      <font>
        <color theme="0"/>
      </font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ont>
        <color theme="0"/>
      </font>
    </dxf>
    <dxf>
      <font>
        <color theme="0"/>
      </font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_ ;[Red]\-#,##0\ 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_ ;[Red]\-#,##0\ 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scheme val="minor"/>
      </font>
      <numFmt numFmtId="165" formatCode="#,##0.00_ ;[Red]\-#,##0.00\ "/>
      <fill>
        <patternFill>
          <fgColor indexed="64"/>
          <bgColor theme="7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_ ;[Red]\-#,##0.00\ "/>
      <fill>
        <patternFill>
          <fgColor indexed="64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_ ;[Red]\-#,##0.00\ "/>
      <fill>
        <patternFill>
          <fgColor indexed="64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_ ;[Red]\-#,##0\ 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scheme val="minor"/>
      </font>
      <numFmt numFmtId="165" formatCode="#,##0.00_ ;[Red]\-#,##0.00\ "/>
      <fill>
        <patternFill>
          <fgColor indexed="64"/>
          <bgColor theme="7" tint="0.79998168889431442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_ ;[Red]\-#,##0\ 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EcartCA" displayName="TEcartCA" ref="A2:M21" totalsRowShown="0" tableBorderDxfId="64">
  <autoFilter ref="A2:M21"/>
  <sortState ref="A3:M19">
    <sortCondition ref="B2:B19"/>
  </sortState>
  <tableColumns count="13">
    <tableColumn id="1" name="Client" dataDxfId="63"/>
    <tableColumn id="2" name="Article" dataDxfId="62"/>
    <tableColumn id="3" name="Port" dataDxfId="61"/>
    <tableColumn id="13" name="janv-19" dataDxfId="60"/>
    <tableColumn id="14" name="févr-19" dataDxfId="59"/>
    <tableColumn id="15" name="mars-19" dataDxfId="58"/>
    <tableColumn id="16" name="avr-19" dataDxfId="57"/>
    <tableColumn id="17" name="mai-19" dataDxfId="56"/>
    <tableColumn id="18" name="juin-19" dataDxfId="55"/>
    <tableColumn id="19" name="juil-19" dataDxfId="54"/>
    <tableColumn id="20" name="août-19" dataDxfId="53"/>
    <tableColumn id="5" name="CA vente " dataDxfId="37">
      <calculatedColumnFormula>+SUM(TEcartCA[[#This Row],[janv-19]:[août-19]])</calculatedColumnFormula>
    </tableColumn>
    <tableColumn id="4" name="QTE vente" dataDxfId="5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EcartCA3" displayName="TEcartCA3" ref="A2:M8" totalsRowShown="0" tableBorderDxfId="51">
  <autoFilter ref="A2:M8"/>
  <sortState ref="A3:O30">
    <sortCondition ref="A2:A30"/>
  </sortState>
  <tableColumns count="13">
    <tableColumn id="1" name="Client" dataDxfId="50"/>
    <tableColumn id="2" name="Article" dataDxfId="49"/>
    <tableColumn id="3" name="Port" dataDxfId="48"/>
    <tableColumn id="13" name="janv-19" dataDxfId="47"/>
    <tableColumn id="14" name="févr-19" dataDxfId="46"/>
    <tableColumn id="15" name="mars-19" dataDxfId="45"/>
    <tableColumn id="16" name="avr-19" dataDxfId="44"/>
    <tableColumn id="17" name="mai-19" dataDxfId="43"/>
    <tableColumn id="18" name="juin-19" dataDxfId="42"/>
    <tableColumn id="19" name="juil-19" dataDxfId="41"/>
    <tableColumn id="20" name="août-19" dataDxfId="40"/>
    <tableColumn id="6" name=" CA Achat    " dataDxfId="39">
      <calculatedColumnFormula>+SUM(TEcartCA3[[#This Row],[janv-19]:[août-19]])</calculatedColumnFormula>
    </tableColumn>
    <tableColumn id="7" name="QTE achat" dataDxfId="3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EcartCA5" displayName="TEcartCA5" ref="A2:Q8" totalsRowShown="0" tableBorderDxfId="36">
  <autoFilter ref="A2:Q8"/>
  <sortState ref="A3:Q20">
    <sortCondition ref="B2:B20"/>
  </sortState>
  <tableColumns count="17">
    <tableColumn id="1" name="Client" dataDxfId="35"/>
    <tableColumn id="2" name="Article" dataDxfId="34"/>
    <tableColumn id="3" name="Port" dataDxfId="33"/>
    <tableColumn id="13" name="janv-19" dataDxfId="32"/>
    <tableColumn id="14" name="févr-19" dataDxfId="31"/>
    <tableColumn id="15" name="mars-19" dataDxfId="30"/>
    <tableColumn id="16" name="avr-19" dataDxfId="29"/>
    <tableColumn id="17" name="mai-19" dataDxfId="28"/>
    <tableColumn id="18" name="juin-19" dataDxfId="27"/>
    <tableColumn id="19" name="juil-19" dataDxfId="26"/>
    <tableColumn id="20" name="août-19" dataDxfId="25"/>
    <tableColumn id="5" name="CA vente " dataDxfId="24">
      <calculatedColumnFormula>+SUM(TEcartCA5[[#This Row],[janv-19]:[août-19]])</calculatedColumnFormula>
    </tableColumn>
    <tableColumn id="4" name="QTE vente" dataDxfId="21">
      <calculatedColumnFormula>+SUM('C.A Ventes'!M3:M9)</calculatedColumnFormula>
    </tableColumn>
    <tableColumn id="6" name=" CA Achat    " dataDxfId="23">
      <calculatedColumnFormula>+SUM(TEcartCA5[[#This Row],[janv-19]:[août-19]])</calculatedColumnFormula>
    </tableColumn>
    <tableColumn id="7" name="QTE achat" dataDxfId="22"/>
    <tableColumn id="8" name="PU  Vente" dataDxfId="1">
      <calculatedColumnFormula>+TEcartCA5[[#This Row],[CA vente ]]/TEcartCA5[[#This Row],[QTE vente]]</calculatedColumnFormula>
    </tableColumn>
    <tableColumn id="9" name="PU  Achat" dataDxfId="2">
      <calculatedColumnFormula>+TEcartCA5[[#This Row],[ CA Achat    ]]/TEcartCA5[[#This Row],[QTE achat]]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pane xSplit="2" topLeftCell="C1" activePane="topRight" state="frozen"/>
      <selection pane="topRight" activeCell="C5" sqref="C5"/>
    </sheetView>
  </sheetViews>
  <sheetFormatPr baseColWidth="10" defaultRowHeight="15"/>
  <cols>
    <col min="1" max="1" width="30.7109375" customWidth="1"/>
    <col min="2" max="2" width="65.7109375" customWidth="1"/>
    <col min="3" max="3" width="9" customWidth="1"/>
    <col min="4" max="4" width="10.7109375" style="1" customWidth="1"/>
    <col min="5" max="5" width="6.7109375" style="2" customWidth="1"/>
    <col min="6" max="11" width="10.7109375" style="1" customWidth="1"/>
    <col min="12" max="12" width="15.7109375" style="1" customWidth="1"/>
    <col min="13" max="13" width="8.7109375" style="1" customWidth="1"/>
  </cols>
  <sheetData>
    <row r="1" spans="1:13" ht="16.5" thickTop="1" thickBot="1">
      <c r="K1" s="3"/>
      <c r="L1" s="4">
        <f>+SUBTOTAL(9,L2:L2457)</f>
        <v>21746.349999999995</v>
      </c>
      <c r="M1" s="4"/>
    </row>
    <row r="2" spans="1:13" ht="31.5" thickTop="1" thickBot="1">
      <c r="A2" s="6" t="s">
        <v>0</v>
      </c>
      <c r="B2" s="7" t="s">
        <v>1</v>
      </c>
      <c r="C2" s="6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9" t="s">
        <v>11</v>
      </c>
      <c r="M2" s="9" t="s">
        <v>12</v>
      </c>
    </row>
    <row r="3" spans="1:13" ht="16.5" thickTop="1" thickBot="1">
      <c r="A3" s="16" t="s">
        <v>27</v>
      </c>
      <c r="B3" s="17" t="s">
        <v>18</v>
      </c>
      <c r="C3" s="17" t="s">
        <v>15</v>
      </c>
      <c r="D3" s="3">
        <v>279.54000000000002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13">
        <f>+SUM(TEcartCA[[#This Row],[janv-19]:[août-19]])</f>
        <v>279.54000000000002</v>
      </c>
      <c r="M3" s="14">
        <v>6</v>
      </c>
    </row>
    <row r="4" spans="1:13" ht="16.5" thickTop="1" thickBot="1">
      <c r="A4" s="16" t="s">
        <v>30</v>
      </c>
      <c r="B4" s="17" t="s">
        <v>18</v>
      </c>
      <c r="C4" s="17" t="s">
        <v>17</v>
      </c>
      <c r="D4" s="3">
        <v>419.31000000000006</v>
      </c>
      <c r="E4" s="3">
        <v>0</v>
      </c>
      <c r="F4" s="3">
        <v>0</v>
      </c>
      <c r="G4" s="3">
        <v>0</v>
      </c>
      <c r="H4" s="3">
        <v>326.13</v>
      </c>
      <c r="I4" s="3">
        <v>0</v>
      </c>
      <c r="J4" s="3">
        <v>93.18</v>
      </c>
      <c r="K4" s="3">
        <v>0</v>
      </c>
      <c r="L4" s="13">
        <f>+SUM(TEcartCA[[#This Row],[janv-19]:[août-19]])</f>
        <v>838.62000000000012</v>
      </c>
      <c r="M4" s="14">
        <v>18</v>
      </c>
    </row>
    <row r="5" spans="1:13" ht="16.5" thickTop="1" thickBot="1">
      <c r="A5" s="16" t="s">
        <v>30</v>
      </c>
      <c r="B5" s="17" t="s">
        <v>18</v>
      </c>
      <c r="C5" s="17" t="s">
        <v>15</v>
      </c>
      <c r="D5" s="3">
        <v>3680.6099999999988</v>
      </c>
      <c r="E5" s="3">
        <v>186.36</v>
      </c>
      <c r="F5" s="3">
        <v>93.18</v>
      </c>
      <c r="G5" s="3">
        <v>745.44</v>
      </c>
      <c r="H5" s="3">
        <v>745.44</v>
      </c>
      <c r="I5" s="3">
        <v>559.08000000000004</v>
      </c>
      <c r="J5" s="3">
        <v>838.62</v>
      </c>
      <c r="K5" s="3">
        <v>139.77000000000001</v>
      </c>
      <c r="L5" s="13">
        <f>+SUM(TEcartCA[[#This Row],[janv-19]:[août-19]])</f>
        <v>6988.4999999999991</v>
      </c>
      <c r="M5" s="14">
        <v>150</v>
      </c>
    </row>
    <row r="6" spans="1:13" ht="16.5" thickTop="1" thickBot="1">
      <c r="A6" s="16" t="s">
        <v>33</v>
      </c>
      <c r="B6" s="17" t="s">
        <v>18</v>
      </c>
      <c r="C6" s="17" t="s">
        <v>15</v>
      </c>
      <c r="D6" s="3">
        <v>171.6</v>
      </c>
      <c r="E6" s="3">
        <v>0</v>
      </c>
      <c r="F6" s="3">
        <v>0</v>
      </c>
      <c r="G6" s="3">
        <v>0</v>
      </c>
      <c r="H6" s="3">
        <v>85.8</v>
      </c>
      <c r="I6" s="3">
        <v>0</v>
      </c>
      <c r="J6" s="3">
        <v>85.8</v>
      </c>
      <c r="K6" s="3">
        <v>0</v>
      </c>
      <c r="L6" s="13">
        <f>+SUM(TEcartCA[[#This Row],[janv-19]:[août-19]])</f>
        <v>343.2</v>
      </c>
      <c r="M6" s="14">
        <v>8</v>
      </c>
    </row>
    <row r="7" spans="1:13" ht="16.5" thickTop="1" thickBot="1">
      <c r="A7" s="16" t="s">
        <v>34</v>
      </c>
      <c r="B7" s="17" t="s">
        <v>18</v>
      </c>
      <c r="C7" s="17" t="s">
        <v>17</v>
      </c>
      <c r="D7" s="3">
        <v>562.87</v>
      </c>
      <c r="E7" s="3">
        <v>171.6</v>
      </c>
      <c r="F7" s="3">
        <v>171.6</v>
      </c>
      <c r="G7" s="3">
        <v>0</v>
      </c>
      <c r="H7" s="3">
        <v>0</v>
      </c>
      <c r="I7" s="3">
        <v>0</v>
      </c>
      <c r="J7" s="3">
        <v>171.6</v>
      </c>
      <c r="K7" s="3">
        <v>0</v>
      </c>
      <c r="L7" s="13">
        <f>+SUM(TEcartCA[[#This Row],[janv-19]:[août-19]])</f>
        <v>1077.67</v>
      </c>
      <c r="M7" s="14">
        <v>25</v>
      </c>
    </row>
    <row r="8" spans="1:13" ht="16.5" thickTop="1" thickBot="1">
      <c r="A8" s="16" t="s">
        <v>34</v>
      </c>
      <c r="B8" s="17" t="s">
        <v>18</v>
      </c>
      <c r="C8" s="17" t="s">
        <v>15</v>
      </c>
      <c r="D8" s="3">
        <v>2187.8999999999996</v>
      </c>
      <c r="E8" s="3">
        <v>171.6</v>
      </c>
      <c r="F8" s="3">
        <v>429</v>
      </c>
      <c r="G8" s="3">
        <v>128.69999999999999</v>
      </c>
      <c r="H8" s="3">
        <v>257.39999999999998</v>
      </c>
      <c r="I8" s="3">
        <v>257.39999999999998</v>
      </c>
      <c r="J8" s="3">
        <v>857.99999999999977</v>
      </c>
      <c r="K8" s="3">
        <v>85.8</v>
      </c>
      <c r="L8" s="13">
        <f>+SUM(TEcartCA[[#This Row],[janv-19]:[août-19]])</f>
        <v>4375.7999999999993</v>
      </c>
      <c r="M8" s="14">
        <v>102</v>
      </c>
    </row>
    <row r="9" spans="1:13" ht="16.5" thickTop="1" thickBot="1">
      <c r="A9" s="16" t="s">
        <v>35</v>
      </c>
      <c r="B9" s="17" t="s">
        <v>18</v>
      </c>
      <c r="C9" s="17" t="s">
        <v>15</v>
      </c>
      <c r="D9" s="3">
        <v>93.18</v>
      </c>
      <c r="E9" s="3">
        <v>0</v>
      </c>
      <c r="F9" s="3">
        <v>0</v>
      </c>
      <c r="G9" s="3">
        <v>0</v>
      </c>
      <c r="H9" s="3">
        <v>0</v>
      </c>
      <c r="I9" s="3">
        <v>93.18</v>
      </c>
      <c r="J9" s="3">
        <v>0</v>
      </c>
      <c r="K9" s="3">
        <v>0</v>
      </c>
      <c r="L9" s="13">
        <f>+SUM(TEcartCA[[#This Row],[janv-19]:[août-19]])</f>
        <v>186.36</v>
      </c>
      <c r="M9" s="14">
        <v>4</v>
      </c>
    </row>
    <row r="10" spans="1:13" ht="16.5" thickTop="1" thickBot="1">
      <c r="A10" s="30" t="s">
        <v>24</v>
      </c>
      <c r="B10" s="17" t="s">
        <v>19</v>
      </c>
      <c r="C10" s="17" t="s">
        <v>16</v>
      </c>
      <c r="D10" s="3">
        <v>1585.98</v>
      </c>
      <c r="E10" s="3">
        <v>0</v>
      </c>
      <c r="F10" s="3">
        <v>0</v>
      </c>
      <c r="G10" s="3">
        <v>1585.98</v>
      </c>
      <c r="H10" s="3">
        <v>0</v>
      </c>
      <c r="I10" s="3">
        <v>0</v>
      </c>
      <c r="J10" s="3">
        <v>0</v>
      </c>
      <c r="K10" s="3">
        <v>0</v>
      </c>
      <c r="L10" s="13">
        <f>+SUM(TEcartCA[[#This Row],[janv-19]:[août-19]])</f>
        <v>3171.96</v>
      </c>
      <c r="M10" s="14">
        <v>66</v>
      </c>
    </row>
    <row r="11" spans="1:13" ht="16.5" thickTop="1" thickBot="1">
      <c r="A11" s="16" t="s">
        <v>29</v>
      </c>
      <c r="B11" s="17" t="s">
        <v>20</v>
      </c>
      <c r="C11" s="17" t="s">
        <v>16</v>
      </c>
      <c r="D11" s="3">
        <v>655.6</v>
      </c>
      <c r="E11" s="3">
        <v>0</v>
      </c>
      <c r="F11" s="3">
        <v>655.6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13">
        <f>+SUM(TEcartCA[[#This Row],[janv-19]:[août-19]])</f>
        <v>1311.2</v>
      </c>
      <c r="M11" s="14">
        <v>8</v>
      </c>
    </row>
    <row r="12" spans="1:13" ht="16.5" thickTop="1" thickBot="1">
      <c r="A12" s="11" t="s">
        <v>29</v>
      </c>
      <c r="B12" s="12" t="s">
        <v>21</v>
      </c>
      <c r="C12" s="12" t="s">
        <v>16</v>
      </c>
      <c r="D12" s="26">
        <v>1240.8</v>
      </c>
      <c r="E12" s="26">
        <v>0</v>
      </c>
      <c r="F12" s="26">
        <v>0</v>
      </c>
      <c r="G12" s="26">
        <v>1240.8</v>
      </c>
      <c r="H12" s="26">
        <v>0</v>
      </c>
      <c r="I12" s="26">
        <v>0</v>
      </c>
      <c r="J12" s="26">
        <v>0</v>
      </c>
      <c r="K12" s="26">
        <v>0</v>
      </c>
      <c r="L12" s="13">
        <f>+SUM(TEcartCA[[#This Row],[janv-19]:[août-19]])</f>
        <v>2481.6</v>
      </c>
      <c r="M12" s="28">
        <v>16</v>
      </c>
    </row>
    <row r="13" spans="1:13" ht="16.5" thickTop="1" thickBot="1">
      <c r="A13" s="16" t="s">
        <v>25</v>
      </c>
      <c r="B13" s="17" t="s">
        <v>22</v>
      </c>
      <c r="C13" s="17" t="s">
        <v>15</v>
      </c>
      <c r="D13" s="3">
        <v>3.48</v>
      </c>
      <c r="E13" s="3">
        <v>0</v>
      </c>
      <c r="F13" s="3">
        <v>0</v>
      </c>
      <c r="G13" s="3">
        <v>0</v>
      </c>
      <c r="H13" s="3">
        <v>0</v>
      </c>
      <c r="I13" s="3">
        <v>3.48</v>
      </c>
      <c r="J13" s="3">
        <v>0</v>
      </c>
      <c r="K13" s="3">
        <v>0</v>
      </c>
      <c r="L13" s="13">
        <f>+SUM(TEcartCA[[#This Row],[janv-19]:[août-19]])</f>
        <v>6.96</v>
      </c>
      <c r="M13" s="14">
        <v>55</v>
      </c>
    </row>
    <row r="14" spans="1:13" ht="16.5" thickTop="1" thickBot="1">
      <c r="A14" s="16" t="s">
        <v>28</v>
      </c>
      <c r="B14" s="17" t="s">
        <v>22</v>
      </c>
      <c r="C14" s="17" t="s">
        <v>17</v>
      </c>
      <c r="D14" s="3">
        <v>68.2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13">
        <f>+SUM(TEcartCA[[#This Row],[janv-19]:[août-19]])</f>
        <v>68.2</v>
      </c>
      <c r="M14" s="14">
        <v>12</v>
      </c>
    </row>
    <row r="15" spans="1:13" ht="16.5" thickTop="1" thickBot="1">
      <c r="A15" s="16" t="s">
        <v>31</v>
      </c>
      <c r="B15" s="17" t="s">
        <v>22</v>
      </c>
      <c r="C15" s="17" t="s">
        <v>15</v>
      </c>
      <c r="D15" s="3">
        <v>35.4</v>
      </c>
      <c r="E15" s="3">
        <v>0</v>
      </c>
      <c r="F15" s="3">
        <v>0</v>
      </c>
      <c r="G15" s="3">
        <v>0</v>
      </c>
      <c r="H15" s="3">
        <v>35.4</v>
      </c>
      <c r="I15" s="3">
        <v>0</v>
      </c>
      <c r="J15" s="3">
        <v>0</v>
      </c>
      <c r="K15" s="3">
        <v>0</v>
      </c>
      <c r="L15" s="13">
        <f>+SUM(TEcartCA[[#This Row],[janv-19]:[août-19]])</f>
        <v>70.8</v>
      </c>
      <c r="M15" s="14">
        <v>272</v>
      </c>
    </row>
    <row r="16" spans="1:13" ht="16.5" thickTop="1" thickBot="1">
      <c r="A16" s="16" t="s">
        <v>31</v>
      </c>
      <c r="B16" s="17" t="s">
        <v>22</v>
      </c>
      <c r="C16" s="17" t="s">
        <v>17</v>
      </c>
      <c r="D16" s="3">
        <v>17.7</v>
      </c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17.7</v>
      </c>
      <c r="K16" s="3">
        <v>0</v>
      </c>
      <c r="L16" s="13">
        <f>+SUM(TEcartCA[[#This Row],[janv-19]:[août-19]])</f>
        <v>35.4</v>
      </c>
      <c r="M16" s="14">
        <v>30</v>
      </c>
    </row>
    <row r="17" spans="1:13" ht="16.5" thickTop="1" thickBot="1">
      <c r="A17" s="16" t="s">
        <v>32</v>
      </c>
      <c r="B17" s="17" t="s">
        <v>22</v>
      </c>
      <c r="C17" s="17" t="s">
        <v>15</v>
      </c>
      <c r="D17" s="3">
        <v>6.96</v>
      </c>
      <c r="E17" s="3">
        <v>0</v>
      </c>
      <c r="F17" s="3">
        <v>6.96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13">
        <f>+SUM(TEcartCA[[#This Row],[janv-19]:[août-19]])</f>
        <v>13.92</v>
      </c>
      <c r="M17" s="14">
        <v>60</v>
      </c>
    </row>
    <row r="18" spans="1:13" ht="16.5" thickTop="1" thickBot="1">
      <c r="A18" s="16" t="s">
        <v>36</v>
      </c>
      <c r="B18" s="17" t="s">
        <v>22</v>
      </c>
      <c r="C18" s="17" t="s">
        <v>15</v>
      </c>
      <c r="D18" s="3">
        <v>168.95999999999998</v>
      </c>
      <c r="E18" s="3">
        <v>94.4</v>
      </c>
      <c r="F18" s="3">
        <v>16.239999999999998</v>
      </c>
      <c r="G18" s="3">
        <v>39.44</v>
      </c>
      <c r="H18" s="3">
        <v>0</v>
      </c>
      <c r="I18" s="3">
        <v>0</v>
      </c>
      <c r="J18" s="3">
        <v>0</v>
      </c>
      <c r="K18" s="3">
        <v>0</v>
      </c>
      <c r="L18" s="13">
        <f>+SUM(TEcartCA[[#This Row],[janv-19]:[août-19]])</f>
        <v>319.04000000000002</v>
      </c>
      <c r="M18" s="14">
        <v>6</v>
      </c>
    </row>
    <row r="19" spans="1:13" ht="16.5" thickTop="1" thickBot="1">
      <c r="A19" s="25" t="s">
        <v>36</v>
      </c>
      <c r="B19" s="17" t="s">
        <v>22</v>
      </c>
      <c r="C19" s="17" t="s">
        <v>17</v>
      </c>
      <c r="D19" s="3">
        <v>3.48</v>
      </c>
      <c r="E19" s="3">
        <v>0</v>
      </c>
      <c r="F19" s="3">
        <v>0</v>
      </c>
      <c r="G19" s="3">
        <v>0</v>
      </c>
      <c r="H19" s="3">
        <v>0</v>
      </c>
      <c r="I19" s="3">
        <v>3.48</v>
      </c>
      <c r="J19" s="3">
        <v>0</v>
      </c>
      <c r="K19" s="3">
        <v>0</v>
      </c>
      <c r="L19" s="13">
        <f>+SUM(TEcartCA[[#This Row],[janv-19]:[août-19]])</f>
        <v>6.96</v>
      </c>
      <c r="M19" s="14">
        <v>6</v>
      </c>
    </row>
    <row r="20" spans="1:13" ht="16.5" thickTop="1" thickBot="1">
      <c r="A20" s="16" t="s">
        <v>26</v>
      </c>
      <c r="B20" s="17" t="s">
        <v>23</v>
      </c>
      <c r="C20" s="17" t="s">
        <v>15</v>
      </c>
      <c r="D20" s="3">
        <v>29.68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13">
        <v>29.68</v>
      </c>
      <c r="M20" s="14">
        <v>12</v>
      </c>
    </row>
    <row r="21" spans="1:13" ht="15.75" thickTop="1">
      <c r="A21" s="18" t="s">
        <v>41</v>
      </c>
      <c r="B21" s="19" t="s">
        <v>23</v>
      </c>
      <c r="C21" s="19" t="s">
        <v>15</v>
      </c>
      <c r="D21" s="20">
        <v>70.47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70.47</v>
      </c>
      <c r="K21" s="20">
        <v>0</v>
      </c>
      <c r="L21" s="21">
        <v>140.94</v>
      </c>
      <c r="M21" s="22">
        <v>6</v>
      </c>
    </row>
  </sheetData>
  <conditionalFormatting sqref="D20:M1048576 D1:K2 D19:K19">
    <cfRule type="cellIs" dxfId="20" priority="12" operator="equal">
      <formula>0</formula>
    </cfRule>
  </conditionalFormatting>
  <conditionalFormatting sqref="B19:K19 M19">
    <cfRule type="expression" dxfId="19" priority="15">
      <formula>$B19=#REF!</formula>
    </cfRule>
  </conditionalFormatting>
  <conditionalFormatting sqref="A3:M3 A4:K10 M4:M10 L4:L19">
    <cfRule type="expression" dxfId="18" priority="9">
      <formula>$B3=$B4</formula>
    </cfRule>
  </conditionalFormatting>
  <conditionalFormatting sqref="D3:K10">
    <cfRule type="cellIs" dxfId="17" priority="8" operator="equal">
      <formula>0</formula>
    </cfRule>
  </conditionalFormatting>
  <conditionalFormatting sqref="A11:K18 M11:M18">
    <cfRule type="expression" dxfId="16" priority="6">
      <formula>$B11=$B12</formula>
    </cfRule>
  </conditionalFormatting>
  <conditionalFormatting sqref="D11:K18">
    <cfRule type="cellIs" dxfId="15" priority="5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workbookViewId="0">
      <pane xSplit="2" topLeftCell="C1" activePane="topRight" state="frozen"/>
      <selection pane="topRight"/>
    </sheetView>
  </sheetViews>
  <sheetFormatPr baseColWidth="10" defaultRowHeight="15"/>
  <cols>
    <col min="1" max="1" width="30.7109375" customWidth="1"/>
    <col min="2" max="2" width="65.7109375" customWidth="1"/>
    <col min="3" max="3" width="9" customWidth="1"/>
    <col min="4" max="4" width="10.7109375" style="1" customWidth="1"/>
    <col min="5" max="5" width="6.7109375" style="2" customWidth="1"/>
    <col min="6" max="11" width="10.7109375" style="1" customWidth="1"/>
    <col min="12" max="12" width="15.7109375" style="24" customWidth="1"/>
    <col min="13" max="13" width="8.7109375" style="1" customWidth="1"/>
  </cols>
  <sheetData>
    <row r="1" spans="1:13" ht="16.5" thickTop="1" thickBot="1">
      <c r="K1" s="3"/>
      <c r="L1" s="5">
        <f>+SUBTOTAL(9,L2:L2449)</f>
        <v>9644.7300000000014</v>
      </c>
      <c r="M1" s="5"/>
    </row>
    <row r="2" spans="1:13" ht="31.5" thickTop="1" thickBot="1">
      <c r="A2" s="6" t="s">
        <v>0</v>
      </c>
      <c r="B2" s="7" t="s">
        <v>1</v>
      </c>
      <c r="C2" s="6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10" t="s">
        <v>13</v>
      </c>
      <c r="M2" s="10" t="s">
        <v>14</v>
      </c>
    </row>
    <row r="3" spans="1:13" ht="16.5" thickTop="1" thickBot="1">
      <c r="A3" s="31" t="s">
        <v>37</v>
      </c>
      <c r="B3" s="12" t="s">
        <v>18</v>
      </c>
      <c r="C3" s="12" t="s">
        <v>15</v>
      </c>
      <c r="D3" s="3">
        <v>480.74</v>
      </c>
      <c r="E3" s="3">
        <v>295.83999999999997</v>
      </c>
      <c r="F3" s="3">
        <v>813.56</v>
      </c>
      <c r="G3" s="3">
        <v>665.64</v>
      </c>
      <c r="H3" s="3">
        <v>998.46</v>
      </c>
      <c r="I3" s="3">
        <v>1146.3800000000001</v>
      </c>
      <c r="J3" s="3">
        <v>1590.1399999999999</v>
      </c>
      <c r="K3" s="3"/>
      <c r="L3" s="15">
        <f>+SUM(TEcartCA3[[#This Row],[janv-19]:[août-19]])</f>
        <v>5990.76</v>
      </c>
      <c r="M3" s="14">
        <v>38</v>
      </c>
    </row>
    <row r="4" spans="1:13" ht="16.5" thickTop="1" thickBot="1">
      <c r="A4" s="11" t="s">
        <v>38</v>
      </c>
      <c r="B4" s="12" t="s">
        <v>22</v>
      </c>
      <c r="C4" s="12" t="s">
        <v>17</v>
      </c>
      <c r="D4" s="3"/>
      <c r="E4" s="3"/>
      <c r="F4" s="3"/>
      <c r="G4" s="3">
        <v>290.7</v>
      </c>
      <c r="H4" s="3"/>
      <c r="I4" s="3"/>
      <c r="J4" s="3"/>
      <c r="K4" s="3"/>
      <c r="L4" s="15">
        <f>+SUM(TEcartCA3[[#This Row],[janv-19]:[août-19]])</f>
        <v>290.7</v>
      </c>
      <c r="M4" s="14">
        <v>150</v>
      </c>
    </row>
    <row r="5" spans="1:13" ht="16.5" thickTop="1" thickBot="1">
      <c r="A5" s="30" t="s">
        <v>39</v>
      </c>
      <c r="B5" s="17" t="s">
        <v>19</v>
      </c>
      <c r="C5" s="17" t="s">
        <v>16</v>
      </c>
      <c r="D5" s="3"/>
      <c r="E5" s="3"/>
      <c r="F5" s="3"/>
      <c r="G5" s="3">
        <v>1468.5</v>
      </c>
      <c r="H5" s="3"/>
      <c r="I5" s="3"/>
      <c r="J5" s="3"/>
      <c r="K5" s="3"/>
      <c r="L5" s="15">
        <f>+SUM(TEcartCA3[[#This Row],[janv-19]:[août-19]])</f>
        <v>1468.5</v>
      </c>
      <c r="M5" s="14">
        <v>230.4</v>
      </c>
    </row>
    <row r="6" spans="1:13" ht="16.5" thickTop="1" thickBot="1">
      <c r="A6" s="11" t="s">
        <v>39</v>
      </c>
      <c r="B6" s="12" t="s">
        <v>20</v>
      </c>
      <c r="C6" s="12" t="s">
        <v>16</v>
      </c>
      <c r="D6" s="26"/>
      <c r="E6" s="26"/>
      <c r="F6" s="26">
        <v>564.48</v>
      </c>
      <c r="G6" s="26"/>
      <c r="H6" s="26"/>
      <c r="I6" s="26"/>
      <c r="J6" s="26"/>
      <c r="K6" s="26"/>
      <c r="L6" s="15">
        <f>+SUM(TEcartCA3[[#This Row],[janv-19]:[août-19]])</f>
        <v>564.48</v>
      </c>
      <c r="M6" s="28">
        <v>299.52</v>
      </c>
    </row>
    <row r="7" spans="1:13" ht="16.5" thickTop="1" thickBot="1">
      <c r="A7" s="11" t="s">
        <v>39</v>
      </c>
      <c r="B7" s="12" t="s">
        <v>21</v>
      </c>
      <c r="C7" s="12" t="s">
        <v>16</v>
      </c>
      <c r="D7" s="26"/>
      <c r="E7" s="26"/>
      <c r="F7" s="26"/>
      <c r="G7" s="26">
        <v>1128.96</v>
      </c>
      <c r="H7" s="26"/>
      <c r="I7" s="26"/>
      <c r="J7" s="26"/>
      <c r="K7" s="26"/>
      <c r="L7" s="15">
        <f>+SUM(TEcartCA3[[#This Row],[janv-19]:[août-19]])</f>
        <v>1128.96</v>
      </c>
      <c r="M7" s="28">
        <v>77.760000000000005</v>
      </c>
    </row>
    <row r="8" spans="1:13" ht="16.5" thickTop="1" thickBot="1">
      <c r="A8" s="11" t="s">
        <v>40</v>
      </c>
      <c r="B8" s="12" t="s">
        <v>23</v>
      </c>
      <c r="C8" s="12" t="s">
        <v>15</v>
      </c>
      <c r="D8" s="3"/>
      <c r="E8" s="3"/>
      <c r="F8" s="3"/>
      <c r="G8" s="3"/>
      <c r="H8" s="3"/>
      <c r="I8" s="3"/>
      <c r="J8" s="3">
        <v>201.33</v>
      </c>
      <c r="K8" s="3"/>
      <c r="L8" s="15">
        <f>+SUM(TEcartCA3[[#This Row],[janv-19]:[août-19]])</f>
        <v>201.33</v>
      </c>
      <c r="M8" s="14">
        <v>1</v>
      </c>
    </row>
    <row r="9" spans="1:13" ht="15.75" thickTop="1"/>
  </sheetData>
  <conditionalFormatting sqref="B3:M3 L4:L6 L8">
    <cfRule type="expression" dxfId="14" priority="3">
      <formula>$B3=$B4</formula>
    </cfRule>
  </conditionalFormatting>
  <conditionalFormatting sqref="D1:K2 D8:K1048576">
    <cfRule type="cellIs" dxfId="13" priority="8" operator="equal">
      <formula>0</formula>
    </cfRule>
  </conditionalFormatting>
  <conditionalFormatting sqref="M9:M1048576">
    <cfRule type="cellIs" dxfId="12" priority="7" operator="equal">
      <formula>0</formula>
    </cfRule>
  </conditionalFormatting>
  <conditionalFormatting sqref="A4:K8 M4:M8 L7">
    <cfRule type="expression" dxfId="11" priority="10">
      <formula>$B4=#REF!</formula>
    </cfRule>
  </conditionalFormatting>
  <conditionalFormatting sqref="D3:K7">
    <cfRule type="cellIs" dxfId="10" priority="4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499984740745262"/>
  </sheetPr>
  <dimension ref="A1:R9"/>
  <sheetViews>
    <sheetView tabSelected="1" workbookViewId="0">
      <pane xSplit="2" topLeftCell="C1" activePane="topRight" state="frozen"/>
      <selection pane="topRight" activeCell="G1" sqref="G1"/>
    </sheetView>
  </sheetViews>
  <sheetFormatPr baseColWidth="10" defaultRowHeight="15"/>
  <cols>
    <col min="1" max="1" width="30.7109375" customWidth="1"/>
    <col min="2" max="2" width="65.7109375" customWidth="1"/>
    <col min="3" max="3" width="9" customWidth="1"/>
    <col min="4" max="4" width="10.7109375" style="1" customWidth="1"/>
    <col min="5" max="5" width="6.7109375" style="2" customWidth="1"/>
    <col min="6" max="11" width="10.7109375" style="1" customWidth="1"/>
    <col min="12" max="12" width="15.7109375" style="1" customWidth="1"/>
    <col min="13" max="13" width="8.7109375" style="1" customWidth="1"/>
    <col min="14" max="14" width="15.7109375" style="24" customWidth="1"/>
    <col min="15" max="15" width="8.7109375" style="1" customWidth="1"/>
  </cols>
  <sheetData>
    <row r="1" spans="1:18" ht="16.5" thickTop="1" thickBot="1">
      <c r="K1" s="3"/>
      <c r="L1" s="4">
        <f>+SUBTOTAL(9,L2:L2446)</f>
        <v>21746.349999999995</v>
      </c>
      <c r="M1" s="4"/>
      <c r="N1" s="5">
        <f>+SUBTOTAL(9,N2:N2446)</f>
        <v>9644.7300000000014</v>
      </c>
      <c r="O1" s="5"/>
      <c r="P1" s="32"/>
      <c r="Q1" s="32"/>
      <c r="R1" s="32"/>
    </row>
    <row r="2" spans="1:18" ht="31.5" thickTop="1" thickBot="1">
      <c r="A2" s="6" t="s">
        <v>0</v>
      </c>
      <c r="B2" s="7" t="s">
        <v>1</v>
      </c>
      <c r="C2" s="6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9" t="s">
        <v>11</v>
      </c>
      <c r="M2" s="9" t="s">
        <v>12</v>
      </c>
      <c r="N2" s="10" t="s">
        <v>13</v>
      </c>
      <c r="O2" s="10" t="s">
        <v>14</v>
      </c>
      <c r="P2" s="33" t="s">
        <v>42</v>
      </c>
      <c r="Q2" s="33" t="s">
        <v>43</v>
      </c>
      <c r="R2" s="33" t="s">
        <v>45</v>
      </c>
    </row>
    <row r="3" spans="1:18" ht="16.5" thickTop="1" thickBot="1">
      <c r="A3" s="36" t="s">
        <v>44</v>
      </c>
      <c r="B3" s="17" t="s">
        <v>18</v>
      </c>
      <c r="C3" s="17" t="s">
        <v>46</v>
      </c>
      <c r="D3" s="3">
        <v>279.54000000000002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13">
        <f>+SUM('C.A Ventes'!L3:L9)</f>
        <v>14089.689999999999</v>
      </c>
      <c r="M3" s="14">
        <f>+SUM('C.A Ventes'!M3:M9)</f>
        <v>313</v>
      </c>
      <c r="N3" s="15">
        <f>+TEcartCA3[[#This Row],[ CA Achat    ]]</f>
        <v>5990.76</v>
      </c>
      <c r="O3" s="14">
        <f>+TEcartCA3[[#This Row],[QTE achat]]</f>
        <v>38</v>
      </c>
      <c r="P3" s="35">
        <f>+TEcartCA5[[#This Row],[CA vente ]]/TEcartCA5[[#This Row],[QTE vente]]</f>
        <v>45.014984025559102</v>
      </c>
      <c r="Q3" s="34">
        <f>+TEcartCA5[[#This Row],[ CA Achat    ]]/TEcartCA5[[#This Row],[QTE achat]]</f>
        <v>157.65157894736842</v>
      </c>
      <c r="R3" s="37">
        <f>+(TEcartCA5[[#This Row],[PU  Vente]]-TEcartCA5[[#This Row],[PU  Achat]])/TEcartCA5[[#This Row],[PU  Vente]]</f>
        <v>-2.5022022635364101</v>
      </c>
    </row>
    <row r="4" spans="1:18" ht="16.5" thickTop="1" thickBot="1">
      <c r="A4" s="30"/>
      <c r="B4" s="17" t="s">
        <v>19</v>
      </c>
      <c r="C4" s="17" t="s">
        <v>46</v>
      </c>
      <c r="D4" s="3">
        <v>1585.98</v>
      </c>
      <c r="E4" s="3">
        <v>0</v>
      </c>
      <c r="F4" s="3">
        <v>0</v>
      </c>
      <c r="G4" s="3">
        <v>1585.98</v>
      </c>
      <c r="H4" s="3">
        <v>0</v>
      </c>
      <c r="I4" s="3">
        <v>0</v>
      </c>
      <c r="J4" s="3">
        <v>0</v>
      </c>
      <c r="K4" s="3">
        <v>0</v>
      </c>
      <c r="L4" s="13">
        <f>+'C.A Ventes'!L10</f>
        <v>3171.96</v>
      </c>
      <c r="M4" s="14">
        <f>+SUM('C.A Ventes'!M4:M10)</f>
        <v>373</v>
      </c>
      <c r="N4" s="15">
        <f>+'C.A Achat'!L5</f>
        <v>1468.5</v>
      </c>
      <c r="O4" s="14">
        <f>+'C.A Achat'!M5</f>
        <v>230.4</v>
      </c>
      <c r="P4" s="35">
        <f>+TEcartCA5[[#This Row],[CA vente ]]/TEcartCA5[[#This Row],[QTE vente]]</f>
        <v>8.5039142091152815</v>
      </c>
      <c r="Q4" s="34">
        <f>+TEcartCA5[[#This Row],[ CA Achat    ]]/TEcartCA5[[#This Row],[QTE achat]]</f>
        <v>6.3736979166666661</v>
      </c>
      <c r="R4" s="37">
        <f>+(TEcartCA5[[#This Row],[PU  Vente]]-TEcartCA5[[#This Row],[PU  Achat]])/TEcartCA5[[#This Row],[PU  Vente]]</f>
        <v>0.25049832818930046</v>
      </c>
    </row>
    <row r="5" spans="1:18" ht="16.5" thickTop="1" thickBot="1">
      <c r="A5" s="16"/>
      <c r="B5" s="17" t="s">
        <v>20</v>
      </c>
      <c r="C5" s="17" t="s">
        <v>46</v>
      </c>
      <c r="D5" s="3">
        <v>655.6</v>
      </c>
      <c r="E5" s="3">
        <v>0</v>
      </c>
      <c r="F5" s="3">
        <v>655.6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13">
        <f>+'C.A Ventes'!L11</f>
        <v>1311.2</v>
      </c>
      <c r="M5" s="14">
        <f>+SUM('C.A Ventes'!M6:M12)</f>
        <v>229</v>
      </c>
      <c r="N5" s="15">
        <f>+'C.A Achat'!L6</f>
        <v>564.48</v>
      </c>
      <c r="O5" s="14">
        <f>+'C.A Achat'!M6</f>
        <v>299.52</v>
      </c>
      <c r="P5" s="35">
        <f>+TEcartCA5[[#This Row],[CA vente ]]/TEcartCA5[[#This Row],[QTE vente]]</f>
        <v>5.7257641921397378</v>
      </c>
      <c r="Q5" s="34">
        <f>+TEcartCA5[[#This Row],[ CA Achat    ]]/TEcartCA5[[#This Row],[QTE achat]]</f>
        <v>1.8846153846153848</v>
      </c>
      <c r="R5" s="37">
        <f>+(TEcartCA5[[#This Row],[PU  Vente]]-TEcartCA5[[#This Row],[PU  Achat]])/TEcartCA5[[#This Row],[PU  Vente]]</f>
        <v>0.67085347538367668</v>
      </c>
    </row>
    <row r="6" spans="1:18" ht="16.5" thickTop="1" thickBot="1">
      <c r="A6" s="11"/>
      <c r="B6" s="12" t="s">
        <v>21</v>
      </c>
      <c r="C6" s="17" t="s">
        <v>46</v>
      </c>
      <c r="D6" s="26"/>
      <c r="E6" s="26"/>
      <c r="F6" s="26"/>
      <c r="G6" s="26">
        <v>1128.96</v>
      </c>
      <c r="H6" s="26"/>
      <c r="I6" s="26"/>
      <c r="J6" s="26"/>
      <c r="K6" s="26"/>
      <c r="L6" s="27">
        <f>+'C.A Ventes'!L12</f>
        <v>2481.6</v>
      </c>
      <c r="M6" s="28">
        <f>+'C.A Ventes'!M12</f>
        <v>16</v>
      </c>
      <c r="N6" s="29">
        <f>+'C.A Achat'!L7</f>
        <v>1128.96</v>
      </c>
      <c r="O6" s="28">
        <f>+'C.A Achat'!M7</f>
        <v>77.760000000000005</v>
      </c>
      <c r="P6" s="35">
        <f>+TEcartCA5[[#This Row],[CA vente ]]/TEcartCA5[[#This Row],[QTE vente]]</f>
        <v>155.1</v>
      </c>
      <c r="Q6" s="34">
        <f>+TEcartCA5[[#This Row],[ CA Achat    ]]/TEcartCA5[[#This Row],[QTE achat]]</f>
        <v>14.518518518518517</v>
      </c>
      <c r="R6" s="37">
        <f>+(TEcartCA5[[#This Row],[PU  Vente]]-TEcartCA5[[#This Row],[PU  Achat]])/TEcartCA5[[#This Row],[PU  Vente]]</f>
        <v>0.90639253050600577</v>
      </c>
    </row>
    <row r="7" spans="1:18" ht="16.5" thickTop="1" thickBot="1">
      <c r="A7" s="16"/>
      <c r="B7" s="17" t="s">
        <v>22</v>
      </c>
      <c r="C7" s="17" t="s">
        <v>46</v>
      </c>
      <c r="D7" s="3">
        <v>3.48</v>
      </c>
      <c r="E7" s="3">
        <v>0</v>
      </c>
      <c r="F7" s="3">
        <v>0</v>
      </c>
      <c r="G7" s="3">
        <v>0</v>
      </c>
      <c r="H7" s="3">
        <v>0</v>
      </c>
      <c r="I7" s="3">
        <v>3.48</v>
      </c>
      <c r="J7" s="3">
        <v>0</v>
      </c>
      <c r="K7" s="3">
        <v>0</v>
      </c>
      <c r="L7" s="13">
        <f>+SUM('C.A Ventes'!L13:L19)</f>
        <v>521.28</v>
      </c>
      <c r="M7" s="14">
        <f>+SUM('C.A Ventes'!M13:M19)</f>
        <v>441</v>
      </c>
      <c r="N7" s="15">
        <f>+'C.A Achat'!L4</f>
        <v>290.7</v>
      </c>
      <c r="O7" s="14">
        <f>+'C.A Achat'!M4</f>
        <v>150</v>
      </c>
      <c r="P7" s="35">
        <f>+TEcartCA5[[#This Row],[CA vente ]]/TEcartCA5[[#This Row],[QTE vente]]</f>
        <v>1.1820408163265306</v>
      </c>
      <c r="Q7" s="34">
        <f>+TEcartCA5[[#This Row],[ CA Achat    ]]/TEcartCA5[[#This Row],[QTE achat]]</f>
        <v>1.9379999999999999</v>
      </c>
      <c r="R7" s="37">
        <f>+(TEcartCA5[[#This Row],[PU  Vente]]-TEcartCA5[[#This Row],[PU  Achat]])/TEcartCA5[[#This Row],[PU  Vente]]</f>
        <v>-0.63953729281767957</v>
      </c>
    </row>
    <row r="8" spans="1:18" ht="16.5" thickTop="1" thickBot="1">
      <c r="A8" s="18"/>
      <c r="B8" s="19" t="s">
        <v>23</v>
      </c>
      <c r="C8" s="17" t="s">
        <v>46</v>
      </c>
      <c r="D8" s="20"/>
      <c r="E8" s="20"/>
      <c r="F8" s="20"/>
      <c r="G8" s="20"/>
      <c r="H8" s="20"/>
      <c r="I8" s="20"/>
      <c r="J8" s="20">
        <v>201.33</v>
      </c>
      <c r="K8" s="20"/>
      <c r="L8" s="21">
        <f>+SUM('C.A Ventes'!L20:L21)</f>
        <v>170.62</v>
      </c>
      <c r="M8" s="22">
        <f>+SUM('C.A Ventes'!M20:M21)</f>
        <v>18</v>
      </c>
      <c r="N8" s="23">
        <f>+TEcartCA3[[#This Row],[ CA Achat    ]]</f>
        <v>201.33</v>
      </c>
      <c r="O8" s="22">
        <f>+TEcartCA3[[#This Row],[ CA Achat    ]]</f>
        <v>201.33</v>
      </c>
      <c r="P8" s="35">
        <f>+TEcartCA5[[#This Row],[CA vente ]]/TEcartCA5[[#This Row],[QTE vente]]</f>
        <v>9.4788888888888891</v>
      </c>
      <c r="Q8" s="34">
        <f>+TEcartCA5[[#This Row],[ CA Achat    ]]/TEcartCA5[[#This Row],[QTE achat]]</f>
        <v>1</v>
      </c>
      <c r="R8" s="37">
        <f>+(TEcartCA5[[#This Row],[PU  Vente]]-TEcartCA5[[#This Row],[PU  Achat]])/TEcartCA5[[#This Row],[PU  Vente]]</f>
        <v>0.89450240300082051</v>
      </c>
    </row>
    <row r="9" spans="1:18" ht="15.75" thickTop="1"/>
  </sheetData>
  <conditionalFormatting sqref="A6:B6 A8:B8 D8:O8 D6:O6">
    <cfRule type="expression" dxfId="9" priority="25">
      <formula>$B6=$B7</formula>
    </cfRule>
  </conditionalFormatting>
  <conditionalFormatting sqref="D9:M1048576 D1:K2 D4:K8">
    <cfRule type="cellIs" dxfId="8" priority="24" operator="equal">
      <formula>0</formula>
    </cfRule>
  </conditionalFormatting>
  <conditionalFormatting sqref="O9:O1048576">
    <cfRule type="cellIs" dxfId="7" priority="23" operator="equal">
      <formula>0</formula>
    </cfRule>
  </conditionalFormatting>
  <conditionalFormatting sqref="A7:B7 A3:Q3 A4:B5 P4:Q8 D4:O5 D7:O7">
    <cfRule type="expression" dxfId="6" priority="26">
      <formula>$B3=#REF!</formula>
    </cfRule>
  </conditionalFormatting>
  <conditionalFormatting sqref="D3:K3">
    <cfRule type="cellIs" dxfId="5" priority="21" operator="equal">
      <formula>0</formula>
    </cfRule>
  </conditionalFormatting>
  <conditionalFormatting sqref="R3:R8">
    <cfRule type="expression" dxfId="3" priority="3">
      <formula>$B3=#REF!</formula>
    </cfRule>
  </conditionalFormatting>
  <conditionalFormatting sqref="C4:C8">
    <cfRule type="expression" dxfId="0" priority="1">
      <formula>$B4=#REF!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C.A Ventes</vt:lpstr>
      <vt:lpstr>C.A Achat</vt:lpstr>
      <vt:lpstr>Compil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2019-09-23T12:21:56Z</dcterms:created>
  <dcterms:modified xsi:type="dcterms:W3CDTF">2019-09-23T13:23:54Z</dcterms:modified>
</cp:coreProperties>
</file>